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Accounting\2022\2022 Avista Financial Reports\06-2022\Sun City West\"/>
    </mc:Choice>
  </mc:AlternateContent>
  <xr:revisionPtr revIDLastSave="0" documentId="13_ncr:1_{E390692C-5B6F-4FCF-AE88-ED994F592511}" xr6:coauthVersionLast="47" xr6:coauthVersionMax="47" xr10:uidLastSave="{00000000-0000-0000-0000-000000000000}"/>
  <bookViews>
    <workbookView xWindow="28680" yWindow="-120" windowWidth="29040" windowHeight="15840" tabRatio="865" xr2:uid="{B0418B22-7245-4B35-BA2D-60586C6D5A42}"/>
  </bookViews>
  <sheets>
    <sheet name="Stats" sheetId="31" r:id="rId1"/>
    <sheet name="T12 Summary" sheetId="4" r:id="rId2"/>
    <sheet name="BvA Summary" sheetId="24" r:id="rId3"/>
    <sheet name="BvA" sheetId="32" r:id="rId4"/>
    <sheet name="IS T12" sheetId="10" r:id="rId5"/>
    <sheet name="BS T12" sheetId="11" r:id="rId6"/>
    <sheet name="Controls" sheetId="5" state="hidden" r:id="rId7"/>
    <sheet name="Notes" sheetId="16" state="hidden" r:id="rId8"/>
    <sheet name="Sheet1" sheetId="7" state="hidden" r:id="rId9"/>
    <sheet name="vena.tmp.7EC47338204F4F1F" sheetId="2" state="veryHidden" r:id="rId10"/>
  </sheets>
  <externalReferences>
    <externalReference r:id="rId11"/>
  </externalReferences>
  <definedNames>
    <definedName name="_vena_BS.T12_B1_C_FV_134399665b374008851e5b8c04b5ee44">'BS T12'!$I$5</definedName>
    <definedName name="_vena_BS.T12_B1_C_FV_134399665b374008851e5b8c04b5ee44_1">'BS T12'!$J$5</definedName>
    <definedName name="_vena_BS.T12_B1_C_FV_134399665b374008851e5b8c04b5ee44_10">'BS T12'!$S$5</definedName>
    <definedName name="_vena_BS.T12_B1_C_FV_134399665b374008851e5b8c04b5ee44_11">'BS T12'!$T$5</definedName>
    <definedName name="_vena_BS.T12_B1_C_FV_134399665b374008851e5b8c04b5ee44_2">'BS T12'!$K$5</definedName>
    <definedName name="_vena_BS.T12_B1_C_FV_134399665b374008851e5b8c04b5ee44_3">'BS T12'!$L$5</definedName>
    <definedName name="_vena_BS.T12_B1_C_FV_134399665b374008851e5b8c04b5ee44_4">'BS T12'!$M$5</definedName>
    <definedName name="_vena_BS.T12_B1_C_FV_134399665b374008851e5b8c04b5ee44_5">'BS T12'!$N$5</definedName>
    <definedName name="_vena_BS.T12_B1_C_FV_134399665b374008851e5b8c04b5ee44_6">'BS T12'!$O$5</definedName>
    <definedName name="_vena_BS.T12_B1_C_FV_134399665b374008851e5b8c04b5ee44_7">'BS T12'!$P$5</definedName>
    <definedName name="_vena_BS.T12_B1_C_FV_134399665b374008851e5b8c04b5ee44_8">'BS T12'!$Q$5</definedName>
    <definedName name="_vena_BS.T12_B1_C_FV_134399665b374008851e5b8c04b5ee44_9">'BS T12'!$R$5</definedName>
    <definedName name="_vena_BS.T12_B1_C_FV_7cc8369c0b744816a17486bee792b4d5">'BS T12'!$I$3</definedName>
    <definedName name="_vena_BS.T12_B1_C_FV_7cc8369c0b744816a17486bee792b4d5_1">'BS T12'!$J$3</definedName>
    <definedName name="_vena_BS.T12_B1_C_FV_7cc8369c0b744816a17486bee792b4d5_10">'BS T12'!$S$3</definedName>
    <definedName name="_vena_BS.T12_B1_C_FV_7cc8369c0b744816a17486bee792b4d5_11">'BS T12'!$T$3</definedName>
    <definedName name="_vena_BS.T12_B1_C_FV_7cc8369c0b744816a17486bee792b4d5_2">'BS T12'!$K$3</definedName>
    <definedName name="_vena_BS.T12_B1_C_FV_7cc8369c0b744816a17486bee792b4d5_3">'BS T12'!$L$3</definedName>
    <definedName name="_vena_BS.T12_B1_C_FV_7cc8369c0b744816a17486bee792b4d5_4">'BS T12'!$M$3</definedName>
    <definedName name="_vena_BS.T12_B1_C_FV_7cc8369c0b744816a17486bee792b4d5_5">'BS T12'!$N$3</definedName>
    <definedName name="_vena_BS.T12_B1_C_FV_7cc8369c0b744816a17486bee792b4d5_6">'BS T12'!$O$3</definedName>
    <definedName name="_vena_BS.T12_B1_C_FV_7cc8369c0b744816a17486bee792b4d5_7">'BS T12'!$P$3</definedName>
    <definedName name="_vena_BS.T12_B1_C_FV_7cc8369c0b744816a17486bee792b4d5_8">'BS T12'!$Q$3</definedName>
    <definedName name="_vena_BS.T12_B1_C_FV_7cc8369c0b744816a17486bee792b4d5_9">'BS T12'!$R$3</definedName>
    <definedName name="_vena_BS.T12_B1_C_FV_f4ddf33ff6224574ba096b1a5435ea67">'BS T12'!$I$4</definedName>
    <definedName name="_vena_BS.T12_B1_C_FV_f4ddf33ff6224574ba096b1a5435ea67_1">'BS T12'!$J$4</definedName>
    <definedName name="_vena_BS.T12_B1_C_FV_f4ddf33ff6224574ba096b1a5435ea67_10">'BS T12'!$S$4</definedName>
    <definedName name="_vena_BS.T12_B1_C_FV_f4ddf33ff6224574ba096b1a5435ea67_11">'BS T12'!$T$4</definedName>
    <definedName name="_vena_BS.T12_B1_C_FV_f4ddf33ff6224574ba096b1a5435ea67_2">'BS T12'!$K$4</definedName>
    <definedName name="_vena_BS.T12_B1_C_FV_f4ddf33ff6224574ba096b1a5435ea67_3">'BS T12'!$L$4</definedName>
    <definedName name="_vena_BS.T12_B1_C_FV_f4ddf33ff6224574ba096b1a5435ea67_4">'BS T12'!$M$4</definedName>
    <definedName name="_vena_BS.T12_B1_C_FV_f4ddf33ff6224574ba096b1a5435ea67_5">'BS T12'!$N$4</definedName>
    <definedName name="_vena_BS.T12_B1_C_FV_f4ddf33ff6224574ba096b1a5435ea67_6">'BS T12'!$O$4</definedName>
    <definedName name="_vena_BS.T12_B1_C_FV_f4ddf33ff6224574ba096b1a5435ea67_7">'BS T12'!$P$4</definedName>
    <definedName name="_vena_BS.T12_B1_C_FV_f4ddf33ff6224574ba096b1a5435ea67_8">'BS T12'!$Q$4</definedName>
    <definedName name="_vena_BS.T12_B1_C_FV_f4ddf33ff6224574ba096b1a5435ea67_9">'BS T12'!$R$4</definedName>
    <definedName name="_vena_BS.T12_B1_R_FV_385b1d086d8a4b8abf43c04eedb00d88">'BS T12'!$F$65</definedName>
    <definedName name="_vena_BS.T12_B1_R_FV_385b1d086d8a4b8abf43c04eedb00d88_1">'BS T12'!$F$100</definedName>
    <definedName name="_vena_BS.T12_B1_R_FV_385b1d086d8a4b8abf43c04eedb00d88_1153d199.ad1ab1aa">'BS T12'!$F$88</definedName>
    <definedName name="_vena_BS.T12_B1_R_FV_385b1d086d8a4b8abf43c04eedb00d88_45821b0c.87cb620c">'BS T12'!$F$78</definedName>
    <definedName name="_vena_BS.T12_B1_R_FV_385b1d086d8a4b8abf43c04eedb00d88_497b56e6.e7f85f75">'BS T12'!$F$83</definedName>
    <definedName name="_vena_BS.T12_B1_R_FV_385b1d086d8a4b8abf43c04eedb00d88_50140057.4743f76">'BS T12'!$F$58:$F$61</definedName>
    <definedName name="_vena_BS.T12_B1_R_FV_385b1d086d8a4b8abf43c04eedb00d88_5428be4.ccdc59fe">'BS T12'!$F$73</definedName>
    <definedName name="_vena_BS.T12_B1_R_FV_385b1d086d8a4b8abf43c04eedb00d88_6dd849d3.253353b">'BS T12'!$F$13:$F$31</definedName>
    <definedName name="_vena_BS.T12_B1_R_FV_385b1d086d8a4b8abf43c04eedb00d88_80235295.5722bf4">'BS T12'!$F$36:$F$53</definedName>
    <definedName name="_vena_BS.T12_B1_R_FV_385b1d086d8a4b8abf43c04eedb00d88_87734e9.365fd30f">'BS T12'!$F$93</definedName>
    <definedName name="_vena_BS.T12_B1_R_FV_385b1d086d8a4b8abf43c04eedb00d88_efe0e0f0.f68562b5">'BS T12'!$F$68</definedName>
    <definedName name="_vena_BS.T12_B1_R_FV_a2a46c4bae444ba2ab0e2971d74e2ddb">'BS T12'!$E$65</definedName>
    <definedName name="_vena_BS.T12_B1_R_FV_a2a46c4bae444ba2ab0e2971d74e2ddb_1">'BS T12'!$E$100</definedName>
    <definedName name="_vena_BS.T12_B1_R_FV_a2a46c4bae444ba2ab0e2971d74e2ddb_1153d199.16b09227">'BS T12'!$E$88</definedName>
    <definedName name="_vena_BS.T12_B1_R_FV_a2a46c4bae444ba2ab0e2971d74e2ddb_45821b0c.a6ddc938">'BS T12'!$E$78</definedName>
    <definedName name="_vena_BS.T12_B1_R_FV_a2a46c4bae444ba2ab0e2971d74e2ddb_497b56e6.f1e577f5">'BS T12'!$E$83</definedName>
    <definedName name="_vena_BS.T12_B1_R_FV_a2a46c4bae444ba2ab0e2971d74e2ddb_50140057.1e99db83">'BS T12'!$E$58:$E$61</definedName>
    <definedName name="_vena_BS.T12_B1_R_FV_a2a46c4bae444ba2ab0e2971d74e2ddb_5428be4.db3fa5f3">'BS T12'!$E$73</definedName>
    <definedName name="_vena_BS.T12_B1_R_FV_a2a46c4bae444ba2ab0e2971d74e2ddb_6dd849d3.e4a76b87">'BS T12'!$E$13:$E$31</definedName>
    <definedName name="_vena_BS.T12_B1_R_FV_a2a46c4bae444ba2ab0e2971d74e2ddb_80235295.37d575ee">'BS T12'!$E$36:$E$53</definedName>
    <definedName name="_vena_BS.T12_B1_R_FV_a2a46c4bae444ba2ab0e2971d74e2ddb_87734e9.28563b56">'BS T12'!$E$93</definedName>
    <definedName name="_vena_BS.T12_B1_R_FV_a2a46c4bae444ba2ab0e2971d74e2ddb_efe0e0f0.27722ba1">'BS T12'!$E$68</definedName>
    <definedName name="_vena_BS.T12_B1_R_FV_ff3e73236b124ab899c3d97aa9a04313">'BS T12'!$D$65</definedName>
    <definedName name="_vena_BS.T12_B1_R_FV_ff3e73236b124ab899c3d97aa9a04313_1">'BS T12'!$D$100</definedName>
    <definedName name="_vena_BS.T12_B1_R_FV_ff3e73236b124ab899c3d97aa9a04313_1153d199.b004c2d0">'BS T12'!$D$88</definedName>
    <definedName name="_vena_BS.T12_B1_R_FV_ff3e73236b124ab899c3d97aa9a04313_45821b0c.1e37ae03">'BS T12'!$D$78</definedName>
    <definedName name="_vena_BS.T12_B1_R_FV_ff3e73236b124ab899c3d97aa9a04313_497b56e6.b26f6da7">'BS T12'!$D$83</definedName>
    <definedName name="_vena_BS.T12_B1_R_FV_ff3e73236b124ab899c3d97aa9a04313_50140057.738d0b51">'BS T12'!$D$58:$D$61</definedName>
    <definedName name="_vena_BS.T12_B1_R_FV_ff3e73236b124ab899c3d97aa9a04313_5428be4.6cf3de0">'BS T12'!$D$73</definedName>
    <definedName name="_vena_BS.T12_B1_R_FV_ff3e73236b124ab899c3d97aa9a04313_6dd849d3.49b91ae9">'BS T12'!$D$13:$D$31</definedName>
    <definedName name="_vena_BS.T12_B1_R_FV_ff3e73236b124ab899c3d97aa9a04313_80235295.9979f97b">'BS T12'!$D$36:$D$53</definedName>
    <definedName name="_vena_BS.T12_B1_R_FV_ff3e73236b124ab899c3d97aa9a04313_87734e9.a7486477">'BS T12'!$D$93</definedName>
    <definedName name="_vena_BS.T12_B1_R_FV_ff3e73236b124ab899c3d97aa9a04313_efe0e0f0.52a7b05b">'BS T12'!$D$68</definedName>
    <definedName name="_vena_BS.T12_P_11_651631431944765441" comment="*">Controls!$E$153</definedName>
    <definedName name="_vena_BS.T12_P_12_651631431982514177" comment="*">Controls!$E$154</definedName>
    <definedName name="_vena_BS.T12_P_4_652241713652170752" comment="*">Controls!$E$146</definedName>
    <definedName name="_vena_BS.T12_P_5_652241713786388480" comment="*">Controls!$E$147</definedName>
    <definedName name="_vena_BS.T12_P_6_652241713908023296" comment="*">Controls!$E$148</definedName>
    <definedName name="_vena_BS.T12_P_7_652241714033852416" comment="*">Controls!$E$149</definedName>
    <definedName name="_vena_BvA.Summary_B1_C_FV_134399665b374008851e5b8c04b5ee44_10">'BvA Summary'!$J$5</definedName>
    <definedName name="_vena_BvA.Summary_B1_C_FV_134399665b374008851e5b8c04b5ee44_11">'BvA Summary'!$L$5</definedName>
    <definedName name="_vena_BvA.Summary_B1_C_FV_134399665b374008851e5b8c04b5ee44_12">'BvA Summary'!$O$5</definedName>
    <definedName name="_vena_BvA.Summary_B1_C_FV_134399665b374008851e5b8c04b5ee44_13">'BvA Summary'!$P$5</definedName>
    <definedName name="_vena_BvA.Summary_B1_C_FV_134399665b374008851e5b8c04b5ee44_14">'BvA Summary'!$R$5</definedName>
    <definedName name="_vena_BvA.Summary_B1_C_FV_134399665b374008851e5b8c04b5ee44_9">'BvA Summary'!$I$5</definedName>
    <definedName name="_vena_BvA.Summary_B1_C_FV_7cc8369c0b744816a17486bee792b4d5_10">'BvA Summary'!$J$3</definedName>
    <definedName name="_vena_BvA.Summary_B1_C_FV_7cc8369c0b744816a17486bee792b4d5_11">'BvA Summary'!$L$3</definedName>
    <definedName name="_vena_BvA.Summary_B1_C_FV_7cc8369c0b744816a17486bee792b4d5_12">'BvA Summary'!$O$3</definedName>
    <definedName name="_vena_BvA.Summary_B1_C_FV_7cc8369c0b744816a17486bee792b4d5_13">'BvA Summary'!$P$3</definedName>
    <definedName name="_vena_BvA.Summary_B1_C_FV_7cc8369c0b744816a17486bee792b4d5_14">'BvA Summary'!$R$3</definedName>
    <definedName name="_vena_BvA.Summary_B1_C_FV_7cc8369c0b744816a17486bee792b4d5_9">'BvA Summary'!$I$3</definedName>
    <definedName name="_vena_BvA.Summary_B1_C_FV_f4ddf33ff6224574ba096b1a5435ea67_10">'BvA Summary'!$J$4</definedName>
    <definedName name="_vena_BvA.Summary_B1_C_FV_f4ddf33ff6224574ba096b1a5435ea67_11">'BvA Summary'!$L$4</definedName>
    <definedName name="_vena_BvA.Summary_B1_C_FV_f4ddf33ff6224574ba096b1a5435ea67_12">'BvA Summary'!$O$4</definedName>
    <definedName name="_vena_BvA.Summary_B1_C_FV_f4ddf33ff6224574ba096b1a5435ea67_13">'BvA Summary'!$P$4</definedName>
    <definedName name="_vena_BvA.Summary_B1_C_FV_f4ddf33ff6224574ba096b1a5435ea67_14">'BvA Summary'!$R$4</definedName>
    <definedName name="_vena_BvA.Summary_B1_C_FV_f4ddf33ff6224574ba096b1a5435ea67_9">'BvA Summary'!$I$4</definedName>
    <definedName name="_vena_BvA.Summary_B1_R_1_691119840308494336">'BvA Summary'!$F$33</definedName>
    <definedName name="_vena_BvA.Summary_B1_R_FV_385b1d086d8a4b8abf43c04eedb00d88">'BvA Summary'!$F$86</definedName>
    <definedName name="_vena_BvA.Summary_B1_R_FV_385b1d086d8a4b8abf43c04eedb00d88_1a50814c.5547fff">'BvA Summary'!$F$45:$F$48</definedName>
    <definedName name="_vena_BvA.Summary_B1_R_FV_385b1d086d8a4b8abf43c04eedb00d88_4202538f.ff902c51">'BvA Summary'!$F$63</definedName>
    <definedName name="_vena_BvA.Summary_B1_R_FV_385b1d086d8a4b8abf43c04eedb00d88_7bb3f383.69b22cf3">'BvA Summary'!$F$78</definedName>
    <definedName name="_vena_BvA.Summary_B1_R_FV_385b1d086d8a4b8abf43c04eedb00d88_a5f6db86.d6519f4a">'BvA Summary'!$F$19:$F$29</definedName>
    <definedName name="_vena_BvA.Summary_B1_R_FV_385b1d086d8a4b8abf43c04eedb00d88_a6f317a2.656f6697">'BvA Summary'!$F$38:$F$40</definedName>
    <definedName name="_vena_BvA.Summary_B1_R_FV_385b1d086d8a4b8abf43c04eedb00d88_b9a4ed1b.65b57cd4">'BvA Summary'!$F$53</definedName>
    <definedName name="_vena_BvA.Summary_B1_R_FV_385b1d086d8a4b8abf43c04eedb00d88_b9c8bb5a.413abf1a">'BvA Summary'!$F$12:$F$14</definedName>
    <definedName name="_vena_BvA.Summary_B1_R_FV_385b1d086d8a4b8abf43c04eedb00d88_d2924963.fdf6b698">'BvA Summary'!$F$58</definedName>
    <definedName name="_vena_BvA.Summary_B1_R_FV_385b1d086d8a4b8abf43c04eedb00d88_d6f1b2f4.812547c1">'BvA Summary'!$F$73</definedName>
    <definedName name="_vena_BvA.Summary_B1_R_FV_385b1d086d8a4b8abf43c04eedb00d88_f93cfacc.326199c9">'BvA Summary'!$F$68</definedName>
    <definedName name="_vena_BvA.Summary_B1_R_FV_a2a46c4bae444ba2ab0e2971d74e2ddb">'BvA Summary'!$E$33</definedName>
    <definedName name="_vena_BvA.Summary_B1_R_FV_a2a46c4bae444ba2ab0e2971d74e2ddb_1">'BvA Summary'!$E$86</definedName>
    <definedName name="_vena_BvA.Summary_B1_R_FV_a2a46c4bae444ba2ab0e2971d74e2ddb_1a50814c.fd8a30b1">'BvA Summary'!$E$45:$E$48</definedName>
    <definedName name="_vena_BvA.Summary_B1_R_FV_a2a46c4bae444ba2ab0e2971d74e2ddb_4202538f.3f755781">'BvA Summary'!$E$63</definedName>
    <definedName name="_vena_BvA.Summary_B1_R_FV_a2a46c4bae444ba2ab0e2971d74e2ddb_7bb3f383.6ab726ac">'BvA Summary'!$E$78</definedName>
    <definedName name="_vena_BvA.Summary_B1_R_FV_a2a46c4bae444ba2ab0e2971d74e2ddb_a5f6db86.a57773df">'BvA Summary'!$E$19:$E$29</definedName>
    <definedName name="_vena_BvA.Summary_B1_R_FV_a2a46c4bae444ba2ab0e2971d74e2ddb_a6f317a2.a9bea20c">'BvA Summary'!$E$38:$E$40</definedName>
    <definedName name="_vena_BvA.Summary_B1_R_FV_a2a46c4bae444ba2ab0e2971d74e2ddb_b9a4ed1b.8af80f87">'BvA Summary'!$E$53</definedName>
    <definedName name="_vena_BvA.Summary_B1_R_FV_a2a46c4bae444ba2ab0e2971d74e2ddb_b9c8bb5a.6f07671d">'BvA Summary'!$E$12:$E$14</definedName>
    <definedName name="_vena_BvA.Summary_B1_R_FV_a2a46c4bae444ba2ab0e2971d74e2ddb_d2924963.3d168577">'BvA Summary'!$E$58</definedName>
    <definedName name="_vena_BvA.Summary_B1_R_FV_a2a46c4bae444ba2ab0e2971d74e2ddb_d6f1b2f4.c37ae499">'BvA Summary'!$E$73</definedName>
    <definedName name="_vena_BvA.Summary_B1_R_FV_a2a46c4bae444ba2ab0e2971d74e2ddb_f93cfacc.798aa078">'BvA Summary'!$E$68</definedName>
    <definedName name="_vena_BvA.Summary_B1_R_FV_ff3e73236b124ab899c3d97aa9a04313">'BvA Summary'!$D$33</definedName>
    <definedName name="_vena_BvA.Summary_B1_R_FV_ff3e73236b124ab899c3d97aa9a04313_1">'BvA Summary'!$D$86</definedName>
    <definedName name="_vena_BvA.Summary_B1_R_FV_ff3e73236b124ab899c3d97aa9a04313_1a50814c.b6b6f657">'BvA Summary'!$D$45:$D$48</definedName>
    <definedName name="_vena_BvA.Summary_B1_R_FV_ff3e73236b124ab899c3d97aa9a04313_4202538f.907e0eb4">'BvA Summary'!$D$63</definedName>
    <definedName name="_vena_BvA.Summary_B1_R_FV_ff3e73236b124ab899c3d97aa9a04313_7bb3f383.599dfb67">'BvA Summary'!$D$78</definedName>
    <definedName name="_vena_BvA.Summary_B1_R_FV_ff3e73236b124ab899c3d97aa9a04313_a5f6db86.111b5254">'BvA Summary'!$D$19:$D$29</definedName>
    <definedName name="_vena_BvA.Summary_B1_R_FV_ff3e73236b124ab899c3d97aa9a04313_a6f317a2.70c06c67">'BvA Summary'!$D$38:$D$40</definedName>
    <definedName name="_vena_BvA.Summary_B1_R_FV_ff3e73236b124ab899c3d97aa9a04313_b9a4ed1b.e7f80a98">'BvA Summary'!$D$53</definedName>
    <definedName name="_vena_BvA.Summary_B1_R_FV_ff3e73236b124ab899c3d97aa9a04313_b9c8bb5a.3f15b61b">'BvA Summary'!$D$12:$D$14</definedName>
    <definedName name="_vena_BvA.Summary_B1_R_FV_ff3e73236b124ab899c3d97aa9a04313_d2924963.16c4362f">'BvA Summary'!$D$58</definedName>
    <definedName name="_vena_BvA.Summary_B1_R_FV_ff3e73236b124ab899c3d97aa9a04313_d6f1b2f4.d91e8682">'BvA Summary'!$D$73</definedName>
    <definedName name="_vena_BvA.Summary_B1_R_FV_ff3e73236b124ab899c3d97aa9a04313_f93cfacc.79d06988">'BvA Summary'!$D$68</definedName>
    <definedName name="_vena_BvA.Summary_P_11_651631431944765441" comment="*">Controls!$E$111</definedName>
    <definedName name="_vena_BvA.Summary_P_12_651631431982514177" comment="*">Controls!$E$112</definedName>
    <definedName name="_vena_BvA.Summary_P_4_652241713652170752" comment="*">Controls!$E$104</definedName>
    <definedName name="_vena_BvA.Summary_P_5_652241713786388480" comment="*">Controls!$E$105</definedName>
    <definedName name="_vena_BvA.Summary_P_6_652241713908023296" comment="*">Controls!$E$106</definedName>
    <definedName name="_vena_BvA.Summary_P_7_652241714033852416" comment="*">Controls!$E$107</definedName>
    <definedName name="_vena_BvA_B1_C_FV_134399665b374008851e5b8c04b5ee44">BvA!$I$5</definedName>
    <definedName name="_vena_BvA_B1_C_FV_134399665b374008851e5b8c04b5ee44_1">BvA!$J$5</definedName>
    <definedName name="_vena_BvA_B1_C_FV_134399665b374008851e5b8c04b5ee44_2">BvA!$L$5</definedName>
    <definedName name="_vena_BvA_B1_C_FV_134399665b374008851e5b8c04b5ee44_3">BvA!$O$5</definedName>
    <definedName name="_vena_BvA_B1_C_FV_134399665b374008851e5b8c04b5ee44_4">BvA!$P$5</definedName>
    <definedName name="_vena_BvA_B1_C_FV_134399665b374008851e5b8c04b5ee44_5">BvA!$R$5</definedName>
    <definedName name="_vena_BvA_B1_C_FV_7cc8369c0b744816a17486bee792b4d5">BvA!$I$3</definedName>
    <definedName name="_vena_BvA_B1_C_FV_7cc8369c0b744816a17486bee792b4d5_1">BvA!$J$3</definedName>
    <definedName name="_vena_BvA_B1_C_FV_7cc8369c0b744816a17486bee792b4d5_2">BvA!$L$3</definedName>
    <definedName name="_vena_BvA_B1_C_FV_7cc8369c0b744816a17486bee792b4d5_3">BvA!$O$3</definedName>
    <definedName name="_vena_BvA_B1_C_FV_7cc8369c0b744816a17486bee792b4d5_4">BvA!$P$3</definedName>
    <definedName name="_vena_BvA_B1_C_FV_7cc8369c0b744816a17486bee792b4d5_5">BvA!$R$3</definedName>
    <definedName name="_vena_BvA_B1_C_FV_f4ddf33ff6224574ba096b1a5435ea67">BvA!$I$4</definedName>
    <definedName name="_vena_BvA_B1_C_FV_f4ddf33ff6224574ba096b1a5435ea67_1">BvA!$J$4</definedName>
    <definedName name="_vena_BvA_B1_C_FV_f4ddf33ff6224574ba096b1a5435ea67_2">BvA!$L$4</definedName>
    <definedName name="_vena_BvA_B1_C_FV_f4ddf33ff6224574ba096b1a5435ea67_3">BvA!$O$4</definedName>
    <definedName name="_vena_BvA_B1_C_FV_f4ddf33ff6224574ba096b1a5435ea67_4">BvA!$P$4</definedName>
    <definedName name="_vena_BvA_B1_C_FV_f4ddf33ff6224574ba096b1a5435ea67_5">BvA!$R$4</definedName>
    <definedName name="_vena_BvA_B1_R_1_691119840308494336">BvA!$F$157</definedName>
    <definedName name="_vena_BvA_B1_R_FV_385b1d086d8a4b8abf43c04eedb00d88">BvA!$F$210</definedName>
    <definedName name="_vena_BvA_B1_R_FV_385b1d086d8a4b8abf43c04eedb00d88_2aae1c7.2bfaf6d1">BvA!$F$169:$F$172</definedName>
    <definedName name="_vena_BvA_B1_R_FV_385b1d086d8a4b8abf43c04eedb00d88_49e28ff1.98cd66d4">BvA!$F$187</definedName>
    <definedName name="_vena_BvA_B1_R_FV_385b1d086d8a4b8abf43c04eedb00d88_4f00b3e6.aad4169d">BvA!$F$197</definedName>
    <definedName name="_vena_BvA_B1_R_FV_385b1d086d8a4b8abf43c04eedb00d88_6b4dd3dd.10690c3d">BvA!$F$12:$F$31</definedName>
    <definedName name="_vena_BvA_B1_R_FV_385b1d086d8a4b8abf43c04eedb00d88_83189ef0.e3a7670d">BvA!$F$162:$F$164</definedName>
    <definedName name="_vena_BvA_B1_R_FV_385b1d086d8a4b8abf43c04eedb00d88_85c4a6c.87d59c03">BvA!$F$177</definedName>
    <definedName name="_vena_BvA_B1_R_FV_385b1d086d8a4b8abf43c04eedb00d88_b4f6f525.1fdca025">BvA!$F$36:$F$153</definedName>
    <definedName name="_vena_BvA_B1_R_FV_385b1d086d8a4b8abf43c04eedb00d88_bf114e15.f37dda31">BvA!$F$202</definedName>
    <definedName name="_vena_BvA_B1_R_FV_385b1d086d8a4b8abf43c04eedb00d88_e5185bef.65b6b1a1">BvA!$F$182</definedName>
    <definedName name="_vena_BvA_B1_R_FV_385b1d086d8a4b8abf43c04eedb00d88_f26e5db7.6670f10a">BvA!$F$192</definedName>
    <definedName name="_vena_BvA_B1_R_FV_a2a46c4bae444ba2ab0e2971d74e2ddb">BvA!$E$157</definedName>
    <definedName name="_vena_BvA_B1_R_FV_a2a46c4bae444ba2ab0e2971d74e2ddb_1">BvA!$E$210</definedName>
    <definedName name="_vena_BvA_B1_R_FV_a2a46c4bae444ba2ab0e2971d74e2ddb_2aae1c7.9501d475">BvA!$E$169:$E$172</definedName>
    <definedName name="_vena_BvA_B1_R_FV_a2a46c4bae444ba2ab0e2971d74e2ddb_49e28ff1.11e71707">BvA!$E$187</definedName>
    <definedName name="_vena_BvA_B1_R_FV_a2a46c4bae444ba2ab0e2971d74e2ddb_4f00b3e6.5c76aca">BvA!$E$197</definedName>
    <definedName name="_vena_BvA_B1_R_FV_a2a46c4bae444ba2ab0e2971d74e2ddb_6b4dd3dd.ded91e57">BvA!$E$12:$E$31</definedName>
    <definedName name="_vena_BvA_B1_R_FV_a2a46c4bae444ba2ab0e2971d74e2ddb_83189ef0.eb47d5ce">BvA!$E$162:$E$164</definedName>
    <definedName name="_vena_BvA_B1_R_FV_a2a46c4bae444ba2ab0e2971d74e2ddb_85c4a6c.8d7811f3">BvA!$E$177</definedName>
    <definedName name="_vena_BvA_B1_R_FV_a2a46c4bae444ba2ab0e2971d74e2ddb_b4f6f525.1c5cee8d">BvA!$E$36:$E$153</definedName>
    <definedName name="_vena_BvA_B1_R_FV_a2a46c4bae444ba2ab0e2971d74e2ddb_bf114e15.53af671a">BvA!$E$202</definedName>
    <definedName name="_vena_BvA_B1_R_FV_a2a46c4bae444ba2ab0e2971d74e2ddb_e5185bef.b3e2bb87">BvA!$E$182</definedName>
    <definedName name="_vena_BvA_B1_R_FV_a2a46c4bae444ba2ab0e2971d74e2ddb_f26e5db7.8b87052c">BvA!$E$192</definedName>
    <definedName name="_vena_BvA_B1_R_FV_ff3e73236b124ab899c3d97aa9a04313">BvA!$D$157</definedName>
    <definedName name="_vena_BvA_B1_R_FV_ff3e73236b124ab899c3d97aa9a04313_1">BvA!$D$210</definedName>
    <definedName name="_vena_BvA_B1_R_FV_ff3e73236b124ab899c3d97aa9a04313_2aae1c7.826d0130">BvA!$D$169:$D$172</definedName>
    <definedName name="_vena_BvA_B1_R_FV_ff3e73236b124ab899c3d97aa9a04313_49e28ff1.19cce95d">BvA!$D$187</definedName>
    <definedName name="_vena_BvA_B1_R_FV_ff3e73236b124ab899c3d97aa9a04313_4f00b3e6.f6976cbb">BvA!$D$197</definedName>
    <definedName name="_vena_BvA_B1_R_FV_ff3e73236b124ab899c3d97aa9a04313_6b4dd3dd.486446b8">BvA!$D$12:$D$31</definedName>
    <definedName name="_vena_BvA_B1_R_FV_ff3e73236b124ab899c3d97aa9a04313_83189ef0.35aeb3fc">BvA!$D$162:$D$164</definedName>
    <definedName name="_vena_BvA_B1_R_FV_ff3e73236b124ab899c3d97aa9a04313_85c4a6c.3b6e94b7">BvA!$D$177</definedName>
    <definedName name="_vena_BvA_B1_R_FV_ff3e73236b124ab899c3d97aa9a04313_b4f6f525.e3fa3c27">BvA!$D$36:$D$153</definedName>
    <definedName name="_vena_BvA_B1_R_FV_ff3e73236b124ab899c3d97aa9a04313_bf114e15.4ade1c7f">BvA!$D$202</definedName>
    <definedName name="_vena_BvA_B1_R_FV_ff3e73236b124ab899c3d97aa9a04313_e5185bef.276b4f51">BvA!$D$182</definedName>
    <definedName name="_vena_BvA_B1_R_FV_ff3e73236b124ab899c3d97aa9a04313_f26e5db7.9b1c9839">BvA!$D$192</definedName>
    <definedName name="_vena_BvA_P_11_651631431944765441" comment="*">Controls!$E$125</definedName>
    <definedName name="_vena_BvA_P_12_651631431982514177" comment="*">Controls!$E$126</definedName>
    <definedName name="_vena_BvA_P_4_652241713652170752" comment="*">Controls!$E$118</definedName>
    <definedName name="_vena_BvA_P_5_652241713786388480" comment="*">Controls!$E$119</definedName>
    <definedName name="_vena_BvA_P_6_652241713908023296" comment="*">Controls!$E$120</definedName>
    <definedName name="_vena_BvA_P_7_652241714033852416" comment="*">Controls!$E$121</definedName>
    <definedName name="_vena_DYNP_SSelection_c373ee52">'T12 Summary'!$D$4</definedName>
    <definedName name="_vena_IS.T12_B1_C_FV_134399665b374008851e5b8c04b5ee44">'IS T12'!$H$5</definedName>
    <definedName name="_vena_IS.T12_B1_C_FV_134399665b374008851e5b8c04b5ee44_1">'IS T12'!$I$5</definedName>
    <definedName name="_vena_IS.T12_B1_C_FV_134399665b374008851e5b8c04b5ee44_10">'IS T12'!$R$5</definedName>
    <definedName name="_vena_IS.T12_B1_C_FV_134399665b374008851e5b8c04b5ee44_11">'IS T12'!$S$5</definedName>
    <definedName name="_vena_IS.T12_B1_C_FV_134399665b374008851e5b8c04b5ee44_2">'IS T12'!$J$5</definedName>
    <definedName name="_vena_IS.T12_B1_C_FV_134399665b374008851e5b8c04b5ee44_3">'IS T12'!$K$5</definedName>
    <definedName name="_vena_IS.T12_B1_C_FV_134399665b374008851e5b8c04b5ee44_4">'IS T12'!$L$5</definedName>
    <definedName name="_vena_IS.T12_B1_C_FV_134399665b374008851e5b8c04b5ee44_5">'IS T12'!$M$5</definedName>
    <definedName name="_vena_IS.T12_B1_C_FV_134399665b374008851e5b8c04b5ee44_6">'IS T12'!$N$5</definedName>
    <definedName name="_vena_IS.T12_B1_C_FV_134399665b374008851e5b8c04b5ee44_7">'IS T12'!$O$5</definedName>
    <definedName name="_vena_IS.T12_B1_C_FV_134399665b374008851e5b8c04b5ee44_8">'IS T12'!$P$5</definedName>
    <definedName name="_vena_IS.T12_B1_C_FV_134399665b374008851e5b8c04b5ee44_9">'IS T12'!$Q$5</definedName>
    <definedName name="_vena_IS.T12_B1_C_FV_7cc8369c0b744816a17486bee792b4d5">'IS T12'!$H$3</definedName>
    <definedName name="_vena_IS.T12_B1_C_FV_7cc8369c0b744816a17486bee792b4d5_1">'IS T12'!$I$3</definedName>
    <definedName name="_vena_IS.T12_B1_C_FV_7cc8369c0b744816a17486bee792b4d5_10">'IS T12'!$R$3</definedName>
    <definedName name="_vena_IS.T12_B1_C_FV_7cc8369c0b744816a17486bee792b4d5_11">'IS T12'!$S$3</definedName>
    <definedName name="_vena_IS.T12_B1_C_FV_7cc8369c0b744816a17486bee792b4d5_2">'IS T12'!$J$3</definedName>
    <definedName name="_vena_IS.T12_B1_C_FV_7cc8369c0b744816a17486bee792b4d5_3">'IS T12'!$K$3</definedName>
    <definedName name="_vena_IS.T12_B1_C_FV_7cc8369c0b744816a17486bee792b4d5_4">'IS T12'!$L$3</definedName>
    <definedName name="_vena_IS.T12_B1_C_FV_7cc8369c0b744816a17486bee792b4d5_5">'IS T12'!$M$3</definedName>
    <definedName name="_vena_IS.T12_B1_C_FV_7cc8369c0b744816a17486bee792b4d5_6">'IS T12'!$N$3</definedName>
    <definedName name="_vena_IS.T12_B1_C_FV_7cc8369c0b744816a17486bee792b4d5_7">'IS T12'!$O$3</definedName>
    <definedName name="_vena_IS.T12_B1_C_FV_7cc8369c0b744816a17486bee792b4d5_8">'IS T12'!$P$3</definedName>
    <definedName name="_vena_IS.T12_B1_C_FV_7cc8369c0b744816a17486bee792b4d5_9">'IS T12'!$Q$3</definedName>
    <definedName name="_vena_IS.T12_B1_C_FV_f4ddf33ff6224574ba096b1a5435ea67">'IS T12'!$H$4</definedName>
    <definedName name="_vena_IS.T12_B1_C_FV_f4ddf33ff6224574ba096b1a5435ea67_1">'IS T12'!$I$4</definedName>
    <definedName name="_vena_IS.T12_B1_C_FV_f4ddf33ff6224574ba096b1a5435ea67_10">'IS T12'!$R$4</definedName>
    <definedName name="_vena_IS.T12_B1_C_FV_f4ddf33ff6224574ba096b1a5435ea67_11">'IS T12'!$S$4</definedName>
    <definedName name="_vena_IS.T12_B1_C_FV_f4ddf33ff6224574ba096b1a5435ea67_2">'IS T12'!$J$4</definedName>
    <definedName name="_vena_IS.T12_B1_C_FV_f4ddf33ff6224574ba096b1a5435ea67_3">'IS T12'!$K$4</definedName>
    <definedName name="_vena_IS.T12_B1_C_FV_f4ddf33ff6224574ba096b1a5435ea67_4">'IS T12'!$L$4</definedName>
    <definedName name="_vena_IS.T12_B1_C_FV_f4ddf33ff6224574ba096b1a5435ea67_5">'IS T12'!$M$4</definedName>
    <definedName name="_vena_IS.T12_B1_C_FV_f4ddf33ff6224574ba096b1a5435ea67_6">'IS T12'!$N$4</definedName>
    <definedName name="_vena_IS.T12_B1_C_FV_f4ddf33ff6224574ba096b1a5435ea67_7">'IS T12'!$O$4</definedName>
    <definedName name="_vena_IS.T12_B1_C_FV_f4ddf33ff6224574ba096b1a5435ea67_8">'IS T12'!$P$4</definedName>
    <definedName name="_vena_IS.T12_B1_C_FV_f4ddf33ff6224574ba096b1a5435ea67_9">'IS T12'!$Q$4</definedName>
    <definedName name="_vena_IS.T12_B1_R_1_691119840308494336">'IS T12'!$F$197</definedName>
    <definedName name="_vena_IS.T12_B1_R_FV_385b1d086d8a4b8abf43c04eedb00d88">'IS T12'!$F$226</definedName>
    <definedName name="_vena_IS.T12_B1_R_FV_385b1d086d8a4b8abf43c04eedb00d88_2e4a1898.83a0681d">'IS T12'!$F$18:$F$28</definedName>
    <definedName name="_vena_IS.T12_B1_R_FV_385b1d086d8a4b8abf43c04eedb00d88_32ae537e.85b8462">'IS T12'!$F$128:$F$133</definedName>
    <definedName name="_vena_IS.T12_B1_R_FV_385b1d086d8a4b8abf43c04eedb00d88_3921ea75.a9c46e9a">'IS T12'!$F$153:$F$160</definedName>
    <definedName name="_vena_IS.T12_B1_R_FV_385b1d086d8a4b8abf43c04eedb00d88_3a04b4bb.5c9c5b3e">'IS T12'!$F$202:$F$203</definedName>
    <definedName name="_vena_IS.T12_B1_R_FV_385b1d086d8a4b8abf43c04eedb00d88_41deba12.6082b7c1">'IS T12'!$F$187:$F$191</definedName>
    <definedName name="_vena_IS.T12_B1_R_FV_385b1d086d8a4b8abf43c04eedb00d88_4765fc63.7670da59">'IS T12'!$F$84:$F$91</definedName>
    <definedName name="_vena_IS.T12_B1_R_FV_385b1d086d8a4b8abf43c04eedb00d88_4b13016b.5ef3a72e">'IS T12'!$F$96:$F$100</definedName>
    <definedName name="_vena_IS.T12_B1_R_FV_385b1d086d8a4b8abf43c04eedb00d88_4ddefa42.91b778da">'IS T12'!$F$138:$F$148</definedName>
    <definedName name="_vena_IS.T12_B1_R_FV_385b1d086d8a4b8abf43c04eedb00d88_50d79129.9b829f47">'IS T12'!$F$44:$F$79</definedName>
    <definedName name="_vena_IS.T12_B1_R_FV_385b1d086d8a4b8abf43c04eedb00d88_6ada9049.f520c743">'IS T12'!$F$208:$F$211</definedName>
    <definedName name="_vena_IS.T12_B1_R_FV_385b1d086d8a4b8abf43c04eedb00d88_6e8d5d41.a00132ae">'IS T12'!$F$13:$F$13</definedName>
    <definedName name="_vena_IS.T12_B1_R_FV_385b1d086d8a4b8abf43c04eedb00d88_7ab2b44b.a06d1405">'IS T12'!$F$216</definedName>
    <definedName name="_vena_IS.T12_B1_R_FV_385b1d086d8a4b8abf43c04eedb00d88_7f127280.31d57466">'IS T12'!$F$165:$F$182</definedName>
    <definedName name="_vena_IS.T12_B1_R_FV_385b1d086d8a4b8abf43c04eedb00d88_ca4814ac.9a415c2b">'IS T12'!$F$105:$F$114</definedName>
    <definedName name="_vena_IS.T12_B1_R_FV_385b1d086d8a4b8abf43c04eedb00d88_cf114b71.15e7244">'IS T12'!$F$119:$F$123</definedName>
    <definedName name="_vena_IS.T12_B1_R_FV_385b1d086d8a4b8abf43c04eedb00d88_f0df3387.16f8b654">'IS T12'!$F$33:$F$36</definedName>
    <definedName name="_vena_IS.T12_B1_R_FV_a2a46c4bae444ba2ab0e2971d74e2ddb_1">'IS T12'!$E$226</definedName>
    <definedName name="_vena_IS.T12_B1_R_FV_a2a46c4bae444ba2ab0e2971d74e2ddb_2">'IS T12'!$E$197</definedName>
    <definedName name="_vena_IS.T12_B1_R_FV_a2a46c4bae444ba2ab0e2971d74e2ddb_2e4a1898.55a9d5a3">'IS T12'!$E$18:$E$28</definedName>
    <definedName name="_vena_IS.T12_B1_R_FV_a2a46c4bae444ba2ab0e2971d74e2ddb_32ae537e.a16e0265">'IS T12'!$E$128:$E$133</definedName>
    <definedName name="_vena_IS.T12_B1_R_FV_a2a46c4bae444ba2ab0e2971d74e2ddb_3921ea75.bf4757b2">'IS T12'!$E$153:$E$160</definedName>
    <definedName name="_vena_IS.T12_B1_R_FV_a2a46c4bae444ba2ab0e2971d74e2ddb_3a04b4bb.ce4108ad">'IS T12'!$E$202:$E$203</definedName>
    <definedName name="_vena_IS.T12_B1_R_FV_a2a46c4bae444ba2ab0e2971d74e2ddb_41deba12.9f69d27">'IS T12'!$E$187:$E$191</definedName>
    <definedName name="_vena_IS.T12_B1_R_FV_a2a46c4bae444ba2ab0e2971d74e2ddb_4765fc63.9c0d7301">'IS T12'!$E$84:$E$91</definedName>
    <definedName name="_vena_IS.T12_B1_R_FV_a2a46c4bae444ba2ab0e2971d74e2ddb_4b13016b.2d371500">'IS T12'!$E$96:$E$100</definedName>
    <definedName name="_vena_IS.T12_B1_R_FV_a2a46c4bae444ba2ab0e2971d74e2ddb_4ddefa42.8a9c0047">'IS T12'!$E$138:$E$148</definedName>
    <definedName name="_vena_IS.T12_B1_R_FV_a2a46c4bae444ba2ab0e2971d74e2ddb_50d79129.ee767791">'IS T12'!$E$44:$E$79</definedName>
    <definedName name="_vena_IS.T12_B1_R_FV_a2a46c4bae444ba2ab0e2971d74e2ddb_6ada9049.417fc846">'IS T12'!$E$208:$E$211</definedName>
    <definedName name="_vena_IS.T12_B1_R_FV_a2a46c4bae444ba2ab0e2971d74e2ddb_6e8d5d41.d877a29b">'IS T12'!$E$13:$E$13</definedName>
    <definedName name="_vena_IS.T12_B1_R_FV_a2a46c4bae444ba2ab0e2971d74e2ddb_7ab2b44b.11ae656a">'IS T12'!$E$216</definedName>
    <definedName name="_vena_IS.T12_B1_R_FV_a2a46c4bae444ba2ab0e2971d74e2ddb_7f127280.13facc57">'IS T12'!$E$165:$E$182</definedName>
    <definedName name="_vena_IS.T12_B1_R_FV_a2a46c4bae444ba2ab0e2971d74e2ddb_ca4814ac.fdd3c85a">'IS T12'!$E$105:$E$114</definedName>
    <definedName name="_vena_IS.T12_B1_R_FV_a2a46c4bae444ba2ab0e2971d74e2ddb_cf114b71.6ba9e0a7">'IS T12'!$E$119:$E$123</definedName>
    <definedName name="_vena_IS.T12_B1_R_FV_a2a46c4bae444ba2ab0e2971d74e2ddb_f0df3387.9c87c84f">'IS T12'!$E$33:$E$36</definedName>
    <definedName name="_vena_IS.T12_B1_R_FV_ff3e73236b124ab899c3d97aa9a04313_1">'IS T12'!$D$226</definedName>
    <definedName name="_vena_IS.T12_B1_R_FV_ff3e73236b124ab899c3d97aa9a04313_2">'IS T12'!$D$197</definedName>
    <definedName name="_vena_IS.T12_B1_R_FV_ff3e73236b124ab899c3d97aa9a04313_2e4a1898.3af9f29c">'IS T12'!$D$18:$D$28</definedName>
    <definedName name="_vena_IS.T12_B1_R_FV_ff3e73236b124ab899c3d97aa9a04313_32ae537e.5722b4db">'IS T12'!$D$128:$D$133</definedName>
    <definedName name="_vena_IS.T12_B1_R_FV_ff3e73236b124ab899c3d97aa9a04313_3921ea75.a8377115">'IS T12'!$D$153:$D$160</definedName>
    <definedName name="_vena_IS.T12_B1_R_FV_ff3e73236b124ab899c3d97aa9a04313_3a04b4bb.a30e665f">'IS T12'!$D$202:$D$203</definedName>
    <definedName name="_vena_IS.T12_B1_R_FV_ff3e73236b124ab899c3d97aa9a04313_41deba12.732b7b5d">'IS T12'!$D$187:$D$191</definedName>
    <definedName name="_vena_IS.T12_B1_R_FV_ff3e73236b124ab899c3d97aa9a04313_4765fc63.8222b5b4">'IS T12'!$D$84:$D$91</definedName>
    <definedName name="_vena_IS.T12_B1_R_FV_ff3e73236b124ab899c3d97aa9a04313_4b13016b.23fdc815">'IS T12'!$D$96:$D$100</definedName>
    <definedName name="_vena_IS.T12_B1_R_FV_ff3e73236b124ab899c3d97aa9a04313_4ddefa42.53427a5a">'IS T12'!$D$138:$D$148</definedName>
    <definedName name="_vena_IS.T12_B1_R_FV_ff3e73236b124ab899c3d97aa9a04313_50d79129.41c4124c">'IS T12'!$D$44:$D$79</definedName>
    <definedName name="_vena_IS.T12_B1_R_FV_ff3e73236b124ab899c3d97aa9a04313_6ada9049.8fdccfda">'IS T12'!$D$208:$D$211</definedName>
    <definedName name="_vena_IS.T12_B1_R_FV_ff3e73236b124ab899c3d97aa9a04313_6e8d5d41.62e4cdb7">'IS T12'!$D$13:$D$13</definedName>
    <definedName name="_vena_IS.T12_B1_R_FV_ff3e73236b124ab899c3d97aa9a04313_7ab2b44b.9ecf39e">'IS T12'!$D$216</definedName>
    <definedName name="_vena_IS.T12_B1_R_FV_ff3e73236b124ab899c3d97aa9a04313_7f127280.a8e9403e">'IS T12'!$D$165:$D$182</definedName>
    <definedName name="_vena_IS.T12_B1_R_FV_ff3e73236b124ab899c3d97aa9a04313_ca4814ac.c9116eac">'IS T12'!$D$105:$D$114</definedName>
    <definedName name="_vena_IS.T12_B1_R_FV_ff3e73236b124ab899c3d97aa9a04313_cf114b71.e7d498d9">'IS T12'!$D$119:$D$123</definedName>
    <definedName name="_vena_IS.T12_B1_R_FV_ff3e73236b124ab899c3d97aa9a04313_f0df3387.f6127d3c">'IS T12'!$D$33:$D$36</definedName>
    <definedName name="_vena_IS.T12_P_11_651631431944765441" comment="*">Controls!$E$139</definedName>
    <definedName name="_vena_IS.T12_P_12_651631431982514177" comment="*">Controls!$E$140</definedName>
    <definedName name="_vena_IS.T12_P_4_652241713652170752" comment="*">Controls!$E$132</definedName>
    <definedName name="_vena_IS.T12_P_5_652241713786388480" comment="*">Controls!$E$133</definedName>
    <definedName name="_vena_IS.T12_P_6_652241713908023296" comment="*">Controls!$E$134</definedName>
    <definedName name="_vena_IS.T12_P_7_652241714033852416" comment="*">Controls!$E$135</definedName>
    <definedName name="_vena_MDYNR_SBS.T12_BB1_1153d199_16b09227">'BS T12'!$E$88</definedName>
    <definedName name="_vena_MDYNR_SBS.T12_BB1_1153d199_ad1ab1aa">'BS T12'!$F$88</definedName>
    <definedName name="_vena_MDYNR_SBS.T12_BB1_1153d199_b004c2d0">'BS T12'!$D$88</definedName>
    <definedName name="_vena_MDYNR_SBS.T12_BB1_45821b0c_1e37ae03">'BS T12'!$D$78</definedName>
    <definedName name="_vena_MDYNR_SBS.T12_BB1_45821b0c_87cb620c">'BS T12'!$F$78</definedName>
    <definedName name="_vena_MDYNR_SBS.T12_BB1_45821b0c_a6ddc938">'BS T12'!$E$78</definedName>
    <definedName name="_vena_MDYNR_SBS.T12_BB1_497b56e6_b26f6da7">'BS T12'!$D$83</definedName>
    <definedName name="_vena_MDYNR_SBS.T12_BB1_497b56e6_e7f85f75">'BS T12'!$F$83</definedName>
    <definedName name="_vena_MDYNR_SBS.T12_BB1_497b56e6_f1e577f5">'BS T12'!$E$83</definedName>
    <definedName name="_vena_MDYNR_SBS.T12_BB1_50140057_1e99db83">'BS T12'!$E$58</definedName>
    <definedName name="_vena_MDYNR_SBS.T12_BB1_50140057_4743f76">'BS T12'!$F$58</definedName>
    <definedName name="_vena_MDYNR_SBS.T12_BB1_50140057_738d0b51">'BS T12'!$D$58</definedName>
    <definedName name="_vena_MDYNR_SBS.T12_BB1_5428be4_6cf3de0">'BS T12'!$D$73</definedName>
    <definedName name="_vena_MDYNR_SBS.T12_BB1_5428be4_ccdc59fe">'BS T12'!$F$73</definedName>
    <definedName name="_vena_MDYNR_SBS.T12_BB1_5428be4_db3fa5f3">'BS T12'!$E$73</definedName>
    <definedName name="_vena_MDYNR_SBS.T12_BB1_6dd849d3_253353b">'BS T12'!$F$13</definedName>
    <definedName name="_vena_MDYNR_SBS.T12_BB1_6dd849d3_49b91ae9">'BS T12'!$D$13</definedName>
    <definedName name="_vena_MDYNR_SBS.T12_BB1_6dd849d3_e4a76b87">'BS T12'!$E$13</definedName>
    <definedName name="_vena_MDYNR_SBS.T12_BB1_80235295_37d575ee">'BS T12'!$E$36</definedName>
    <definedName name="_vena_MDYNR_SBS.T12_BB1_80235295_5722bf4">'BS T12'!$F$36</definedName>
    <definedName name="_vena_MDYNR_SBS.T12_BB1_80235295_9979f97b">'BS T12'!$D$36</definedName>
    <definedName name="_vena_MDYNR_SBS.T12_BB1_87734e9_28563b56">'BS T12'!$E$93</definedName>
    <definedName name="_vena_MDYNR_SBS.T12_BB1_87734e9_365fd30f">'BS T12'!$F$93</definedName>
    <definedName name="_vena_MDYNR_SBS.T12_BB1_87734e9_a7486477">'BS T12'!$D$93</definedName>
    <definedName name="_vena_MDYNR_SBS.T12_BB1_efe0e0f0_27722ba1">'BS T12'!$E$68</definedName>
    <definedName name="_vena_MDYNR_SBS.T12_BB1_efe0e0f0_52a7b05b">'BS T12'!$D$68</definedName>
    <definedName name="_vena_MDYNR_SBS.T12_BB1_efe0e0f0_f68562b5">'BS T12'!$F$68</definedName>
    <definedName name="_vena_MDYNR_SBvA.Summary_BB1_1a50814c_5547fff">'BvA Summary'!$F$45</definedName>
    <definedName name="_vena_MDYNR_SBvA.Summary_BB1_1a50814c_b6b6f657">'BvA Summary'!$D$45</definedName>
    <definedName name="_vena_MDYNR_SBvA.Summary_BB1_1a50814c_fd8a30b1">'BvA Summary'!$E$45</definedName>
    <definedName name="_vena_MDYNR_SBvA.Summary_BB1_4202538f_3f755781">'BvA Summary'!$E$63</definedName>
    <definedName name="_vena_MDYNR_SBvA.Summary_BB1_4202538f_907e0eb4">'BvA Summary'!$D$63</definedName>
    <definedName name="_vena_MDYNR_SBvA.Summary_BB1_4202538f_ff902c51">'BvA Summary'!$F$63</definedName>
    <definedName name="_vena_MDYNR_SBvA.Summary_BB1_7bb3f383_599dfb67">'BvA Summary'!$D$78</definedName>
    <definedName name="_vena_MDYNR_SBvA.Summary_BB1_7bb3f383_69b22cf3">'BvA Summary'!$F$78</definedName>
    <definedName name="_vena_MDYNR_SBvA.Summary_BB1_7bb3f383_6ab726ac">'BvA Summary'!$E$78</definedName>
    <definedName name="_vena_MDYNR_SBvA.Summary_BB1_a5f6db86_111b5254">'BvA Summary'!$D$19</definedName>
    <definedName name="_vena_MDYNR_SBvA.Summary_BB1_a5f6db86_a57773df">'BvA Summary'!$E$19</definedName>
    <definedName name="_vena_MDYNR_SBvA.Summary_BB1_a5f6db86_d6519f4a">'BvA Summary'!$F$19</definedName>
    <definedName name="_vena_MDYNR_SBvA.Summary_BB1_a6f317a2_656f6697">'BvA Summary'!$F$38</definedName>
    <definedName name="_vena_MDYNR_SBvA.Summary_BB1_a6f317a2_70c06c67">'BvA Summary'!$D$38</definedName>
    <definedName name="_vena_MDYNR_SBvA.Summary_BB1_a6f317a2_a9bea20c">'BvA Summary'!$E$38</definedName>
    <definedName name="_vena_MDYNR_SBvA.Summary_BB1_b9a4ed1b_65b57cd4">'BvA Summary'!$F$53</definedName>
    <definedName name="_vena_MDYNR_SBvA.Summary_BB1_b9a4ed1b_8af80f87">'BvA Summary'!$E$53</definedName>
    <definedName name="_vena_MDYNR_SBvA.Summary_BB1_b9a4ed1b_e7f80a98">'BvA Summary'!$D$53</definedName>
    <definedName name="_vena_MDYNR_SBvA.Summary_BB1_b9c8bb5a_3f15b61b">'BvA Summary'!$D$12</definedName>
    <definedName name="_vena_MDYNR_SBvA.Summary_BB1_b9c8bb5a_413abf1a">'BvA Summary'!$F$12</definedName>
    <definedName name="_vena_MDYNR_SBvA.Summary_BB1_b9c8bb5a_6f07671d">'BvA Summary'!$E$12</definedName>
    <definedName name="_vena_MDYNR_SBvA.Summary_BB1_d2924963_16c4362f">'BvA Summary'!$D$58</definedName>
    <definedName name="_vena_MDYNR_SBvA.Summary_BB1_d2924963_3d168577">'BvA Summary'!$E$58</definedName>
    <definedName name="_vena_MDYNR_SBvA.Summary_BB1_d2924963_fdf6b698">'BvA Summary'!$F$58</definedName>
    <definedName name="_vena_MDYNR_SBvA.Summary_BB1_d6f1b2f4_812547c1">'BvA Summary'!$F$73</definedName>
    <definedName name="_vena_MDYNR_SBvA.Summary_BB1_d6f1b2f4_c37ae499">'BvA Summary'!$E$73</definedName>
    <definedName name="_vena_MDYNR_SBvA.Summary_BB1_d6f1b2f4_d91e8682">'BvA Summary'!$D$73</definedName>
    <definedName name="_vena_MDYNR_SBvA.Summary_BB1_f93cfacc_326199c9">'BvA Summary'!$F$68</definedName>
    <definedName name="_vena_MDYNR_SBvA.Summary_BB1_f93cfacc_798aa078">'BvA Summary'!$E$68</definedName>
    <definedName name="_vena_MDYNR_SBvA.Summary_BB1_f93cfacc_79d06988">'BvA Summary'!$D$68</definedName>
    <definedName name="_vena_MDYNR_SBvA_BB1_2aae1c7_2bfaf6d1">BvA!$F$169</definedName>
    <definedName name="_vena_MDYNR_SBvA_BB1_2aae1c7_826d0130">BvA!$D$169</definedName>
    <definedName name="_vena_MDYNR_SBvA_BB1_2aae1c7_9501d475">BvA!$E$169</definedName>
    <definedName name="_vena_MDYNR_SBvA_BB1_49e28ff1_11e71707">BvA!$E$187</definedName>
    <definedName name="_vena_MDYNR_SBvA_BB1_49e28ff1_19cce95d">BvA!$D$187</definedName>
    <definedName name="_vena_MDYNR_SBvA_BB1_49e28ff1_98cd66d4">BvA!$F$187</definedName>
    <definedName name="_vena_MDYNR_SBvA_BB1_4f00b3e6_5c76aca">BvA!$E$197</definedName>
    <definedName name="_vena_MDYNR_SBvA_BB1_4f00b3e6_aad4169d">BvA!$F$197</definedName>
    <definedName name="_vena_MDYNR_SBvA_BB1_4f00b3e6_f6976cbb">BvA!$D$197</definedName>
    <definedName name="_vena_MDYNR_SBvA_BB1_6b4dd3dd_10690c3d">BvA!$F$12</definedName>
    <definedName name="_vena_MDYNR_SBvA_BB1_6b4dd3dd_486446b8">BvA!$D$12</definedName>
    <definedName name="_vena_MDYNR_SBvA_BB1_6b4dd3dd_ded91e57">BvA!$E$12</definedName>
    <definedName name="_vena_MDYNR_SBvA_BB1_83189ef0_35aeb3fc">BvA!$D$162</definedName>
    <definedName name="_vena_MDYNR_SBvA_BB1_83189ef0_e3a7670d">BvA!$F$162</definedName>
    <definedName name="_vena_MDYNR_SBvA_BB1_83189ef0_eb47d5ce">BvA!$E$162</definedName>
    <definedName name="_vena_MDYNR_SBvA_BB1_85c4a6c_3b6e94b7">BvA!$D$177</definedName>
    <definedName name="_vena_MDYNR_SBvA_BB1_85c4a6c_87d59c03">BvA!$F$177</definedName>
    <definedName name="_vena_MDYNR_SBvA_BB1_85c4a6c_8d7811f3">BvA!$E$177</definedName>
    <definedName name="_vena_MDYNR_SBvA_BB1_b4f6f525_1c5cee8d">BvA!$E$36</definedName>
    <definedName name="_vena_MDYNR_SBvA_BB1_b4f6f525_1fdca025">BvA!$F$36</definedName>
    <definedName name="_vena_MDYNR_SBvA_BB1_b4f6f525_e3fa3c27">BvA!$D$36</definedName>
    <definedName name="_vena_MDYNR_SBvA_BB1_bf114e15_4ade1c7f">BvA!$D$202</definedName>
    <definedName name="_vena_MDYNR_SBvA_BB1_bf114e15_53af671a">BvA!$E$202</definedName>
    <definedName name="_vena_MDYNR_SBvA_BB1_bf114e15_f37dda31">BvA!$F$202</definedName>
    <definedName name="_vena_MDYNR_SBvA_BB1_e5185bef_276b4f51">BvA!$D$182</definedName>
    <definedName name="_vena_MDYNR_SBvA_BB1_e5185bef_65b6b1a1">BvA!$F$182</definedName>
    <definedName name="_vena_MDYNR_SBvA_BB1_e5185bef_b3e2bb87">BvA!$E$182</definedName>
    <definedName name="_vena_MDYNR_SBvA_BB1_f26e5db7_6670f10a">BvA!$F$192</definedName>
    <definedName name="_vena_MDYNR_SBvA_BB1_f26e5db7_8b87052c">BvA!$E$192</definedName>
    <definedName name="_vena_MDYNR_SBvA_BB1_f26e5db7_9b1c9839">BvA!$D$192</definedName>
    <definedName name="_vena_MDYNR_SIS.T12_BB1_2e4a1898_3af9f29c">'IS T12'!$D$18</definedName>
    <definedName name="_vena_MDYNR_SIS.T12_BB1_2e4a1898_55a9d5a3">'IS T12'!$E$18</definedName>
    <definedName name="_vena_MDYNR_SIS.T12_BB1_2e4a1898_83a0681d">'IS T12'!$F$18</definedName>
    <definedName name="_vena_MDYNR_SIS.T12_BB1_32ae537e_5722b4db">'IS T12'!$D$128</definedName>
    <definedName name="_vena_MDYNR_SIS.T12_BB1_32ae537e_85b8462">'IS T12'!$F$128</definedName>
    <definedName name="_vena_MDYNR_SIS.T12_BB1_32ae537e_a16e0265">'IS T12'!$E$128</definedName>
    <definedName name="_vena_MDYNR_SIS.T12_BB1_3921ea75_a8377115">'IS T12'!$D$153</definedName>
    <definedName name="_vena_MDYNR_SIS.T12_BB1_3921ea75_a9c46e9a">'IS T12'!$F$153</definedName>
    <definedName name="_vena_MDYNR_SIS.T12_BB1_3921ea75_bf4757b2">'IS T12'!$E$153</definedName>
    <definedName name="_vena_MDYNR_SIS.T12_BB1_3a04b4bb_5c9c5b3e">'IS T12'!$F$202</definedName>
    <definedName name="_vena_MDYNR_SIS.T12_BB1_3a04b4bb_a30e665f">'IS T12'!$D$202</definedName>
    <definedName name="_vena_MDYNR_SIS.T12_BB1_3a04b4bb_ce4108ad">'IS T12'!$E$202</definedName>
    <definedName name="_vena_MDYNR_SIS.T12_BB1_41deba12_6082b7c1">'IS T12'!$F$187</definedName>
    <definedName name="_vena_MDYNR_SIS.T12_BB1_41deba12_732b7b5d">'IS T12'!$D$187</definedName>
    <definedName name="_vena_MDYNR_SIS.T12_BB1_41deba12_9f69d27">'IS T12'!$E$187</definedName>
    <definedName name="_vena_MDYNR_SIS.T12_BB1_4765fc63_7670da59">'IS T12'!$F$84</definedName>
    <definedName name="_vena_MDYNR_SIS.T12_BB1_4765fc63_8222b5b4">'IS T12'!$D$84</definedName>
    <definedName name="_vena_MDYNR_SIS.T12_BB1_4765fc63_9c0d7301">'IS T12'!$E$84</definedName>
    <definedName name="_vena_MDYNR_SIS.T12_BB1_4b13016b_23fdc815">'IS T12'!$D$96</definedName>
    <definedName name="_vena_MDYNR_SIS.T12_BB1_4b13016b_2d371500">'IS T12'!$E$96</definedName>
    <definedName name="_vena_MDYNR_SIS.T12_BB1_4b13016b_5ef3a72e">'IS T12'!$F$96</definedName>
    <definedName name="_vena_MDYNR_SIS.T12_BB1_4ddefa42_53427a5a">'IS T12'!$D$138</definedName>
    <definedName name="_vena_MDYNR_SIS.T12_BB1_4ddefa42_8a9c0047">'IS T12'!$E$138</definedName>
    <definedName name="_vena_MDYNR_SIS.T12_BB1_4ddefa42_91b778da">'IS T12'!$F$138</definedName>
    <definedName name="_vena_MDYNR_SIS.T12_BB1_50d79129_41c4124c">'IS T12'!$D$44</definedName>
    <definedName name="_vena_MDYNR_SIS.T12_BB1_50d79129_9b829f47">'IS T12'!$F$44</definedName>
    <definedName name="_vena_MDYNR_SIS.T12_BB1_50d79129_ee767791">'IS T12'!$E$44</definedName>
    <definedName name="_vena_MDYNR_SIS.T12_BB1_6ada9049_417fc846">'IS T12'!$E$208</definedName>
    <definedName name="_vena_MDYNR_SIS.T12_BB1_6ada9049_8fdccfda">'IS T12'!$D$208</definedName>
    <definedName name="_vena_MDYNR_SIS.T12_BB1_6ada9049_f520c743">'IS T12'!$F$208</definedName>
    <definedName name="_vena_MDYNR_SIS.T12_BB1_6e8d5d41_62e4cdb7">'IS T12'!$D$13</definedName>
    <definedName name="_vena_MDYNR_SIS.T12_BB1_6e8d5d41_a00132ae">'IS T12'!$F$13</definedName>
    <definedName name="_vena_MDYNR_SIS.T12_BB1_6e8d5d41_d877a29b">'IS T12'!$E$13</definedName>
    <definedName name="_vena_MDYNR_SIS.T12_BB1_7ab2b44b_11ae656a">'IS T12'!$E$216</definedName>
    <definedName name="_vena_MDYNR_SIS.T12_BB1_7ab2b44b_9ecf39e">'IS T12'!$D$216</definedName>
    <definedName name="_vena_MDYNR_SIS.T12_BB1_7ab2b44b_a06d1405">'IS T12'!$F$216</definedName>
    <definedName name="_vena_MDYNR_SIS.T12_BB1_7f127280_13facc57">'IS T12'!$E$165</definedName>
    <definedName name="_vena_MDYNR_SIS.T12_BB1_7f127280_31d57466">'IS T12'!$F$165</definedName>
    <definedName name="_vena_MDYNR_SIS.T12_BB1_7f127280_a8e9403e">'IS T12'!$D$165</definedName>
    <definedName name="_vena_MDYNR_SIS.T12_BB1_ca4814ac_9a415c2b">'IS T12'!$F$105</definedName>
    <definedName name="_vena_MDYNR_SIS.T12_BB1_ca4814ac_c9116eac">'IS T12'!$D$105</definedName>
    <definedName name="_vena_MDYNR_SIS.T12_BB1_ca4814ac_fdd3c85a">'IS T12'!$E$105</definedName>
    <definedName name="_vena_MDYNR_SIS.T12_BB1_cf114b71_15e7244">'IS T12'!$F$119</definedName>
    <definedName name="_vena_MDYNR_SIS.T12_BB1_cf114b71_6ba9e0a7">'IS T12'!$E$119</definedName>
    <definedName name="_vena_MDYNR_SIS.T12_BB1_cf114b71_e7d498d9">'IS T12'!$D$119</definedName>
    <definedName name="_vena_MDYNR_SIS.T12_BB1_f0df3387_16f8b654">'IS T12'!$F$33</definedName>
    <definedName name="_vena_MDYNR_SIS.T12_BB1_f0df3387_9c87c84f">'IS T12'!$E$33</definedName>
    <definedName name="_vena_MDYNR_SIS.T12_BB1_f0df3387_f6127d3c">'IS T12'!$D$33</definedName>
    <definedName name="_vena_MDYNR_SSummary_BB1_4c17e3b7_5ee6fe6c">'T12 Summary'!$D$75</definedName>
    <definedName name="_vena_MDYNR_SSummary_BB1_4c17e3b7_f8ca6f9d">'T12 Summary'!$F$75</definedName>
    <definedName name="_vena_MDYNR_SSummary_BB1_4c17e3b7_fbbbd67f">'T12 Summary'!$E$75</definedName>
    <definedName name="_vena_MDYNR_SSummary_BB1_589458fc_a30480f7">'T12 Summary'!$F$70</definedName>
    <definedName name="_vena_MDYNR_SSummary_BB1_589458fc_bdc5e37a">'T12 Summary'!$D$70</definedName>
    <definedName name="_vena_MDYNR_SSummary_BB1_589458fc_c24882c0">'T12 Summary'!$E$70</definedName>
    <definedName name="_vena_MDYNR_SSummary_BB1_61280735_193b5734">'T12 Summary'!$D$20</definedName>
    <definedName name="_vena_MDYNR_SSummary_BB1_61280735_696d1508">'T12 Summary'!$F$20</definedName>
    <definedName name="_vena_MDYNR_SSummary_BB1_61280735_b52d23a3">'T12 Summary'!$E$20</definedName>
    <definedName name="_vena_MDYNR_SSummary_BB1_72e258e1_8c1bd9fa">'T12 Summary'!$D$47</definedName>
    <definedName name="_vena_MDYNR_SSummary_BB1_72e258e1_c1de9a61">'T12 Summary'!$F$47</definedName>
    <definedName name="_vena_MDYNR_SSummary_BB1_72e258e1_ca2bb1ca">'T12 Summary'!$E$47</definedName>
    <definedName name="_vena_MDYNR_SSummary_BB1_82cad14a_5a8fa427">'T12 Summary'!$D$65</definedName>
    <definedName name="_vena_MDYNR_SSummary_BB1_82cad14a_7823f171">'T12 Summary'!$E$65</definedName>
    <definedName name="_vena_MDYNR_SSummary_BB1_82cad14a_d0c69f66">'T12 Summary'!$F$65</definedName>
    <definedName name="_vena_MDYNR_SSummary_BB1_8e5455ba_834e2fdc">'T12 Summary'!$E$41</definedName>
    <definedName name="_vena_MDYNR_SSummary_BB1_8e5455ba_9b96df0c">'T12 Summary'!$F$41</definedName>
    <definedName name="_vena_MDYNR_SSummary_BB1_8e5455ba_b8838418">'T12 Summary'!$D$41</definedName>
    <definedName name="_vena_MDYNR_SSummary_BB1_9866c594_19ede1e2">'T12 Summary'!$E$60</definedName>
    <definedName name="_vena_MDYNR_SSummary_BB1_9866c594_6d8de551">'T12 Summary'!$F$60</definedName>
    <definedName name="_vena_MDYNR_SSummary_BB1_9866c594_da42c443">'T12 Summary'!$D$60</definedName>
    <definedName name="_vena_MDYNR_SSummary_BB1_aeed5a20_1daaac07">'T12 Summary'!$D$55</definedName>
    <definedName name="_vena_MDYNR_SSummary_BB1_aeed5a20_b35f8337">'T12 Summary'!$E$55</definedName>
    <definedName name="_vena_MDYNR_SSummary_BB1_aeed5a20_c942874b">'T12 Summary'!$F$55</definedName>
    <definedName name="_vena_MDYNR_SSummary_BB1_b069b1b2_a883302">'T12 Summary'!$F$80</definedName>
    <definedName name="_vena_MDYNR_SSummary_BB1_b069b1b2_d8b2b9cd">'T12 Summary'!$E$80</definedName>
    <definedName name="_vena_MDYNR_SSummary_BB1_b069b1b2_f259896e">'T12 Summary'!$D$80</definedName>
    <definedName name="_vena_MDYNR_SSummary_BB1_fca14fb5_49b40df1">'T12 Summary'!$F$13</definedName>
    <definedName name="_vena_MDYNR_SSummary_BB1_fca14fb5_643fd236">'T12 Summary'!$D$13</definedName>
    <definedName name="_vena_MDYNR_SSummary_BB1_fca14fb5_a87a86c1">'T12 Summary'!$E$13</definedName>
    <definedName name="_vena_PO_Variable_8_a753fac049ba4cd599c358a661fa26f1">Controls!$D$60</definedName>
    <definedName name="_vena_PO_Variable_9_d5eba59faefa4c398edac291e9e1e560">Controls!$D$61</definedName>
    <definedName name="_vena_Selection_P_2_1095988366582874112">'T12 Summary'!$D$4</definedName>
    <definedName name="_vena_Selection_P_2_1095988366700314625" comment="*">'T12 Summary'!$D$4</definedName>
    <definedName name="_vena_Selection_P_2_1095988366700314627">'T12 Summary'!$D$4</definedName>
    <definedName name="_vena_Selection_P_2_1095988366700314629">'T12 Summary'!$D$4</definedName>
    <definedName name="_vena_Selection_P_2_1095988366700314631">'T12 Summary'!$D$4</definedName>
    <definedName name="_vena_Selection_P_2_1095988366700314635">'T12 Summary'!$D$4</definedName>
    <definedName name="_vena_Selection_P_2_1095988366700314641">'T12 Summary'!$D$4</definedName>
    <definedName name="_vena_Selection_P_2_1095988366700314643">'T12 Summary'!$D$4</definedName>
    <definedName name="_vena_Selection_P_2_1095988366700314645">'T12 Summary'!$D$4</definedName>
    <definedName name="_vena_Selection_P_2_1101008240798597120">'T12 Summary'!$D$4</definedName>
    <definedName name="_vena_Selection_P_3_651631429189107713" comment="*">'T12 Summary'!$E$4</definedName>
    <definedName name="_vena_Setting_P_GV_941913347317301253" comment="*">Controls!$D$65</definedName>
    <definedName name="_vena_Stats_B1_C_10_651629367827103747">Stats!$I$5</definedName>
    <definedName name="_vena_Stats_B1_C_10_651629367827103747_1">Stats!$J$5</definedName>
    <definedName name="_vena_Stats_B1_C_10_651629367827103747_10">Stats!$S$5</definedName>
    <definedName name="_vena_Stats_B1_C_10_651629367827103747_11">Stats!$T$5</definedName>
    <definedName name="_vena_Stats_B1_C_10_651629367827103747_2">Stats!$K$5</definedName>
    <definedName name="_vena_Stats_B1_C_10_651629367827103747_3">Stats!$L$5</definedName>
    <definedName name="_vena_Stats_B1_C_10_651629367827103747_4">Stats!$M$5</definedName>
    <definedName name="_vena_Stats_B1_C_10_651629367827103747_5">Stats!$N$5</definedName>
    <definedName name="_vena_Stats_B1_C_10_651629367827103747_6">Stats!$O$5</definedName>
    <definedName name="_vena_Stats_B1_C_10_651629367827103747_7">Stats!$P$5</definedName>
    <definedName name="_vena_Stats_B1_C_10_651629367827103747_8">Stats!$Q$5</definedName>
    <definedName name="_vena_Stats_B1_C_10_651629367827103747_9">Stats!$R$5</definedName>
    <definedName name="_vena_Stats_B1_C_FV_7cc8369c0b744816a17486bee792b4d5">Stats!$I$3</definedName>
    <definedName name="_vena_Stats_B1_C_FV_7cc8369c0b744816a17486bee792b4d5_1">Stats!$J$3</definedName>
    <definedName name="_vena_Stats_B1_C_FV_7cc8369c0b744816a17486bee792b4d5_10">Stats!$S$3</definedName>
    <definedName name="_vena_Stats_B1_C_FV_7cc8369c0b744816a17486bee792b4d5_11">Stats!$T$3</definedName>
    <definedName name="_vena_Stats_B1_C_FV_7cc8369c0b744816a17486bee792b4d5_2">Stats!$K$3</definedName>
    <definedName name="_vena_Stats_B1_C_FV_7cc8369c0b744816a17486bee792b4d5_3">Stats!$L$3</definedName>
    <definedName name="_vena_Stats_B1_C_FV_7cc8369c0b744816a17486bee792b4d5_4">Stats!$M$3</definedName>
    <definedName name="_vena_Stats_B1_C_FV_7cc8369c0b744816a17486bee792b4d5_5">Stats!$N$3</definedName>
    <definedName name="_vena_Stats_B1_C_FV_7cc8369c0b744816a17486bee792b4d5_6">Stats!$O$3</definedName>
    <definedName name="_vena_Stats_B1_C_FV_7cc8369c0b744816a17486bee792b4d5_7">Stats!$P$3</definedName>
    <definedName name="_vena_Stats_B1_C_FV_7cc8369c0b744816a17486bee792b4d5_8">Stats!$Q$3</definedName>
    <definedName name="_vena_Stats_B1_C_FV_7cc8369c0b744816a17486bee792b4d5_9">Stats!$R$3</definedName>
    <definedName name="_vena_Stats_B1_C_FV_f4ddf33ff6224574ba096b1a5435ea67">Stats!$I$4</definedName>
    <definedName name="_vena_Stats_B1_C_FV_f4ddf33ff6224574ba096b1a5435ea67_1">Stats!$J$4</definedName>
    <definedName name="_vena_Stats_B1_C_FV_f4ddf33ff6224574ba096b1a5435ea67_10">Stats!$S$4</definedName>
    <definedName name="_vena_Stats_B1_C_FV_f4ddf33ff6224574ba096b1a5435ea67_11">Stats!$T$4</definedName>
    <definedName name="_vena_Stats_B1_C_FV_f4ddf33ff6224574ba096b1a5435ea67_2">Stats!$K$4</definedName>
    <definedName name="_vena_Stats_B1_C_FV_f4ddf33ff6224574ba096b1a5435ea67_3">Stats!$L$4</definedName>
    <definedName name="_vena_Stats_B1_C_FV_f4ddf33ff6224574ba096b1a5435ea67_4">Stats!$M$4</definedName>
    <definedName name="_vena_Stats_B1_C_FV_f4ddf33ff6224574ba096b1a5435ea67_5">Stats!$N$4</definedName>
    <definedName name="_vena_Stats_B1_C_FV_f4ddf33ff6224574ba096b1a5435ea67_6">Stats!$O$4</definedName>
    <definedName name="_vena_Stats_B1_C_FV_f4ddf33ff6224574ba096b1a5435ea67_7">Stats!$P$4</definedName>
    <definedName name="_vena_Stats_B1_C_FV_f4ddf33ff6224574ba096b1a5435ea67_8">Stats!$Q$4</definedName>
    <definedName name="_vena_Stats_B1_C_FV_f4ddf33ff6224574ba096b1a5435ea67_9">Stats!$R$4</definedName>
    <definedName name="_vena_Stats_B1_R_1_1100889239091019776_10">Stats!$E$114</definedName>
    <definedName name="_vena_Stats_B1_R_1_1100889239091019776_11">Stats!$E$115</definedName>
    <definedName name="_vena_Stats_B1_R_1_1100889239091019776_12">Stats!$E$116</definedName>
    <definedName name="_vena_Stats_B1_R_1_1100889239091019776_13">Stats!$E$117</definedName>
    <definedName name="_vena_Stats_B1_R_1_1100889239091019776_2">Stats!$E$106</definedName>
    <definedName name="_vena_Stats_B1_R_1_1100889239091019776_3">Stats!$E$107</definedName>
    <definedName name="_vena_Stats_B1_R_1_1100889239091019776_4">Stats!$E$108</definedName>
    <definedName name="_vena_Stats_B1_R_1_1100889239091019776_5">Stats!$E$109</definedName>
    <definedName name="_vena_Stats_B1_R_1_1100889239091019776_6">Stats!$E$110</definedName>
    <definedName name="_vena_Stats_B1_R_1_1100889239091019776_7">Stats!$E$111</definedName>
    <definedName name="_vena_Stats_B1_R_1_1100889239091019776_8">Stats!$E$112</definedName>
    <definedName name="_vena_Stats_B1_R_1_1100889239091019776_9">Stats!$E$113</definedName>
    <definedName name="_vena_Stats_B1_R_1_1100889239099408398_10">Stats!$E$126</definedName>
    <definedName name="_vena_Stats_B1_R_1_1100889239099408398_11">Stats!$E$127</definedName>
    <definedName name="_vena_Stats_B1_R_1_1100889239099408398_12">Stats!$E$128</definedName>
    <definedName name="_vena_Stats_B1_R_1_1100889239099408398_13">Stats!$E$129</definedName>
    <definedName name="_vena_Stats_B1_R_1_1100889239099408398_2">Stats!$E$118</definedName>
    <definedName name="_vena_Stats_B1_R_1_1100889239099408398_3">Stats!$E$119</definedName>
    <definedName name="_vena_Stats_B1_R_1_1100889239099408398_4">Stats!$E$120</definedName>
    <definedName name="_vena_Stats_B1_R_1_1100889239099408398_5">Stats!$E$121</definedName>
    <definedName name="_vena_Stats_B1_R_1_1100889239099408398_6">Stats!$E$122</definedName>
    <definedName name="_vena_Stats_B1_R_1_1100889239099408398_7">Stats!$E$123</definedName>
    <definedName name="_vena_Stats_B1_R_1_1100889239099408398_8">Stats!$E$124</definedName>
    <definedName name="_vena_Stats_B1_R_1_1100889239099408398_9">Stats!$E$125</definedName>
    <definedName name="_vena_Stats_B1_R_1_1100889239107797006_10">Stats!$E$138</definedName>
    <definedName name="_vena_Stats_B1_R_1_1100889239107797006_11">Stats!$E$139</definedName>
    <definedName name="_vena_Stats_B1_R_1_1100889239107797006_12">Stats!$E$140</definedName>
    <definedName name="_vena_Stats_B1_R_1_1100889239107797006_13">Stats!$E$141</definedName>
    <definedName name="_vena_Stats_B1_R_1_1100889239107797006_2">Stats!$E$130</definedName>
    <definedName name="_vena_Stats_B1_R_1_1100889239107797006_3">Stats!$E$131</definedName>
    <definedName name="_vena_Stats_B1_R_1_1100889239107797006_4">Stats!$E$132</definedName>
    <definedName name="_vena_Stats_B1_R_1_1100889239107797006_5">Stats!$E$133</definedName>
    <definedName name="_vena_Stats_B1_R_1_1100889239107797006_6">Stats!$E$134</definedName>
    <definedName name="_vena_Stats_B1_R_1_1100889239107797006_7">Stats!$E$135</definedName>
    <definedName name="_vena_Stats_B1_R_1_1100889239107797006_8">Stats!$E$136</definedName>
    <definedName name="_vena_Stats_B1_R_1_1100889239107797006_9">Stats!$E$137</definedName>
    <definedName name="_vena_Stats_B1_R_1_1100889239124574217">Stats!$F$149</definedName>
    <definedName name="_vena_Stats_B1_R_1_1100889239128768520">Stats!$F$151</definedName>
    <definedName name="_vena_Stats_B1_R_1_1100889239132962840">Stats!$F$150</definedName>
    <definedName name="_vena_Stats_B1_R_1_1100889239137157128">Stats!$F$152</definedName>
    <definedName name="_vena_Stats_B1_R_1_1100889239141351439">Stats!$F$153</definedName>
    <definedName name="_vena_Stats_B1_R_1_1100889239141351441">Stats!$F$167</definedName>
    <definedName name="_vena_Stats_B1_R_1_1100889239145545752">Stats!$F$154</definedName>
    <definedName name="_vena_Stats_B1_R_1_1100889239153934350">Stats!$F$155</definedName>
    <definedName name="_vena_Stats_B1_R_1_1100889239158128686">Stats!$F$156</definedName>
    <definedName name="_vena_Stats_B1_R_1_1154997327192522752">Stats!$F$16</definedName>
    <definedName name="_vena_Stats_B1_R_1_1154997387527585792">Stats!$F$17</definedName>
    <definedName name="_vena_Stats_B1_R_1_1154997469285842944">Stats!$F$18</definedName>
    <definedName name="_vena_Stats_B1_R_1_1154997554708480067">Stats!$F$19</definedName>
    <definedName name="_vena_Stats_B1_R_1_1154997594863304704">Stats!$F$14</definedName>
    <definedName name="_vena_Stats_B1_R_1_1154997656616042496">Stats!$F$15</definedName>
    <definedName name="_vena_Stats_B1_R_1_1154997752620777472">Stats!$F$22</definedName>
    <definedName name="_vena_Stats_B1_R_1_1157517565285236736">Stats!$F$24</definedName>
    <definedName name="_vena_Stats_B1_R_1_1157520919825612800">Stats!$F$31</definedName>
    <definedName name="_vena_Stats_B1_R_1_1157520962439741440">Stats!$F$32</definedName>
    <definedName name="_vena_Stats_B1_R_1_1161478817983627264">Stats!$F$20</definedName>
    <definedName name="_vena_Stats_B1_R_1_691119840308494336">Stats!$F$161</definedName>
    <definedName name="_vena_Stats_B1_R_3_1155000344470093824">Stats!$E$14</definedName>
    <definedName name="_vena_Stats_B1_R_3_1155000344470093824_10">Stats!$E$17</definedName>
    <definedName name="_vena_Stats_B1_R_3_1155000344470093824_11">Stats!$E$18</definedName>
    <definedName name="_vena_Stats_B1_R_3_1155000344470093824_12">Stats!$E$19</definedName>
    <definedName name="_vena_Stats_B1_R_3_1155000344470093824_13">Stats!$E$20</definedName>
    <definedName name="_vena_Stats_B1_R_3_1155000344470093824_14">Stats!$E$32</definedName>
    <definedName name="_vena_Stats_B1_R_3_1155000344470093824_5">Stats!$E$22</definedName>
    <definedName name="_vena_Stats_B1_R_3_1155000344470093824_6">Stats!$E$24</definedName>
    <definedName name="_vena_Stats_B1_R_3_1155000344470093824_7">Stats!$E$31</definedName>
    <definedName name="_vena_Stats_B1_R_3_1155000344470093824_8">Stats!$E$15</definedName>
    <definedName name="_vena_Stats_B1_R_3_1155000344470093824_9">Stats!$E$16</definedName>
    <definedName name="_vena_Stats_B1_R_FV_385b1d086d8a4b8abf43c04eedb00d88">Stats!$F$46</definedName>
    <definedName name="_vena_Stats_B1_R_FV_385b1d086d8a4b8abf43c04eedb00d88_1">Stats!$F$47</definedName>
    <definedName name="_vena_Stats_B1_R_FV_385b1d086d8a4b8abf43c04eedb00d88_10">Stats!$F$56</definedName>
    <definedName name="_vena_Stats_B1_R_FV_385b1d086d8a4b8abf43c04eedb00d88_11">Stats!$F$57</definedName>
    <definedName name="_vena_Stats_B1_R_FV_385b1d086d8a4b8abf43c04eedb00d88_12">Stats!$F$58</definedName>
    <definedName name="_vena_Stats_B1_R_FV_385b1d086d8a4b8abf43c04eedb00d88_13">Stats!$F$59</definedName>
    <definedName name="_vena_Stats_B1_R_FV_385b1d086d8a4b8abf43c04eedb00d88_14">Stats!$F$60</definedName>
    <definedName name="_vena_Stats_B1_R_FV_385b1d086d8a4b8abf43c04eedb00d88_15">Stats!$F$61</definedName>
    <definedName name="_vena_Stats_B1_R_FV_385b1d086d8a4b8abf43c04eedb00d88_16">Stats!$F$62</definedName>
    <definedName name="_vena_Stats_B1_R_FV_385b1d086d8a4b8abf43c04eedb00d88_17">Stats!$F$63</definedName>
    <definedName name="_vena_Stats_B1_R_FV_385b1d086d8a4b8abf43c04eedb00d88_18">Stats!$F$64</definedName>
    <definedName name="_vena_Stats_B1_R_FV_385b1d086d8a4b8abf43c04eedb00d88_19">Stats!$F$65</definedName>
    <definedName name="_vena_Stats_B1_R_FV_385b1d086d8a4b8abf43c04eedb00d88_2">Stats!$F$48</definedName>
    <definedName name="_vena_Stats_B1_R_FV_385b1d086d8a4b8abf43c04eedb00d88_20">Stats!$F$66</definedName>
    <definedName name="_vena_Stats_B1_R_FV_385b1d086d8a4b8abf43c04eedb00d88_21">Stats!$F$67</definedName>
    <definedName name="_vena_Stats_B1_R_FV_385b1d086d8a4b8abf43c04eedb00d88_22">Stats!$F$68</definedName>
    <definedName name="_vena_Stats_B1_R_FV_385b1d086d8a4b8abf43c04eedb00d88_23">Stats!$F$69</definedName>
    <definedName name="_vena_Stats_B1_R_FV_385b1d086d8a4b8abf43c04eedb00d88_24">Stats!$F$70</definedName>
    <definedName name="_vena_Stats_B1_R_FV_385b1d086d8a4b8abf43c04eedb00d88_25">Stats!$F$71</definedName>
    <definedName name="_vena_Stats_B1_R_FV_385b1d086d8a4b8abf43c04eedb00d88_26">Stats!$F$72</definedName>
    <definedName name="_vena_Stats_B1_R_FV_385b1d086d8a4b8abf43c04eedb00d88_27">Stats!$F$73</definedName>
    <definedName name="_vena_Stats_B1_R_FV_385b1d086d8a4b8abf43c04eedb00d88_28">Stats!$F$74</definedName>
    <definedName name="_vena_Stats_B1_R_FV_385b1d086d8a4b8abf43c04eedb00d88_29">Stats!$F$75</definedName>
    <definedName name="_vena_Stats_B1_R_FV_385b1d086d8a4b8abf43c04eedb00d88_3">Stats!$F$49</definedName>
    <definedName name="_vena_Stats_B1_R_FV_385b1d086d8a4b8abf43c04eedb00d88_30">Stats!$F$76</definedName>
    <definedName name="_vena_Stats_B1_R_FV_385b1d086d8a4b8abf43c04eedb00d88_31">Stats!$F$77</definedName>
    <definedName name="_vena_Stats_B1_R_FV_385b1d086d8a4b8abf43c04eedb00d88_32">Stats!$F$78</definedName>
    <definedName name="_vena_Stats_B1_R_FV_385b1d086d8a4b8abf43c04eedb00d88_33">Stats!$F$79</definedName>
    <definedName name="_vena_Stats_B1_R_FV_385b1d086d8a4b8abf43c04eedb00d88_34">Stats!$F$80</definedName>
    <definedName name="_vena_Stats_B1_R_FV_385b1d086d8a4b8abf43c04eedb00d88_35">Stats!$F$81</definedName>
    <definedName name="_vena_Stats_B1_R_FV_385b1d086d8a4b8abf43c04eedb00d88_36">Stats!$F$82</definedName>
    <definedName name="_vena_Stats_B1_R_FV_385b1d086d8a4b8abf43c04eedb00d88_37">Stats!$F$83</definedName>
    <definedName name="_vena_Stats_B1_R_FV_385b1d086d8a4b8abf43c04eedb00d88_38">Stats!$F$84</definedName>
    <definedName name="_vena_Stats_B1_R_FV_385b1d086d8a4b8abf43c04eedb00d88_39">Stats!$F$85</definedName>
    <definedName name="_vena_Stats_B1_R_FV_385b1d086d8a4b8abf43c04eedb00d88_4">Stats!$F$50</definedName>
    <definedName name="_vena_Stats_B1_R_FV_385b1d086d8a4b8abf43c04eedb00d88_40">Stats!$F$86</definedName>
    <definedName name="_vena_Stats_B1_R_FV_385b1d086d8a4b8abf43c04eedb00d88_41">Stats!$F$87</definedName>
    <definedName name="_vena_Stats_B1_R_FV_385b1d086d8a4b8abf43c04eedb00d88_42">Stats!$F$88</definedName>
    <definedName name="_vena_Stats_B1_R_FV_385b1d086d8a4b8abf43c04eedb00d88_43">Stats!$F$89</definedName>
    <definedName name="_vena_Stats_B1_R_FV_385b1d086d8a4b8abf43c04eedb00d88_44">Stats!$F$90</definedName>
    <definedName name="_vena_Stats_B1_R_FV_385b1d086d8a4b8abf43c04eedb00d88_45">Stats!$F$91</definedName>
    <definedName name="_vena_Stats_B1_R_FV_385b1d086d8a4b8abf43c04eedb00d88_46">Stats!$F$92</definedName>
    <definedName name="_vena_Stats_B1_R_FV_385b1d086d8a4b8abf43c04eedb00d88_47">Stats!$F$93</definedName>
    <definedName name="_vena_Stats_B1_R_FV_385b1d086d8a4b8abf43c04eedb00d88_48">Stats!$F$94</definedName>
    <definedName name="_vena_Stats_B1_R_FV_385b1d086d8a4b8abf43c04eedb00d88_49">Stats!$F$95</definedName>
    <definedName name="_vena_Stats_B1_R_FV_385b1d086d8a4b8abf43c04eedb00d88_5">Stats!$F$51</definedName>
    <definedName name="_vena_Stats_B1_R_FV_385b1d086d8a4b8abf43c04eedb00d88_50">Stats!$F$96</definedName>
    <definedName name="_vena_Stats_B1_R_FV_385b1d086d8a4b8abf43c04eedb00d88_51">Stats!$F$97</definedName>
    <definedName name="_vena_Stats_B1_R_FV_385b1d086d8a4b8abf43c04eedb00d88_52">Stats!$F$98</definedName>
    <definedName name="_vena_Stats_B1_R_FV_385b1d086d8a4b8abf43c04eedb00d88_53">Stats!$F$99</definedName>
    <definedName name="_vena_Stats_B1_R_FV_385b1d086d8a4b8abf43c04eedb00d88_54">Stats!$F$142</definedName>
    <definedName name="_vena_Stats_B1_R_FV_385b1d086d8a4b8abf43c04eedb00d88_55">Stats!$F$143</definedName>
    <definedName name="_vena_Stats_B1_R_FV_385b1d086d8a4b8abf43c04eedb00d88_56">Stats!$F$144</definedName>
    <definedName name="_vena_Stats_B1_R_FV_385b1d086d8a4b8abf43c04eedb00d88_6">Stats!$F$52</definedName>
    <definedName name="_vena_Stats_B1_R_FV_385b1d086d8a4b8abf43c04eedb00d88_7">Stats!$F$53</definedName>
    <definedName name="_vena_Stats_B1_R_FV_385b1d086d8a4b8abf43c04eedb00d88_8">Stats!$F$54</definedName>
    <definedName name="_vena_Stats_B1_R_FV_385b1d086d8a4b8abf43c04eedb00d88_9">Stats!$F$55</definedName>
    <definedName name="_vena_Stats_B1_R_FV_a2a46c4bae444ba2ab0e2971d74e2ddb_109">Stats!$E$161</definedName>
    <definedName name="_vena_Stats_B1_R_FV_a2a46c4bae444ba2ab0e2971d74e2ddb_110">Stats!$E$142</definedName>
    <definedName name="_vena_Stats_B1_R_FV_a2a46c4bae444ba2ab0e2971d74e2ddb_111">Stats!$E$143</definedName>
    <definedName name="_vena_Stats_B1_R_FV_a2a46c4bae444ba2ab0e2971d74e2ddb_112">Stats!$E$144</definedName>
    <definedName name="_vena_Stats_B1_R_FV_a2a46c4bae444ba2ab0e2971d74e2ddb_113">Stats!$E$149</definedName>
    <definedName name="_vena_Stats_B1_R_FV_a2a46c4bae444ba2ab0e2971d74e2ddb_114">Stats!$E$150</definedName>
    <definedName name="_vena_Stats_B1_R_FV_a2a46c4bae444ba2ab0e2971d74e2ddb_115">Stats!$E$151</definedName>
    <definedName name="_vena_Stats_B1_R_FV_a2a46c4bae444ba2ab0e2971d74e2ddb_116">Stats!$E$152</definedName>
    <definedName name="_vena_Stats_B1_R_FV_a2a46c4bae444ba2ab0e2971d74e2ddb_117">Stats!$E$153</definedName>
    <definedName name="_vena_Stats_B1_R_FV_a2a46c4bae444ba2ab0e2971d74e2ddb_118">Stats!$E$154</definedName>
    <definedName name="_vena_Stats_B1_R_FV_a2a46c4bae444ba2ab0e2971d74e2ddb_119">Stats!$E$155</definedName>
    <definedName name="_vena_Stats_B1_R_FV_a2a46c4bae444ba2ab0e2971d74e2ddb_120">Stats!$E$156</definedName>
    <definedName name="_vena_Stats_B1_R_FV_a2a46c4bae444ba2ab0e2971d74e2ddb_121">Stats!$E$167</definedName>
    <definedName name="_vena_Stats_B1_R_FV_a2a46c4bae444ba2ab0e2971d74e2ddb_122">Stats!$E$74</definedName>
    <definedName name="_vena_Stats_B1_R_FV_a2a46c4bae444ba2ab0e2971d74e2ddb_123">Stats!$E$75</definedName>
    <definedName name="_vena_Stats_B1_R_FV_a2a46c4bae444ba2ab0e2971d74e2ddb_124">Stats!$E$76</definedName>
    <definedName name="_vena_Stats_B1_R_FV_a2a46c4bae444ba2ab0e2971d74e2ddb_125">Stats!$E$77</definedName>
    <definedName name="_vena_Stats_B1_R_FV_a2a46c4bae444ba2ab0e2971d74e2ddb_126">Stats!$E$78</definedName>
    <definedName name="_vena_Stats_B1_R_FV_a2a46c4bae444ba2ab0e2971d74e2ddb_127">Stats!$E$79</definedName>
    <definedName name="_vena_Stats_B1_R_FV_a2a46c4bae444ba2ab0e2971d74e2ddb_128">Stats!$E$80</definedName>
    <definedName name="_vena_Stats_B1_R_FV_a2a46c4bae444ba2ab0e2971d74e2ddb_129">Stats!$E$81</definedName>
    <definedName name="_vena_Stats_B1_R_FV_a2a46c4bae444ba2ab0e2971d74e2ddb_130">Stats!$E$82</definedName>
    <definedName name="_vena_Stats_B1_R_FV_a2a46c4bae444ba2ab0e2971d74e2ddb_131">Stats!$E$83</definedName>
    <definedName name="_vena_Stats_B1_R_FV_a2a46c4bae444ba2ab0e2971d74e2ddb_132">Stats!$E$84</definedName>
    <definedName name="_vena_Stats_B1_R_FV_a2a46c4bae444ba2ab0e2971d74e2ddb_133">Stats!$E$85</definedName>
    <definedName name="_vena_Stats_B1_R_FV_a2a46c4bae444ba2ab0e2971d74e2ddb_134">Stats!$E$86</definedName>
    <definedName name="_vena_Stats_B1_R_FV_a2a46c4bae444ba2ab0e2971d74e2ddb_135">Stats!$E$87</definedName>
    <definedName name="_vena_Stats_B1_R_FV_a2a46c4bae444ba2ab0e2971d74e2ddb_136">Stats!$E$88</definedName>
    <definedName name="_vena_Stats_B1_R_FV_a2a46c4bae444ba2ab0e2971d74e2ddb_137">Stats!$E$89</definedName>
    <definedName name="_vena_Stats_B1_R_FV_a2a46c4bae444ba2ab0e2971d74e2ddb_138">Stats!$E$90</definedName>
    <definedName name="_vena_Stats_B1_R_FV_a2a46c4bae444ba2ab0e2971d74e2ddb_139">Stats!$E$91</definedName>
    <definedName name="_vena_Stats_B1_R_FV_a2a46c4bae444ba2ab0e2971d74e2ddb_140">Stats!$E$92</definedName>
    <definedName name="_vena_Stats_B1_R_FV_a2a46c4bae444ba2ab0e2971d74e2ddb_141">Stats!$E$93</definedName>
    <definedName name="_vena_Stats_B1_R_FV_a2a46c4bae444ba2ab0e2971d74e2ddb_142">Stats!$E$94</definedName>
    <definedName name="_vena_Stats_B1_R_FV_a2a46c4bae444ba2ab0e2971d74e2ddb_143">Stats!$E$95</definedName>
    <definedName name="_vena_Stats_B1_R_FV_a2a46c4bae444ba2ab0e2971d74e2ddb_144">Stats!$E$96</definedName>
    <definedName name="_vena_Stats_B1_R_FV_a2a46c4bae444ba2ab0e2971d74e2ddb_145">Stats!$E$97</definedName>
    <definedName name="_vena_Stats_B1_R_FV_a2a46c4bae444ba2ab0e2971d74e2ddb_146">Stats!$E$98</definedName>
    <definedName name="_vena_Stats_B1_R_FV_a2a46c4bae444ba2ab0e2971d74e2ddb_147">Stats!$E$46</definedName>
    <definedName name="_vena_Stats_B1_R_FV_a2a46c4bae444ba2ab0e2971d74e2ddb_148">Stats!$E$47</definedName>
    <definedName name="_vena_Stats_B1_R_FV_a2a46c4bae444ba2ab0e2971d74e2ddb_149">Stats!$E$48</definedName>
    <definedName name="_vena_Stats_B1_R_FV_a2a46c4bae444ba2ab0e2971d74e2ddb_150">Stats!$E$49</definedName>
    <definedName name="_vena_Stats_B1_R_FV_a2a46c4bae444ba2ab0e2971d74e2ddb_151">Stats!$E$50</definedName>
    <definedName name="_vena_Stats_B1_R_FV_a2a46c4bae444ba2ab0e2971d74e2ddb_152">Stats!$E$51</definedName>
    <definedName name="_vena_Stats_B1_R_FV_a2a46c4bae444ba2ab0e2971d74e2ddb_153">Stats!$E$52</definedName>
    <definedName name="_vena_Stats_B1_R_FV_a2a46c4bae444ba2ab0e2971d74e2ddb_154">Stats!$E$53</definedName>
    <definedName name="_vena_Stats_B1_R_FV_a2a46c4bae444ba2ab0e2971d74e2ddb_155">Stats!$E$54</definedName>
    <definedName name="_vena_Stats_B1_R_FV_a2a46c4bae444ba2ab0e2971d74e2ddb_156">Stats!$E$55</definedName>
    <definedName name="_vena_Stats_B1_R_FV_a2a46c4bae444ba2ab0e2971d74e2ddb_157">Stats!$E$56</definedName>
    <definedName name="_vena_Stats_B1_R_FV_a2a46c4bae444ba2ab0e2971d74e2ddb_158">Stats!$E$57</definedName>
    <definedName name="_vena_Stats_B1_R_FV_a2a46c4bae444ba2ab0e2971d74e2ddb_159">Stats!$E$58</definedName>
    <definedName name="_vena_Stats_B1_R_FV_a2a46c4bae444ba2ab0e2971d74e2ddb_160">Stats!$E$59</definedName>
    <definedName name="_vena_Stats_B1_R_FV_a2a46c4bae444ba2ab0e2971d74e2ddb_161">Stats!$E$60</definedName>
    <definedName name="_vena_Stats_B1_R_FV_a2a46c4bae444ba2ab0e2971d74e2ddb_162">Stats!$E$61</definedName>
    <definedName name="_vena_Stats_B1_R_FV_a2a46c4bae444ba2ab0e2971d74e2ddb_163">Stats!$E$62</definedName>
    <definedName name="_vena_Stats_B1_R_FV_a2a46c4bae444ba2ab0e2971d74e2ddb_164">Stats!$E$63</definedName>
    <definedName name="_vena_Stats_B1_R_FV_a2a46c4bae444ba2ab0e2971d74e2ddb_165">Stats!$E$64</definedName>
    <definedName name="_vena_Stats_B1_R_FV_a2a46c4bae444ba2ab0e2971d74e2ddb_166">Stats!$E$65</definedName>
    <definedName name="_vena_Stats_B1_R_FV_a2a46c4bae444ba2ab0e2971d74e2ddb_167">Stats!$E$66</definedName>
    <definedName name="_vena_Stats_B1_R_FV_a2a46c4bae444ba2ab0e2971d74e2ddb_168">Stats!$E$67</definedName>
    <definedName name="_vena_Stats_B1_R_FV_a2a46c4bae444ba2ab0e2971d74e2ddb_169">Stats!$E$68</definedName>
    <definedName name="_vena_Stats_B1_R_FV_a2a46c4bae444ba2ab0e2971d74e2ddb_170">Stats!$E$69</definedName>
    <definedName name="_vena_Stats_B1_R_FV_a2a46c4bae444ba2ab0e2971d74e2ddb_171">Stats!$E$70</definedName>
    <definedName name="_vena_Stats_B1_R_FV_a2a46c4bae444ba2ab0e2971d74e2ddb_172">Stats!$E$71</definedName>
    <definedName name="_vena_Stats_B1_R_FV_a2a46c4bae444ba2ab0e2971d74e2ddb_173">Stats!$E$72</definedName>
    <definedName name="_vena_Stats_B1_R_FV_a2a46c4bae444ba2ab0e2971d74e2ddb_174">Stats!$E$73</definedName>
    <definedName name="_vena_Stats_B1_R_FV_a2a46c4bae444ba2ab0e2971d74e2ddb_176">Stats!$F$106</definedName>
    <definedName name="_vena_Stats_B1_R_FV_a2a46c4bae444ba2ab0e2971d74e2ddb_177">Stats!$F$107</definedName>
    <definedName name="_vena_Stats_B1_R_FV_a2a46c4bae444ba2ab0e2971d74e2ddb_178">Stats!$F$108</definedName>
    <definedName name="_vena_Stats_B1_R_FV_a2a46c4bae444ba2ab0e2971d74e2ddb_179">Stats!$F$109</definedName>
    <definedName name="_vena_Stats_B1_R_FV_a2a46c4bae444ba2ab0e2971d74e2ddb_180">Stats!$F$110</definedName>
    <definedName name="_vena_Stats_B1_R_FV_a2a46c4bae444ba2ab0e2971d74e2ddb_181">Stats!$F$111</definedName>
    <definedName name="_vena_Stats_B1_R_FV_a2a46c4bae444ba2ab0e2971d74e2ddb_182">Stats!$F$112</definedName>
    <definedName name="_vena_Stats_B1_R_FV_a2a46c4bae444ba2ab0e2971d74e2ddb_183">Stats!$F$113</definedName>
    <definedName name="_vena_Stats_B1_R_FV_a2a46c4bae444ba2ab0e2971d74e2ddb_184">Stats!$F$114</definedName>
    <definedName name="_vena_Stats_B1_R_FV_a2a46c4bae444ba2ab0e2971d74e2ddb_185">Stats!$F$115</definedName>
    <definedName name="_vena_Stats_B1_R_FV_a2a46c4bae444ba2ab0e2971d74e2ddb_186">Stats!$F$116</definedName>
    <definedName name="_vena_Stats_B1_R_FV_a2a46c4bae444ba2ab0e2971d74e2ddb_187">Stats!$F$117</definedName>
    <definedName name="_vena_Stats_B1_R_FV_a2a46c4bae444ba2ab0e2971d74e2ddb_188">Stats!$F$118</definedName>
    <definedName name="_vena_Stats_B1_R_FV_a2a46c4bae444ba2ab0e2971d74e2ddb_189">Stats!$F$119</definedName>
    <definedName name="_vena_Stats_B1_R_FV_a2a46c4bae444ba2ab0e2971d74e2ddb_190">Stats!$F$120</definedName>
    <definedName name="_vena_Stats_B1_R_FV_a2a46c4bae444ba2ab0e2971d74e2ddb_191">Stats!$F$121</definedName>
    <definedName name="_vena_Stats_B1_R_FV_a2a46c4bae444ba2ab0e2971d74e2ddb_192">Stats!$F$122</definedName>
    <definedName name="_vena_Stats_B1_R_FV_a2a46c4bae444ba2ab0e2971d74e2ddb_193">Stats!$F$123</definedName>
    <definedName name="_vena_Stats_B1_R_FV_a2a46c4bae444ba2ab0e2971d74e2ddb_194">Stats!$F$124</definedName>
    <definedName name="_vena_Stats_B1_R_FV_a2a46c4bae444ba2ab0e2971d74e2ddb_195">Stats!$F$125</definedName>
    <definedName name="_vena_Stats_B1_R_FV_a2a46c4bae444ba2ab0e2971d74e2ddb_196">Stats!$F$126</definedName>
    <definedName name="_vena_Stats_B1_R_FV_a2a46c4bae444ba2ab0e2971d74e2ddb_197">Stats!$F$127</definedName>
    <definedName name="_vena_Stats_B1_R_FV_a2a46c4bae444ba2ab0e2971d74e2ddb_198">Stats!$F$128</definedName>
    <definedName name="_vena_Stats_B1_R_FV_a2a46c4bae444ba2ab0e2971d74e2ddb_199">Stats!$F$129</definedName>
    <definedName name="_vena_Stats_B1_R_FV_a2a46c4bae444ba2ab0e2971d74e2ddb_200">Stats!$F$130</definedName>
    <definedName name="_vena_Stats_B1_R_FV_a2a46c4bae444ba2ab0e2971d74e2ddb_201">Stats!$F$131</definedName>
    <definedName name="_vena_Stats_B1_R_FV_a2a46c4bae444ba2ab0e2971d74e2ddb_202">Stats!$F$132</definedName>
    <definedName name="_vena_Stats_B1_R_FV_a2a46c4bae444ba2ab0e2971d74e2ddb_203">Stats!$F$133</definedName>
    <definedName name="_vena_Stats_B1_R_FV_a2a46c4bae444ba2ab0e2971d74e2ddb_204">Stats!$F$134</definedName>
    <definedName name="_vena_Stats_B1_R_FV_a2a46c4bae444ba2ab0e2971d74e2ddb_205">Stats!$F$135</definedName>
    <definedName name="_vena_Stats_B1_R_FV_a2a46c4bae444ba2ab0e2971d74e2ddb_206">Stats!$F$136</definedName>
    <definedName name="_vena_Stats_B1_R_FV_a2a46c4bae444ba2ab0e2971d74e2ddb_207">Stats!$F$137</definedName>
    <definedName name="_vena_Stats_B1_R_FV_a2a46c4bae444ba2ab0e2971d74e2ddb_208">Stats!$F$138</definedName>
    <definedName name="_vena_Stats_B1_R_FV_a2a46c4bae444ba2ab0e2971d74e2ddb_209">Stats!$F$139</definedName>
    <definedName name="_vena_Stats_B1_R_FV_a2a46c4bae444ba2ab0e2971d74e2ddb_210">Stats!$F$140</definedName>
    <definedName name="_vena_Stats_B1_R_FV_a2a46c4bae444ba2ab0e2971d74e2ddb_211">Stats!$F$141</definedName>
    <definedName name="_vena_Stats_B1_R_FV_a2a46c4bae444ba2ab0e2971d74e2ddb_55">Stats!$E$99</definedName>
    <definedName name="_vena_Stats_B1_R_FV_ff3e73236b124ab899c3d97aa9a04313_10">Stats!$D$24</definedName>
    <definedName name="_vena_Stats_B1_R_FV_ff3e73236b124ab899c3d97aa9a04313_11">Stats!$D$31</definedName>
    <definedName name="_vena_Stats_B1_R_FV_ff3e73236b124ab899c3d97aa9a04313_12">Stats!$D$32</definedName>
    <definedName name="_vena_Stats_B1_R_FV_ff3e73236b124ab899c3d97aa9a04313_123">Stats!$D$161</definedName>
    <definedName name="_vena_Stats_B1_R_FV_ff3e73236b124ab899c3d97aa9a04313_140">Stats!$D$142</definedName>
    <definedName name="_vena_Stats_B1_R_FV_ff3e73236b124ab899c3d97aa9a04313_167">Stats!$D$143</definedName>
    <definedName name="_vena_Stats_B1_R_FV_ff3e73236b124ab899c3d97aa9a04313_168">Stats!$D$144</definedName>
    <definedName name="_vena_Stats_B1_R_FV_ff3e73236b124ab899c3d97aa9a04313_169">Stats!$D$149</definedName>
    <definedName name="_vena_Stats_B1_R_FV_ff3e73236b124ab899c3d97aa9a04313_170">Stats!$D$150</definedName>
    <definedName name="_vena_Stats_B1_R_FV_ff3e73236b124ab899c3d97aa9a04313_171">Stats!$D$151</definedName>
    <definedName name="_vena_Stats_B1_R_FV_ff3e73236b124ab899c3d97aa9a04313_172">Stats!$D$152</definedName>
    <definedName name="_vena_Stats_B1_R_FV_ff3e73236b124ab899c3d97aa9a04313_173">Stats!$D$153</definedName>
    <definedName name="_vena_Stats_B1_R_FV_ff3e73236b124ab899c3d97aa9a04313_174">Stats!$D$154</definedName>
    <definedName name="_vena_Stats_B1_R_FV_ff3e73236b124ab899c3d97aa9a04313_175">Stats!$D$155</definedName>
    <definedName name="_vena_Stats_B1_R_FV_ff3e73236b124ab899c3d97aa9a04313_176">Stats!$D$156</definedName>
    <definedName name="_vena_Stats_B1_R_FV_ff3e73236b124ab899c3d97aa9a04313_177">Stats!$D$167</definedName>
    <definedName name="_vena_Stats_B1_R_FV_ff3e73236b124ab899c3d97aa9a04313_179">Stats!$D$130</definedName>
    <definedName name="_vena_Stats_B1_R_FV_ff3e73236b124ab899c3d97aa9a04313_180">Stats!$D$131</definedName>
    <definedName name="_vena_Stats_B1_R_FV_ff3e73236b124ab899c3d97aa9a04313_181">Stats!$D$132</definedName>
    <definedName name="_vena_Stats_B1_R_FV_ff3e73236b124ab899c3d97aa9a04313_182">Stats!$D$133</definedName>
    <definedName name="_vena_Stats_B1_R_FV_ff3e73236b124ab899c3d97aa9a04313_183">Stats!$D$134</definedName>
    <definedName name="_vena_Stats_B1_R_FV_ff3e73236b124ab899c3d97aa9a04313_184">Stats!$D$135</definedName>
    <definedName name="_vena_Stats_B1_R_FV_ff3e73236b124ab899c3d97aa9a04313_185">Stats!$D$136</definedName>
    <definedName name="_vena_Stats_B1_R_FV_ff3e73236b124ab899c3d97aa9a04313_186">Stats!$D$137</definedName>
    <definedName name="_vena_Stats_B1_R_FV_ff3e73236b124ab899c3d97aa9a04313_187">Stats!$D$138</definedName>
    <definedName name="_vena_Stats_B1_R_FV_ff3e73236b124ab899c3d97aa9a04313_188">Stats!$D$139</definedName>
    <definedName name="_vena_Stats_B1_R_FV_ff3e73236b124ab899c3d97aa9a04313_189">Stats!$D$140</definedName>
    <definedName name="_vena_Stats_B1_R_FV_ff3e73236b124ab899c3d97aa9a04313_190">Stats!$D$141</definedName>
    <definedName name="_vena_Stats_B1_R_FV_ff3e73236b124ab899c3d97aa9a04313_192">Stats!$D$118</definedName>
    <definedName name="_vena_Stats_B1_R_FV_ff3e73236b124ab899c3d97aa9a04313_193">Stats!$D$119</definedName>
    <definedName name="_vena_Stats_B1_R_FV_ff3e73236b124ab899c3d97aa9a04313_194">Stats!$D$120</definedName>
    <definedName name="_vena_Stats_B1_R_FV_ff3e73236b124ab899c3d97aa9a04313_195">Stats!$D$121</definedName>
    <definedName name="_vena_Stats_B1_R_FV_ff3e73236b124ab899c3d97aa9a04313_196">Stats!$D$122</definedName>
    <definedName name="_vena_Stats_B1_R_FV_ff3e73236b124ab899c3d97aa9a04313_197">Stats!$D$123</definedName>
    <definedName name="_vena_Stats_B1_R_FV_ff3e73236b124ab899c3d97aa9a04313_198">Stats!$D$124</definedName>
    <definedName name="_vena_Stats_B1_R_FV_ff3e73236b124ab899c3d97aa9a04313_199">Stats!$D$125</definedName>
    <definedName name="_vena_Stats_B1_R_FV_ff3e73236b124ab899c3d97aa9a04313_2">Stats!$D$15</definedName>
    <definedName name="_vena_Stats_B1_R_FV_ff3e73236b124ab899c3d97aa9a04313_200">Stats!$D$126</definedName>
    <definedName name="_vena_Stats_B1_R_FV_ff3e73236b124ab899c3d97aa9a04313_201">Stats!$D$127</definedName>
    <definedName name="_vena_Stats_B1_R_FV_ff3e73236b124ab899c3d97aa9a04313_202">Stats!$D$128</definedName>
    <definedName name="_vena_Stats_B1_R_FV_ff3e73236b124ab899c3d97aa9a04313_203">Stats!$D$129</definedName>
    <definedName name="_vena_Stats_B1_R_FV_ff3e73236b124ab899c3d97aa9a04313_205">Stats!$D$106</definedName>
    <definedName name="_vena_Stats_B1_R_FV_ff3e73236b124ab899c3d97aa9a04313_206">Stats!$D$107</definedName>
    <definedName name="_vena_Stats_B1_R_FV_ff3e73236b124ab899c3d97aa9a04313_207">Stats!$D$108</definedName>
    <definedName name="_vena_Stats_B1_R_FV_ff3e73236b124ab899c3d97aa9a04313_208">Stats!$D$109</definedName>
    <definedName name="_vena_Stats_B1_R_FV_ff3e73236b124ab899c3d97aa9a04313_209">Stats!$D$110</definedName>
    <definedName name="_vena_Stats_B1_R_FV_ff3e73236b124ab899c3d97aa9a04313_210">Stats!$D$111</definedName>
    <definedName name="_vena_Stats_B1_R_FV_ff3e73236b124ab899c3d97aa9a04313_211">Stats!$D$112</definedName>
    <definedName name="_vena_Stats_B1_R_FV_ff3e73236b124ab899c3d97aa9a04313_212">Stats!$D$113</definedName>
    <definedName name="_vena_Stats_B1_R_FV_ff3e73236b124ab899c3d97aa9a04313_213">Stats!$D$114</definedName>
    <definedName name="_vena_Stats_B1_R_FV_ff3e73236b124ab899c3d97aa9a04313_214">Stats!$D$115</definedName>
    <definedName name="_vena_Stats_B1_R_FV_ff3e73236b124ab899c3d97aa9a04313_215">Stats!$D$116</definedName>
    <definedName name="_vena_Stats_B1_R_FV_ff3e73236b124ab899c3d97aa9a04313_216">Stats!$D$117</definedName>
    <definedName name="_vena_Stats_B1_R_FV_ff3e73236b124ab899c3d97aa9a04313_217">Stats!$D$74</definedName>
    <definedName name="_vena_Stats_B1_R_FV_ff3e73236b124ab899c3d97aa9a04313_218">Stats!$D$75</definedName>
    <definedName name="_vena_Stats_B1_R_FV_ff3e73236b124ab899c3d97aa9a04313_219">Stats!$D$76</definedName>
    <definedName name="_vena_Stats_B1_R_FV_ff3e73236b124ab899c3d97aa9a04313_220">Stats!$D$77</definedName>
    <definedName name="_vena_Stats_B1_R_FV_ff3e73236b124ab899c3d97aa9a04313_221">Stats!$D$78</definedName>
    <definedName name="_vena_Stats_B1_R_FV_ff3e73236b124ab899c3d97aa9a04313_222">Stats!$D$79</definedName>
    <definedName name="_vena_Stats_B1_R_FV_ff3e73236b124ab899c3d97aa9a04313_223">Stats!$D$80</definedName>
    <definedName name="_vena_Stats_B1_R_FV_ff3e73236b124ab899c3d97aa9a04313_224">Stats!$D$81</definedName>
    <definedName name="_vena_Stats_B1_R_FV_ff3e73236b124ab899c3d97aa9a04313_225">Stats!$D$82</definedName>
    <definedName name="_vena_Stats_B1_R_FV_ff3e73236b124ab899c3d97aa9a04313_226">Stats!$D$83</definedName>
    <definedName name="_vena_Stats_B1_R_FV_ff3e73236b124ab899c3d97aa9a04313_227">Stats!$D$84</definedName>
    <definedName name="_vena_Stats_B1_R_FV_ff3e73236b124ab899c3d97aa9a04313_228">Stats!$D$85</definedName>
    <definedName name="_vena_Stats_B1_R_FV_ff3e73236b124ab899c3d97aa9a04313_229">Stats!$D$86</definedName>
    <definedName name="_vena_Stats_B1_R_FV_ff3e73236b124ab899c3d97aa9a04313_230">Stats!$D$87</definedName>
    <definedName name="_vena_Stats_B1_R_FV_ff3e73236b124ab899c3d97aa9a04313_231">Stats!$D$88</definedName>
    <definedName name="_vena_Stats_B1_R_FV_ff3e73236b124ab899c3d97aa9a04313_232">Stats!$D$89</definedName>
    <definedName name="_vena_Stats_B1_R_FV_ff3e73236b124ab899c3d97aa9a04313_233">Stats!$D$90</definedName>
    <definedName name="_vena_Stats_B1_R_FV_ff3e73236b124ab899c3d97aa9a04313_234">Stats!$D$91</definedName>
    <definedName name="_vena_Stats_B1_R_FV_ff3e73236b124ab899c3d97aa9a04313_235">Stats!$D$92</definedName>
    <definedName name="_vena_Stats_B1_R_FV_ff3e73236b124ab899c3d97aa9a04313_236">Stats!$D$93</definedName>
    <definedName name="_vena_Stats_B1_R_FV_ff3e73236b124ab899c3d97aa9a04313_237">Stats!$D$94</definedName>
    <definedName name="_vena_Stats_B1_R_FV_ff3e73236b124ab899c3d97aa9a04313_238">Stats!$D$95</definedName>
    <definedName name="_vena_Stats_B1_R_FV_ff3e73236b124ab899c3d97aa9a04313_239">Stats!$D$96</definedName>
    <definedName name="_vena_Stats_B1_R_FV_ff3e73236b124ab899c3d97aa9a04313_240">Stats!$D$97</definedName>
    <definedName name="_vena_Stats_B1_R_FV_ff3e73236b124ab899c3d97aa9a04313_241">Stats!$D$98</definedName>
    <definedName name="_vena_Stats_B1_R_FV_ff3e73236b124ab899c3d97aa9a04313_242">Stats!$D$46</definedName>
    <definedName name="_vena_Stats_B1_R_FV_ff3e73236b124ab899c3d97aa9a04313_243">Stats!$D$47</definedName>
    <definedName name="_vena_Stats_B1_R_FV_ff3e73236b124ab899c3d97aa9a04313_244">Stats!$D$48</definedName>
    <definedName name="_vena_Stats_B1_R_FV_ff3e73236b124ab899c3d97aa9a04313_245">Stats!$D$49</definedName>
    <definedName name="_vena_Stats_B1_R_FV_ff3e73236b124ab899c3d97aa9a04313_246">Stats!$D$50</definedName>
    <definedName name="_vena_Stats_B1_R_FV_ff3e73236b124ab899c3d97aa9a04313_247">Stats!$D$51</definedName>
    <definedName name="_vena_Stats_B1_R_FV_ff3e73236b124ab899c3d97aa9a04313_248">Stats!$D$52</definedName>
    <definedName name="_vena_Stats_B1_R_FV_ff3e73236b124ab899c3d97aa9a04313_249">Stats!$D$53</definedName>
    <definedName name="_vena_Stats_B1_R_FV_ff3e73236b124ab899c3d97aa9a04313_250">Stats!$D$54</definedName>
    <definedName name="_vena_Stats_B1_R_FV_ff3e73236b124ab899c3d97aa9a04313_251">Stats!$D$55</definedName>
    <definedName name="_vena_Stats_B1_R_FV_ff3e73236b124ab899c3d97aa9a04313_252">Stats!$D$56</definedName>
    <definedName name="_vena_Stats_B1_R_FV_ff3e73236b124ab899c3d97aa9a04313_253">Stats!$D$57</definedName>
    <definedName name="_vena_Stats_B1_R_FV_ff3e73236b124ab899c3d97aa9a04313_254">Stats!$D$58</definedName>
    <definedName name="_vena_Stats_B1_R_FV_ff3e73236b124ab899c3d97aa9a04313_255">Stats!$D$59</definedName>
    <definedName name="_vena_Stats_B1_R_FV_ff3e73236b124ab899c3d97aa9a04313_256">Stats!$D$60</definedName>
    <definedName name="_vena_Stats_B1_R_FV_ff3e73236b124ab899c3d97aa9a04313_257">Stats!$D$61</definedName>
    <definedName name="_vena_Stats_B1_R_FV_ff3e73236b124ab899c3d97aa9a04313_258">Stats!$D$62</definedName>
    <definedName name="_vena_Stats_B1_R_FV_ff3e73236b124ab899c3d97aa9a04313_259">Stats!$D$63</definedName>
    <definedName name="_vena_Stats_B1_R_FV_ff3e73236b124ab899c3d97aa9a04313_260">Stats!$D$64</definedName>
    <definedName name="_vena_Stats_B1_R_FV_ff3e73236b124ab899c3d97aa9a04313_261">Stats!$D$65</definedName>
    <definedName name="_vena_Stats_B1_R_FV_ff3e73236b124ab899c3d97aa9a04313_262">Stats!$D$66</definedName>
    <definedName name="_vena_Stats_B1_R_FV_ff3e73236b124ab899c3d97aa9a04313_263">Stats!$D$67</definedName>
    <definedName name="_vena_Stats_B1_R_FV_ff3e73236b124ab899c3d97aa9a04313_264">Stats!$D$68</definedName>
    <definedName name="_vena_Stats_B1_R_FV_ff3e73236b124ab899c3d97aa9a04313_265">Stats!$D$69</definedName>
    <definedName name="_vena_Stats_B1_R_FV_ff3e73236b124ab899c3d97aa9a04313_266">Stats!$D$70</definedName>
    <definedName name="_vena_Stats_B1_R_FV_ff3e73236b124ab899c3d97aa9a04313_267">Stats!$D$71</definedName>
    <definedName name="_vena_Stats_B1_R_FV_ff3e73236b124ab899c3d97aa9a04313_268">Stats!$D$72</definedName>
    <definedName name="_vena_Stats_B1_R_FV_ff3e73236b124ab899c3d97aa9a04313_269">Stats!$D$73</definedName>
    <definedName name="_vena_Stats_B1_R_FV_ff3e73236b124ab899c3d97aa9a04313_270">Stats!$D$14</definedName>
    <definedName name="_vena_Stats_B1_R_FV_ff3e73236b124ab899c3d97aa9a04313_3">Stats!$D$16</definedName>
    <definedName name="_vena_Stats_B1_R_FV_ff3e73236b124ab899c3d97aa9a04313_4">Stats!$D$17</definedName>
    <definedName name="_vena_Stats_B1_R_FV_ff3e73236b124ab899c3d97aa9a04313_5">Stats!$D$18</definedName>
    <definedName name="_vena_Stats_B1_R_FV_ff3e73236b124ab899c3d97aa9a04313_6">Stats!$D$19</definedName>
    <definedName name="_vena_Stats_B1_R_FV_ff3e73236b124ab899c3d97aa9a04313_69">Stats!$D$99</definedName>
    <definedName name="_vena_Stats_B1_R_FV_ff3e73236b124ab899c3d97aa9a04313_7">Stats!$D$20</definedName>
    <definedName name="_vena_Stats_B1_R_FV_ff3e73236b124ab899c3d97aa9a04313_9">Stats!$D$22</definedName>
    <definedName name="_vena_Stats_P_11_651631431944765441" comment="*">Controls!$E$83</definedName>
    <definedName name="_vena_Stats_P_12_651631431982514177" comment="*">Controls!$E$84</definedName>
    <definedName name="_vena_Stats_P_4_652241713652170752" comment="*">Controls!$E$76</definedName>
    <definedName name="_vena_Stats_P_5_652241713786388480" comment="*">Controls!$E$77</definedName>
    <definedName name="_vena_Stats_P_6_652241713908023296" comment="*">Controls!$E$78</definedName>
    <definedName name="_vena_Stats_P_7_652241714033852416" comment="*">Controls!$E$79</definedName>
    <definedName name="_vena_Summary_B1_C_FV_134399665b374008851e5b8c04b5ee44_12">'T12 Summary'!$I$5</definedName>
    <definedName name="_vena_Summary_B1_C_FV_134399665b374008851e5b8c04b5ee44_13">'T12 Summary'!$J$5</definedName>
    <definedName name="_vena_Summary_B1_C_FV_134399665b374008851e5b8c04b5ee44_14">'T12 Summary'!$K$5</definedName>
    <definedName name="_vena_Summary_B1_C_FV_134399665b374008851e5b8c04b5ee44_15">'T12 Summary'!$L$5</definedName>
    <definedName name="_vena_Summary_B1_C_FV_134399665b374008851e5b8c04b5ee44_16">'T12 Summary'!$M$5</definedName>
    <definedName name="_vena_Summary_B1_C_FV_134399665b374008851e5b8c04b5ee44_17">'T12 Summary'!$N$5</definedName>
    <definedName name="_vena_Summary_B1_C_FV_134399665b374008851e5b8c04b5ee44_18">'T12 Summary'!$O$5</definedName>
    <definedName name="_vena_Summary_B1_C_FV_134399665b374008851e5b8c04b5ee44_19">'T12 Summary'!$P$5</definedName>
    <definedName name="_vena_Summary_B1_C_FV_134399665b374008851e5b8c04b5ee44_20">'T12 Summary'!$Q$5</definedName>
    <definedName name="_vena_Summary_B1_C_FV_134399665b374008851e5b8c04b5ee44_21">'T12 Summary'!$R$5</definedName>
    <definedName name="_vena_Summary_B1_C_FV_134399665b374008851e5b8c04b5ee44_22">'T12 Summary'!$S$5</definedName>
    <definedName name="_vena_Summary_B1_C_FV_134399665b374008851e5b8c04b5ee44_23">'T12 Summary'!$T$5</definedName>
    <definedName name="_vena_Summary_B1_C_FV_7cc8369c0b744816a17486bee792b4d5_12">'T12 Summary'!$I$3</definedName>
    <definedName name="_vena_Summary_B1_C_FV_7cc8369c0b744816a17486bee792b4d5_13">'T12 Summary'!$J$3</definedName>
    <definedName name="_vena_Summary_B1_C_FV_7cc8369c0b744816a17486bee792b4d5_14">'T12 Summary'!$K$3</definedName>
    <definedName name="_vena_Summary_B1_C_FV_7cc8369c0b744816a17486bee792b4d5_15">'T12 Summary'!$L$3</definedName>
    <definedName name="_vena_Summary_B1_C_FV_7cc8369c0b744816a17486bee792b4d5_16">'T12 Summary'!$M$3</definedName>
    <definedName name="_vena_Summary_B1_C_FV_7cc8369c0b744816a17486bee792b4d5_17">'T12 Summary'!$N$3</definedName>
    <definedName name="_vena_Summary_B1_C_FV_7cc8369c0b744816a17486bee792b4d5_18">'T12 Summary'!$O$3</definedName>
    <definedName name="_vena_Summary_B1_C_FV_7cc8369c0b744816a17486bee792b4d5_19">'T12 Summary'!$P$3</definedName>
    <definedName name="_vena_Summary_B1_C_FV_7cc8369c0b744816a17486bee792b4d5_20">'T12 Summary'!$Q$3</definedName>
    <definedName name="_vena_Summary_B1_C_FV_7cc8369c0b744816a17486bee792b4d5_21">'T12 Summary'!$R$3</definedName>
    <definedName name="_vena_Summary_B1_C_FV_7cc8369c0b744816a17486bee792b4d5_22">'T12 Summary'!$S$3</definedName>
    <definedName name="_vena_Summary_B1_C_FV_7cc8369c0b744816a17486bee792b4d5_23">'T12 Summary'!$T$3</definedName>
    <definedName name="_vena_Summary_B1_C_FV_f4ddf33ff6224574ba096b1a5435ea67_12">'T12 Summary'!$I$4</definedName>
    <definedName name="_vena_Summary_B1_C_FV_f4ddf33ff6224574ba096b1a5435ea67_13">'T12 Summary'!$J$4</definedName>
    <definedName name="_vena_Summary_B1_C_FV_f4ddf33ff6224574ba096b1a5435ea67_14">'T12 Summary'!$K$4</definedName>
    <definedName name="_vena_Summary_B1_C_FV_f4ddf33ff6224574ba096b1a5435ea67_15">'T12 Summary'!$L$4</definedName>
    <definedName name="_vena_Summary_B1_C_FV_f4ddf33ff6224574ba096b1a5435ea67_16">'T12 Summary'!$M$4</definedName>
    <definedName name="_vena_Summary_B1_C_FV_f4ddf33ff6224574ba096b1a5435ea67_17">'T12 Summary'!$N$4</definedName>
    <definedName name="_vena_Summary_B1_C_FV_f4ddf33ff6224574ba096b1a5435ea67_18">'T12 Summary'!$O$4</definedName>
    <definedName name="_vena_Summary_B1_C_FV_f4ddf33ff6224574ba096b1a5435ea67_19">'T12 Summary'!$P$4</definedName>
    <definedName name="_vena_Summary_B1_C_FV_f4ddf33ff6224574ba096b1a5435ea67_20">'T12 Summary'!$Q$4</definedName>
    <definedName name="_vena_Summary_B1_C_FV_f4ddf33ff6224574ba096b1a5435ea67_21">'T12 Summary'!$R$4</definedName>
    <definedName name="_vena_Summary_B1_C_FV_f4ddf33ff6224574ba096b1a5435ea67_22">'T12 Summary'!$S$4</definedName>
    <definedName name="_vena_Summary_B1_C_FV_f4ddf33ff6224574ba096b1a5435ea67_23">'T12 Summary'!$T$4</definedName>
    <definedName name="_vena_Summary_B1_R_1_691119840308494336">'T12 Summary'!$F$34</definedName>
    <definedName name="_vena_Summary_B1_R_FV_385b1d086d8a4b8abf43c04eedb00d88_1">'T12 Summary'!$F$89</definedName>
    <definedName name="_vena_Summary_B1_R_FV_385b1d086d8a4b8abf43c04eedb00d88_4c17e3b7.f8ca6f9d">'T12 Summary'!$F$75</definedName>
    <definedName name="_vena_Summary_B1_R_FV_385b1d086d8a4b8abf43c04eedb00d88_589458fc.a30480f7">'T12 Summary'!$F$70</definedName>
    <definedName name="_vena_Summary_B1_R_FV_385b1d086d8a4b8abf43c04eedb00d88_61280735.696d1508">'T12 Summary'!$F$20:$F$30</definedName>
    <definedName name="_vena_Summary_B1_R_FV_385b1d086d8a4b8abf43c04eedb00d88_72e258e1.c1de9a61">'T12 Summary'!$F$47:$F$50</definedName>
    <definedName name="_vena_Summary_B1_R_FV_385b1d086d8a4b8abf43c04eedb00d88_82cad14a.d0c69f66">'T12 Summary'!$F$65</definedName>
    <definedName name="_vena_Summary_B1_R_FV_385b1d086d8a4b8abf43c04eedb00d88_8e5455ba.9b96df0c">'T12 Summary'!$F$41:$F$42</definedName>
    <definedName name="_vena_Summary_B1_R_FV_385b1d086d8a4b8abf43c04eedb00d88_9866c594.6d8de551">'T12 Summary'!$F$60</definedName>
    <definedName name="_vena_Summary_B1_R_FV_385b1d086d8a4b8abf43c04eedb00d88_aeed5a20.c942874b">'T12 Summary'!$F$55</definedName>
    <definedName name="_vena_Summary_B1_R_FV_385b1d086d8a4b8abf43c04eedb00d88_b069b1b2.a883302">'T12 Summary'!$F$80</definedName>
    <definedName name="_vena_Summary_B1_R_FV_385b1d086d8a4b8abf43c04eedb00d88_fca14fb5.49b40df1">'T12 Summary'!$F$13:$F$15</definedName>
    <definedName name="_vena_Summary_B1_R_FV_a2a46c4bae444ba2ab0e2971d74e2ddb_1">'T12 Summary'!$E$34</definedName>
    <definedName name="_vena_Summary_B1_R_FV_a2a46c4bae444ba2ab0e2971d74e2ddb_2">'T12 Summary'!$E$89</definedName>
    <definedName name="_vena_Summary_B1_R_FV_a2a46c4bae444ba2ab0e2971d74e2ddb_4c17e3b7.fbbbd67f">'T12 Summary'!$E$75</definedName>
    <definedName name="_vena_Summary_B1_R_FV_a2a46c4bae444ba2ab0e2971d74e2ddb_589458fc.c24882c0">'T12 Summary'!$E$70</definedName>
    <definedName name="_vena_Summary_B1_R_FV_a2a46c4bae444ba2ab0e2971d74e2ddb_61280735.b52d23a3">'T12 Summary'!$E$20:$E$30</definedName>
    <definedName name="_vena_Summary_B1_R_FV_a2a46c4bae444ba2ab0e2971d74e2ddb_72e258e1.ca2bb1ca">'T12 Summary'!$E$47:$E$50</definedName>
    <definedName name="_vena_Summary_B1_R_FV_a2a46c4bae444ba2ab0e2971d74e2ddb_82cad14a.7823f171">'T12 Summary'!$E$65</definedName>
    <definedName name="_vena_Summary_B1_R_FV_a2a46c4bae444ba2ab0e2971d74e2ddb_8e5455ba.834e2fdc">'T12 Summary'!$E$41:$E$42</definedName>
    <definedName name="_vena_Summary_B1_R_FV_a2a46c4bae444ba2ab0e2971d74e2ddb_9866c594.19ede1e2">'T12 Summary'!$E$60</definedName>
    <definedName name="_vena_Summary_B1_R_FV_a2a46c4bae444ba2ab0e2971d74e2ddb_aeed5a20.b35f8337">'T12 Summary'!$E$55</definedName>
    <definedName name="_vena_Summary_B1_R_FV_a2a46c4bae444ba2ab0e2971d74e2ddb_b069b1b2.d8b2b9cd">'T12 Summary'!$E$80</definedName>
    <definedName name="_vena_Summary_B1_R_FV_a2a46c4bae444ba2ab0e2971d74e2ddb_fca14fb5.a87a86c1">'T12 Summary'!$E$13:$E$15</definedName>
    <definedName name="_vena_Summary_B1_R_FV_ff3e73236b124ab899c3d97aa9a04313_1">'T12 Summary'!$D$34</definedName>
    <definedName name="_vena_Summary_B1_R_FV_ff3e73236b124ab899c3d97aa9a04313_2">'T12 Summary'!$D$89</definedName>
    <definedName name="_vena_Summary_B1_R_FV_ff3e73236b124ab899c3d97aa9a04313_4c17e3b7.5ee6fe6c">'T12 Summary'!$D$75</definedName>
    <definedName name="_vena_Summary_B1_R_FV_ff3e73236b124ab899c3d97aa9a04313_589458fc.bdc5e37a">'T12 Summary'!$D$70</definedName>
    <definedName name="_vena_Summary_B1_R_FV_ff3e73236b124ab899c3d97aa9a04313_61280735.193b5734">'T12 Summary'!$D$20:$D$30</definedName>
    <definedName name="_vena_Summary_B1_R_FV_ff3e73236b124ab899c3d97aa9a04313_72e258e1.8c1bd9fa">'T12 Summary'!$D$47:$D$50</definedName>
    <definedName name="_vena_Summary_B1_R_FV_ff3e73236b124ab899c3d97aa9a04313_82cad14a.5a8fa427">'T12 Summary'!$D$65</definedName>
    <definedName name="_vena_Summary_B1_R_FV_ff3e73236b124ab899c3d97aa9a04313_8e5455ba.b8838418">'T12 Summary'!$D$41:$D$42</definedName>
    <definedName name="_vena_Summary_B1_R_FV_ff3e73236b124ab899c3d97aa9a04313_9866c594.da42c443">'T12 Summary'!$D$60</definedName>
    <definedName name="_vena_Summary_B1_R_FV_ff3e73236b124ab899c3d97aa9a04313_aeed5a20.1daaac07">'T12 Summary'!$D$55</definedName>
    <definedName name="_vena_Summary_B1_R_FV_ff3e73236b124ab899c3d97aa9a04313_b069b1b2.f259896e">'T12 Summary'!$D$80</definedName>
    <definedName name="_vena_Summary_B1_R_FV_ff3e73236b124ab899c3d97aa9a04313_fca14fb5.643fd236">'T12 Summary'!$D$13:$D$15</definedName>
    <definedName name="_vena_Summary_P_11_651631431944765441" comment="*">Controls!$E$97</definedName>
    <definedName name="_vena_Summary_P_12_651631431982514177" comment="*">Controls!$E$98</definedName>
    <definedName name="_vena_Summary_P_4_652241713652170752" comment="*">Controls!$E$90</definedName>
    <definedName name="_vena_Summary_P_5_652241713786388480" comment="*">Controls!$E$91</definedName>
    <definedName name="_vena_Summary_P_6_652241713908023296" comment="*">Controls!$E$92</definedName>
    <definedName name="_vena_Summary_P_7_652241714033852416" comment="*">Controls!$E$93</definedName>
    <definedName name="_vena_Variable_P_8_651631431663747073">Controls!$D$60</definedName>
    <definedName name="_vena_Variable_P_8_651631431667941377">Controls!$D$60</definedName>
    <definedName name="_vena_Variable_P_8_941915516753805313">Controls!$D$60</definedName>
    <definedName name="_vena_Variable_P_8_941915531542921216">Controls!$D$60</definedName>
    <definedName name="_vena_Variable_P_8_941915545283592192">Controls!$D$60</definedName>
    <definedName name="_vena_Variable_P_9_651631431697301504">Controls!$D$61</definedName>
    <definedName name="_vena_Variable_P_9_651631431705690112">Controls!$D$61</definedName>
    <definedName name="_vena_Variable_P_9_651631431709884417">Controls!$D$61</definedName>
    <definedName name="_vena_Variable_P_9_651631431726661633">Controls!$D$61</definedName>
    <definedName name="_vena_Variable_P_9_651631431730855937">Controls!$D$61</definedName>
    <definedName name="_vena_Variable_P_9_651631431743438848">Controls!$D$61</definedName>
    <definedName name="_vena_Variable_P_9_651631431751827456">Controls!$D$61</definedName>
    <definedName name="_vena_Variable_P_9_651631431756021761">Controls!$D$61</definedName>
    <definedName name="_vena_Variable_P_9_651631431764410369">Controls!$D$61</definedName>
    <definedName name="_vena_Variable_P_9_651631431772798976">Controls!$D$61</definedName>
    <definedName name="_vena_Variable_P_9_651631431776993281">Controls!$D$61</definedName>
    <definedName name="_vena_Variable_P_9_659135040271286274">Controls!$D$61</definedName>
    <definedName name="_vena_Variable_P_GV_655614182273974272" comment="*">Controls!$D$60</definedName>
    <definedName name="_vena_Variable_P_GV_655614318605762560" comment="*">Controls!$D$61</definedName>
    <definedName name="_vena_Variable_P_GV_941913553504960512" comment="*">Controls!$D$62</definedName>
    <definedName name="FiscalStartDate">Controls!$D$160</definedName>
    <definedName name="FlagEndingBalance_BS">Controls!$D$42</definedName>
    <definedName name="FlagProtectSheet">Controls!$D$6</definedName>
    <definedName name="FlagShowCalendar">[1]Controls!$D$7</definedName>
    <definedName name="FlagShowPY">[1]Controls!$D$8</definedName>
    <definedName name="FlagUsePVOverrides">[1]Controls!$D$9</definedName>
    <definedName name="Group1">Controls!$H$11</definedName>
    <definedName name="Group10">Controls!$H$20</definedName>
    <definedName name="Group11">[1]Controls!$I$24</definedName>
    <definedName name="Group12">[1]Controls!$I$25</definedName>
    <definedName name="Group13">[1]Controls!$I$26</definedName>
    <definedName name="Group14">[1]Controls!$I$27</definedName>
    <definedName name="Group15">[1]Controls!$I$28</definedName>
    <definedName name="Group16">[1]Controls!$I$29</definedName>
    <definedName name="Group2">Controls!$H$12</definedName>
    <definedName name="Group3">Controls!$H$13</definedName>
    <definedName name="Group4">Controls!$H$14</definedName>
    <definedName name="Group5">Controls!$H$15</definedName>
    <definedName name="Group6">Controls!$H$16</definedName>
    <definedName name="Group7">Controls!$H$17</definedName>
    <definedName name="Group8">Controls!$H$18</definedName>
    <definedName name="Group9">Controls!$H$19</definedName>
    <definedName name="GroupBS1">Controls!$H$45</definedName>
    <definedName name="GroupBS10">Controls!$H$54</definedName>
    <definedName name="GroupBS2">Controls!$H$46</definedName>
    <definedName name="GroupBS3">Controls!$H$47</definedName>
    <definedName name="GroupBS4">Controls!$H$48</definedName>
    <definedName name="GroupBS5">Controls!$H$49</definedName>
    <definedName name="GroupBS6">Controls!$H$50</definedName>
    <definedName name="GroupBS7">Controls!$H$51</definedName>
    <definedName name="GroupBS8">Controls!$H$52</definedName>
    <definedName name="GroupBS9">Controls!$H$53</definedName>
    <definedName name="GroupBSTotal">Controls!$H$55</definedName>
    <definedName name="GroupISDet1">Controls!$H$24</definedName>
    <definedName name="GroupISDet10">Controls!$H$33</definedName>
    <definedName name="GroupISDet11">Controls!$H$34</definedName>
    <definedName name="GroupISDet12">Controls!$H$35</definedName>
    <definedName name="GroupISDet13">Controls!$H$36</definedName>
    <definedName name="GroupISDet14">Controls!$H$37</definedName>
    <definedName name="GroupISDet15">Controls!$H$38</definedName>
    <definedName name="GroupISDet16">Controls!$H$39</definedName>
    <definedName name="GroupISDet2">Controls!$H$25</definedName>
    <definedName name="GroupISDet3">Controls!$H$26</definedName>
    <definedName name="GroupISDet4">Controls!$H$27</definedName>
    <definedName name="GroupISDet5">Controls!$H$28</definedName>
    <definedName name="GroupISDet6">Controls!$H$29</definedName>
    <definedName name="GroupISDet7">Controls!$H$30</definedName>
    <definedName name="GroupISDet8">Controls!$H$31</definedName>
    <definedName name="GroupISDet9">Controls!$H$32</definedName>
    <definedName name="GroupISDetTotal">Controls!$H$40</definedName>
    <definedName name="GroupTotal">Controls!$H$21</definedName>
    <definedName name="KPI_1">[1]Controls!$D$35</definedName>
    <definedName name="KPI_10">[1]Controls!$D$44</definedName>
    <definedName name="KPI_2">[1]Controls!$D$36</definedName>
    <definedName name="KPI_3">[1]Controls!$D$37</definedName>
    <definedName name="KPI_4">[1]Controls!$D$38</definedName>
    <definedName name="KPI_5">[1]Controls!$D$39</definedName>
    <definedName name="KPI_6">[1]Controls!$D$40</definedName>
    <definedName name="KPI_7">[1]Controls!$D$41</definedName>
    <definedName name="KPI_8">[1]Controls!$D$42</definedName>
    <definedName name="KPI_9">[1]Controls!$D$43</definedName>
    <definedName name="OpeningPeriod">Controls!$D$159</definedName>
    <definedName name="Operator_Group1">Controls!$B$11</definedName>
    <definedName name="Operator_Group10">Controls!$B$20</definedName>
    <definedName name="Operator_Group11">[1]Controls!$B$24</definedName>
    <definedName name="Operator_Group12">[1]Controls!$B$25</definedName>
    <definedName name="Operator_Group13">[1]Controls!$B$26</definedName>
    <definedName name="Operator_Group14">[1]Controls!$B$27</definedName>
    <definedName name="Operator_Group15">[1]Controls!$B$28</definedName>
    <definedName name="Operator_Group16">[1]Controls!$B$29</definedName>
    <definedName name="Operator_Group2">Controls!$B$12</definedName>
    <definedName name="Operator_Group3">Controls!$B$13</definedName>
    <definedName name="Operator_Group4">Controls!$B$14</definedName>
    <definedName name="Operator_Group5">Controls!$B$15</definedName>
    <definedName name="Operator_Group6">Controls!$B$16</definedName>
    <definedName name="Operator_Group7">Controls!$B$17</definedName>
    <definedName name="Operator_Group8">Controls!$B$18</definedName>
    <definedName name="Operator_Group9">Controls!$B$19</definedName>
    <definedName name="Operator_GroupBS1">Controls!$B$45</definedName>
    <definedName name="Operator_GroupBS10">Controls!$B$54</definedName>
    <definedName name="Operator_GroupBS2">Controls!$B$46</definedName>
    <definedName name="Operator_GroupBS3">Controls!$B$47</definedName>
    <definedName name="Operator_GroupBS4">Controls!$B$48</definedName>
    <definedName name="Operator_GroupBS5">Controls!$B$49</definedName>
    <definedName name="Operator_GroupBS6">Controls!$B$50</definedName>
    <definedName name="Operator_GroupBS7">Controls!$B$51</definedName>
    <definedName name="Operator_GroupBS8">Controls!$B$52</definedName>
    <definedName name="Operator_GroupBS9">Controls!$B$53</definedName>
    <definedName name="Operator_GroupISDet1">Controls!$B$24</definedName>
    <definedName name="Operator_GroupISDet10">Controls!$B$33</definedName>
    <definedName name="Operator_GroupISDet11">Controls!$B$34</definedName>
    <definedName name="Operator_GroupISDet12">Controls!$B$35</definedName>
    <definedName name="Operator_GroupISDet13">Controls!$B$36</definedName>
    <definedName name="Operator_GroupISDet14">Controls!$B$37</definedName>
    <definedName name="Operator_GroupISDet15">Controls!$B$38</definedName>
    <definedName name="Operator_GroupISDet16">Controls!$B$39</definedName>
    <definedName name="Operator_GroupISDet2">Controls!$B$25</definedName>
    <definedName name="Operator_GroupISDet3">Controls!$B$26</definedName>
    <definedName name="Operator_GroupISDet4">Controls!$B$27</definedName>
    <definedName name="Operator_GroupISDet5">Controls!$B$28</definedName>
    <definedName name="Operator_GroupISDet6">Controls!$B$29</definedName>
    <definedName name="Operator_GroupISDet7">Controls!$B$30</definedName>
    <definedName name="Operator_GroupISDet8">Controls!$B$31</definedName>
    <definedName name="Operator_GroupISDet9">Controls!$B$32</definedName>
    <definedName name="pvPeriod">Controls!$E$61</definedName>
    <definedName name="pvPlan">[1]Controls!$G$51</definedName>
    <definedName name="pvScenarioPlan">Controls!$E$62</definedName>
    <definedName name="pvYear">Controls!$E$60</definedName>
    <definedName name="Selection_Department">'T12 Summary'!$E$4</definedName>
    <definedName name="Selection_Entity">'T12 Summary'!$D$4</definedName>
    <definedName name="SettingFiscalStartMonth">Controls!$E$65</definedName>
    <definedName name="SettingPlanningMethod">Controls!$E$66</definedName>
    <definedName name="Z_00C36F7B_2432_4D97_B8B0_1F50C22C55C4_.wvu.Cols" localSheetId="6" hidden="1">Controls!$A:$A</definedName>
    <definedName name="Z_00C36F7B_2432_4D97_B8B0_1F50C22C55C4_.wvu.Cols" localSheetId="1" hidden="1">'T12 Summary'!$A:$A</definedName>
    <definedName name="Z_80B8B084_6D38_4843_BFD2_6DFE88B9B30B_.wvu.Cols" localSheetId="6" hidden="1">Controls!$A:$A</definedName>
    <definedName name="Z_80B8B084_6D38_4843_BFD2_6DFE88B9B30B_.wvu.Cols" localSheetId="1" hidden="1">'T12 Summary'!$A:$A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8" i="10" l="1"/>
  <c r="T27" i="10"/>
  <c r="T26" i="10"/>
  <c r="T25" i="10"/>
  <c r="T24" i="10"/>
  <c r="T23" i="10"/>
  <c r="T22" i="10"/>
  <c r="T21" i="10"/>
  <c r="T20" i="10"/>
  <c r="T19" i="10"/>
  <c r="T36" i="10"/>
  <c r="T35" i="10"/>
  <c r="T34" i="10"/>
  <c r="T79" i="10"/>
  <c r="T78" i="10"/>
  <c r="T77" i="10"/>
  <c r="T76" i="10"/>
  <c r="T75" i="10"/>
  <c r="T74" i="10"/>
  <c r="T73" i="10"/>
  <c r="T72" i="10"/>
  <c r="T71" i="10"/>
  <c r="T70" i="10"/>
  <c r="T69" i="10"/>
  <c r="T68" i="10"/>
  <c r="T67" i="10"/>
  <c r="T66" i="10"/>
  <c r="T65" i="10"/>
  <c r="T64" i="10"/>
  <c r="T63" i="10"/>
  <c r="T62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91" i="10"/>
  <c r="T90" i="10"/>
  <c r="T89" i="10"/>
  <c r="T88" i="10"/>
  <c r="T87" i="10"/>
  <c r="T86" i="10"/>
  <c r="T85" i="10"/>
  <c r="T100" i="10"/>
  <c r="T99" i="10"/>
  <c r="T98" i="10"/>
  <c r="T97" i="10"/>
  <c r="T114" i="10"/>
  <c r="T113" i="10"/>
  <c r="T112" i="10"/>
  <c r="T111" i="10"/>
  <c r="T110" i="10"/>
  <c r="T109" i="10"/>
  <c r="T108" i="10"/>
  <c r="T107" i="10"/>
  <c r="T106" i="10"/>
  <c r="T123" i="10"/>
  <c r="T122" i="10"/>
  <c r="T121" i="10"/>
  <c r="T120" i="10"/>
  <c r="T133" i="10"/>
  <c r="T132" i="10"/>
  <c r="T131" i="10"/>
  <c r="T130" i="10"/>
  <c r="T129" i="10"/>
  <c r="T148" i="10"/>
  <c r="T147" i="10"/>
  <c r="T146" i="10"/>
  <c r="T145" i="10"/>
  <c r="T144" i="10"/>
  <c r="T143" i="10"/>
  <c r="T142" i="10"/>
  <c r="T141" i="10"/>
  <c r="T140" i="10"/>
  <c r="T139" i="10"/>
  <c r="T160" i="10"/>
  <c r="T159" i="10"/>
  <c r="T158" i="10"/>
  <c r="T157" i="10"/>
  <c r="T156" i="10"/>
  <c r="T155" i="10"/>
  <c r="T154" i="10"/>
  <c r="T182" i="10"/>
  <c r="T181" i="10"/>
  <c r="T180" i="10"/>
  <c r="T179" i="10"/>
  <c r="T178" i="10"/>
  <c r="T177" i="10"/>
  <c r="T176" i="10"/>
  <c r="T175" i="10"/>
  <c r="T174" i="10"/>
  <c r="T173" i="10"/>
  <c r="T172" i="10"/>
  <c r="T171" i="10"/>
  <c r="T170" i="10"/>
  <c r="T169" i="10"/>
  <c r="T168" i="10"/>
  <c r="T167" i="10"/>
  <c r="T166" i="10"/>
  <c r="T191" i="10"/>
  <c r="T190" i="10"/>
  <c r="T189" i="10"/>
  <c r="T188" i="10"/>
  <c r="T203" i="10"/>
  <c r="T211" i="10"/>
  <c r="T210" i="10"/>
  <c r="T209" i="10"/>
  <c r="U15" i="4"/>
  <c r="U14" i="4"/>
  <c r="U30" i="4"/>
  <c r="U29" i="4"/>
  <c r="U28" i="4"/>
  <c r="U27" i="4"/>
  <c r="U26" i="4"/>
  <c r="U25" i="4"/>
  <c r="U24" i="4"/>
  <c r="U23" i="4"/>
  <c r="U22" i="4"/>
  <c r="U21" i="4"/>
  <c r="U42" i="4"/>
  <c r="U50" i="4"/>
  <c r="U49" i="4"/>
  <c r="U48" i="4"/>
  <c r="S31" i="32"/>
  <c r="Q31" i="32"/>
  <c r="M31" i="32"/>
  <c r="K31" i="32"/>
  <c r="S30" i="32"/>
  <c r="Q30" i="32"/>
  <c r="M30" i="32"/>
  <c r="K30" i="32"/>
  <c r="S29" i="32"/>
  <c r="Q29" i="32"/>
  <c r="M29" i="32"/>
  <c r="K29" i="32"/>
  <c r="S28" i="32"/>
  <c r="Q28" i="32"/>
  <c r="M28" i="32"/>
  <c r="K28" i="32"/>
  <c r="S27" i="32"/>
  <c r="Q27" i="32"/>
  <c r="M27" i="32"/>
  <c r="K27" i="32"/>
  <c r="S26" i="32"/>
  <c r="Q26" i="32"/>
  <c r="M26" i="32"/>
  <c r="K26" i="32"/>
  <c r="S25" i="32"/>
  <c r="Q25" i="32"/>
  <c r="M25" i="32"/>
  <c r="K25" i="32"/>
  <c r="S24" i="32"/>
  <c r="Q24" i="32"/>
  <c r="M24" i="32"/>
  <c r="K24" i="32"/>
  <c r="S23" i="32"/>
  <c r="Q23" i="32"/>
  <c r="M23" i="32"/>
  <c r="K23" i="32"/>
  <c r="S22" i="32"/>
  <c r="Q22" i="32"/>
  <c r="M22" i="32"/>
  <c r="K22" i="32"/>
  <c r="S21" i="32"/>
  <c r="Q21" i="32"/>
  <c r="M21" i="32"/>
  <c r="K21" i="32"/>
  <c r="S20" i="32"/>
  <c r="Q20" i="32"/>
  <c r="M20" i="32"/>
  <c r="K20" i="32"/>
  <c r="S19" i="32"/>
  <c r="Q19" i="32"/>
  <c r="M19" i="32"/>
  <c r="K19" i="32"/>
  <c r="S18" i="32"/>
  <c r="Q18" i="32"/>
  <c r="M18" i="32"/>
  <c r="K18" i="32"/>
  <c r="S17" i="32"/>
  <c r="Q17" i="32"/>
  <c r="M17" i="32"/>
  <c r="K17" i="32"/>
  <c r="S16" i="32"/>
  <c r="Q16" i="32"/>
  <c r="M16" i="32"/>
  <c r="K16" i="32"/>
  <c r="S15" i="32"/>
  <c r="Q15" i="32"/>
  <c r="M15" i="32"/>
  <c r="K15" i="32"/>
  <c r="S14" i="32"/>
  <c r="Q14" i="32"/>
  <c r="M14" i="32"/>
  <c r="K14" i="32"/>
  <c r="S13" i="32"/>
  <c r="Q13" i="32"/>
  <c r="M13" i="32"/>
  <c r="K13" i="32"/>
  <c r="S153" i="32"/>
  <c r="Q153" i="32"/>
  <c r="M153" i="32"/>
  <c r="K153" i="32"/>
  <c r="S152" i="32"/>
  <c r="Q152" i="32"/>
  <c r="M152" i="32"/>
  <c r="K152" i="32"/>
  <c r="S151" i="32"/>
  <c r="Q151" i="32"/>
  <c r="M151" i="32"/>
  <c r="K151" i="32"/>
  <c r="S150" i="32"/>
  <c r="Q150" i="32"/>
  <c r="M150" i="32"/>
  <c r="K150" i="32"/>
  <c r="S149" i="32"/>
  <c r="Q149" i="32"/>
  <c r="M149" i="32"/>
  <c r="K149" i="32"/>
  <c r="S148" i="32"/>
  <c r="Q148" i="32"/>
  <c r="M148" i="32"/>
  <c r="K148" i="32"/>
  <c r="S147" i="32"/>
  <c r="Q147" i="32"/>
  <c r="M147" i="32"/>
  <c r="K147" i="32"/>
  <c r="S146" i="32"/>
  <c r="Q146" i="32"/>
  <c r="M146" i="32"/>
  <c r="K146" i="32"/>
  <c r="S145" i="32"/>
  <c r="Q145" i="32"/>
  <c r="M145" i="32"/>
  <c r="K145" i="32"/>
  <c r="S144" i="32"/>
  <c r="Q144" i="32"/>
  <c r="M144" i="32"/>
  <c r="K144" i="32"/>
  <c r="S143" i="32"/>
  <c r="Q143" i="32"/>
  <c r="M143" i="32"/>
  <c r="K143" i="32"/>
  <c r="S142" i="32"/>
  <c r="Q142" i="32"/>
  <c r="M142" i="32"/>
  <c r="K142" i="32"/>
  <c r="S141" i="32"/>
  <c r="Q141" i="32"/>
  <c r="M141" i="32"/>
  <c r="K141" i="32"/>
  <c r="S140" i="32"/>
  <c r="Q140" i="32"/>
  <c r="M140" i="32"/>
  <c r="K140" i="32"/>
  <c r="S139" i="32"/>
  <c r="Q139" i="32"/>
  <c r="M139" i="32"/>
  <c r="K139" i="32"/>
  <c r="S138" i="32"/>
  <c r="Q138" i="32"/>
  <c r="M138" i="32"/>
  <c r="K138" i="32"/>
  <c r="S137" i="32"/>
  <c r="Q137" i="32"/>
  <c r="M137" i="32"/>
  <c r="K137" i="32"/>
  <c r="S136" i="32"/>
  <c r="Q136" i="32"/>
  <c r="M136" i="32"/>
  <c r="K136" i="32"/>
  <c r="S135" i="32"/>
  <c r="Q135" i="32"/>
  <c r="M135" i="32"/>
  <c r="K135" i="32"/>
  <c r="S134" i="32"/>
  <c r="Q134" i="32"/>
  <c r="M134" i="32"/>
  <c r="K134" i="32"/>
  <c r="S133" i="32"/>
  <c r="Q133" i="32"/>
  <c r="M133" i="32"/>
  <c r="K133" i="32"/>
  <c r="S132" i="32"/>
  <c r="Q132" i="32"/>
  <c r="M132" i="32"/>
  <c r="K132" i="32"/>
  <c r="S131" i="32"/>
  <c r="Q131" i="32"/>
  <c r="M131" i="32"/>
  <c r="K131" i="32"/>
  <c r="S130" i="32"/>
  <c r="Q130" i="32"/>
  <c r="M130" i="32"/>
  <c r="K130" i="32"/>
  <c r="S129" i="32"/>
  <c r="Q129" i="32"/>
  <c r="M129" i="32"/>
  <c r="K129" i="32"/>
  <c r="S128" i="32"/>
  <c r="Q128" i="32"/>
  <c r="M128" i="32"/>
  <c r="K128" i="32"/>
  <c r="S127" i="32"/>
  <c r="Q127" i="32"/>
  <c r="M127" i="32"/>
  <c r="K127" i="32"/>
  <c r="S126" i="32"/>
  <c r="Q126" i="32"/>
  <c r="M126" i="32"/>
  <c r="K126" i="32"/>
  <c r="S125" i="32"/>
  <c r="Q125" i="32"/>
  <c r="M125" i="32"/>
  <c r="K125" i="32"/>
  <c r="S124" i="32"/>
  <c r="Q124" i="32"/>
  <c r="M124" i="32"/>
  <c r="K124" i="32"/>
  <c r="S123" i="32"/>
  <c r="Q123" i="32"/>
  <c r="M123" i="32"/>
  <c r="K123" i="32"/>
  <c r="S122" i="32"/>
  <c r="Q122" i="32"/>
  <c r="M122" i="32"/>
  <c r="K122" i="32"/>
  <c r="S121" i="32"/>
  <c r="Q121" i="32"/>
  <c r="M121" i="32"/>
  <c r="K121" i="32"/>
  <c r="S120" i="32"/>
  <c r="Q120" i="32"/>
  <c r="M120" i="32"/>
  <c r="K120" i="32"/>
  <c r="S119" i="32"/>
  <c r="Q119" i="32"/>
  <c r="M119" i="32"/>
  <c r="K119" i="32"/>
  <c r="S118" i="32"/>
  <c r="Q118" i="32"/>
  <c r="M118" i="32"/>
  <c r="K118" i="32"/>
  <c r="S117" i="32"/>
  <c r="Q117" i="32"/>
  <c r="M117" i="32"/>
  <c r="K117" i="32"/>
  <c r="S116" i="32"/>
  <c r="Q116" i="32"/>
  <c r="M116" i="32"/>
  <c r="K116" i="32"/>
  <c r="S115" i="32"/>
  <c r="Q115" i="32"/>
  <c r="M115" i="32"/>
  <c r="K115" i="32"/>
  <c r="S114" i="32"/>
  <c r="Q114" i="32"/>
  <c r="M114" i="32"/>
  <c r="K114" i="32"/>
  <c r="S113" i="32"/>
  <c r="Q113" i="32"/>
  <c r="M113" i="32"/>
  <c r="K113" i="32"/>
  <c r="S112" i="32"/>
  <c r="Q112" i="32"/>
  <c r="M112" i="32"/>
  <c r="K112" i="32"/>
  <c r="S111" i="32"/>
  <c r="Q111" i="32"/>
  <c r="M111" i="32"/>
  <c r="K111" i="32"/>
  <c r="S110" i="32"/>
  <c r="Q110" i="32"/>
  <c r="M110" i="32"/>
  <c r="K110" i="32"/>
  <c r="S109" i="32"/>
  <c r="Q109" i="32"/>
  <c r="M109" i="32"/>
  <c r="K109" i="32"/>
  <c r="S108" i="32"/>
  <c r="Q108" i="32"/>
  <c r="M108" i="32"/>
  <c r="K108" i="32"/>
  <c r="S107" i="32"/>
  <c r="Q107" i="32"/>
  <c r="M107" i="32"/>
  <c r="K107" i="32"/>
  <c r="S106" i="32"/>
  <c r="Q106" i="32"/>
  <c r="M106" i="32"/>
  <c r="K106" i="32"/>
  <c r="S105" i="32"/>
  <c r="Q105" i="32"/>
  <c r="M105" i="32"/>
  <c r="K105" i="32"/>
  <c r="S104" i="32"/>
  <c r="Q104" i="32"/>
  <c r="M104" i="32"/>
  <c r="K104" i="32"/>
  <c r="S103" i="32"/>
  <c r="Q103" i="32"/>
  <c r="M103" i="32"/>
  <c r="K103" i="32"/>
  <c r="S102" i="32"/>
  <c r="Q102" i="32"/>
  <c r="M102" i="32"/>
  <c r="K102" i="32"/>
  <c r="S101" i="32"/>
  <c r="Q101" i="32"/>
  <c r="M101" i="32"/>
  <c r="K101" i="32"/>
  <c r="S100" i="32"/>
  <c r="Q100" i="32"/>
  <c r="M100" i="32"/>
  <c r="K100" i="32"/>
  <c r="S99" i="32"/>
  <c r="Q99" i="32"/>
  <c r="M99" i="32"/>
  <c r="K99" i="32"/>
  <c r="S98" i="32"/>
  <c r="Q98" i="32"/>
  <c r="M98" i="32"/>
  <c r="K98" i="32"/>
  <c r="S97" i="32"/>
  <c r="Q97" i="32"/>
  <c r="M97" i="32"/>
  <c r="K97" i="32"/>
  <c r="S96" i="32"/>
  <c r="Q96" i="32"/>
  <c r="M96" i="32"/>
  <c r="K96" i="32"/>
  <c r="S95" i="32"/>
  <c r="Q95" i="32"/>
  <c r="M95" i="32"/>
  <c r="K95" i="32"/>
  <c r="S94" i="32"/>
  <c r="Q94" i="32"/>
  <c r="M94" i="32"/>
  <c r="K94" i="32"/>
  <c r="S93" i="32"/>
  <c r="Q93" i="32"/>
  <c r="M93" i="32"/>
  <c r="K93" i="32"/>
  <c r="S92" i="32"/>
  <c r="Q92" i="32"/>
  <c r="M92" i="32"/>
  <c r="K92" i="32"/>
  <c r="S91" i="32"/>
  <c r="Q91" i="32"/>
  <c r="M91" i="32"/>
  <c r="K91" i="32"/>
  <c r="S90" i="32"/>
  <c r="Q90" i="32"/>
  <c r="M90" i="32"/>
  <c r="K90" i="32"/>
  <c r="S89" i="32"/>
  <c r="Q89" i="32"/>
  <c r="M89" i="32"/>
  <c r="K89" i="32"/>
  <c r="S88" i="32"/>
  <c r="Q88" i="32"/>
  <c r="M88" i="32"/>
  <c r="K88" i="32"/>
  <c r="S87" i="32"/>
  <c r="Q87" i="32"/>
  <c r="M87" i="32"/>
  <c r="K87" i="32"/>
  <c r="S86" i="32"/>
  <c r="Q86" i="32"/>
  <c r="M86" i="32"/>
  <c r="K86" i="32"/>
  <c r="S85" i="32"/>
  <c r="Q85" i="32"/>
  <c r="M85" i="32"/>
  <c r="K85" i="32"/>
  <c r="S84" i="32"/>
  <c r="Q84" i="32"/>
  <c r="M84" i="32"/>
  <c r="K84" i="32"/>
  <c r="S83" i="32"/>
  <c r="Q83" i="32"/>
  <c r="M83" i="32"/>
  <c r="K83" i="32"/>
  <c r="S82" i="32"/>
  <c r="Q82" i="32"/>
  <c r="M82" i="32"/>
  <c r="K82" i="32"/>
  <c r="S81" i="32"/>
  <c r="Q81" i="32"/>
  <c r="M81" i="32"/>
  <c r="K81" i="32"/>
  <c r="S80" i="32"/>
  <c r="Q80" i="32"/>
  <c r="M80" i="32"/>
  <c r="K80" i="32"/>
  <c r="S79" i="32"/>
  <c r="Q79" i="32"/>
  <c r="M79" i="32"/>
  <c r="K79" i="32"/>
  <c r="S78" i="32"/>
  <c r="Q78" i="32"/>
  <c r="M78" i="32"/>
  <c r="K78" i="32"/>
  <c r="S77" i="32"/>
  <c r="Q77" i="32"/>
  <c r="M77" i="32"/>
  <c r="K77" i="32"/>
  <c r="S76" i="32"/>
  <c r="Q76" i="32"/>
  <c r="M76" i="32"/>
  <c r="K76" i="32"/>
  <c r="S75" i="32"/>
  <c r="Q75" i="32"/>
  <c r="M75" i="32"/>
  <c r="K75" i="32"/>
  <c r="S74" i="32"/>
  <c r="Q74" i="32"/>
  <c r="M74" i="32"/>
  <c r="K74" i="32"/>
  <c r="S73" i="32"/>
  <c r="Q73" i="32"/>
  <c r="M73" i="32"/>
  <c r="K73" i="32"/>
  <c r="S72" i="32"/>
  <c r="Q72" i="32"/>
  <c r="M72" i="32"/>
  <c r="K72" i="32"/>
  <c r="S71" i="32"/>
  <c r="Q71" i="32"/>
  <c r="M71" i="32"/>
  <c r="K71" i="32"/>
  <c r="S70" i="32"/>
  <c r="Q70" i="32"/>
  <c r="M70" i="32"/>
  <c r="K70" i="32"/>
  <c r="S69" i="32"/>
  <c r="Q69" i="32"/>
  <c r="M69" i="32"/>
  <c r="K69" i="32"/>
  <c r="S68" i="32"/>
  <c r="Q68" i="32"/>
  <c r="M68" i="32"/>
  <c r="K68" i="32"/>
  <c r="S67" i="32"/>
  <c r="Q67" i="32"/>
  <c r="M67" i="32"/>
  <c r="K67" i="32"/>
  <c r="S66" i="32"/>
  <c r="Q66" i="32"/>
  <c r="M66" i="32"/>
  <c r="K66" i="32"/>
  <c r="S65" i="32"/>
  <c r="Q65" i="32"/>
  <c r="M65" i="32"/>
  <c r="K65" i="32"/>
  <c r="S64" i="32"/>
  <c r="Q64" i="32"/>
  <c r="M64" i="32"/>
  <c r="K64" i="32"/>
  <c r="S63" i="32"/>
  <c r="Q63" i="32"/>
  <c r="M63" i="32"/>
  <c r="K63" i="32"/>
  <c r="S62" i="32"/>
  <c r="Q62" i="32"/>
  <c r="M62" i="32"/>
  <c r="K62" i="32"/>
  <c r="S61" i="32"/>
  <c r="Q61" i="32"/>
  <c r="M61" i="32"/>
  <c r="K61" i="32"/>
  <c r="S60" i="32"/>
  <c r="Q60" i="32"/>
  <c r="M60" i="32"/>
  <c r="K60" i="32"/>
  <c r="S59" i="32"/>
  <c r="Q59" i="32"/>
  <c r="M59" i="32"/>
  <c r="K59" i="32"/>
  <c r="S58" i="32"/>
  <c r="Q58" i="32"/>
  <c r="M58" i="32"/>
  <c r="K58" i="32"/>
  <c r="S57" i="32"/>
  <c r="Q57" i="32"/>
  <c r="M57" i="32"/>
  <c r="K57" i="32"/>
  <c r="S56" i="32"/>
  <c r="Q56" i="32"/>
  <c r="M56" i="32"/>
  <c r="K56" i="32"/>
  <c r="S55" i="32"/>
  <c r="Q55" i="32"/>
  <c r="M55" i="32"/>
  <c r="K55" i="32"/>
  <c r="S54" i="32"/>
  <c r="Q54" i="32"/>
  <c r="M54" i="32"/>
  <c r="K54" i="32"/>
  <c r="S53" i="32"/>
  <c r="Q53" i="32"/>
  <c r="M53" i="32"/>
  <c r="K53" i="32"/>
  <c r="S52" i="32"/>
  <c r="Q52" i="32"/>
  <c r="M52" i="32"/>
  <c r="K52" i="32"/>
  <c r="S51" i="32"/>
  <c r="Q51" i="32"/>
  <c r="M51" i="32"/>
  <c r="K51" i="32"/>
  <c r="S50" i="32"/>
  <c r="Q50" i="32"/>
  <c r="M50" i="32"/>
  <c r="K50" i="32"/>
  <c r="S49" i="32"/>
  <c r="Q49" i="32"/>
  <c r="M49" i="32"/>
  <c r="K49" i="32"/>
  <c r="S48" i="32"/>
  <c r="Q48" i="32"/>
  <c r="M48" i="32"/>
  <c r="K48" i="32"/>
  <c r="S47" i="32"/>
  <c r="Q47" i="32"/>
  <c r="M47" i="32"/>
  <c r="K47" i="32"/>
  <c r="S46" i="32"/>
  <c r="Q46" i="32"/>
  <c r="M46" i="32"/>
  <c r="K46" i="32"/>
  <c r="S45" i="32"/>
  <c r="Q45" i="32"/>
  <c r="M45" i="32"/>
  <c r="K45" i="32"/>
  <c r="S44" i="32"/>
  <c r="Q44" i="32"/>
  <c r="M44" i="32"/>
  <c r="K44" i="32"/>
  <c r="S43" i="32"/>
  <c r="Q43" i="32"/>
  <c r="M43" i="32"/>
  <c r="K43" i="32"/>
  <c r="S42" i="32"/>
  <c r="Q42" i="32"/>
  <c r="M42" i="32"/>
  <c r="K42" i="32"/>
  <c r="S41" i="32"/>
  <c r="Q41" i="32"/>
  <c r="M41" i="32"/>
  <c r="K41" i="32"/>
  <c r="S40" i="32"/>
  <c r="Q40" i="32"/>
  <c r="M40" i="32"/>
  <c r="K40" i="32"/>
  <c r="S39" i="32"/>
  <c r="Q39" i="32"/>
  <c r="M39" i="32"/>
  <c r="K39" i="32"/>
  <c r="S38" i="32"/>
  <c r="Q38" i="32"/>
  <c r="M38" i="32"/>
  <c r="K38" i="32"/>
  <c r="S37" i="32"/>
  <c r="Q37" i="32"/>
  <c r="M37" i="32"/>
  <c r="K37" i="32"/>
  <c r="S164" i="32"/>
  <c r="Q164" i="32"/>
  <c r="M164" i="32"/>
  <c r="K164" i="32"/>
  <c r="S163" i="32"/>
  <c r="Q163" i="32"/>
  <c r="M163" i="32"/>
  <c r="K163" i="32"/>
  <c r="S172" i="32"/>
  <c r="Q172" i="32"/>
  <c r="M172" i="32"/>
  <c r="K172" i="32"/>
  <c r="S171" i="32"/>
  <c r="Q171" i="32"/>
  <c r="M171" i="32"/>
  <c r="K171" i="32"/>
  <c r="S170" i="32"/>
  <c r="Q170" i="32"/>
  <c r="M170" i="32"/>
  <c r="K170" i="32"/>
  <c r="S14" i="24"/>
  <c r="Q14" i="24"/>
  <c r="M14" i="24"/>
  <c r="K14" i="24"/>
  <c r="S13" i="24"/>
  <c r="Q13" i="24"/>
  <c r="M13" i="24"/>
  <c r="K13" i="24"/>
  <c r="S29" i="24"/>
  <c r="Q29" i="24"/>
  <c r="M29" i="24"/>
  <c r="K29" i="24"/>
  <c r="S28" i="24"/>
  <c r="Q28" i="24"/>
  <c r="M28" i="24"/>
  <c r="K28" i="24"/>
  <c r="S27" i="24"/>
  <c r="Q27" i="24"/>
  <c r="M27" i="24"/>
  <c r="K27" i="24"/>
  <c r="S26" i="24"/>
  <c r="Q26" i="24"/>
  <c r="M26" i="24"/>
  <c r="K26" i="24"/>
  <c r="S25" i="24"/>
  <c r="Q25" i="24"/>
  <c r="M25" i="24"/>
  <c r="K25" i="24"/>
  <c r="S24" i="24"/>
  <c r="Q24" i="24"/>
  <c r="M24" i="24"/>
  <c r="K24" i="24"/>
  <c r="S23" i="24"/>
  <c r="Q23" i="24"/>
  <c r="M23" i="24"/>
  <c r="K23" i="24"/>
  <c r="S22" i="24"/>
  <c r="Q22" i="24"/>
  <c r="M22" i="24"/>
  <c r="K22" i="24"/>
  <c r="S21" i="24"/>
  <c r="Q21" i="24"/>
  <c r="M21" i="24"/>
  <c r="K21" i="24"/>
  <c r="S20" i="24"/>
  <c r="Q20" i="24"/>
  <c r="M20" i="24"/>
  <c r="K20" i="24"/>
  <c r="S40" i="24"/>
  <c r="Q40" i="24"/>
  <c r="M40" i="24"/>
  <c r="K40" i="24"/>
  <c r="S39" i="24"/>
  <c r="Q39" i="24"/>
  <c r="M39" i="24"/>
  <c r="K39" i="24"/>
  <c r="S48" i="24"/>
  <c r="Q48" i="24"/>
  <c r="M48" i="24"/>
  <c r="K48" i="24"/>
  <c r="S47" i="24"/>
  <c r="Q47" i="24"/>
  <c r="M47" i="24"/>
  <c r="K47" i="24"/>
  <c r="S46" i="24"/>
  <c r="Q46" i="24"/>
  <c r="M46" i="24"/>
  <c r="K46" i="24"/>
  <c r="S169" i="32"/>
  <c r="Q169" i="32"/>
  <c r="M169" i="32"/>
  <c r="K169" i="32"/>
  <c r="S162" i="32"/>
  <c r="Q162" i="32"/>
  <c r="M162" i="32"/>
  <c r="K162" i="32"/>
  <c r="S49" i="24"/>
  <c r="Q49" i="24"/>
  <c r="M49" i="24"/>
  <c r="S45" i="24"/>
  <c r="Q45" i="24"/>
  <c r="M45" i="24"/>
  <c r="K45" i="24"/>
  <c r="S38" i="24"/>
  <c r="Q38" i="24"/>
  <c r="M38" i="24"/>
  <c r="K38" i="24"/>
  <c r="K53" i="24"/>
  <c r="K58" i="24"/>
  <c r="K63" i="24"/>
  <c r="K68" i="24"/>
  <c r="K73" i="24"/>
  <c r="K78" i="24"/>
  <c r="T21" i="31"/>
  <c r="T183" i="31"/>
  <c r="S183" i="31"/>
  <c r="R183" i="31"/>
  <c r="Q183" i="31"/>
  <c r="P183" i="31"/>
  <c r="O183" i="31"/>
  <c r="N183" i="31"/>
  <c r="M183" i="31"/>
  <c r="L183" i="31"/>
  <c r="K183" i="31"/>
  <c r="J183" i="31"/>
  <c r="T174" i="31"/>
  <c r="T171" i="31"/>
  <c r="S171" i="31"/>
  <c r="R171" i="31"/>
  <c r="Q171" i="31"/>
  <c r="P171" i="31"/>
  <c r="O171" i="31"/>
  <c r="N171" i="31"/>
  <c r="M171" i="31"/>
  <c r="L171" i="31"/>
  <c r="K171" i="31"/>
  <c r="J171" i="31"/>
  <c r="I183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S210" i="32" l="1"/>
  <c r="R204" i="32"/>
  <c r="P204" i="32"/>
  <c r="O204" i="32"/>
  <c r="L204" i="32"/>
  <c r="J204" i="32"/>
  <c r="I204" i="32"/>
  <c r="G204" i="32"/>
  <c r="S202" i="32"/>
  <c r="Q202" i="32"/>
  <c r="M202" i="32"/>
  <c r="K202" i="32"/>
  <c r="A201" i="32"/>
  <c r="A204" i="32" s="1"/>
  <c r="A205" i="32" s="1"/>
  <c r="R199" i="32"/>
  <c r="P199" i="32"/>
  <c r="O199" i="32"/>
  <c r="L199" i="32"/>
  <c r="J199" i="32"/>
  <c r="I199" i="32"/>
  <c r="G199" i="32"/>
  <c r="S197" i="32"/>
  <c r="Q197" i="32"/>
  <c r="M197" i="32"/>
  <c r="K197" i="32"/>
  <c r="A196" i="32"/>
  <c r="A199" i="32" s="1"/>
  <c r="A200" i="32" s="1"/>
  <c r="R194" i="32"/>
  <c r="P194" i="32"/>
  <c r="O194" i="32"/>
  <c r="L194" i="32"/>
  <c r="J194" i="32"/>
  <c r="I194" i="32"/>
  <c r="G194" i="32"/>
  <c r="S192" i="32"/>
  <c r="Q192" i="32"/>
  <c r="M192" i="32"/>
  <c r="K192" i="32"/>
  <c r="A191" i="32"/>
  <c r="A194" i="32" s="1"/>
  <c r="A195" i="32" s="1"/>
  <c r="R189" i="32"/>
  <c r="P189" i="32"/>
  <c r="O189" i="32"/>
  <c r="L189" i="32"/>
  <c r="J189" i="32"/>
  <c r="I189" i="32"/>
  <c r="G189" i="32"/>
  <c r="S187" i="32"/>
  <c r="Q187" i="32"/>
  <c r="M187" i="32"/>
  <c r="K187" i="32"/>
  <c r="A186" i="32"/>
  <c r="A189" i="32" s="1"/>
  <c r="A190" i="32" s="1"/>
  <c r="R184" i="32"/>
  <c r="P184" i="32"/>
  <c r="O184" i="32"/>
  <c r="L184" i="32"/>
  <c r="J184" i="32"/>
  <c r="I184" i="32"/>
  <c r="G184" i="32"/>
  <c r="S182" i="32"/>
  <c r="Q182" i="32"/>
  <c r="M182" i="32"/>
  <c r="K182" i="32"/>
  <c r="A181" i="32"/>
  <c r="A184" i="32" s="1"/>
  <c r="A185" i="32" s="1"/>
  <c r="R179" i="32"/>
  <c r="P179" i="32"/>
  <c r="O179" i="32"/>
  <c r="L179" i="32"/>
  <c r="J179" i="32"/>
  <c r="I179" i="32"/>
  <c r="G179" i="32"/>
  <c r="S177" i="32"/>
  <c r="Q177" i="32"/>
  <c r="M177" i="32"/>
  <c r="K177" i="32"/>
  <c r="A176" i="32"/>
  <c r="A179" i="32" s="1"/>
  <c r="A180" i="32" s="1"/>
  <c r="R174" i="32"/>
  <c r="P174" i="32"/>
  <c r="O174" i="32"/>
  <c r="J174" i="32"/>
  <c r="I174" i="32"/>
  <c r="G174" i="32"/>
  <c r="A168" i="32"/>
  <c r="A174" i="32" s="1"/>
  <c r="A175" i="32" s="1"/>
  <c r="R166" i="32"/>
  <c r="P166" i="32"/>
  <c r="O166" i="32"/>
  <c r="L166" i="32"/>
  <c r="J166" i="32"/>
  <c r="I166" i="32"/>
  <c r="G166" i="32"/>
  <c r="A161" i="32"/>
  <c r="A166" i="32" s="1"/>
  <c r="A167" i="32" s="1"/>
  <c r="S157" i="32"/>
  <c r="S159" i="32" s="1"/>
  <c r="Q157" i="32"/>
  <c r="Q159" i="32" s="1"/>
  <c r="M157" i="32"/>
  <c r="M159" i="32" s="1"/>
  <c r="K157" i="32"/>
  <c r="K159" i="32" s="1"/>
  <c r="R155" i="32"/>
  <c r="P155" i="32"/>
  <c r="O155" i="32"/>
  <c r="L155" i="32"/>
  <c r="J155" i="32"/>
  <c r="I155" i="32"/>
  <c r="G155" i="32"/>
  <c r="S36" i="32"/>
  <c r="Q36" i="32"/>
  <c r="M36" i="32"/>
  <c r="K36" i="32"/>
  <c r="A35" i="32"/>
  <c r="A155" i="32" s="1"/>
  <c r="A156" i="32" s="1"/>
  <c r="R33" i="32"/>
  <c r="P33" i="32"/>
  <c r="O33" i="32"/>
  <c r="L33" i="32"/>
  <c r="J33" i="32"/>
  <c r="I33" i="32"/>
  <c r="G33" i="32"/>
  <c r="S12" i="32"/>
  <c r="Q12" i="32"/>
  <c r="M12" i="32"/>
  <c r="K12" i="32"/>
  <c r="A11" i="32"/>
  <c r="A33" i="32" s="1"/>
  <c r="R9" i="32"/>
  <c r="S9" i="32" s="1"/>
  <c r="L9" i="32"/>
  <c r="M9" i="32" s="1"/>
  <c r="J9" i="32"/>
  <c r="I9" i="32"/>
  <c r="F9" i="32"/>
  <c r="S8" i="32"/>
  <c r="M8" i="32"/>
  <c r="P5" i="32"/>
  <c r="P9" i="32" s="1"/>
  <c r="O5" i="32"/>
  <c r="O1" i="32" s="1"/>
  <c r="E4" i="32"/>
  <c r="E157" i="32" s="1"/>
  <c r="D4" i="32"/>
  <c r="D210" i="32" s="1"/>
  <c r="B2" i="32"/>
  <c r="R1" i="32"/>
  <c r="Q1" i="32"/>
  <c r="M1" i="32"/>
  <c r="L1" i="32"/>
  <c r="K1" i="32"/>
  <c r="J1" i="32"/>
  <c r="I1" i="32"/>
  <c r="E1" i="32"/>
  <c r="D1" i="32"/>
  <c r="I171" i="31"/>
  <c r="S174" i="32" l="1"/>
  <c r="Q174" i="32"/>
  <c r="K174" i="32"/>
  <c r="M166" i="32"/>
  <c r="K166" i="32"/>
  <c r="S166" i="32"/>
  <c r="Q166" i="32"/>
  <c r="I158" i="32"/>
  <c r="I159" i="32" s="1"/>
  <c r="K194" i="32"/>
  <c r="K204" i="32"/>
  <c r="M204" i="32" s="1"/>
  <c r="R158" i="32"/>
  <c r="R159" i="32" s="1"/>
  <c r="Q194" i="32"/>
  <c r="S194" i="32"/>
  <c r="M189" i="32"/>
  <c r="M199" i="32"/>
  <c r="S184" i="32"/>
  <c r="S204" i="32"/>
  <c r="Q189" i="32"/>
  <c r="Q155" i="32"/>
  <c r="O158" i="32"/>
  <c r="O159" i="32" s="1"/>
  <c r="O207" i="32" s="1"/>
  <c r="P158" i="32"/>
  <c r="P159" i="32" s="1"/>
  <c r="K155" i="32"/>
  <c r="M184" i="32"/>
  <c r="Q204" i="32"/>
  <c r="S199" i="32"/>
  <c r="L158" i="32"/>
  <c r="L159" i="32" s="1"/>
  <c r="M179" i="32"/>
  <c r="M194" i="32"/>
  <c r="J158" i="32"/>
  <c r="J159" i="32" s="1"/>
  <c r="S155" i="32"/>
  <c r="Q184" i="32"/>
  <c r="Q199" i="32"/>
  <c r="O9" i="32"/>
  <c r="S179" i="32"/>
  <c r="D157" i="32"/>
  <c r="C7" i="32"/>
  <c r="Q33" i="32"/>
  <c r="K184" i="32"/>
  <c r="S33" i="32"/>
  <c r="Q179" i="32"/>
  <c r="K33" i="32"/>
  <c r="A34" i="32"/>
  <c r="A159" i="32" s="1"/>
  <c r="A160" i="32" s="1"/>
  <c r="S189" i="32"/>
  <c r="P1" i="32"/>
  <c r="M33" i="32"/>
  <c r="K179" i="32"/>
  <c r="K189" i="32"/>
  <c r="K199" i="32"/>
  <c r="E210" i="32"/>
  <c r="M155" i="32"/>
  <c r="U161" i="31"/>
  <c r="U156" i="31"/>
  <c r="U155" i="31"/>
  <c r="U154" i="31"/>
  <c r="U153" i="31"/>
  <c r="U152" i="31"/>
  <c r="U151" i="31"/>
  <c r="U150" i="31"/>
  <c r="U149" i="31"/>
  <c r="U74" i="31"/>
  <c r="U75" i="31"/>
  <c r="U76" i="31"/>
  <c r="U77" i="31"/>
  <c r="U78" i="31"/>
  <c r="U79" i="31"/>
  <c r="U80" i="31"/>
  <c r="U81" i="31"/>
  <c r="U82" i="31"/>
  <c r="U83" i="31"/>
  <c r="U84" i="31"/>
  <c r="U85" i="31"/>
  <c r="U86" i="31"/>
  <c r="U87" i="31"/>
  <c r="U88" i="31"/>
  <c r="U89" i="31"/>
  <c r="U90" i="31"/>
  <c r="U91" i="31"/>
  <c r="U92" i="31"/>
  <c r="U93" i="31"/>
  <c r="U94" i="31"/>
  <c r="U95" i="31"/>
  <c r="U96" i="31"/>
  <c r="U97" i="31"/>
  <c r="U98" i="31"/>
  <c r="U99" i="31"/>
  <c r="U100" i="31"/>
  <c r="U101" i="31"/>
  <c r="U102" i="31"/>
  <c r="U104" i="31"/>
  <c r="U105" i="31"/>
  <c r="U106" i="31"/>
  <c r="U107" i="31"/>
  <c r="U108" i="31"/>
  <c r="U109" i="31"/>
  <c r="U110" i="31"/>
  <c r="U111" i="31"/>
  <c r="U112" i="31"/>
  <c r="U113" i="31"/>
  <c r="U114" i="31"/>
  <c r="U115" i="31"/>
  <c r="U116" i="31"/>
  <c r="U117" i="31"/>
  <c r="U118" i="31"/>
  <c r="U119" i="31"/>
  <c r="U120" i="31"/>
  <c r="U121" i="31"/>
  <c r="U122" i="31"/>
  <c r="U123" i="31"/>
  <c r="U124" i="31"/>
  <c r="U125" i="31"/>
  <c r="U126" i="31"/>
  <c r="U127" i="31"/>
  <c r="U128" i="31"/>
  <c r="U129" i="31"/>
  <c r="U130" i="31"/>
  <c r="U131" i="31"/>
  <c r="U132" i="31"/>
  <c r="U133" i="31"/>
  <c r="U134" i="31"/>
  <c r="U135" i="31"/>
  <c r="U136" i="31"/>
  <c r="U137" i="31"/>
  <c r="U138" i="31"/>
  <c r="U139" i="31"/>
  <c r="U140" i="31"/>
  <c r="U141" i="31"/>
  <c r="U142" i="31"/>
  <c r="U143" i="31"/>
  <c r="U144" i="31"/>
  <c r="T159" i="31"/>
  <c r="S159" i="31"/>
  <c r="R159" i="31"/>
  <c r="Q159" i="31"/>
  <c r="P159" i="31"/>
  <c r="O159" i="31"/>
  <c r="N159" i="31"/>
  <c r="M159" i="31"/>
  <c r="L159" i="31"/>
  <c r="K159" i="31"/>
  <c r="J159" i="31"/>
  <c r="I159" i="31"/>
  <c r="C159" i="31"/>
  <c r="C146" i="31"/>
  <c r="T103" i="31"/>
  <c r="T213" i="31" s="1"/>
  <c r="S103" i="31"/>
  <c r="S213" i="31" s="1"/>
  <c r="R103" i="31"/>
  <c r="R213" i="31" s="1"/>
  <c r="Q103" i="31"/>
  <c r="Q213" i="31" s="1"/>
  <c r="P103" i="31"/>
  <c r="P213" i="31" s="1"/>
  <c r="O103" i="31"/>
  <c r="O213" i="31" s="1"/>
  <c r="N103" i="31"/>
  <c r="N213" i="31" s="1"/>
  <c r="M103" i="31"/>
  <c r="M213" i="31" s="1"/>
  <c r="L103" i="31"/>
  <c r="L213" i="31" s="1"/>
  <c r="K103" i="31"/>
  <c r="K213" i="31" s="1"/>
  <c r="J103" i="31"/>
  <c r="J213" i="31" s="1"/>
  <c r="I103" i="31"/>
  <c r="T146" i="31"/>
  <c r="S146" i="31"/>
  <c r="R146" i="31"/>
  <c r="Q146" i="31"/>
  <c r="P146" i="31"/>
  <c r="O146" i="31"/>
  <c r="N146" i="31"/>
  <c r="M146" i="31"/>
  <c r="L146" i="31"/>
  <c r="K146" i="31"/>
  <c r="J146" i="31"/>
  <c r="I146" i="31"/>
  <c r="G146" i="31"/>
  <c r="M214" i="31" l="1"/>
  <c r="Q214" i="31"/>
  <c r="J214" i="31"/>
  <c r="R214" i="31"/>
  <c r="L214" i="31"/>
  <c r="T214" i="31"/>
  <c r="N214" i="31"/>
  <c r="K214" i="31"/>
  <c r="S214" i="31"/>
  <c r="O214" i="31"/>
  <c r="P214" i="31"/>
  <c r="I214" i="31"/>
  <c r="P207" i="32"/>
  <c r="P211" i="32" s="1"/>
  <c r="J207" i="32"/>
  <c r="J211" i="32" s="1"/>
  <c r="A158" i="32"/>
  <c r="A157" i="32" s="1"/>
  <c r="A207" i="32" s="1"/>
  <c r="I207" i="32"/>
  <c r="R207" i="32"/>
  <c r="R211" i="32" s="1"/>
  <c r="O211" i="32"/>
  <c r="T162" i="31"/>
  <c r="P162" i="31"/>
  <c r="M162" i="31"/>
  <c r="O162" i="31"/>
  <c r="A171" i="31"/>
  <c r="I162" i="31"/>
  <c r="L162" i="31"/>
  <c r="A183" i="31"/>
  <c r="K162" i="31"/>
  <c r="S162" i="31"/>
  <c r="U146" i="31"/>
  <c r="U159" i="31"/>
  <c r="N162" i="31"/>
  <c r="U103" i="31"/>
  <c r="Q162" i="31"/>
  <c r="J162" i="31"/>
  <c r="R162" i="31"/>
  <c r="U73" i="31"/>
  <c r="U72" i="31"/>
  <c r="U71" i="31"/>
  <c r="U70" i="31"/>
  <c r="U69" i="31"/>
  <c r="U68" i="31"/>
  <c r="U67" i="31"/>
  <c r="U66" i="31"/>
  <c r="U65" i="31"/>
  <c r="U64" i="31"/>
  <c r="U63" i="31"/>
  <c r="U62" i="31"/>
  <c r="U61" i="31"/>
  <c r="U60" i="31"/>
  <c r="U59" i="31"/>
  <c r="U58" i="31"/>
  <c r="U57" i="31"/>
  <c r="U56" i="31"/>
  <c r="U55" i="31"/>
  <c r="U54" i="31"/>
  <c r="U53" i="31"/>
  <c r="U52" i="31"/>
  <c r="U51" i="31"/>
  <c r="U50" i="31"/>
  <c r="U49" i="31"/>
  <c r="U48" i="31"/>
  <c r="U47" i="31"/>
  <c r="U46" i="31"/>
  <c r="D4" i="31"/>
  <c r="E4" i="31"/>
  <c r="E84" i="31" s="1"/>
  <c r="Q207" i="32" l="1"/>
  <c r="Q211" i="32" s="1"/>
  <c r="S207" i="32"/>
  <c r="S211" i="32" s="1"/>
  <c r="D32" i="31"/>
  <c r="D16" i="31"/>
  <c r="D31" i="31"/>
  <c r="D15" i="31"/>
  <c r="D24" i="31"/>
  <c r="D14" i="31"/>
  <c r="D22" i="31"/>
  <c r="D20" i="31"/>
  <c r="D19" i="31"/>
  <c r="D18" i="31"/>
  <c r="D17" i="31"/>
  <c r="K207" i="32"/>
  <c r="K211" i="32" s="1"/>
  <c r="I211" i="32"/>
  <c r="U162" i="31"/>
  <c r="D120" i="31"/>
  <c r="D85" i="31"/>
  <c r="D63" i="31"/>
  <c r="D71" i="31"/>
  <c r="D107" i="31"/>
  <c r="D108" i="31"/>
  <c r="D97" i="31"/>
  <c r="D133" i="31"/>
  <c r="D116" i="31"/>
  <c r="D125" i="31"/>
  <c r="D89" i="31"/>
  <c r="D93" i="31"/>
  <c r="D134" i="31"/>
  <c r="D77" i="31"/>
  <c r="D47" i="31"/>
  <c r="D141" i="31"/>
  <c r="D81" i="31"/>
  <c r="D55" i="31"/>
  <c r="E52" i="31"/>
  <c r="E68" i="31"/>
  <c r="D137" i="31"/>
  <c r="D115" i="31"/>
  <c r="E88" i="31"/>
  <c r="E47" i="31"/>
  <c r="D58" i="31"/>
  <c r="E63" i="31"/>
  <c r="E76" i="31"/>
  <c r="E92" i="31"/>
  <c r="E60" i="31"/>
  <c r="D124" i="31"/>
  <c r="E80" i="31"/>
  <c r="E96" i="31"/>
  <c r="D50" i="31"/>
  <c r="E55" i="31"/>
  <c r="D66" i="31"/>
  <c r="E71" i="31"/>
  <c r="D135" i="31"/>
  <c r="D118" i="31"/>
  <c r="D126" i="31"/>
  <c r="D109" i="31"/>
  <c r="D117" i="31"/>
  <c r="E77" i="31"/>
  <c r="E81" i="31"/>
  <c r="E85" i="31"/>
  <c r="E89" i="31"/>
  <c r="E93" i="31"/>
  <c r="E97" i="31"/>
  <c r="E50" i="31"/>
  <c r="D53" i="31"/>
  <c r="E58" i="31"/>
  <c r="D61" i="31"/>
  <c r="E66" i="31"/>
  <c r="D69" i="31"/>
  <c r="D136" i="31"/>
  <c r="D119" i="31"/>
  <c r="D127" i="31"/>
  <c r="D110" i="31"/>
  <c r="D74" i="31"/>
  <c r="D78" i="31"/>
  <c r="D82" i="31"/>
  <c r="D86" i="31"/>
  <c r="D90" i="31"/>
  <c r="D94" i="31"/>
  <c r="D98" i="31"/>
  <c r="D48" i="31"/>
  <c r="E53" i="31"/>
  <c r="D56" i="31"/>
  <c r="E61" i="31"/>
  <c r="D64" i="31"/>
  <c r="E69" i="31"/>
  <c r="D72" i="31"/>
  <c r="D128" i="31"/>
  <c r="E78" i="31"/>
  <c r="E86" i="31"/>
  <c r="E98" i="31"/>
  <c r="D51" i="31"/>
  <c r="E56" i="31"/>
  <c r="D130" i="31"/>
  <c r="D138" i="31"/>
  <c r="D121" i="31"/>
  <c r="D129" i="31"/>
  <c r="D112" i="31"/>
  <c r="D75" i="31"/>
  <c r="D79" i="31"/>
  <c r="D83" i="31"/>
  <c r="D87" i="31"/>
  <c r="D91" i="31"/>
  <c r="D95" i="31"/>
  <c r="D46" i="31"/>
  <c r="E51" i="31"/>
  <c r="D54" i="31"/>
  <c r="E59" i="31"/>
  <c r="D62" i="31"/>
  <c r="E67" i="31"/>
  <c r="D70" i="31"/>
  <c r="D111" i="31"/>
  <c r="E90" i="31"/>
  <c r="E64" i="31"/>
  <c r="D67" i="31"/>
  <c r="D131" i="31"/>
  <c r="D139" i="31"/>
  <c r="D122" i="31"/>
  <c r="D113" i="31"/>
  <c r="E75" i="31"/>
  <c r="E79" i="31"/>
  <c r="E83" i="31"/>
  <c r="E87" i="31"/>
  <c r="E91" i="31"/>
  <c r="E95" i="31"/>
  <c r="E46" i="31"/>
  <c r="D49" i="31"/>
  <c r="E54" i="31"/>
  <c r="D57" i="31"/>
  <c r="E62" i="31"/>
  <c r="D65" i="31"/>
  <c r="E70" i="31"/>
  <c r="D73" i="31"/>
  <c r="E74" i="31"/>
  <c r="E82" i="31"/>
  <c r="E94" i="31"/>
  <c r="E48" i="31"/>
  <c r="D59" i="31"/>
  <c r="E72" i="31"/>
  <c r="D132" i="31"/>
  <c r="D140" i="31"/>
  <c r="D123" i="31"/>
  <c r="D106" i="31"/>
  <c r="D114" i="31"/>
  <c r="D76" i="31"/>
  <c r="D80" i="31"/>
  <c r="D84" i="31"/>
  <c r="D88" i="31"/>
  <c r="D92" i="31"/>
  <c r="D96" i="31"/>
  <c r="E49" i="31"/>
  <c r="D52" i="31"/>
  <c r="E57" i="31"/>
  <c r="D60" i="31"/>
  <c r="E65" i="31"/>
  <c r="D68" i="31"/>
  <c r="E73" i="31"/>
  <c r="D150" i="31"/>
  <c r="D154" i="31"/>
  <c r="E150" i="31"/>
  <c r="E154" i="31"/>
  <c r="D155" i="31"/>
  <c r="E151" i="31"/>
  <c r="E155" i="31"/>
  <c r="D151" i="31"/>
  <c r="D152" i="31"/>
  <c r="D156" i="31"/>
  <c r="E152" i="31"/>
  <c r="E156" i="31"/>
  <c r="D149" i="31"/>
  <c r="D153" i="31"/>
  <c r="D167" i="31"/>
  <c r="E149" i="31"/>
  <c r="E153" i="31"/>
  <c r="E167" i="31"/>
  <c r="D143" i="31"/>
  <c r="E143" i="31"/>
  <c r="D144" i="31"/>
  <c r="E144" i="31"/>
  <c r="E142" i="31"/>
  <c r="D142" i="31"/>
  <c r="E161" i="31"/>
  <c r="D161" i="31"/>
  <c r="D99" i="31"/>
  <c r="E99" i="31"/>
  <c r="G159" i="31"/>
  <c r="G103" i="31"/>
  <c r="H42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A32" i="31"/>
  <c r="A31" i="31"/>
  <c r="A28" i="31"/>
  <c r="A24" i="31"/>
  <c r="S21" i="31"/>
  <c r="R21" i="31"/>
  <c r="Q21" i="31"/>
  <c r="P21" i="31"/>
  <c r="O21" i="31"/>
  <c r="N21" i="31"/>
  <c r="M21" i="31"/>
  <c r="L21" i="31"/>
  <c r="K21" i="31"/>
  <c r="J21" i="31"/>
  <c r="I21" i="31"/>
  <c r="A20" i="31"/>
  <c r="A19" i="31"/>
  <c r="A18" i="31"/>
  <c r="A17" i="31"/>
  <c r="A16" i="31"/>
  <c r="A15" i="31"/>
  <c r="A14" i="31"/>
  <c r="F10" i="31"/>
  <c r="T9" i="31"/>
  <c r="S9" i="31"/>
  <c r="R9" i="31"/>
  <c r="Q9" i="31"/>
  <c r="P9" i="31"/>
  <c r="O9" i="31"/>
  <c r="N9" i="31"/>
  <c r="M9" i="31"/>
  <c r="L9" i="31"/>
  <c r="K9" i="31"/>
  <c r="J9" i="31"/>
  <c r="I9" i="31"/>
  <c r="C8" i="31"/>
  <c r="B2" i="31"/>
  <c r="T1" i="31"/>
  <c r="S1" i="31"/>
  <c r="R1" i="31"/>
  <c r="Q1" i="31"/>
  <c r="P1" i="31"/>
  <c r="O1" i="31"/>
  <c r="N1" i="31"/>
  <c r="M1" i="31"/>
  <c r="L1" i="31"/>
  <c r="K1" i="31"/>
  <c r="J1" i="31"/>
  <c r="I1" i="31"/>
  <c r="H1" i="31"/>
  <c r="E1" i="31"/>
  <c r="D1" i="31"/>
  <c r="R208" i="31" l="1"/>
  <c r="R197" i="31"/>
  <c r="R205" i="31"/>
  <c r="R194" i="31"/>
  <c r="R204" i="31"/>
  <c r="R202" i="31"/>
  <c r="R191" i="31"/>
  <c r="R203" i="31"/>
  <c r="R207" i="31"/>
  <c r="R215" i="31"/>
  <c r="R193" i="31"/>
  <c r="R209" i="31"/>
  <c r="R198" i="31"/>
  <c r="R190" i="31"/>
  <c r="R206" i="31"/>
  <c r="R195" i="31"/>
  <c r="R192" i="31"/>
  <c r="L202" i="31"/>
  <c r="L191" i="31"/>
  <c r="L207" i="31"/>
  <c r="L215" i="31"/>
  <c r="L204" i="31"/>
  <c r="L193" i="31"/>
  <c r="L206" i="31"/>
  <c r="L209" i="31"/>
  <c r="L198" i="31"/>
  <c r="L190" i="31"/>
  <c r="L195" i="31"/>
  <c r="L203" i="31"/>
  <c r="L192" i="31"/>
  <c r="L208" i="31"/>
  <c r="L197" i="31"/>
  <c r="L205" i="31"/>
  <c r="L194" i="31"/>
  <c r="T202" i="31"/>
  <c r="T191" i="31"/>
  <c r="T205" i="31"/>
  <c r="T207" i="31"/>
  <c r="T215" i="31"/>
  <c r="T204" i="31"/>
  <c r="T193" i="31"/>
  <c r="T195" i="31"/>
  <c r="T209" i="31"/>
  <c r="T198" i="31"/>
  <c r="T190" i="31"/>
  <c r="T206" i="31"/>
  <c r="T203" i="31"/>
  <c r="T192" i="31"/>
  <c r="T208" i="31"/>
  <c r="T197" i="31"/>
  <c r="T194" i="31"/>
  <c r="R189" i="31"/>
  <c r="J189" i="31"/>
  <c r="I206" i="31"/>
  <c r="I202" i="31"/>
  <c r="I198" i="31"/>
  <c r="Q189" i="31"/>
  <c r="I207" i="31"/>
  <c r="I191" i="31"/>
  <c r="I194" i="31"/>
  <c r="L189" i="31"/>
  <c r="P189" i="31"/>
  <c r="I208" i="31"/>
  <c r="I192" i="31"/>
  <c r="N189" i="31"/>
  <c r="O189" i="31"/>
  <c r="I209" i="31"/>
  <c r="I193" i="31"/>
  <c r="I190" i="31"/>
  <c r="M189" i="31"/>
  <c r="I203" i="31"/>
  <c r="I195" i="31"/>
  <c r="T189" i="31"/>
  <c r="I204" i="31"/>
  <c r="I197" i="31"/>
  <c r="S189" i="31"/>
  <c r="I205" i="31"/>
  <c r="I189" i="31"/>
  <c r="K189" i="31"/>
  <c r="S184" i="31"/>
  <c r="S173" i="31"/>
  <c r="N173" i="31"/>
  <c r="N184" i="31"/>
  <c r="M207" i="31"/>
  <c r="M202" i="31"/>
  <c r="M215" i="31"/>
  <c r="M204" i="31"/>
  <c r="M193" i="31"/>
  <c r="M192" i="31"/>
  <c r="M209" i="31"/>
  <c r="M198" i="31"/>
  <c r="M190" i="31"/>
  <c r="M203" i="31"/>
  <c r="M206" i="31"/>
  <c r="M195" i="31"/>
  <c r="M208" i="31"/>
  <c r="M197" i="31"/>
  <c r="M205" i="31"/>
  <c r="M194" i="31"/>
  <c r="M191" i="31"/>
  <c r="J184" i="31"/>
  <c r="J173" i="31"/>
  <c r="Q203" i="31"/>
  <c r="Q192" i="31"/>
  <c r="Q208" i="31"/>
  <c r="Q197" i="31"/>
  <c r="Q205" i="31"/>
  <c r="Q194" i="31"/>
  <c r="Q207" i="31"/>
  <c r="Q195" i="31"/>
  <c r="Q202" i="31"/>
  <c r="Q191" i="31"/>
  <c r="Q206" i="31"/>
  <c r="Q215" i="31"/>
  <c r="Q204" i="31"/>
  <c r="Q193" i="31"/>
  <c r="Q209" i="31"/>
  <c r="Q198" i="31"/>
  <c r="Q190" i="31"/>
  <c r="K205" i="31"/>
  <c r="K194" i="31"/>
  <c r="K202" i="31"/>
  <c r="K191" i="31"/>
  <c r="K197" i="31"/>
  <c r="K207" i="31"/>
  <c r="K209" i="31"/>
  <c r="K198" i="31"/>
  <c r="K215" i="31"/>
  <c r="K204" i="31"/>
  <c r="K193" i="31"/>
  <c r="K190" i="31"/>
  <c r="K206" i="31"/>
  <c r="K195" i="31"/>
  <c r="K203" i="31"/>
  <c r="K192" i="31"/>
  <c r="K208" i="31"/>
  <c r="M173" i="31"/>
  <c r="M184" i="31"/>
  <c r="O173" i="31"/>
  <c r="O184" i="31"/>
  <c r="N215" i="31"/>
  <c r="N204" i="31"/>
  <c r="N193" i="31"/>
  <c r="N209" i="31"/>
  <c r="N198" i="31"/>
  <c r="N190" i="31"/>
  <c r="N208" i="31"/>
  <c r="N206" i="31"/>
  <c r="N195" i="31"/>
  <c r="N207" i="31"/>
  <c r="N203" i="31"/>
  <c r="N192" i="31"/>
  <c r="N197" i="31"/>
  <c r="N205" i="31"/>
  <c r="N194" i="31"/>
  <c r="N202" i="31"/>
  <c r="N191" i="31"/>
  <c r="K184" i="31"/>
  <c r="K173" i="31"/>
  <c r="T173" i="31"/>
  <c r="T184" i="31"/>
  <c r="P173" i="31"/>
  <c r="P184" i="31"/>
  <c r="O209" i="31"/>
  <c r="O198" i="31"/>
  <c r="O190" i="31"/>
  <c r="O206" i="31"/>
  <c r="O195" i="31"/>
  <c r="O204" i="31"/>
  <c r="O203" i="31"/>
  <c r="O192" i="31"/>
  <c r="O205" i="31"/>
  <c r="O194" i="31"/>
  <c r="O215" i="31"/>
  <c r="O208" i="31"/>
  <c r="O197" i="31"/>
  <c r="O202" i="31"/>
  <c r="O191" i="31"/>
  <c r="O207" i="31"/>
  <c r="O193" i="31"/>
  <c r="R184" i="31"/>
  <c r="R173" i="31"/>
  <c r="J208" i="31"/>
  <c r="J197" i="31"/>
  <c r="J205" i="31"/>
  <c r="J194" i="31"/>
  <c r="J215" i="31"/>
  <c r="J202" i="31"/>
  <c r="J191" i="31"/>
  <c r="J193" i="31"/>
  <c r="J207" i="31"/>
  <c r="J204" i="31"/>
  <c r="J209" i="31"/>
  <c r="J198" i="31"/>
  <c r="J190" i="31"/>
  <c r="J206" i="31"/>
  <c r="J195" i="31"/>
  <c r="J203" i="31"/>
  <c r="J192" i="31"/>
  <c r="L173" i="31"/>
  <c r="L184" i="31"/>
  <c r="S205" i="31"/>
  <c r="S194" i="31"/>
  <c r="S202" i="31"/>
  <c r="S191" i="31"/>
  <c r="S209" i="31"/>
  <c r="S198" i="31"/>
  <c r="S207" i="31"/>
  <c r="S190" i="31"/>
  <c r="S215" i="31"/>
  <c r="S204" i="31"/>
  <c r="S193" i="31"/>
  <c r="S206" i="31"/>
  <c r="S195" i="31"/>
  <c r="S203" i="31"/>
  <c r="S192" i="31"/>
  <c r="S208" i="31"/>
  <c r="S197" i="31"/>
  <c r="I184" i="31"/>
  <c r="I173" i="31"/>
  <c r="Q184" i="31"/>
  <c r="Q173" i="31"/>
  <c r="P206" i="31"/>
  <c r="P195" i="31"/>
  <c r="P203" i="31"/>
  <c r="P192" i="31"/>
  <c r="P208" i="31"/>
  <c r="P197" i="31"/>
  <c r="P198" i="31"/>
  <c r="P205" i="31"/>
  <c r="P194" i="31"/>
  <c r="P202" i="31"/>
  <c r="P191" i="31"/>
  <c r="P207" i="31"/>
  <c r="P215" i="31"/>
  <c r="P204" i="31"/>
  <c r="P193" i="31"/>
  <c r="P209" i="31"/>
  <c r="P190" i="31"/>
  <c r="I215" i="31"/>
  <c r="P38" i="31"/>
  <c r="Q27" i="31"/>
  <c r="J27" i="31"/>
  <c r="R27" i="31"/>
  <c r="L27" i="31"/>
  <c r="T27" i="31"/>
  <c r="M38" i="31"/>
  <c r="O27" i="31"/>
  <c r="I213" i="31"/>
  <c r="A35" i="31"/>
  <c r="A12" i="31"/>
  <c r="S38" i="31"/>
  <c r="M27" i="31"/>
  <c r="L38" i="31"/>
  <c r="T23" i="31"/>
  <c r="T172" i="31" s="1"/>
  <c r="T38" i="31"/>
  <c r="N27" i="31"/>
  <c r="Q38" i="31"/>
  <c r="R38" i="31"/>
  <c r="I38" i="31"/>
  <c r="I185" i="31" s="1"/>
  <c r="J38" i="31"/>
  <c r="K38" i="31"/>
  <c r="I27" i="31"/>
  <c r="N38" i="31"/>
  <c r="O38" i="31"/>
  <c r="P27" i="31"/>
  <c r="K27" i="31"/>
  <c r="S27" i="31"/>
  <c r="A21" i="31"/>
  <c r="J185" i="31" l="1"/>
  <c r="J186" i="31"/>
  <c r="O185" i="31"/>
  <c r="O186" i="31"/>
  <c r="L186" i="31"/>
  <c r="L185" i="31"/>
  <c r="N185" i="31"/>
  <c r="N186" i="31"/>
  <c r="R185" i="31"/>
  <c r="R186" i="31"/>
  <c r="M186" i="31"/>
  <c r="M185" i="31"/>
  <c r="T185" i="31"/>
  <c r="T186" i="31"/>
  <c r="P42" i="31"/>
  <c r="P185" i="31"/>
  <c r="P186" i="31"/>
  <c r="K186" i="31"/>
  <c r="K185" i="31"/>
  <c r="Q186" i="31"/>
  <c r="Q185" i="31"/>
  <c r="S186" i="31"/>
  <c r="S185" i="31"/>
  <c r="M42" i="31"/>
  <c r="T42" i="31"/>
  <c r="L42" i="31"/>
  <c r="J42" i="31"/>
  <c r="A184" i="31"/>
  <c r="O42" i="31"/>
  <c r="Q42" i="31"/>
  <c r="A173" i="31"/>
  <c r="N42" i="31"/>
  <c r="R42" i="31"/>
  <c r="K42" i="31"/>
  <c r="S42" i="31"/>
  <c r="I163" i="31"/>
  <c r="I165" i="31" s="1"/>
  <c r="I42" i="31"/>
  <c r="I186" i="31"/>
  <c r="T163" i="31"/>
  <c r="T165" i="31" s="1"/>
  <c r="M163" i="31"/>
  <c r="M165" i="31" s="1"/>
  <c r="K163" i="31"/>
  <c r="K165" i="31" s="1"/>
  <c r="R163" i="31"/>
  <c r="R165" i="31" s="1"/>
  <c r="N163" i="31"/>
  <c r="N165" i="31" s="1"/>
  <c r="S163" i="31"/>
  <c r="S165" i="31" s="1"/>
  <c r="L163" i="31"/>
  <c r="L165" i="31" s="1"/>
  <c r="P163" i="31"/>
  <c r="P165" i="31" s="1"/>
  <c r="O163" i="31"/>
  <c r="O165" i="31" s="1"/>
  <c r="J163" i="31"/>
  <c r="J165" i="31" s="1"/>
  <c r="Q163" i="31"/>
  <c r="Q165" i="31" s="1"/>
  <c r="U163" i="31"/>
  <c r="U165" i="31" s="1"/>
  <c r="A27" i="31"/>
  <c r="H1" i="4"/>
  <c r="I1" i="4"/>
  <c r="A185" i="31" l="1"/>
  <c r="J95" i="11"/>
  <c r="I95" i="11"/>
  <c r="H95" i="11"/>
  <c r="A92" i="11"/>
  <c r="A95" i="11" s="1"/>
  <c r="A96" i="11" s="1"/>
  <c r="J90" i="11"/>
  <c r="I90" i="11"/>
  <c r="H90" i="11"/>
  <c r="A87" i="11"/>
  <c r="A90" i="11" s="1"/>
  <c r="A91" i="11" s="1"/>
  <c r="J85" i="11"/>
  <c r="I85" i="11"/>
  <c r="H85" i="11"/>
  <c r="A82" i="11"/>
  <c r="A85" i="11" s="1"/>
  <c r="A86" i="11" s="1"/>
  <c r="J80" i="11"/>
  <c r="I80" i="11"/>
  <c r="H80" i="11"/>
  <c r="A77" i="11"/>
  <c r="A80" i="11" s="1"/>
  <c r="A81" i="11" s="1"/>
  <c r="J75" i="11"/>
  <c r="I75" i="11"/>
  <c r="H75" i="11"/>
  <c r="A72" i="11"/>
  <c r="A75" i="11" s="1"/>
  <c r="A76" i="11" s="1"/>
  <c r="J70" i="11"/>
  <c r="I70" i="11"/>
  <c r="H70" i="11"/>
  <c r="A67" i="11"/>
  <c r="A70" i="11" s="1"/>
  <c r="A71" i="11" s="1"/>
  <c r="H65" i="11"/>
  <c r="J63" i="11"/>
  <c r="I63" i="11"/>
  <c r="H63" i="11"/>
  <c r="A57" i="11"/>
  <c r="A63" i="11" s="1"/>
  <c r="A64" i="11" s="1"/>
  <c r="J55" i="11"/>
  <c r="I55" i="11"/>
  <c r="H55" i="11"/>
  <c r="A35" i="11"/>
  <c r="A55" i="11" s="1"/>
  <c r="A56" i="11" s="1"/>
  <c r="J33" i="11"/>
  <c r="I33" i="11"/>
  <c r="H33" i="11"/>
  <c r="A12" i="11"/>
  <c r="A33" i="11" s="1"/>
  <c r="A34" i="11" s="1"/>
  <c r="F10" i="11"/>
  <c r="J9" i="11"/>
  <c r="I9" i="11"/>
  <c r="E4" i="11"/>
  <c r="E65" i="11" s="1"/>
  <c r="D4" i="11"/>
  <c r="D100" i="11" s="1"/>
  <c r="B2" i="11"/>
  <c r="J1" i="11"/>
  <c r="I1" i="11"/>
  <c r="E1" i="11"/>
  <c r="D1" i="11"/>
  <c r="M33" i="24"/>
  <c r="M35" i="24" s="1"/>
  <c r="T197" i="10"/>
  <c r="I98" i="11" l="1"/>
  <c r="C8" i="11"/>
  <c r="D65" i="11"/>
  <c r="J98" i="11"/>
  <c r="A98" i="11"/>
  <c r="E100" i="11"/>
  <c r="S33" i="24"/>
  <c r="S35" i="24" s="1"/>
  <c r="Q33" i="24"/>
  <c r="Q35" i="24" s="1"/>
  <c r="K33" i="24"/>
  <c r="K35" i="24" s="1"/>
  <c r="S19" i="24"/>
  <c r="Q19" i="24"/>
  <c r="K19" i="24"/>
  <c r="M19" i="24"/>
  <c r="C8" i="4"/>
  <c r="A12" i="4"/>
  <c r="A17" i="4" s="1"/>
  <c r="G17" i="4"/>
  <c r="I17" i="4"/>
  <c r="J17" i="4"/>
  <c r="K17" i="4"/>
  <c r="L17" i="4"/>
  <c r="M17" i="4"/>
  <c r="N17" i="4"/>
  <c r="O17" i="4"/>
  <c r="A19" i="4"/>
  <c r="A32" i="4" s="1"/>
  <c r="A33" i="4" s="1"/>
  <c r="G32" i="4"/>
  <c r="I32" i="4"/>
  <c r="J32" i="4"/>
  <c r="K32" i="4"/>
  <c r="L32" i="4"/>
  <c r="M32" i="4"/>
  <c r="N32" i="4"/>
  <c r="O32" i="4"/>
  <c r="D34" i="4"/>
  <c r="E34" i="4"/>
  <c r="A40" i="4"/>
  <c r="G150" i="10"/>
  <c r="G162" i="10"/>
  <c r="G184" i="10"/>
  <c r="G193" i="10"/>
  <c r="G205" i="10"/>
  <c r="G213" i="10"/>
  <c r="G218" i="10"/>
  <c r="S218" i="10"/>
  <c r="R218" i="10"/>
  <c r="Q218" i="10"/>
  <c r="P218" i="10"/>
  <c r="O218" i="10"/>
  <c r="N218" i="10"/>
  <c r="M218" i="10"/>
  <c r="L218" i="10"/>
  <c r="K218" i="10"/>
  <c r="J218" i="10"/>
  <c r="I218" i="10"/>
  <c r="H218" i="10"/>
  <c r="T216" i="10"/>
  <c r="T218" i="10" s="1"/>
  <c r="A215" i="10"/>
  <c r="A218" i="10" s="1"/>
  <c r="A219" i="10" s="1"/>
  <c r="S213" i="10"/>
  <c r="R213" i="10"/>
  <c r="Q213" i="10"/>
  <c r="P213" i="10"/>
  <c r="O213" i="10"/>
  <c r="N213" i="10"/>
  <c r="M213" i="10"/>
  <c r="L213" i="10"/>
  <c r="K213" i="10"/>
  <c r="J213" i="10"/>
  <c r="I213" i="10"/>
  <c r="H213" i="10"/>
  <c r="T208" i="10"/>
  <c r="A207" i="10"/>
  <c r="A213" i="10" s="1"/>
  <c r="A214" i="10" s="1"/>
  <c r="S205" i="10"/>
  <c r="R205" i="10"/>
  <c r="Q205" i="10"/>
  <c r="P205" i="10"/>
  <c r="O205" i="10"/>
  <c r="N205" i="10"/>
  <c r="M205" i="10"/>
  <c r="L205" i="10"/>
  <c r="K205" i="10"/>
  <c r="J205" i="10"/>
  <c r="I205" i="10"/>
  <c r="H205" i="10"/>
  <c r="T202" i="10"/>
  <c r="A201" i="10"/>
  <c r="A205" i="10" s="1"/>
  <c r="A206" i="10" s="1"/>
  <c r="S193" i="10"/>
  <c r="R193" i="10"/>
  <c r="Q193" i="10"/>
  <c r="P193" i="10"/>
  <c r="O193" i="10"/>
  <c r="N193" i="10"/>
  <c r="M193" i="10"/>
  <c r="L193" i="10"/>
  <c r="K193" i="10"/>
  <c r="J193" i="10"/>
  <c r="I193" i="10"/>
  <c r="H193" i="10"/>
  <c r="T187" i="10"/>
  <c r="A186" i="10"/>
  <c r="A193" i="10" s="1"/>
  <c r="A200" i="10" s="1"/>
  <c r="S184" i="10"/>
  <c r="R184" i="10"/>
  <c r="Q184" i="10"/>
  <c r="P184" i="10"/>
  <c r="O184" i="10"/>
  <c r="N184" i="10"/>
  <c r="M184" i="10"/>
  <c r="L184" i="10"/>
  <c r="K184" i="10"/>
  <c r="J184" i="10"/>
  <c r="I184" i="10"/>
  <c r="H184" i="10"/>
  <c r="T165" i="10"/>
  <c r="A164" i="10"/>
  <c r="A184" i="10" s="1"/>
  <c r="A185" i="10" s="1"/>
  <c r="S162" i="10"/>
  <c r="R162" i="10"/>
  <c r="Q162" i="10"/>
  <c r="P162" i="10"/>
  <c r="O162" i="10"/>
  <c r="N162" i="10"/>
  <c r="M162" i="10"/>
  <c r="L162" i="10"/>
  <c r="K162" i="10"/>
  <c r="J162" i="10"/>
  <c r="I162" i="10"/>
  <c r="H162" i="10"/>
  <c r="T153" i="10"/>
  <c r="A152" i="10"/>
  <c r="A162" i="10" s="1"/>
  <c r="A163" i="10" s="1"/>
  <c r="H40" i="5"/>
  <c r="H39" i="5"/>
  <c r="H38" i="5"/>
  <c r="H37" i="5"/>
  <c r="H36" i="5"/>
  <c r="H35" i="5"/>
  <c r="H34" i="5"/>
  <c r="G15" i="10" a="1"/>
  <c r="G15" i="10" s="1"/>
  <c r="G135" i="10" a="1"/>
  <c r="G135" i="10" s="1"/>
  <c r="G125" i="10" a="1"/>
  <c r="G125" i="10" s="1"/>
  <c r="G116" i="10" a="1"/>
  <c r="G116" i="10" s="1"/>
  <c r="G102" i="10" a="1"/>
  <c r="G102" i="10" s="1"/>
  <c r="G93" i="10" a="1"/>
  <c r="G93" i="10" s="1"/>
  <c r="G81" i="10" a="1"/>
  <c r="G81" i="10" s="1"/>
  <c r="G38" i="10" a="1"/>
  <c r="G38" i="10" s="1"/>
  <c r="G30" i="10" a="1"/>
  <c r="G30" i="10" s="1"/>
  <c r="C164" i="10" l="1"/>
  <c r="C184" i="10" s="1"/>
  <c r="C186" i="10"/>
  <c r="C193" i="10" s="1"/>
  <c r="C152" i="10"/>
  <c r="C162" i="10" s="1"/>
  <c r="C207" i="10"/>
  <c r="C213" i="10" s="1"/>
  <c r="C201" i="10"/>
  <c r="C205" i="10" s="1"/>
  <c r="C215" i="10"/>
  <c r="C218" i="10" s="1"/>
  <c r="A97" i="11"/>
  <c r="A99" i="11"/>
  <c r="L220" i="10"/>
  <c r="N220" i="10"/>
  <c r="R220" i="10"/>
  <c r="H220" i="10"/>
  <c r="P220" i="10"/>
  <c r="I220" i="10"/>
  <c r="Q220" i="10"/>
  <c r="O220" i="10"/>
  <c r="J220" i="10"/>
  <c r="K220" i="10"/>
  <c r="S220" i="10"/>
  <c r="M220" i="10"/>
  <c r="T205" i="10"/>
  <c r="T162" i="10"/>
  <c r="N35" i="4"/>
  <c r="N36" i="4" s="1"/>
  <c r="N38" i="4" s="1"/>
  <c r="I35" i="4"/>
  <c r="I36" i="4" s="1"/>
  <c r="I38" i="4" s="1"/>
  <c r="O35" i="4"/>
  <c r="O36" i="4" s="1"/>
  <c r="O38" i="4" s="1"/>
  <c r="K35" i="4"/>
  <c r="K36" i="4" s="1"/>
  <c r="K38" i="4" s="1"/>
  <c r="M35" i="4"/>
  <c r="M36" i="4" s="1"/>
  <c r="M38" i="4" s="1"/>
  <c r="J35" i="4"/>
  <c r="J36" i="4" s="1"/>
  <c r="J38" i="4" s="1"/>
  <c r="L35" i="4"/>
  <c r="L36" i="4" s="1"/>
  <c r="L38" i="4" s="1"/>
  <c r="A18" i="4"/>
  <c r="A36" i="4" s="1"/>
  <c r="A37" i="4" s="1"/>
  <c r="A38" i="4" s="1"/>
  <c r="A39" i="4" s="1"/>
  <c r="T184" i="10"/>
  <c r="T213" i="10"/>
  <c r="T193" i="10"/>
  <c r="C222" i="10"/>
  <c r="H33" i="5"/>
  <c r="H32" i="5"/>
  <c r="H31" i="5"/>
  <c r="H30" i="5"/>
  <c r="H29" i="5"/>
  <c r="H28" i="5"/>
  <c r="H27" i="5"/>
  <c r="H26" i="5"/>
  <c r="H25" i="5"/>
  <c r="H24" i="5"/>
  <c r="S78" i="24"/>
  <c r="Q78" i="24"/>
  <c r="M78" i="24"/>
  <c r="S73" i="24"/>
  <c r="Q73" i="24"/>
  <c r="M73" i="24"/>
  <c r="S68" i="24"/>
  <c r="Q68" i="24"/>
  <c r="M68" i="24"/>
  <c r="S63" i="24"/>
  <c r="Q63" i="24"/>
  <c r="M63" i="24"/>
  <c r="S58" i="24"/>
  <c r="Q58" i="24"/>
  <c r="M58" i="24"/>
  <c r="S53" i="24"/>
  <c r="Q53" i="24"/>
  <c r="M53" i="24"/>
  <c r="R80" i="24"/>
  <c r="P80" i="24"/>
  <c r="O80" i="24"/>
  <c r="L80" i="24"/>
  <c r="J80" i="24"/>
  <c r="I80" i="24"/>
  <c r="R75" i="24"/>
  <c r="P75" i="24"/>
  <c r="O75" i="24"/>
  <c r="L75" i="24"/>
  <c r="J75" i="24"/>
  <c r="I75" i="24"/>
  <c r="R70" i="24"/>
  <c r="P70" i="24"/>
  <c r="O70" i="24"/>
  <c r="L70" i="24"/>
  <c r="J70" i="24"/>
  <c r="I70" i="24"/>
  <c r="R65" i="24"/>
  <c r="P65" i="24"/>
  <c r="O65" i="24"/>
  <c r="L65" i="24"/>
  <c r="J65" i="24"/>
  <c r="I65" i="24"/>
  <c r="R60" i="24"/>
  <c r="P60" i="24"/>
  <c r="O60" i="24"/>
  <c r="L60" i="24"/>
  <c r="J60" i="24"/>
  <c r="I60" i="24"/>
  <c r="R55" i="24"/>
  <c r="P55" i="24"/>
  <c r="O55" i="24"/>
  <c r="L55" i="24"/>
  <c r="J55" i="24"/>
  <c r="I55" i="24"/>
  <c r="R50" i="24"/>
  <c r="P50" i="24"/>
  <c r="O50" i="24"/>
  <c r="L50" i="24"/>
  <c r="J50" i="24"/>
  <c r="I50" i="24"/>
  <c r="I42" i="24"/>
  <c r="R42" i="24"/>
  <c r="P42" i="24"/>
  <c r="O42" i="24"/>
  <c r="L42" i="24"/>
  <c r="J42" i="24"/>
  <c r="R31" i="24"/>
  <c r="P31" i="24"/>
  <c r="O31" i="24"/>
  <c r="L31" i="24"/>
  <c r="J31" i="24"/>
  <c r="I31" i="24"/>
  <c r="K12" i="24"/>
  <c r="S12" i="24"/>
  <c r="Q12" i="24"/>
  <c r="M12" i="24"/>
  <c r="E4" i="24"/>
  <c r="E33" i="24" s="1"/>
  <c r="E4" i="10"/>
  <c r="E197" i="10" s="1"/>
  <c r="D4" i="24"/>
  <c r="D4" i="10"/>
  <c r="R9" i="24"/>
  <c r="S9" i="24" s="1"/>
  <c r="S8" i="24"/>
  <c r="L9" i="24"/>
  <c r="M9" i="24" s="1"/>
  <c r="J9" i="24"/>
  <c r="I9" i="24"/>
  <c r="M8" i="24"/>
  <c r="P5" i="24"/>
  <c r="P1" i="24" s="1"/>
  <c r="O5" i="24"/>
  <c r="O9" i="24" s="1"/>
  <c r="S86" i="24"/>
  <c r="G80" i="24"/>
  <c r="A77" i="24"/>
  <c r="A80" i="24" s="1"/>
  <c r="A81" i="24" s="1"/>
  <c r="G75" i="24"/>
  <c r="A72" i="24"/>
  <c r="A75" i="24" s="1"/>
  <c r="A76" i="24" s="1"/>
  <c r="G70" i="24"/>
  <c r="A67" i="24"/>
  <c r="A70" i="24" s="1"/>
  <c r="A71" i="24" s="1"/>
  <c r="G65" i="24"/>
  <c r="A62" i="24"/>
  <c r="A65" i="24" s="1"/>
  <c r="A66" i="24" s="1"/>
  <c r="G60" i="24"/>
  <c r="A57" i="24"/>
  <c r="A60" i="24" s="1"/>
  <c r="A61" i="24" s="1"/>
  <c r="G55" i="24"/>
  <c r="A52" i="24"/>
  <c r="A55" i="24" s="1"/>
  <c r="A56" i="24" s="1"/>
  <c r="G50" i="24"/>
  <c r="A44" i="24"/>
  <c r="A50" i="24" s="1"/>
  <c r="A51" i="24" s="1"/>
  <c r="G42" i="24"/>
  <c r="A37" i="24"/>
  <c r="A42" i="24" s="1"/>
  <c r="A43" i="24" s="1"/>
  <c r="G31" i="24"/>
  <c r="A18" i="24"/>
  <c r="A31" i="24" s="1"/>
  <c r="A32" i="24" s="1"/>
  <c r="R16" i="24"/>
  <c r="P16" i="24"/>
  <c r="O16" i="24"/>
  <c r="L16" i="24"/>
  <c r="J16" i="24"/>
  <c r="I16" i="24"/>
  <c r="G16" i="24"/>
  <c r="A11" i="24"/>
  <c r="A16" i="24" s="1"/>
  <c r="A17" i="24" s="1"/>
  <c r="F9" i="24"/>
  <c r="B2" i="24"/>
  <c r="R1" i="24"/>
  <c r="Q1" i="24"/>
  <c r="M1" i="24"/>
  <c r="L1" i="24"/>
  <c r="K1" i="24"/>
  <c r="J1" i="24"/>
  <c r="I1" i="24"/>
  <c r="E1" i="24"/>
  <c r="D1" i="24"/>
  <c r="K60" i="24" l="1"/>
  <c r="K80" i="24"/>
  <c r="Q50" i="24"/>
  <c r="K65" i="24"/>
  <c r="K75" i="24"/>
  <c r="K70" i="24"/>
  <c r="K55" i="24"/>
  <c r="K50" i="24"/>
  <c r="M50" i="24"/>
  <c r="Q42" i="24"/>
  <c r="S42" i="24"/>
  <c r="S50" i="24"/>
  <c r="K42" i="24"/>
  <c r="M42" i="24"/>
  <c r="C83" i="10"/>
  <c r="C32" i="10"/>
  <c r="C95" i="10"/>
  <c r="C104" i="10"/>
  <c r="C43" i="10"/>
  <c r="C118" i="10"/>
  <c r="C17" i="10"/>
  <c r="C137" i="10"/>
  <c r="C12" i="10"/>
  <c r="C127" i="10"/>
  <c r="D197" i="10"/>
  <c r="C8" i="10"/>
  <c r="D86" i="24"/>
  <c r="C7" i="24"/>
  <c r="R34" i="24"/>
  <c r="R35" i="24" s="1"/>
  <c r="K31" i="24"/>
  <c r="T220" i="10"/>
  <c r="I34" i="24"/>
  <c r="I35" i="24" s="1"/>
  <c r="L34" i="24"/>
  <c r="L35" i="24" s="1"/>
  <c r="Q31" i="24"/>
  <c r="O34" i="24"/>
  <c r="O35" i="24" s="1"/>
  <c r="P34" i="24"/>
  <c r="P35" i="24" s="1"/>
  <c r="S31" i="24"/>
  <c r="J34" i="24"/>
  <c r="J35" i="24" s="1"/>
  <c r="M31" i="24"/>
  <c r="M70" i="24"/>
  <c r="S65" i="24"/>
  <c r="S80" i="24"/>
  <c r="S55" i="24"/>
  <c r="S75" i="24"/>
  <c r="M60" i="24"/>
  <c r="M65" i="24"/>
  <c r="S70" i="24"/>
  <c r="M80" i="24"/>
  <c r="M55" i="24"/>
  <c r="M75" i="24"/>
  <c r="S60" i="24"/>
  <c r="Q80" i="24"/>
  <c r="Q75" i="24"/>
  <c r="Q70" i="24"/>
  <c r="Q65" i="24"/>
  <c r="Q60" i="24"/>
  <c r="Q55" i="24"/>
  <c r="O1" i="24"/>
  <c r="M16" i="24"/>
  <c r="S16" i="24"/>
  <c r="K16" i="24"/>
  <c r="Q16" i="24"/>
  <c r="D33" i="24"/>
  <c r="E86" i="24"/>
  <c r="P9" i="24"/>
  <c r="A35" i="24"/>
  <c r="A36" i="24" s="1"/>
  <c r="T95" i="11"/>
  <c r="S95" i="11"/>
  <c r="R95" i="11"/>
  <c r="Q95" i="11"/>
  <c r="P95" i="11"/>
  <c r="O95" i="11"/>
  <c r="N95" i="11"/>
  <c r="M95" i="11"/>
  <c r="L95" i="11"/>
  <c r="K95" i="11"/>
  <c r="T90" i="11"/>
  <c r="S90" i="11"/>
  <c r="R90" i="11"/>
  <c r="Q90" i="11"/>
  <c r="P90" i="11"/>
  <c r="O90" i="11"/>
  <c r="N90" i="11"/>
  <c r="M90" i="11"/>
  <c r="L90" i="11"/>
  <c r="K90" i="11"/>
  <c r="T85" i="11"/>
  <c r="S85" i="11"/>
  <c r="R85" i="11"/>
  <c r="Q85" i="11"/>
  <c r="P85" i="11"/>
  <c r="O85" i="11"/>
  <c r="N85" i="11"/>
  <c r="M85" i="11"/>
  <c r="L85" i="11"/>
  <c r="K85" i="11"/>
  <c r="T80" i="11"/>
  <c r="S80" i="11"/>
  <c r="R80" i="11"/>
  <c r="Q80" i="11"/>
  <c r="P80" i="11"/>
  <c r="O80" i="11"/>
  <c r="N80" i="11"/>
  <c r="M80" i="11"/>
  <c r="L80" i="11"/>
  <c r="K80" i="11"/>
  <c r="T75" i="11"/>
  <c r="S75" i="11"/>
  <c r="R75" i="11"/>
  <c r="Q75" i="11"/>
  <c r="P75" i="11"/>
  <c r="O75" i="11"/>
  <c r="N75" i="11"/>
  <c r="M75" i="11"/>
  <c r="L75" i="11"/>
  <c r="K75" i="11"/>
  <c r="T70" i="11"/>
  <c r="S70" i="11"/>
  <c r="R70" i="11"/>
  <c r="Q70" i="11"/>
  <c r="P70" i="11"/>
  <c r="O70" i="11"/>
  <c r="N70" i="11"/>
  <c r="M70" i="11"/>
  <c r="L70" i="11"/>
  <c r="K70" i="11"/>
  <c r="T63" i="11"/>
  <c r="S63" i="11"/>
  <c r="R63" i="11"/>
  <c r="Q63" i="11"/>
  <c r="P63" i="11"/>
  <c r="O63" i="11"/>
  <c r="N63" i="11"/>
  <c r="M63" i="11"/>
  <c r="L63" i="11"/>
  <c r="K63" i="11"/>
  <c r="T55" i="11"/>
  <c r="S55" i="11"/>
  <c r="R55" i="11"/>
  <c r="Q55" i="11"/>
  <c r="P55" i="11"/>
  <c r="O55" i="11"/>
  <c r="N55" i="11"/>
  <c r="M55" i="11"/>
  <c r="L55" i="11"/>
  <c r="K55" i="11"/>
  <c r="T9" i="11"/>
  <c r="S9" i="11"/>
  <c r="R9" i="11"/>
  <c r="Q9" i="11"/>
  <c r="P9" i="11"/>
  <c r="O9" i="11"/>
  <c r="N9" i="11"/>
  <c r="M9" i="11"/>
  <c r="L9" i="11"/>
  <c r="K9" i="11"/>
  <c r="T1" i="11"/>
  <c r="S1" i="11"/>
  <c r="R1" i="11"/>
  <c r="Q1" i="11"/>
  <c r="P1" i="11"/>
  <c r="O1" i="11"/>
  <c r="N1" i="11"/>
  <c r="M1" i="11"/>
  <c r="L1" i="11"/>
  <c r="K1" i="11"/>
  <c r="E226" i="10"/>
  <c r="D226" i="10"/>
  <c r="T226" i="10"/>
  <c r="S150" i="10"/>
  <c r="R150" i="10"/>
  <c r="Q150" i="10"/>
  <c r="P150" i="10"/>
  <c r="O150" i="10"/>
  <c r="N150" i="10"/>
  <c r="M150" i="10"/>
  <c r="L150" i="10"/>
  <c r="K150" i="10"/>
  <c r="J150" i="10"/>
  <c r="I150" i="10"/>
  <c r="H150" i="10"/>
  <c r="T138" i="10"/>
  <c r="T150" i="10" s="1"/>
  <c r="A137" i="10"/>
  <c r="A150" i="10" s="1"/>
  <c r="A151" i="10" s="1"/>
  <c r="S135" i="10"/>
  <c r="R135" i="10"/>
  <c r="Q135" i="10"/>
  <c r="P135" i="10"/>
  <c r="O135" i="10"/>
  <c r="N135" i="10"/>
  <c r="M135" i="10"/>
  <c r="L135" i="10"/>
  <c r="K135" i="10"/>
  <c r="J135" i="10"/>
  <c r="I135" i="10"/>
  <c r="H135" i="10"/>
  <c r="T128" i="10"/>
  <c r="T135" i="10" s="1"/>
  <c r="A127" i="10"/>
  <c r="A135" i="10" s="1"/>
  <c r="A136" i="10" s="1"/>
  <c r="S125" i="10"/>
  <c r="R125" i="10"/>
  <c r="Q125" i="10"/>
  <c r="P125" i="10"/>
  <c r="O125" i="10"/>
  <c r="N125" i="10"/>
  <c r="M125" i="10"/>
  <c r="L125" i="10"/>
  <c r="K125" i="10"/>
  <c r="J125" i="10"/>
  <c r="I125" i="10"/>
  <c r="H125" i="10"/>
  <c r="T119" i="10"/>
  <c r="T125" i="10" s="1"/>
  <c r="A118" i="10"/>
  <c r="A125" i="10" s="1"/>
  <c r="A126" i="10" s="1"/>
  <c r="S116" i="10"/>
  <c r="R116" i="10"/>
  <c r="Q116" i="10"/>
  <c r="P116" i="10"/>
  <c r="O116" i="10"/>
  <c r="N116" i="10"/>
  <c r="M116" i="10"/>
  <c r="L116" i="10"/>
  <c r="K116" i="10"/>
  <c r="J116" i="10"/>
  <c r="I116" i="10"/>
  <c r="H116" i="10"/>
  <c r="T105" i="10"/>
  <c r="T116" i="10" s="1"/>
  <c r="A104" i="10"/>
  <c r="A116" i="10" s="1"/>
  <c r="A117" i="10" s="1"/>
  <c r="S102" i="10"/>
  <c r="R102" i="10"/>
  <c r="Q102" i="10"/>
  <c r="P102" i="10"/>
  <c r="O102" i="10"/>
  <c r="N102" i="10"/>
  <c r="M102" i="10"/>
  <c r="L102" i="10"/>
  <c r="K102" i="10"/>
  <c r="J102" i="10"/>
  <c r="I102" i="10"/>
  <c r="H102" i="10"/>
  <c r="T96" i="10"/>
  <c r="T102" i="10" s="1"/>
  <c r="A95" i="10"/>
  <c r="A102" i="10" s="1"/>
  <c r="A103" i="10" s="1"/>
  <c r="S93" i="10"/>
  <c r="R93" i="10"/>
  <c r="Q93" i="10"/>
  <c r="P93" i="10"/>
  <c r="O93" i="10"/>
  <c r="N93" i="10"/>
  <c r="M93" i="10"/>
  <c r="L93" i="10"/>
  <c r="K93" i="10"/>
  <c r="J93" i="10"/>
  <c r="I93" i="10"/>
  <c r="H93" i="10"/>
  <c r="T84" i="10"/>
  <c r="T93" i="10" s="1"/>
  <c r="A83" i="10"/>
  <c r="A93" i="10" s="1"/>
  <c r="A94" i="10" s="1"/>
  <c r="S81" i="10"/>
  <c r="R81" i="10"/>
  <c r="Q81" i="10"/>
  <c r="P81" i="10"/>
  <c r="O81" i="10"/>
  <c r="N81" i="10"/>
  <c r="M81" i="10"/>
  <c r="L81" i="10"/>
  <c r="K81" i="10"/>
  <c r="J81" i="10"/>
  <c r="I81" i="10"/>
  <c r="H81" i="10"/>
  <c r="T44" i="10"/>
  <c r="A43" i="10"/>
  <c r="A81" i="10" s="1"/>
  <c r="A82" i="10" s="1"/>
  <c r="S38" i="10"/>
  <c r="R38" i="10"/>
  <c r="Q38" i="10"/>
  <c r="P38" i="10"/>
  <c r="O38" i="10"/>
  <c r="N38" i="10"/>
  <c r="M38" i="10"/>
  <c r="L38" i="10"/>
  <c r="K38" i="10"/>
  <c r="J38" i="10"/>
  <c r="I38" i="10"/>
  <c r="H38" i="10"/>
  <c r="T33" i="10"/>
  <c r="A32" i="10"/>
  <c r="A38" i="10" s="1"/>
  <c r="S30" i="10"/>
  <c r="R30" i="10"/>
  <c r="Q30" i="10"/>
  <c r="P30" i="10"/>
  <c r="O30" i="10"/>
  <c r="N30" i="10"/>
  <c r="M30" i="10"/>
  <c r="L30" i="10"/>
  <c r="K30" i="10"/>
  <c r="J30" i="10"/>
  <c r="I30" i="10"/>
  <c r="H30" i="10"/>
  <c r="T18" i="10"/>
  <c r="A17" i="10"/>
  <c r="A30" i="10" s="1"/>
  <c r="S15" i="10"/>
  <c r="R15" i="10"/>
  <c r="Q15" i="10"/>
  <c r="P15" i="10"/>
  <c r="O15" i="10"/>
  <c r="N15" i="10"/>
  <c r="M15" i="10"/>
  <c r="L15" i="10"/>
  <c r="K15" i="10"/>
  <c r="J15" i="10"/>
  <c r="I15" i="10"/>
  <c r="H15" i="10"/>
  <c r="T13" i="10"/>
  <c r="A12" i="10"/>
  <c r="F10" i="10"/>
  <c r="S9" i="10"/>
  <c r="R9" i="10"/>
  <c r="Q9" i="10"/>
  <c r="P9" i="10"/>
  <c r="O9" i="10"/>
  <c r="N9" i="10"/>
  <c r="M9" i="10"/>
  <c r="L9" i="10"/>
  <c r="K9" i="10"/>
  <c r="J9" i="10"/>
  <c r="I9" i="10"/>
  <c r="H9" i="10"/>
  <c r="B2" i="10"/>
  <c r="S1" i="10"/>
  <c r="R1" i="10"/>
  <c r="Q1" i="10"/>
  <c r="P1" i="10"/>
  <c r="O1" i="10"/>
  <c r="N1" i="10"/>
  <c r="M1" i="10"/>
  <c r="L1" i="10"/>
  <c r="K1" i="10"/>
  <c r="J1" i="10"/>
  <c r="I1" i="10"/>
  <c r="H1" i="10"/>
  <c r="E1" i="10"/>
  <c r="D1" i="10"/>
  <c r="U89" i="4"/>
  <c r="U34" i="4"/>
  <c r="U80" i="4"/>
  <c r="U82" i="4" s="1"/>
  <c r="U75" i="4"/>
  <c r="U77" i="4" s="1"/>
  <c r="U70" i="4"/>
  <c r="U72" i="4" s="1"/>
  <c r="U65" i="4"/>
  <c r="U67" i="4" s="1"/>
  <c r="U60" i="4"/>
  <c r="U62" i="4" s="1"/>
  <c r="U55" i="4"/>
  <c r="U57" i="4" s="1"/>
  <c r="U47" i="4"/>
  <c r="U41" i="4"/>
  <c r="U20" i="4"/>
  <c r="U13" i="4"/>
  <c r="I83" i="24" l="1"/>
  <c r="P40" i="10"/>
  <c r="I40" i="10"/>
  <c r="Q40" i="10"/>
  <c r="N195" i="10"/>
  <c r="K195" i="10"/>
  <c r="L195" i="10"/>
  <c r="O195" i="10"/>
  <c r="S195" i="10"/>
  <c r="O40" i="10"/>
  <c r="M195" i="10"/>
  <c r="R40" i="10"/>
  <c r="H195" i="10"/>
  <c r="P195" i="10"/>
  <c r="I195" i="10"/>
  <c r="Q195" i="10"/>
  <c r="J195" i="10"/>
  <c r="R195" i="10"/>
  <c r="L40" i="10"/>
  <c r="H40" i="10"/>
  <c r="J40" i="10"/>
  <c r="A15" i="10"/>
  <c r="A16" i="10" s="1"/>
  <c r="A40" i="10" s="1"/>
  <c r="A42" i="10"/>
  <c r="A41" i="10"/>
  <c r="K40" i="10"/>
  <c r="S40" i="10"/>
  <c r="A31" i="10"/>
  <c r="A39" i="10"/>
  <c r="M40" i="10"/>
  <c r="N40" i="10"/>
  <c r="L83" i="24"/>
  <c r="L87" i="24" s="1"/>
  <c r="J83" i="24"/>
  <c r="J87" i="24" s="1"/>
  <c r="O83" i="24"/>
  <c r="P83" i="24"/>
  <c r="P87" i="24" s="1"/>
  <c r="R83" i="24"/>
  <c r="R87" i="24" s="1"/>
  <c r="P33" i="11"/>
  <c r="P98" i="11" s="1"/>
  <c r="N33" i="11"/>
  <c r="N98" i="11" s="1"/>
  <c r="T81" i="10"/>
  <c r="T30" i="10"/>
  <c r="T38" i="10"/>
  <c r="T15" i="10"/>
  <c r="U44" i="4"/>
  <c r="U17" i="4"/>
  <c r="U52" i="4"/>
  <c r="U32" i="4"/>
  <c r="T82" i="4"/>
  <c r="S82" i="4"/>
  <c r="R82" i="4"/>
  <c r="Q82" i="4"/>
  <c r="P82" i="4"/>
  <c r="O82" i="4"/>
  <c r="N82" i="4"/>
  <c r="M82" i="4"/>
  <c r="L82" i="4"/>
  <c r="K82" i="4"/>
  <c r="J82" i="4"/>
  <c r="I82" i="4"/>
  <c r="T77" i="4"/>
  <c r="S77" i="4"/>
  <c r="R77" i="4"/>
  <c r="Q77" i="4"/>
  <c r="P77" i="4"/>
  <c r="O77" i="4"/>
  <c r="N77" i="4"/>
  <c r="M77" i="4"/>
  <c r="L77" i="4"/>
  <c r="K77" i="4"/>
  <c r="J77" i="4"/>
  <c r="I77" i="4"/>
  <c r="T72" i="4"/>
  <c r="S72" i="4"/>
  <c r="R72" i="4"/>
  <c r="Q72" i="4"/>
  <c r="P72" i="4"/>
  <c r="O72" i="4"/>
  <c r="N72" i="4"/>
  <c r="M72" i="4"/>
  <c r="L72" i="4"/>
  <c r="K72" i="4"/>
  <c r="J72" i="4"/>
  <c r="I72" i="4"/>
  <c r="T67" i="4"/>
  <c r="S67" i="4"/>
  <c r="R67" i="4"/>
  <c r="Q67" i="4"/>
  <c r="P67" i="4"/>
  <c r="O67" i="4"/>
  <c r="N67" i="4"/>
  <c r="M67" i="4"/>
  <c r="L67" i="4"/>
  <c r="K67" i="4"/>
  <c r="J67" i="4"/>
  <c r="I67" i="4"/>
  <c r="T62" i="4"/>
  <c r="S62" i="4"/>
  <c r="R62" i="4"/>
  <c r="Q62" i="4"/>
  <c r="P62" i="4"/>
  <c r="O62" i="4"/>
  <c r="N62" i="4"/>
  <c r="M62" i="4"/>
  <c r="L62" i="4"/>
  <c r="K62" i="4"/>
  <c r="J62" i="4"/>
  <c r="I62" i="4"/>
  <c r="T57" i="4"/>
  <c r="S57" i="4"/>
  <c r="R57" i="4"/>
  <c r="Q57" i="4"/>
  <c r="P57" i="4"/>
  <c r="O57" i="4"/>
  <c r="N57" i="4"/>
  <c r="M57" i="4"/>
  <c r="L57" i="4"/>
  <c r="K57" i="4"/>
  <c r="J57" i="4"/>
  <c r="I57" i="4"/>
  <c r="T52" i="4"/>
  <c r="S52" i="4"/>
  <c r="R52" i="4"/>
  <c r="Q52" i="4"/>
  <c r="P52" i="4"/>
  <c r="O52" i="4"/>
  <c r="N52" i="4"/>
  <c r="M52" i="4"/>
  <c r="L52" i="4"/>
  <c r="K52" i="4"/>
  <c r="J52" i="4"/>
  <c r="I52" i="4"/>
  <c r="T44" i="4"/>
  <c r="S44" i="4"/>
  <c r="R44" i="4"/>
  <c r="Q44" i="4"/>
  <c r="P44" i="4"/>
  <c r="O44" i="4"/>
  <c r="N44" i="4"/>
  <c r="M44" i="4"/>
  <c r="L44" i="4"/>
  <c r="K44" i="4"/>
  <c r="J44" i="4"/>
  <c r="I44" i="4"/>
  <c r="T32" i="4"/>
  <c r="S32" i="4"/>
  <c r="R32" i="4"/>
  <c r="Q32" i="4"/>
  <c r="P32" i="4"/>
  <c r="T17" i="4"/>
  <c r="S17" i="4"/>
  <c r="R17" i="4"/>
  <c r="Q17" i="4"/>
  <c r="P17" i="4"/>
  <c r="E65" i="5"/>
  <c r="E66" i="5"/>
  <c r="E61" i="5"/>
  <c r="S83" i="24" l="1"/>
  <c r="S87" i="24" s="1"/>
  <c r="Q83" i="24"/>
  <c r="Q87" i="24" s="1"/>
  <c r="I87" i="24"/>
  <c r="M83" i="24"/>
  <c r="K83" i="24"/>
  <c r="K87" i="24" s="1"/>
  <c r="T4" i="31"/>
  <c r="S4" i="31" s="1"/>
  <c r="R4" i="31" s="1"/>
  <c r="Q4" i="31" s="1"/>
  <c r="O4" i="32"/>
  <c r="R4" i="32"/>
  <c r="P4" i="32"/>
  <c r="L4" i="32"/>
  <c r="J4" i="32"/>
  <c r="I4" i="32"/>
  <c r="J198" i="10"/>
  <c r="J199" i="10" s="1"/>
  <c r="J222" i="10" s="1"/>
  <c r="J227" i="10" s="1"/>
  <c r="I198" i="10"/>
  <c r="I199" i="10" s="1"/>
  <c r="P198" i="10"/>
  <c r="P199" i="10" s="1"/>
  <c r="S198" i="10"/>
  <c r="S199" i="10" s="1"/>
  <c r="S222" i="10" s="1"/>
  <c r="S227" i="10" s="1"/>
  <c r="K198" i="10"/>
  <c r="K199" i="10" s="1"/>
  <c r="N198" i="10"/>
  <c r="N199" i="10" s="1"/>
  <c r="M198" i="10"/>
  <c r="M199" i="10" s="1"/>
  <c r="Q198" i="10"/>
  <c r="Q199" i="10" s="1"/>
  <c r="Q222" i="10" s="1"/>
  <c r="Q227" i="10" s="1"/>
  <c r="L198" i="10"/>
  <c r="L199" i="10" s="1"/>
  <c r="O198" i="10"/>
  <c r="O199" i="10" s="1"/>
  <c r="R198" i="10"/>
  <c r="R199" i="10" s="1"/>
  <c r="H198" i="10"/>
  <c r="H199" i="10" s="1"/>
  <c r="H222" i="10" s="1"/>
  <c r="T195" i="10"/>
  <c r="A195" i="10"/>
  <c r="T40" i="10"/>
  <c r="A34" i="24"/>
  <c r="A33" i="24" s="1"/>
  <c r="A83" i="24" s="1"/>
  <c r="O87" i="24"/>
  <c r="O4" i="24"/>
  <c r="I4" i="24"/>
  <c r="L4" i="24"/>
  <c r="R4" i="24"/>
  <c r="P4" i="24"/>
  <c r="J4" i="24"/>
  <c r="T4" i="11"/>
  <c r="S4" i="11" s="1"/>
  <c r="M33" i="11"/>
  <c r="M98" i="11" s="1"/>
  <c r="S33" i="11"/>
  <c r="S98" i="11" s="1"/>
  <c r="K33" i="11"/>
  <c r="K98" i="11" s="1"/>
  <c r="O33" i="11"/>
  <c r="O98" i="11" s="1"/>
  <c r="R33" i="11"/>
  <c r="R98" i="11" s="1"/>
  <c r="T33" i="11"/>
  <c r="T98" i="11" s="1"/>
  <c r="Q33" i="11"/>
  <c r="Q98" i="11" s="1"/>
  <c r="L33" i="11"/>
  <c r="L98" i="11" s="1"/>
  <c r="S4" i="10"/>
  <c r="U35" i="4"/>
  <c r="U36" i="4" s="1"/>
  <c r="U38" i="4" s="1"/>
  <c r="P4" i="31" l="1"/>
  <c r="O4" i="31" s="1"/>
  <c r="P222" i="10"/>
  <c r="P227" i="10" s="1"/>
  <c r="I222" i="10"/>
  <c r="I227" i="10" s="1"/>
  <c r="M222" i="10"/>
  <c r="M227" i="10" s="1"/>
  <c r="N222" i="10"/>
  <c r="N227" i="10" s="1"/>
  <c r="R222" i="10"/>
  <c r="R227" i="10" s="1"/>
  <c r="O222" i="10"/>
  <c r="O227" i="10" s="1"/>
  <c r="L222" i="10"/>
  <c r="L227" i="10" s="1"/>
  <c r="H227" i="10"/>
  <c r="H223" i="10"/>
  <c r="K222" i="10"/>
  <c r="K227" i="10" s="1"/>
  <c r="T198" i="10"/>
  <c r="T199" i="10" s="1"/>
  <c r="A198" i="10"/>
  <c r="A197" i="10" s="1"/>
  <c r="A220" i="10" s="1"/>
  <c r="M87" i="24"/>
  <c r="R4" i="11"/>
  <c r="R4" i="10"/>
  <c r="N4" i="31" l="1"/>
  <c r="I223" i="10"/>
  <c r="J223" i="10" s="1"/>
  <c r="K223" i="10" s="1"/>
  <c r="L223" i="10" s="1"/>
  <c r="M223" i="10" s="1"/>
  <c r="N223" i="10" s="1"/>
  <c r="O223" i="10" s="1"/>
  <c r="P223" i="10" s="1"/>
  <c r="Q223" i="10" s="1"/>
  <c r="R223" i="10" s="1"/>
  <c r="S223" i="10" s="1"/>
  <c r="T223" i="10" s="1"/>
  <c r="A221" i="10"/>
  <c r="A222" i="10" s="1"/>
  <c r="A223" i="10" s="1"/>
  <c r="T222" i="10"/>
  <c r="T227" i="10" s="1"/>
  <c r="Q4" i="11"/>
  <c r="Q4" i="10"/>
  <c r="T35" i="4"/>
  <c r="T36" i="4" s="1"/>
  <c r="T38" i="4" s="1"/>
  <c r="R35" i="4"/>
  <c r="R36" i="4" s="1"/>
  <c r="R38" i="4" s="1"/>
  <c r="Q35" i="4"/>
  <c r="Q36" i="4" s="1"/>
  <c r="Q38" i="4" s="1"/>
  <c r="P35" i="4"/>
  <c r="S35" i="4"/>
  <c r="S36" i="4" s="1"/>
  <c r="S38" i="4" s="1"/>
  <c r="M4" i="31" l="1"/>
  <c r="P36" i="4"/>
  <c r="P38" i="4" s="1"/>
  <c r="A35" i="4"/>
  <c r="A34" i="4" s="1"/>
  <c r="P4" i="11"/>
  <c r="P4" i="10"/>
  <c r="L4" i="31" l="1"/>
  <c r="O4" i="11"/>
  <c r="N4" i="11" s="1"/>
  <c r="O4" i="10"/>
  <c r="H55" i="5"/>
  <c r="H54" i="5"/>
  <c r="H53" i="5"/>
  <c r="H52" i="5"/>
  <c r="H51" i="5"/>
  <c r="H50" i="5"/>
  <c r="H49" i="5"/>
  <c r="H48" i="5"/>
  <c r="H47" i="5"/>
  <c r="H46" i="5"/>
  <c r="H45" i="5"/>
  <c r="K4" i="31" l="1"/>
  <c r="C77" i="11"/>
  <c r="C80" i="11" s="1"/>
  <c r="C82" i="11"/>
  <c r="C85" i="11" s="1"/>
  <c r="C12" i="11" a="1"/>
  <c r="C12" i="11" s="1"/>
  <c r="C33" i="11" s="1"/>
  <c r="C87" i="11"/>
  <c r="C90" i="11" s="1"/>
  <c r="C92" i="11"/>
  <c r="C95" i="11" s="1"/>
  <c r="C72" i="11"/>
  <c r="C75" i="11" s="1"/>
  <c r="C57" i="11"/>
  <c r="C63" i="11" s="1"/>
  <c r="F100" i="11"/>
  <c r="C98" i="11"/>
  <c r="C67" i="11"/>
  <c r="C70" i="11" s="1"/>
  <c r="C35" i="11"/>
  <c r="C55" i="11" s="1"/>
  <c r="F65" i="11"/>
  <c r="M4" i="11"/>
  <c r="N4" i="10"/>
  <c r="J4" i="31" l="1"/>
  <c r="L4" i="11"/>
  <c r="M4" i="10"/>
  <c r="E89" i="4"/>
  <c r="D89" i="4"/>
  <c r="E1" i="4"/>
  <c r="D1" i="4"/>
  <c r="F10" i="4"/>
  <c r="I4" i="31" l="1"/>
  <c r="K4" i="11"/>
  <c r="J4" i="11" s="1"/>
  <c r="L4" i="10"/>
  <c r="G82" i="4"/>
  <c r="G77" i="4"/>
  <c r="G72" i="4"/>
  <c r="G67" i="4"/>
  <c r="G62" i="4"/>
  <c r="G57" i="4"/>
  <c r="G52" i="4"/>
  <c r="G44" i="4"/>
  <c r="I4" i="11" l="1"/>
  <c r="K4" i="10"/>
  <c r="U85" i="4"/>
  <c r="U90" i="4" s="1"/>
  <c r="O85" i="4"/>
  <c r="O90" i="4" s="1"/>
  <c r="P85" i="4"/>
  <c r="P90" i="4" s="1"/>
  <c r="T85" i="4"/>
  <c r="T90" i="4" s="1"/>
  <c r="N85" i="4"/>
  <c r="N90" i="4" s="1"/>
  <c r="I85" i="4"/>
  <c r="I90" i="4" s="1"/>
  <c r="Q85" i="4"/>
  <c r="Q90" i="4" s="1"/>
  <c r="L85" i="4"/>
  <c r="L90" i="4" s="1"/>
  <c r="R85" i="4"/>
  <c r="R90" i="4" s="1"/>
  <c r="M85" i="4"/>
  <c r="M90" i="4" s="1"/>
  <c r="J85" i="4"/>
  <c r="J90" i="4" s="1"/>
  <c r="K85" i="4"/>
  <c r="K90" i="4" s="1"/>
  <c r="S85" i="4"/>
  <c r="S90" i="4" s="1"/>
  <c r="H12" i="5"/>
  <c r="C35" i="32" s="1"/>
  <c r="C155" i="32" s="1"/>
  <c r="H13" i="5"/>
  <c r="H14" i="5"/>
  <c r="C168" i="32" s="1"/>
  <c r="C174" i="32" s="1"/>
  <c r="H15" i="5"/>
  <c r="C176" i="32" s="1"/>
  <c r="C179" i="32" s="1"/>
  <c r="H16" i="5"/>
  <c r="C181" i="32" s="1"/>
  <c r="C184" i="32" s="1"/>
  <c r="H17" i="5"/>
  <c r="C186" i="32" s="1"/>
  <c r="C189" i="32" s="1"/>
  <c r="H18" i="5"/>
  <c r="C191" i="32" s="1"/>
  <c r="C194" i="32" s="1"/>
  <c r="H19" i="5"/>
  <c r="C196" i="32" s="1"/>
  <c r="C199" i="32" s="1"/>
  <c r="H20" i="5"/>
  <c r="C201" i="32" s="1"/>
  <c r="C204" i="32" s="1"/>
  <c r="H21" i="5"/>
  <c r="H11" i="5"/>
  <c r="C11" i="32" s="1"/>
  <c r="C33" i="32" s="1"/>
  <c r="F210" i="32" l="1"/>
  <c r="C207" i="32"/>
  <c r="C40" i="4"/>
  <c r="C161" i="32"/>
  <c r="C166" i="32" s="1"/>
  <c r="C19" i="4"/>
  <c r="C32" i="4" s="1"/>
  <c r="C12" i="4"/>
  <c r="C17" i="4" s="1"/>
  <c r="C44" i="31"/>
  <c r="C103" i="31" s="1"/>
  <c r="C102" i="11"/>
  <c r="C52" i="24"/>
  <c r="C55" i="24" s="1"/>
  <c r="C37" i="24"/>
  <c r="C42" i="24" s="1"/>
  <c r="C57" i="24"/>
  <c r="C60" i="24" s="1"/>
  <c r="C77" i="24"/>
  <c r="C80" i="24" s="1"/>
  <c r="C18" i="24"/>
  <c r="C31" i="24" s="1"/>
  <c r="C11" i="24"/>
  <c r="C16" i="24" s="1"/>
  <c r="C44" i="24"/>
  <c r="C50" i="24" s="1"/>
  <c r="F86" i="24"/>
  <c r="C83" i="24"/>
  <c r="C67" i="24"/>
  <c r="C70" i="24" s="1"/>
  <c r="C72" i="24"/>
  <c r="C75" i="24" s="1"/>
  <c r="C62" i="24"/>
  <c r="C65" i="24" s="1"/>
  <c r="C81" i="10"/>
  <c r="C15" i="10"/>
  <c r="C38" i="10"/>
  <c r="F226" i="10"/>
  <c r="C223" i="10"/>
  <c r="C150" i="10"/>
  <c r="C30" i="10"/>
  <c r="C125" i="10"/>
  <c r="C116" i="10"/>
  <c r="C102" i="10"/>
  <c r="C93" i="10"/>
  <c r="J4" i="10"/>
  <c r="C135" i="10"/>
  <c r="F89" i="4"/>
  <c r="C86" i="4"/>
  <c r="I86" i="4"/>
  <c r="I102" i="11" l="1"/>
  <c r="I4" i="10"/>
  <c r="J86" i="4"/>
  <c r="J102" i="11" l="1"/>
  <c r="H4" i="10"/>
  <c r="K86" i="4"/>
  <c r="K102" i="11" l="1"/>
  <c r="L86" i="4"/>
  <c r="L102" i="11" l="1"/>
  <c r="M86" i="4"/>
  <c r="B2" i="4"/>
  <c r="M102" i="11" l="1"/>
  <c r="N86" i="4"/>
  <c r="N102" i="11" l="1"/>
  <c r="O86" i="4"/>
  <c r="O102" i="11" l="1"/>
  <c r="P86" i="4"/>
  <c r="P102" i="11" l="1"/>
  <c r="Q86" i="4"/>
  <c r="Q102" i="11" l="1"/>
  <c r="R86" i="4"/>
  <c r="E62" i="5"/>
  <c r="T4" i="4"/>
  <c r="E60" i="5"/>
  <c r="C85" i="4"/>
  <c r="C79" i="4"/>
  <c r="C82" i="4" s="1"/>
  <c r="A79" i="4"/>
  <c r="A82" i="4" s="1"/>
  <c r="A83" i="4" s="1"/>
  <c r="C74" i="4"/>
  <c r="C77" i="4" s="1"/>
  <c r="A74" i="4"/>
  <c r="A77" i="4" s="1"/>
  <c r="A78" i="4" s="1"/>
  <c r="C69" i="4"/>
  <c r="C72" i="4" s="1"/>
  <c r="A69" i="4"/>
  <c r="A72" i="4" s="1"/>
  <c r="A73" i="4" s="1"/>
  <c r="C64" i="4"/>
  <c r="C67" i="4" s="1"/>
  <c r="A64" i="4"/>
  <c r="A67" i="4" s="1"/>
  <c r="A68" i="4" s="1"/>
  <c r="C59" i="4"/>
  <c r="C62" i="4" s="1"/>
  <c r="A59" i="4"/>
  <c r="A62" i="4" s="1"/>
  <c r="A63" i="4" s="1"/>
  <c r="C54" i="4"/>
  <c r="C57" i="4" s="1"/>
  <c r="A54" i="4"/>
  <c r="A57" i="4" s="1"/>
  <c r="A58" i="4" s="1"/>
  <c r="C46" i="4"/>
  <c r="C52" i="4" s="1"/>
  <c r="A46" i="4"/>
  <c r="A52" i="4" s="1"/>
  <c r="A53" i="4" s="1"/>
  <c r="C44" i="4"/>
  <c r="A44" i="4"/>
  <c r="A45" i="4" s="1"/>
  <c r="T3" i="31" l="1"/>
  <c r="T10" i="31" s="1"/>
  <c r="F9" i="31" s="1"/>
  <c r="R3" i="32"/>
  <c r="P3" i="32"/>
  <c r="L3" i="32"/>
  <c r="J3" i="32"/>
  <c r="O3" i="32"/>
  <c r="I3" i="32"/>
  <c r="T33" i="31"/>
  <c r="T177" i="31" s="1"/>
  <c r="J3" i="24"/>
  <c r="I3" i="24"/>
  <c r="R3" i="24"/>
  <c r="P3" i="24"/>
  <c r="O3" i="24"/>
  <c r="L3" i="24"/>
  <c r="T3" i="11"/>
  <c r="T10" i="11" s="1"/>
  <c r="F9" i="11" s="1"/>
  <c r="R102" i="11"/>
  <c r="S3" i="10"/>
  <c r="S4" i="4"/>
  <c r="D161" i="5"/>
  <c r="S86" i="4"/>
  <c r="F60" i="5"/>
  <c r="F62" i="5"/>
  <c r="F61" i="5"/>
  <c r="T25" i="31" l="1"/>
  <c r="T40" i="31" s="1"/>
  <c r="T196" i="31" s="1"/>
  <c r="T199" i="31" s="1"/>
  <c r="T210" i="31" s="1"/>
  <c r="S3" i="31"/>
  <c r="S10" i="31" s="1"/>
  <c r="S3" i="11"/>
  <c r="S10" i="11" s="1"/>
  <c r="S102" i="11"/>
  <c r="S10" i="10"/>
  <c r="F9" i="10" s="1"/>
  <c r="R3" i="10"/>
  <c r="R4" i="4"/>
  <c r="T86" i="4"/>
  <c r="I9" i="4"/>
  <c r="S33" i="31" l="1"/>
  <c r="S177" i="31" s="1"/>
  <c r="R3" i="31"/>
  <c r="R25" i="31" s="1"/>
  <c r="S25" i="31"/>
  <c r="T180" i="31"/>
  <c r="T178" i="31"/>
  <c r="T179" i="31"/>
  <c r="R10" i="31"/>
  <c r="Q3" i="31"/>
  <c r="R3" i="11"/>
  <c r="R10" i="11" s="1"/>
  <c r="U86" i="4"/>
  <c r="T102" i="11"/>
  <c r="R10" i="10"/>
  <c r="Q3" i="10"/>
  <c r="Q4" i="4"/>
  <c r="A85" i="4"/>
  <c r="D160" i="5"/>
  <c r="T3" i="4"/>
  <c r="J1" i="4"/>
  <c r="J9" i="4"/>
  <c r="R33" i="31" l="1"/>
  <c r="R177" i="31" s="1"/>
  <c r="S40" i="31"/>
  <c r="S196" i="31" s="1"/>
  <c r="S199" i="31" s="1"/>
  <c r="S210" i="31" s="1"/>
  <c r="S180" i="31"/>
  <c r="S178" i="31"/>
  <c r="S179" i="31"/>
  <c r="R179" i="31"/>
  <c r="R178" i="31"/>
  <c r="P3" i="31"/>
  <c r="Q10" i="31"/>
  <c r="Q33" i="31"/>
  <c r="Q177" i="31" s="1"/>
  <c r="Q25" i="31"/>
  <c r="T10" i="4"/>
  <c r="F9" i="4" s="1"/>
  <c r="Q3" i="11"/>
  <c r="P3" i="11" s="1"/>
  <c r="Q10" i="10"/>
  <c r="P3" i="10"/>
  <c r="S3" i="4"/>
  <c r="P4" i="4"/>
  <c r="E161" i="5"/>
  <c r="D162" i="5" s="1"/>
  <c r="E162" i="5" s="1"/>
  <c r="D163" i="5" s="1"/>
  <c r="E163" i="5" s="1"/>
  <c r="D164" i="5" s="1"/>
  <c r="E164" i="5" s="1"/>
  <c r="D165" i="5" s="1"/>
  <c r="E165" i="5" s="1"/>
  <c r="D166" i="5" s="1"/>
  <c r="E166" i="5" s="1"/>
  <c r="D167" i="5" s="1"/>
  <c r="E167" i="5" s="1"/>
  <c r="D168" i="5" s="1"/>
  <c r="E168" i="5" s="1"/>
  <c r="D169" i="5" s="1"/>
  <c r="E169" i="5" s="1"/>
  <c r="D170" i="5" s="1"/>
  <c r="E170" i="5" s="1"/>
  <c r="D171" i="5" s="1"/>
  <c r="E171" i="5" s="1"/>
  <c r="D172" i="5" s="1"/>
  <c r="E172" i="5" s="1"/>
  <c r="K9" i="4"/>
  <c r="K1" i="4"/>
  <c r="R180" i="31" l="1"/>
  <c r="R40" i="31"/>
  <c r="R196" i="31" s="1"/>
  <c r="R199" i="31" s="1"/>
  <c r="R210" i="31" s="1"/>
  <c r="Q180" i="31"/>
  <c r="Q179" i="31"/>
  <c r="Q178" i="31"/>
  <c r="Q40" i="31"/>
  <c r="Q196" i="31" s="1"/>
  <c r="Q199" i="31" s="1"/>
  <c r="Q210" i="31" s="1"/>
  <c r="P33" i="31"/>
  <c r="P177" i="31" s="1"/>
  <c r="P25" i="31"/>
  <c r="P10" i="31"/>
  <c r="O3" i="31"/>
  <c r="S10" i="4"/>
  <c r="Q10" i="11"/>
  <c r="P10" i="11"/>
  <c r="O3" i="11"/>
  <c r="P10" i="10"/>
  <c r="O3" i="10"/>
  <c r="O4" i="4"/>
  <c r="R3" i="4"/>
  <c r="D159" i="5"/>
  <c r="L1" i="4"/>
  <c r="L9" i="4"/>
  <c r="P180" i="31" l="1"/>
  <c r="P179" i="31"/>
  <c r="P178" i="31"/>
  <c r="P8" i="32"/>
  <c r="O8" i="32"/>
  <c r="R8" i="32" s="1"/>
  <c r="J8" i="32"/>
  <c r="I8" i="32"/>
  <c r="L8" i="32" s="1"/>
  <c r="F8" i="32"/>
  <c r="O10" i="31"/>
  <c r="O25" i="31"/>
  <c r="O33" i="31"/>
  <c r="O177" i="31" s="1"/>
  <c r="N3" i="31"/>
  <c r="P40" i="31"/>
  <c r="P196" i="31" s="1"/>
  <c r="P199" i="31" s="1"/>
  <c r="P210" i="31" s="1"/>
  <c r="R10" i="4"/>
  <c r="J8" i="24"/>
  <c r="I8" i="24"/>
  <c r="L8" i="24" s="1"/>
  <c r="F8" i="24"/>
  <c r="P8" i="24"/>
  <c r="O8" i="24"/>
  <c r="R8" i="24" s="1"/>
  <c r="N3" i="11"/>
  <c r="O10" i="11"/>
  <c r="O10" i="10"/>
  <c r="N3" i="10"/>
  <c r="Q3" i="4"/>
  <c r="N4" i="4"/>
  <c r="M1" i="4"/>
  <c r="M9" i="4"/>
  <c r="O178" i="31" l="1"/>
  <c r="O180" i="31"/>
  <c r="O179" i="31"/>
  <c r="N10" i="31"/>
  <c r="N25" i="31"/>
  <c r="N33" i="31"/>
  <c r="N177" i="31" s="1"/>
  <c r="M3" i="31"/>
  <c r="O40" i="31"/>
  <c r="O196" i="31" s="1"/>
  <c r="O199" i="31" s="1"/>
  <c r="O210" i="31" s="1"/>
  <c r="Q10" i="4"/>
  <c r="N10" i="11"/>
  <c r="M3" i="11"/>
  <c r="N10" i="10"/>
  <c r="M3" i="10"/>
  <c r="M4" i="4"/>
  <c r="P3" i="4"/>
  <c r="N1" i="4"/>
  <c r="N9" i="4"/>
  <c r="N178" i="31" l="1"/>
  <c r="N179" i="31"/>
  <c r="N180" i="31"/>
  <c r="M33" i="31"/>
  <c r="M177" i="31" s="1"/>
  <c r="M10" i="31"/>
  <c r="M25" i="31"/>
  <c r="L3" i="31"/>
  <c r="N40" i="31"/>
  <c r="N196" i="31" s="1"/>
  <c r="N199" i="31" s="1"/>
  <c r="N210" i="31" s="1"/>
  <c r="P10" i="4"/>
  <c r="M10" i="11"/>
  <c r="L3" i="11"/>
  <c r="M10" i="10"/>
  <c r="L3" i="10"/>
  <c r="O3" i="4"/>
  <c r="L4" i="4"/>
  <c r="O1" i="4"/>
  <c r="O9" i="4"/>
  <c r="M178" i="31" l="1"/>
  <c r="M180" i="31"/>
  <c r="M179" i="31"/>
  <c r="M40" i="31"/>
  <c r="M196" i="31" s="1"/>
  <c r="M199" i="31" s="1"/>
  <c r="M210" i="31" s="1"/>
  <c r="L25" i="31"/>
  <c r="L10" i="31"/>
  <c r="L33" i="31"/>
  <c r="L177" i="31" s="1"/>
  <c r="K3" i="31"/>
  <c r="O10" i="4"/>
  <c r="K3" i="11"/>
  <c r="J3" i="11" s="1"/>
  <c r="L10" i="11"/>
  <c r="L10" i="10"/>
  <c r="K3" i="10"/>
  <c r="K4" i="4"/>
  <c r="N3" i="4"/>
  <c r="P1" i="4"/>
  <c r="P9" i="4"/>
  <c r="L179" i="31" l="1"/>
  <c r="L178" i="31"/>
  <c r="L180" i="31"/>
  <c r="K33" i="31"/>
  <c r="K177" i="31" s="1"/>
  <c r="K25" i="31"/>
  <c r="K10" i="31"/>
  <c r="J3" i="31"/>
  <c r="L40" i="31"/>
  <c r="L196" i="31" s="1"/>
  <c r="L199" i="31" s="1"/>
  <c r="L210" i="31" s="1"/>
  <c r="J10" i="11"/>
  <c r="I3" i="11"/>
  <c r="I10" i="11" s="1"/>
  <c r="N10" i="4"/>
  <c r="K10" i="11"/>
  <c r="K10" i="10"/>
  <c r="J3" i="10"/>
  <c r="M3" i="4"/>
  <c r="J4" i="4"/>
  <c r="Q1" i="4"/>
  <c r="Q9" i="4"/>
  <c r="K179" i="31" l="1"/>
  <c r="K178" i="31"/>
  <c r="K180" i="31"/>
  <c r="K40" i="31"/>
  <c r="K196" i="31" s="1"/>
  <c r="K199" i="31" s="1"/>
  <c r="K210" i="31" s="1"/>
  <c r="J33" i="31"/>
  <c r="J177" i="31" s="1"/>
  <c r="J10" i="31"/>
  <c r="J25" i="31"/>
  <c r="I3" i="31"/>
  <c r="M10" i="4"/>
  <c r="J10" i="10"/>
  <c r="I3" i="10"/>
  <c r="I4" i="4"/>
  <c r="L3" i="4"/>
  <c r="R1" i="4"/>
  <c r="R9" i="4"/>
  <c r="J179" i="31" l="1"/>
  <c r="J178" i="31"/>
  <c r="J180" i="31"/>
  <c r="J40" i="31"/>
  <c r="J196" i="31" s="1"/>
  <c r="J199" i="31" s="1"/>
  <c r="J210" i="31" s="1"/>
  <c r="I25" i="31"/>
  <c r="I10" i="31"/>
  <c r="I33" i="31"/>
  <c r="L10" i="4"/>
  <c r="I10" i="10"/>
  <c r="H3" i="10"/>
  <c r="K3" i="4"/>
  <c r="S9" i="4"/>
  <c r="S1" i="4"/>
  <c r="I180" i="31" l="1"/>
  <c r="I179" i="31"/>
  <c r="A179" i="31" s="1"/>
  <c r="A33" i="31"/>
  <c r="I177" i="31"/>
  <c r="A177" i="31" s="1"/>
  <c r="I178" i="31"/>
  <c r="A178" i="31" s="1"/>
  <c r="A25" i="31"/>
  <c r="I40" i="31"/>
  <c r="I196" i="31" s="1"/>
  <c r="I199" i="31" s="1"/>
  <c r="K10" i="4"/>
  <c r="H10" i="10"/>
  <c r="J3" i="4"/>
  <c r="T1" i="4"/>
  <c r="T9" i="4"/>
  <c r="J10" i="4" l="1"/>
  <c r="I3" i="4"/>
  <c r="I210" i="31" l="1"/>
  <c r="I10" i="4"/>
  <c r="L174" i="32" l="1"/>
  <c r="L207" i="32" l="1"/>
  <c r="M207" i="32" s="1"/>
  <c r="M211" i="32" s="1"/>
  <c r="M174" i="32"/>
  <c r="L211" i="32" l="1"/>
  <c r="I174" i="31"/>
  <c r="S174" i="31"/>
  <c r="R174" i="31"/>
  <c r="N174" i="31"/>
  <c r="Q174" i="31"/>
  <c r="P174" i="31"/>
  <c r="O174" i="31"/>
  <c r="M174" i="31"/>
  <c r="J174" i="31"/>
  <c r="L174" i="31"/>
  <c r="K174" i="31"/>
  <c r="A22" i="31"/>
  <c r="P23" i="31"/>
  <c r="P172" i="31"/>
  <c r="I23" i="31"/>
  <c r="M23" i="31"/>
  <c r="M172" i="31" s="1"/>
  <c r="Q23" i="31"/>
  <c r="Q172" i="31" s="1"/>
  <c r="L23" i="31"/>
  <c r="L172" i="31" s="1"/>
  <c r="J23" i="31"/>
  <c r="J172" i="31" s="1"/>
  <c r="N23" i="31"/>
  <c r="N172" i="31" s="1"/>
  <c r="R23" i="31"/>
  <c r="R172" i="31" s="1"/>
  <c r="K23" i="31"/>
  <c r="K172" i="31" s="1"/>
  <c r="O23" i="31"/>
  <c r="O172" i="31" s="1"/>
  <c r="S23" i="31"/>
  <c r="S172" i="31" s="1"/>
  <c r="A23" i="31" l="1"/>
  <c r="A174" i="31"/>
  <c r="I172" i="31"/>
  <c r="A172" i="31" s="1"/>
  <c r="A169" i="3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Axelle Cazalets</author>
  </authors>
  <commentList>
    <comment ref="I3" authorId="0" shapeId="0" xr:uid="{22386122-2337-4749-B0EF-70814F50FF00}">
      <text>
        <r>
          <rPr>
            <b/>
            <sz val="9"/>
            <color indexed="81"/>
            <rFont val="Tahoma"/>
            <family val="2"/>
          </rPr>
          <t xml:space="preserve">Section: </t>
        </r>
        <r>
          <rPr>
            <sz val="9"/>
            <color indexed="81"/>
            <rFont val="Tahoma"/>
            <family val="2"/>
          </rPr>
          <t xml:space="preserve">Summary
</t>
        </r>
        <r>
          <rPr>
            <b/>
            <sz val="9"/>
            <color indexed="81"/>
            <rFont val="Tahoma"/>
            <family val="2"/>
          </rPr>
          <t>Block:</t>
        </r>
        <r>
          <rPr>
            <sz val="9"/>
            <color indexed="81"/>
            <rFont val="Tahoma"/>
            <family val="2"/>
          </rPr>
          <t xml:space="preserve"> B1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Axelle Cazalets</author>
  </authors>
  <commentList>
    <comment ref="I3" authorId="0" shapeId="0" xr:uid="{40F52380-847F-4BBA-946D-F556CDD23AFB}">
      <text>
        <r>
          <rPr>
            <b/>
            <sz val="9"/>
            <color indexed="81"/>
            <rFont val="Tahoma"/>
            <family val="2"/>
          </rPr>
          <t xml:space="preserve">Section: </t>
        </r>
        <r>
          <rPr>
            <sz val="9"/>
            <color indexed="81"/>
            <rFont val="Tahoma"/>
            <family val="2"/>
          </rPr>
          <t xml:space="preserve">Summary
</t>
        </r>
        <r>
          <rPr>
            <b/>
            <sz val="9"/>
            <color indexed="81"/>
            <rFont val="Tahoma"/>
            <family val="2"/>
          </rPr>
          <t>Block:</t>
        </r>
        <r>
          <rPr>
            <sz val="9"/>
            <color indexed="81"/>
            <rFont val="Tahoma"/>
            <family val="2"/>
          </rPr>
          <t xml:space="preserve"> B1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Axelle Cazalets</author>
  </authors>
  <commentList>
    <comment ref="L3" authorId="0" shapeId="0" xr:uid="{70FDE775-9FD0-416E-B6AA-EF0E0C4DAD57}">
      <text>
        <r>
          <rPr>
            <b/>
            <sz val="9"/>
            <color indexed="81"/>
            <rFont val="Tahoma"/>
            <family val="2"/>
          </rPr>
          <t xml:space="preserve">Section: </t>
        </r>
        <r>
          <rPr>
            <sz val="9"/>
            <color indexed="81"/>
            <rFont val="Tahoma"/>
            <family val="2"/>
          </rPr>
          <t xml:space="preserve">Summary
</t>
        </r>
        <r>
          <rPr>
            <b/>
            <sz val="9"/>
            <color indexed="81"/>
            <rFont val="Tahoma"/>
            <family val="2"/>
          </rPr>
          <t>Block:</t>
        </r>
        <r>
          <rPr>
            <sz val="9"/>
            <color indexed="81"/>
            <rFont val="Tahoma"/>
            <family val="2"/>
          </rPr>
          <t xml:space="preserve"> B1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Axelle Cazalets</author>
  </authors>
  <commentList>
    <comment ref="L3" authorId="0" shapeId="0" xr:uid="{608832CF-576B-4D69-8746-B243C7BA8772}">
      <text>
        <r>
          <rPr>
            <b/>
            <sz val="9"/>
            <color indexed="81"/>
            <rFont val="Tahoma"/>
            <family val="2"/>
          </rPr>
          <t xml:space="preserve">Section: </t>
        </r>
        <r>
          <rPr>
            <sz val="9"/>
            <color indexed="81"/>
            <rFont val="Tahoma"/>
            <family val="2"/>
          </rPr>
          <t xml:space="preserve">Summary
</t>
        </r>
        <r>
          <rPr>
            <b/>
            <sz val="9"/>
            <color indexed="81"/>
            <rFont val="Tahoma"/>
            <family val="2"/>
          </rPr>
          <t>Block:</t>
        </r>
        <r>
          <rPr>
            <sz val="9"/>
            <color indexed="81"/>
            <rFont val="Tahoma"/>
            <family val="2"/>
          </rPr>
          <t xml:space="preserve"> B1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Axelle Cazalets</author>
  </authors>
  <commentList>
    <comment ref="H3" authorId="0" shapeId="0" xr:uid="{AC91D919-12BE-4E85-AC93-E4AA4690FCE1}">
      <text>
        <r>
          <rPr>
            <b/>
            <sz val="9"/>
            <color indexed="81"/>
            <rFont val="Tahoma"/>
            <family val="2"/>
          </rPr>
          <t xml:space="preserve">Section: </t>
        </r>
        <r>
          <rPr>
            <sz val="9"/>
            <color indexed="81"/>
            <rFont val="Tahoma"/>
            <family val="2"/>
          </rPr>
          <t xml:space="preserve">Summary
</t>
        </r>
        <r>
          <rPr>
            <b/>
            <sz val="9"/>
            <color indexed="81"/>
            <rFont val="Tahoma"/>
            <family val="2"/>
          </rPr>
          <t>Block:</t>
        </r>
        <r>
          <rPr>
            <sz val="9"/>
            <color indexed="81"/>
            <rFont val="Tahoma"/>
            <family val="2"/>
          </rPr>
          <t xml:space="preserve"> B1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<sst xmlns="http://schemas.openxmlformats.org/spreadsheetml/2006/main" count="2187" uniqueCount="568">
  <si>
    <t>#hidecolumn</t>
  </si>
  <si>
    <t>#hiderow</t>
  </si>
  <si>
    <t>Operating Expenses</t>
  </si>
  <si>
    <t>Current Year</t>
  </si>
  <si>
    <t>Account</t>
  </si>
  <si>
    <t>Year</t>
  </si>
  <si>
    <t>Scenario</t>
  </si>
  <si>
    <t>#freezecolumn</t>
  </si>
  <si>
    <t>Value</t>
  </si>
  <si>
    <t>#freezerow</t>
  </si>
  <si>
    <t>MultiDynamic: Account</t>
  </si>
  <si>
    <t>Assumptions &amp; Controls</t>
  </si>
  <si>
    <t>Manage Configurations &amp; Selections</t>
  </si>
  <si>
    <t>Configuration Options</t>
  </si>
  <si>
    <t>#hidesheet</t>
  </si>
  <si>
    <t>Option</t>
  </si>
  <si>
    <t>Selection</t>
  </si>
  <si>
    <t>Rule Number</t>
  </si>
  <si>
    <t>Use Vena Protect Sheet Flag</t>
  </si>
  <si>
    <t>Mappings Control</t>
  </si>
  <si>
    <t>Groups</t>
  </si>
  <si>
    <t>Member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</si>
  <si>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</si>
  <si>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</si>
  <si>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</si>
  <si>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</si>
  <si>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</si>
  <si>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</si>
  <si>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</si>
  <si>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</si>
  <si>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</si>
  <si>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</si>
  <si>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GroupTotal</t>
  </si>
  <si>
    <t>Revenue</t>
  </si>
  <si>
    <t>Workbook Variables &amp; Settings</t>
  </si>
  <si>
    <t>Name</t>
  </si>
  <si>
    <t>Alias</t>
  </si>
  <si>
    <t>pvYear</t>
  </si>
  <si>
    <t>pvPeriod</t>
  </si>
  <si>
    <t>pvScenarioPlan</t>
  </si>
  <si>
    <t>Setting_FiscalStartMonth</t>
  </si>
  <si>
    <t>1 (Jan)</t>
  </si>
  <si>
    <t>Setting_PlanningMethod</t>
  </si>
  <si>
    <t>Model Name</t>
  </si>
  <si>
    <t>Entity</t>
  </si>
  <si>
    <t>Department</t>
  </si>
  <si>
    <t>Currency</t>
  </si>
  <si>
    <t>Sections</t>
  </si>
  <si>
    <t>Placement</t>
  </si>
  <si>
    <t>Rows</t>
  </si>
  <si>
    <t>Placeholder 1</t>
  </si>
  <si>
    <t>Page</t>
  </si>
  <si>
    <t>Undefined (Not Placeholder 1 Specific)</t>
  </si>
  <si>
    <t>Placeholder 2</t>
  </si>
  <si>
    <t>Undefined (Not Placeholder 2 Specific)</t>
  </si>
  <si>
    <t>Placeholder 3</t>
  </si>
  <si>
    <t>Undefined (Not Placeholder 3 Specific)</t>
  </si>
  <si>
    <t>Placeholder 4</t>
  </si>
  <si>
    <t>Undefined (Not Placeholder 4 Specific)</t>
  </si>
  <si>
    <t>Columns</t>
  </si>
  <si>
    <t>Period</t>
  </si>
  <si>
    <t>Measure</t>
  </si>
  <si>
    <t>Dates Management</t>
  </si>
  <si>
    <t>Fiscal Periods</t>
  </si>
  <si>
    <t>Start Date</t>
  </si>
  <si>
    <t>End Date</t>
  </si>
  <si>
    <t>OpeningPeriod</t>
  </si>
  <si>
    <t>FiscalStartDate</t>
  </si>
  <si>
    <t/>
  </si>
  <si>
    <t>Variable</t>
  </si>
  <si>
    <t>Setting</t>
  </si>
  <si>
    <t>1. Finance Cube</t>
  </si>
  <si>
    <t>+</t>
  </si>
  <si>
    <t>-</t>
  </si>
  <si>
    <t>Income Tax Expense/Benefit</t>
  </si>
  <si>
    <t>Net Income</t>
  </si>
  <si>
    <t>MultiDynamic: Department</t>
  </si>
  <si>
    <t>MultiDynamic: Entity</t>
  </si>
  <si>
    <t>Income Statement</t>
  </si>
  <si>
    <t>All Departments</t>
  </si>
  <si>
    <t>Balance Sheet</t>
  </si>
  <si>
    <t>GroupBS1</t>
  </si>
  <si>
    <t>GroupBS2</t>
  </si>
  <si>
    <t>GroupBS3</t>
  </si>
  <si>
    <t>GroupBS4</t>
  </si>
  <si>
    <t>GroupBS5</t>
  </si>
  <si>
    <t>GroupBS6</t>
  </si>
  <si>
    <t>GroupBS7</t>
  </si>
  <si>
    <t>GroupBS8</t>
  </si>
  <si>
    <t>GroupBS9</t>
  </si>
  <si>
    <t>GroupBS10</t>
  </si>
  <si>
    <t>GroupBSTotal</t>
  </si>
  <si>
    <t>Assets</t>
  </si>
  <si>
    <t>Liabilities</t>
  </si>
  <si>
    <t>Selection (From IS)</t>
  </si>
  <si>
    <t>Regular Planning</t>
  </si>
  <si>
    <t>Ending Balance BS data used</t>
  </si>
  <si>
    <t>Local (USD)</t>
  </si>
  <si>
    <t>Non-Operating Income</t>
  </si>
  <si>
    <t>Non-Operating Expense</t>
  </si>
  <si>
    <t>Net Operating Income</t>
  </si>
  <si>
    <t>Cumulative Net Income</t>
  </si>
  <si>
    <t>Shareholders' Equity</t>
  </si>
  <si>
    <t>Plan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</si>
  <si>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</si>
  <si>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</si>
  <si>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</si>
  <si>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</si>
  <si>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</si>
  <si>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</si>
  <si>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</si>
  <si>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</si>
  <si>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</si>
  <si>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</si>
  <si>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</si>
  <si>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</si>
  <si>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</si>
  <si>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</si>
  <si>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T12 Summary</t>
  </si>
  <si>
    <t>IS.T12</t>
  </si>
  <si>
    <t>BS.T12</t>
  </si>
  <si>
    <t>* Create new section in Control tab and copy/paste (Ctrl+C --&gt; Ctrl+Shift+V) Placeholders,  Currency, and Measure into new section</t>
  </si>
  <si>
    <t>* In new sheet, copy entire tab and paste (Ctrl+C --&gt; Ctrl+Shift+V) into new sheet</t>
  </si>
  <si>
    <t>* Type in new section name to correspond with new tab, Leave Block name blank</t>
  </si>
  <si>
    <t>* Type in Section name created in prior step and name Block 'B1'</t>
  </si>
  <si>
    <t>Budget</t>
  </si>
  <si>
    <t>% Var</t>
  </si>
  <si>
    <t>PY</t>
  </si>
  <si>
    <t>BvASummary</t>
  </si>
  <si>
    <t>GroupISDet1</t>
  </si>
  <si>
    <t>GroupISDet2</t>
  </si>
  <si>
    <t>GroupISDet3</t>
  </si>
  <si>
    <t>GroupISDet4</t>
  </si>
  <si>
    <t>GroupISDet5</t>
  </si>
  <si>
    <t>GroupISDet6</t>
  </si>
  <si>
    <t>GroupISDet7</t>
  </si>
  <si>
    <t>GroupISDet8</t>
  </si>
  <si>
    <t>GroupISDet9</t>
  </si>
  <si>
    <t>GroupISDet10</t>
  </si>
  <si>
    <t>GroupISDetTotal</t>
  </si>
  <si>
    <t>Assisted Living Revenue</t>
  </si>
  <si>
    <t>Memory Care Revenue</t>
  </si>
  <si>
    <t>Ancillary/Other Revenue</t>
  </si>
  <si>
    <t>Salaries &amp; Wages</t>
  </si>
  <si>
    <t>Payroll Tax</t>
  </si>
  <si>
    <t>Benefits</t>
  </si>
  <si>
    <t>Contract Services</t>
  </si>
  <si>
    <t>Sales &amp; Marketing</t>
  </si>
  <si>
    <t>Equipment</t>
  </si>
  <si>
    <t>Supplies</t>
  </si>
  <si>
    <t>Group IS Det</t>
  </si>
  <si>
    <t>GroupISDet11</t>
  </si>
  <si>
    <t>GroupISDet12</t>
  </si>
  <si>
    <t>GroupISDet13</t>
  </si>
  <si>
    <t>GroupISDet14</t>
  </si>
  <si>
    <t>GroupISDet15</t>
  </si>
  <si>
    <t>Utilities</t>
  </si>
  <si>
    <t>G&amp;A</t>
  </si>
  <si>
    <t>Other G&amp;A</t>
  </si>
  <si>
    <t>GroupISDet16</t>
  </si>
  <si>
    <t>Census</t>
  </si>
  <si>
    <t>Assisted Living</t>
  </si>
  <si>
    <t>1 Bedroom AL</t>
  </si>
  <si>
    <t>1 Bedroom Deluxe AL</t>
  </si>
  <si>
    <t>2 Bedroom AL</t>
  </si>
  <si>
    <t>2 Bedroom Deluxe AL</t>
  </si>
  <si>
    <t>Studio AL</t>
  </si>
  <si>
    <t>Total Units Occupied</t>
  </si>
  <si>
    <t>2nd Occupant</t>
  </si>
  <si>
    <t>Beds Occupied</t>
  </si>
  <si>
    <t>Resident Days</t>
  </si>
  <si>
    <t>Avg Residents Per Month</t>
  </si>
  <si>
    <t>Unit Occupancy</t>
  </si>
  <si>
    <t>Bed Occupancy</t>
  </si>
  <si>
    <t>Memory Care</t>
  </si>
  <si>
    <t>Units Occupied</t>
  </si>
  <si>
    <t xml:space="preserve">Total  </t>
  </si>
  <si>
    <t>All Departments - Planned</t>
  </si>
  <si>
    <t>Studio w/ Den AL</t>
  </si>
  <si>
    <t>AL Resident Days</t>
  </si>
  <si>
    <t>MC Beds Occupied</t>
  </si>
  <si>
    <t>MC Resident Days</t>
  </si>
  <si>
    <t>Avg AL Residents Per Month</t>
  </si>
  <si>
    <t>Avg MC Residents Per Month</t>
  </si>
  <si>
    <t>T12</t>
  </si>
  <si>
    <t>Operating Margin</t>
  </si>
  <si>
    <t>Metrics</t>
  </si>
  <si>
    <t>Revpor (by units) - Rent</t>
  </si>
  <si>
    <t>Assisted Living - Rent &amp; 2nd Occupant</t>
  </si>
  <si>
    <t>Assisted Living - Rent Only</t>
  </si>
  <si>
    <t>Assisted Living - 2nd Occupant Only</t>
  </si>
  <si>
    <t>Revpor (by avg resident)</t>
  </si>
  <si>
    <t>Memory Care - Total</t>
  </si>
  <si>
    <t>Assisted Living - Care Only</t>
  </si>
  <si>
    <t>Assisted Living - Total</t>
  </si>
  <si>
    <t xml:space="preserve">Total </t>
  </si>
  <si>
    <t>Revpor (by units) - Total</t>
  </si>
  <si>
    <t>Ancillary</t>
  </si>
  <si>
    <t>Payroll PRD</t>
  </si>
  <si>
    <t>H&amp;W</t>
  </si>
  <si>
    <t>Activities</t>
  </si>
  <si>
    <t>Dining</t>
  </si>
  <si>
    <t>HK/Laundry</t>
  </si>
  <si>
    <t>R&amp;M</t>
  </si>
  <si>
    <t>Marketing</t>
  </si>
  <si>
    <t>Bonus</t>
  </si>
  <si>
    <t>PTO</t>
  </si>
  <si>
    <t>Expense PRD</t>
  </si>
  <si>
    <t>Total (Including Payroll)</t>
  </si>
  <si>
    <t>Misc Stats</t>
  </si>
  <si>
    <t>Gross Margin</t>
  </si>
  <si>
    <t>Wages as a % of Total Expenses</t>
  </si>
  <si>
    <t>Food PRD</t>
  </si>
  <si>
    <t>Total Revenue</t>
  </si>
  <si>
    <t>Total Operating Expense</t>
  </si>
  <si>
    <t>Other Income/Expense</t>
  </si>
  <si>
    <t>#showrow</t>
  </si>
  <si>
    <t>AL Units</t>
  </si>
  <si>
    <t>Overall Occupancy</t>
  </si>
  <si>
    <t>Stats</t>
  </si>
  <si>
    <t>Regular</t>
  </si>
  <si>
    <t>Overtime</t>
  </si>
  <si>
    <t>Holiday</t>
  </si>
  <si>
    <t>Other Operating Expenses</t>
  </si>
  <si>
    <t>7200.015.30 (Food Costs)</t>
  </si>
  <si>
    <t>D00</t>
  </si>
  <si>
    <t>D01</t>
  </si>
  <si>
    <t>D10 (Health &amp; Wellness)</t>
  </si>
  <si>
    <t>D11 (Memory Care)</t>
  </si>
  <si>
    <t>D12 (Assisted Living)</t>
  </si>
  <si>
    <t>D20 (Activities)</t>
  </si>
  <si>
    <t>D30 (Dining Services)</t>
  </si>
  <si>
    <t>D40 (Housekeeping)</t>
  </si>
  <si>
    <t>D60 (Maintenance)</t>
  </si>
  <si>
    <t>D70 (Marketing)</t>
  </si>
  <si>
    <t>D90 (G&amp;A)</t>
  </si>
  <si>
    <t>D99 (Intercompany)</t>
  </si>
  <si>
    <t>5010.010.11 (R&amp;B Private MC)</t>
  </si>
  <si>
    <t>5010.020.11 (R&amp;B Medicaid MC)</t>
  </si>
  <si>
    <t>5011.010.11 (R&amp;B Private Respite MC)</t>
  </si>
  <si>
    <t>5011.020.11 (R&amp;B Medicaid Respite MC)</t>
  </si>
  <si>
    <t>5012.010.11 (R&amp;B Second Person MC)</t>
  </si>
  <si>
    <t>5013.010.11 (R&amp;B Share of Cost MC)</t>
  </si>
  <si>
    <t>5014.010.11 (R&amp;B Private Insurance MC)</t>
  </si>
  <si>
    <t>5101.010.11 (Care Level-Silver PP MC)</t>
  </si>
  <si>
    <t>5101.020.11 (Care Level-Silver MCD MC)</t>
  </si>
  <si>
    <t>5102.010.11 (Care Level-Gold PP MC)</t>
  </si>
  <si>
    <t>5102.020.11 (Care Level-Gold MCD MC)</t>
  </si>
  <si>
    <t>5103.010.11 (Care Level-Platinum PP MC)</t>
  </si>
  <si>
    <t>5103.020.11 (Care Level-Platinum MCD MC)</t>
  </si>
  <si>
    <t>5401.010.11 (Personal Care Services MC)</t>
  </si>
  <si>
    <t>5401.020.11 (Personal Care Services MCD MC)</t>
  </si>
  <si>
    <t>5416.010.11 (Incontinence Program MC)</t>
  </si>
  <si>
    <t>5417.010.11 (Medication Assistance MC)</t>
  </si>
  <si>
    <t>5700.010.11 (Concession R&amp;B Private MC)</t>
  </si>
  <si>
    <t>5701.010.11 (Concession Care Level PP MC)</t>
  </si>
  <si>
    <t>5703.010.11 (Concession Market Arbitrage MC)</t>
  </si>
  <si>
    <t>5704.010.11 (Concession Second Person MC)</t>
  </si>
  <si>
    <t>5705.010.11 (Concession Incentives MC)</t>
  </si>
  <si>
    <t>5720.020.11 (C/A R&amp;B Medicaid MC)</t>
  </si>
  <si>
    <t>5721.020.11 (C/A Care Level Medicaid MC)</t>
  </si>
  <si>
    <t>5010.010.12 (R&amp;B Private AL)</t>
  </si>
  <si>
    <t>5010.020.12 (R&amp;B Medicaid AL)</t>
  </si>
  <si>
    <t>5011.010.12 (R&amp;B Private Respite AL)</t>
  </si>
  <si>
    <t>5011.020.12 (R&amp;B Medicaid Respite AL)</t>
  </si>
  <si>
    <t>5012.010.12 (R&amp;B Second Person AL)</t>
  </si>
  <si>
    <t>5013.010.12 (R&amp;B Share of Cost AL)</t>
  </si>
  <si>
    <t>5101.010.12 (Care Level-LOC 1 PP AL)</t>
  </si>
  <si>
    <t>5101.020.12 (Care Level-LOC 1 MCD AL)</t>
  </si>
  <si>
    <t>5102.010.12 (Care Level-LOC 2 PP AL)</t>
  </si>
  <si>
    <t>5102.020.12 (Care Level-LOC 2 MCD AL)</t>
  </si>
  <si>
    <t>5103.010.12 (Care Level-LOC 3 PP AL)</t>
  </si>
  <si>
    <t>5103.020.12 (Care Level-LOC 3 MCD AL)</t>
  </si>
  <si>
    <t>5104.010.12 (Care Level-LOC 4 PP AL)</t>
  </si>
  <si>
    <t>5105.010.12 (Care Level-LOC 5 PP AL)</t>
  </si>
  <si>
    <t>5106.010.12 (Care Level-LOC 6 PP AL)</t>
  </si>
  <si>
    <t>5401.010.12 (Personal Care Services AL)</t>
  </si>
  <si>
    <t>5401.020.12 (Personal Care Services MCD AL)</t>
  </si>
  <si>
    <t>5402.010.10 (Additional Health Services)</t>
  </si>
  <si>
    <t>5416.010.12 (Incontinence Program AL)</t>
  </si>
  <si>
    <t>5417.010.12 (Medication Assistance AL)</t>
  </si>
  <si>
    <t>5700.010.12 (Concession R&amp;B Private AL)</t>
  </si>
  <si>
    <t>5701.010.12 (Concession Care Level PP AL)</t>
  </si>
  <si>
    <t>5703.010.12 (Concession Market Arbitrage AL)</t>
  </si>
  <si>
    <t>5704.010.12 (Concession Second Person AL)</t>
  </si>
  <si>
    <t>5705.010.12 (Concession Incentives AL)</t>
  </si>
  <si>
    <t>5720.020.12 (C/A R&amp;B Medicaid AL)</t>
  </si>
  <si>
    <t>5721.020.12 (C/A Care Level Medicaid AL)</t>
  </si>
  <si>
    <t>BvA</t>
  </si>
  <si>
    <t>6 (Jun)</t>
  </si>
  <si>
    <t>Statistical Analysis</t>
  </si>
  <si>
    <t>103 (Avista Sun City West)</t>
  </si>
  <si>
    <t>[-] Equity</t>
  </si>
  <si>
    <t xml:space="preserve">     [*] 3000.000.00 (Retained Earnings)</t>
  </si>
  <si>
    <t xml:space="preserve">     [*] 3000.006.00 (Capital - Sun City West)</t>
  </si>
  <si>
    <t>[-] Current Liabilities</t>
  </si>
  <si>
    <t xml:space="preserve">     [*] 2010.000.00 (AP - System)</t>
  </si>
  <si>
    <t xml:space="preserve">     [*] 2096.001.00 (ARPA Funds)</t>
  </si>
  <si>
    <t xml:space="preserve">     [*] 2100.999.00 (Due (to)/from ASLM)</t>
  </si>
  <si>
    <t xml:space="preserve">     [*] 2100.999.99 (Due (to)/from ASLM)</t>
  </si>
  <si>
    <t xml:space="preserve">     [*] 2101.999.00 (Due (to)/from ASLM PR Acct)</t>
  </si>
  <si>
    <t xml:space="preserve">     [*] 2400.001.00 (LOC - AZB&amp;T)</t>
  </si>
  <si>
    <t xml:space="preserve">     [*] 2050.001.00 (Accrued Salaries &amp; Wages)</t>
  </si>
  <si>
    <t xml:space="preserve">     [*] 2050.002.00 (Accrued PTO)</t>
  </si>
  <si>
    <t xml:space="preserve">     [*] 2050.003.00 (Accrued Bonus)</t>
  </si>
  <si>
    <t xml:space="preserve">     [*] 2080.002.00 (Accrued Real Estate Taxes)</t>
  </si>
  <si>
    <t xml:space="preserve">     [*] 2090.001.00 (Accrued Expenses)</t>
  </si>
  <si>
    <t xml:space="preserve">     [*] 2010.002.00 (Resident Deposits Held)</t>
  </si>
  <si>
    <t xml:space="preserve">     [*] 2015.000.00 (Unearned AR Rent Income)</t>
  </si>
  <si>
    <t>[-] Long-Term Liabilities</t>
  </si>
  <si>
    <t xml:space="preserve">     [*] 2420.001.00 (Loan - Ahlstrom)</t>
  </si>
  <si>
    <t xml:space="preserve">     [*] 2440.001.00 (Loan - Sabra)</t>
  </si>
  <si>
    <t>[-] Current Assets</t>
  </si>
  <si>
    <t xml:space="preserve">     [*] 1010.001.00 (Operating Cash - AZB&amp;T)</t>
  </si>
  <si>
    <t xml:space="preserve">     [*] 1012.000.00 (Petty Cash)</t>
  </si>
  <si>
    <t xml:space="preserve">     [*] 1030.010.00 (AR - Private Pay)</t>
  </si>
  <si>
    <t xml:space="preserve">     [*] 1030.020.00 (AR - Medicaid)</t>
  </si>
  <si>
    <t xml:space="preserve">     [*] 1040.000.00 (Allow for Doubtful Accounts)</t>
  </si>
  <si>
    <t xml:space="preserve">     [*] 1070.000.00 (AR Other)</t>
  </si>
  <si>
    <t xml:space="preserve">     [*] 1070.001.00 (AR Employee Receivables)</t>
  </si>
  <si>
    <t xml:space="preserve">     [*] 1100.000.00 (Prepaid Expenses)</t>
  </si>
  <si>
    <t xml:space="preserve">     [*] 1100.001.00 (Prepaid Insurance)</t>
  </si>
  <si>
    <t xml:space="preserve">     [*] 1100.002.00 (Prepaid Workers Comp Ins)</t>
  </si>
  <si>
    <t xml:space="preserve">     [*] 1100.003.00 (Prepaid Benefits)</t>
  </si>
  <si>
    <t>[-] Non-Current Assets</t>
  </si>
  <si>
    <t xml:space="preserve">     [*] 1200.004.00 (Building Improvements)</t>
  </si>
  <si>
    <t xml:space="preserve">     [*] 1200.006.00 (Equipment &amp; Furniture)</t>
  </si>
  <si>
    <t xml:space="preserve">     [*] 1205.004.00 (A/D Building Improvements)</t>
  </si>
  <si>
    <t xml:space="preserve">     [*] 1205.006.00 (A/D Equipment &amp; Furniture)</t>
  </si>
  <si>
    <t xml:space="preserve">     [*] 1400.000.00 (Deposits - Other)</t>
  </si>
  <si>
    <t>[+] Memory Care Revenue</t>
  </si>
  <si>
    <t>[+] Ancillary/Other Revenue</t>
  </si>
  <si>
    <t>[*] 5995.000.90 (Interest Income)</t>
  </si>
  <si>
    <t>[*] 5996.000.90 (Other Income - Relief Funds)</t>
  </si>
  <si>
    <t>[+] Salaries &amp; Wages</t>
  </si>
  <si>
    <t>[+] Payroll Tax</t>
  </si>
  <si>
    <t>[+] Benefits</t>
  </si>
  <si>
    <t>[+] Contract Services</t>
  </si>
  <si>
    <t>[+] Sales &amp; Marketing</t>
  </si>
  <si>
    <t>[+] Equipment</t>
  </si>
  <si>
    <t>[+] Supplies</t>
  </si>
  <si>
    <t>[+] Utilities</t>
  </si>
  <si>
    <t>[+] G&amp;A</t>
  </si>
  <si>
    <t>[+] Other G&amp;A</t>
  </si>
  <si>
    <t>[+] Depreciation &amp; Amortization</t>
  </si>
  <si>
    <t>[*] 8000.017.90 (Rent Expense)</t>
  </si>
  <si>
    <t>[*] 8050.020.90 (Interest Expense)</t>
  </si>
  <si>
    <t>[-] Salaries &amp; Wages</t>
  </si>
  <si>
    <t xml:space="preserve">     [*] 6000.011.11 (H&amp;W Payroll - MC)</t>
  </si>
  <si>
    <t xml:space="preserve">     [*] 6020.011.20 (Activities Payroll)</t>
  </si>
  <si>
    <t xml:space="preserve">     [*] 6030.011.30 (Dining Services Payroll)</t>
  </si>
  <si>
    <t xml:space="preserve">     [*] 6040.011.40 (HK/Laundry Payroll)</t>
  </si>
  <si>
    <t xml:space="preserve">     [*] 6060.011.60 (R&amp;M Payroll)</t>
  </si>
  <si>
    <t xml:space="preserve">     [*] 6070.011.70 (Marketing Payroll)</t>
  </si>
  <si>
    <t xml:space="preserve">     [*] 6090.011.90 (G&amp;A Payroll)</t>
  </si>
  <si>
    <t xml:space="preserve">     [*] 6302.011.11 (Overtime Expense - H&amp;W MC)</t>
  </si>
  <si>
    <t xml:space="preserve">     [*] 6302.011.20 (Overtime Expense - Activities)</t>
  </si>
  <si>
    <t xml:space="preserve">     [*] 6302.011.30 (Overtime Expense - Dining Svcs)</t>
  </si>
  <si>
    <t xml:space="preserve">     [*] 6302.011.40 (Overtime Expense  - HK/LD)</t>
  </si>
  <si>
    <t xml:space="preserve">     [*] 6302.011.60 (Overtime Expense - R&amp;M)</t>
  </si>
  <si>
    <t xml:space="preserve">     [*] 6302.011.90 (Overtime Expense  - G&amp;A)</t>
  </si>
  <si>
    <t xml:space="preserve">     [*] 6300.011.11 (Bonus Expense - H&amp;W MC)</t>
  </si>
  <si>
    <t xml:space="preserve">     [*] 6300.011.20 (Bonus Expense - Activities)</t>
  </si>
  <si>
    <t xml:space="preserve">     [*] 6300.011.30 (Bonus Expense - Dining Svcs)</t>
  </si>
  <si>
    <t xml:space="preserve">     [*] 6300.011.40 (Bonus Expense - HK/LD)</t>
  </si>
  <si>
    <t xml:space="preserve">     [*] 6300.011.90 (Bonus Expense - G&amp;A)</t>
  </si>
  <si>
    <t xml:space="preserve">     [*] 6301.011.90 (EOY Bonus Accrual Expense)</t>
  </si>
  <si>
    <t xml:space="preserve">     [*] 6303.011.11 (Holiday Expense - H&amp;W MC)</t>
  </si>
  <si>
    <t xml:space="preserve">     [*] 6303.011.20 (Holiday Expense - Activities)</t>
  </si>
  <si>
    <t xml:space="preserve">     [*] 6303.011.30 (Holiday Expense  - Dining Svcs)</t>
  </si>
  <si>
    <t xml:space="preserve">     [*] 6303.011.40 (Holiday Expense  - HK/LD)</t>
  </si>
  <si>
    <t xml:space="preserve">     [*] 6303.011.60 (Holiday Expense - R&amp;M)</t>
  </si>
  <si>
    <t xml:space="preserve">     [*] 6303.011.90 (Holiday Expense  - G&amp;A)</t>
  </si>
  <si>
    <t xml:space="preserve">     [*] 6200.011.11 (PTO Expense - H&amp;W MC)</t>
  </si>
  <si>
    <t xml:space="preserve">     [*] 6200.011.20 (PTO Expense - Activities)</t>
  </si>
  <si>
    <t xml:space="preserve">     [*] 6200.011.30 (PTO Expense - Dining Svcs)</t>
  </si>
  <si>
    <t xml:space="preserve">     [*] 6200.011.40 (PTO Expense - HK/LD)</t>
  </si>
  <si>
    <t xml:space="preserve">     [*] 6200.011.60 (PTO Expense - R&amp;M)</t>
  </si>
  <si>
    <t xml:space="preserve">     [*] 6200.011.70 (PTO Expense - Marketing)</t>
  </si>
  <si>
    <t xml:space="preserve">     [*] 6200.011.90 (PTO Expense - G&amp;A)</t>
  </si>
  <si>
    <t>[-] Payroll Tax</t>
  </si>
  <si>
    <t xml:space="preserve">     [*] 6500.012.11 (Payroll Tax Expense - H&amp;W MC)</t>
  </si>
  <si>
    <t xml:space="preserve">     [*] 6500.012.20 (Payroll Tax Expense - Activiti)</t>
  </si>
  <si>
    <t xml:space="preserve">     [*] 6500.012.30 (Payroll Tax Expense - Dining S)</t>
  </si>
  <si>
    <t xml:space="preserve">     [*] 6500.012.40 (Payroll Tax Expense - HK/LD)</t>
  </si>
  <si>
    <t xml:space="preserve">     [*] 6500.012.60 (Payroll Tax Expense - R&amp;M)</t>
  </si>
  <si>
    <t xml:space="preserve">     [*] 6500.012.70 (Payroll Tax Expense - Marketin)</t>
  </si>
  <si>
    <t xml:space="preserve">     [*] 6500.012.90 (Payroll Tax Expense - G&amp;A)</t>
  </si>
  <si>
    <t>[-] Benefits</t>
  </si>
  <si>
    <t xml:space="preserve">     [*] 6510.012.90 (Medical Insurance)</t>
  </si>
  <si>
    <t xml:space="preserve">     [*] 6519.012.90 (Medical Insurance - EE Portion)</t>
  </si>
  <si>
    <t xml:space="preserve">     [*] 6550.012.90 (401(k) ER Match)</t>
  </si>
  <si>
    <t xml:space="preserve">     [*] 6700.012.90 (Workers' Compensation Expense)</t>
  </si>
  <si>
    <t>[-] Contract Services</t>
  </si>
  <si>
    <t xml:space="preserve">     [*] 7100.013.10 (Contract Services - H&amp;W)</t>
  </si>
  <si>
    <t xml:space="preserve">     [*] 7100.013.20 (Contract Services - Act)</t>
  </si>
  <si>
    <t xml:space="preserve">     [*] 7100.013.30 (Contract Services - Dining)</t>
  </si>
  <si>
    <t xml:space="preserve">     [*] 7100.013.40 (Contract Services - HK/LD)</t>
  </si>
  <si>
    <t xml:space="preserve">     [*] 7100.013.60 (Contract Services - R&amp;M)</t>
  </si>
  <si>
    <t xml:space="preserve">     [*] 7100.013.70 (Contract Services - Mktg)</t>
  </si>
  <si>
    <t xml:space="preserve">     [*] 7100.013.90 (Contract Services - G&amp;A)</t>
  </si>
  <si>
    <t xml:space="preserve">     [*] 7105.013.90 (Contract Svcs - IT Services)</t>
  </si>
  <si>
    <t xml:space="preserve">     [*] 7110.013.70 (Contract Svcs - Mktg Referrals)</t>
  </si>
  <si>
    <t xml:space="preserve">     [*] 7120.013.60 (Contract Svcs - Vehicles)</t>
  </si>
  <si>
    <t>[-] Sales &amp; Marketing</t>
  </si>
  <si>
    <t xml:space="preserve">     [*] 6300.011.70 (Bonus Expense - Marketing)</t>
  </si>
  <si>
    <t xml:space="preserve">     [*] 7000.013.70 (Advertising)</t>
  </si>
  <si>
    <t xml:space="preserve">     [*] 7001.013.70 (Advertising - Print)</t>
  </si>
  <si>
    <t xml:space="preserve">     [*] 7002.013.70 (Advertising - Digital)</t>
  </si>
  <si>
    <t xml:space="preserve">     [*] 7003.013.70 (Advertising - Community Events)</t>
  </si>
  <si>
    <t xml:space="preserve">     [*] 7004.013.70 (Advertising - Other)</t>
  </si>
  <si>
    <t>[-] Equipment</t>
  </si>
  <si>
    <t xml:space="preserve">     [*] 7130.013.60 (Equipment Rental/Lease-R&amp;M)</t>
  </si>
  <si>
    <t xml:space="preserve">     [*] 7130.013.90 (Equipment Rental/Lease - G&amp;A)</t>
  </si>
  <si>
    <t xml:space="preserve">     [*] 7290.016.10 (Small Equipment - H&amp;W)</t>
  </si>
  <si>
    <t xml:space="preserve">     [*] 7290.016.30 (Small Equipment - Dining)</t>
  </si>
  <si>
    <t xml:space="preserve">     [*] 7290.016.40 (Small Equipment - HK/LD)</t>
  </si>
  <si>
    <t xml:space="preserve">     [*] 7290.016.60 (Small Equipment - R&amp;M)</t>
  </si>
  <si>
    <t xml:space="preserve">     [*] 7290.016.90 (Small Equipment - G&amp;A)</t>
  </si>
  <si>
    <t>[-] Supplies</t>
  </si>
  <si>
    <t xml:space="preserve">     [*] 7200.015.30 (Food Costs)</t>
  </si>
  <si>
    <t xml:space="preserve">     [*] 7300.016.20 (Supplies - Activities)</t>
  </si>
  <si>
    <t xml:space="preserve">     [*] 7300.016.30 (Supplies - Dining)</t>
  </si>
  <si>
    <t xml:space="preserve">     [*] 7300.016.40 (Supplies - HK/LD)</t>
  </si>
  <si>
    <t xml:space="preserve">     [*] 7300.016.60 (Supplies - R&amp;M)</t>
  </si>
  <si>
    <t xml:space="preserve">     [*] 7300.016.70 (Supplies - Marketing)</t>
  </si>
  <si>
    <t xml:space="preserve">     [*] 7305.016.90 (Supplies - Office - G&amp;A)</t>
  </si>
  <si>
    <t xml:space="preserve">     [*] 7310.016.11 (Supplies - Nursing - H&amp;W MC)</t>
  </si>
  <si>
    <t xml:space="preserve">     [*] 7311.016.10 (Supplies - Personal Care)</t>
  </si>
  <si>
    <t xml:space="preserve">     [*] 7315.016.60 (Supplies - Vehicles (facility))</t>
  </si>
  <si>
    <t xml:space="preserve">     [*] 7316.016.90 (Supplies - COVID)</t>
  </si>
  <si>
    <t>[-] Utilities</t>
  </si>
  <si>
    <t xml:space="preserve">     [*] 7510.017.90 (Electric)</t>
  </si>
  <si>
    <t xml:space="preserve">     [*] 7520.017.90 (Gas)</t>
  </si>
  <si>
    <t xml:space="preserve">     [*] 7530.017.90 (Water/Sewer)</t>
  </si>
  <si>
    <t xml:space="preserve">     [*] 7540.017.90 (Waste Removal - Trash)</t>
  </si>
  <si>
    <t xml:space="preserve">     [*] 7542.017.90 (Waste Removal - Shredding Svc)</t>
  </si>
  <si>
    <t xml:space="preserve">     [*] 7550.017.90 (Cable/Internet)</t>
  </si>
  <si>
    <t xml:space="preserve">     [*] 7560.017.90 (Phones)</t>
  </si>
  <si>
    <t>[-] G&amp;A</t>
  </si>
  <si>
    <t xml:space="preserve">     [*] 6600.012.90 (Employee Relations/Fringe)</t>
  </si>
  <si>
    <t xml:space="preserve">     [*] 6601.012.90 (Employee Safety/Compliance Exp)</t>
  </si>
  <si>
    <t xml:space="preserve">     [*] 6602.012.90 (Employee Training/Development)</t>
  </si>
  <si>
    <t xml:space="preserve">     [*] 6603.012.90 (Employee Uniforms)</t>
  </si>
  <si>
    <t xml:space="preserve">     [*] 7010.013.90 (Advertising - EE Recruitment)</t>
  </si>
  <si>
    <t xml:space="preserve">     [*] 7150.021.90 (Dues, Subscriptions, Licenses)</t>
  </si>
  <si>
    <t xml:space="preserve">     [*] 7600.020.70 (Meals Expense - Mktg)</t>
  </si>
  <si>
    <t xml:space="preserve">     [*] 7600.020.90 (Meals Expense - G&amp;A)</t>
  </si>
  <si>
    <t xml:space="preserve">     [*] 7601.020.60 (Mileage/Travel - R&amp;M)</t>
  </si>
  <si>
    <t xml:space="preserve">     [*] 7601.020.70 (Mileage/Travel - Mktg)</t>
  </si>
  <si>
    <t xml:space="preserve">     [*] 7601.020.90 (Mileage/Travel - G&amp;A)</t>
  </si>
  <si>
    <t xml:space="preserve">     [*] 7710.021.90 (Community Relations)</t>
  </si>
  <si>
    <t xml:space="preserve">     [*] 7720.021.90 (Resident Relations)</t>
  </si>
  <si>
    <t xml:space="preserve">     [*] 7800.014.90 (Professional Svcs - Acctg/Tax)</t>
  </si>
  <si>
    <t xml:space="preserve">     [*] 7801.014.90 (Professional Svcs - Legal)</t>
  </si>
  <si>
    <t xml:space="preserve">     [*] 7802.014.90 (Professional Svcs - Other)</t>
  </si>
  <si>
    <t xml:space="preserve">     [*] 7900.023.90 (Bad Debt Expense)</t>
  </si>
  <si>
    <t xml:space="preserve">     [*] 7910.020.90 (Bank Service Fees)</t>
  </si>
  <si>
    <t xml:space="preserve">     [*] 7920.020.90 (Credit Card Service Fees)</t>
  </si>
  <si>
    <t>[-] Other G&amp;A</t>
  </si>
  <si>
    <t xml:space="preserve">     [*] 7730.021.90 (Management Fee Expense)</t>
  </si>
  <si>
    <t xml:space="preserve">     [*] 7890.018.90 (Insurance Expense)</t>
  </si>
  <si>
    <t xml:space="preserve">     [*] 8020.019.90 (Real Property Tax Expense)</t>
  </si>
  <si>
    <t xml:space="preserve">     [*] 8021.019.90 (Personal Property Tax Expense)</t>
  </si>
  <si>
    <t>[-] Memory Care Revenue</t>
  </si>
  <si>
    <t xml:space="preserve">     [*] 5010.010.11 (R&amp;B Private MC)</t>
  </si>
  <si>
    <t xml:space="preserve">     [*] 5010.020.11 (R&amp;B Medicaid MC)</t>
  </si>
  <si>
    <t xml:space="preserve">     [*] 5011.010.11 (R&amp;B Private Respite MC)</t>
  </si>
  <si>
    <t xml:space="preserve">     [*] 5012.010.11 (R&amp;B Second Person MC)</t>
  </si>
  <si>
    <t xml:space="preserve">     [*] 5101.010.11 (Care Level-Silver PP MC)</t>
  </si>
  <si>
    <t xml:space="preserve">     [*] 5102.010.11 (Care Level-Gold PP MC)</t>
  </si>
  <si>
    <t xml:space="preserve">     [*] 5103.010.11 (Care Level-Platinum PP MC)</t>
  </si>
  <si>
    <t xml:space="preserve">     [*] 5401.010.11 (Personal Care Services MC)</t>
  </si>
  <si>
    <t xml:space="preserve">     [*] 5700.010.11 (Concession R&amp;B Private MC)</t>
  </si>
  <si>
    <t xml:space="preserve">     [*] 5701.010.11 (Concession Care Level PP MC)</t>
  </si>
  <si>
    <t xml:space="preserve">     [*] 5720.020.11 (C/A R&amp;B Medicaid MC)</t>
  </si>
  <si>
    <t xml:space="preserve">     [*] 5721.020.11 (C/A Care Level Medicaid MC)</t>
  </si>
  <si>
    <t>[-] Ancillary/Other Revenue</t>
  </si>
  <si>
    <t xml:space="preserve">     [*] 5400.010.11 (Community Fee MC)</t>
  </si>
  <si>
    <t xml:space="preserve">     [*] 5502.000.30 (Employee Meal Revenue)</t>
  </si>
  <si>
    <t xml:space="preserve">     [*] 5590.000.90 (Vendor Rebates)</t>
  </si>
  <si>
    <t xml:space="preserve">     [*] 5702.010.11 (Concession ANC PP MC)</t>
  </si>
  <si>
    <t xml:space="preserve">     [*] 5900.000.90 (Other Income)</t>
  </si>
  <si>
    <t>[*] 7200.015.30 (Food Costs)</t>
  </si>
  <si>
    <t>[*] 7300.016.20 (Supplies - Activities)</t>
  </si>
  <si>
    <t>[*] 7300.016.30 (Supplies - Dining)</t>
  </si>
  <si>
    <t>[*] 7300.016.40 (Supplies - HK/LD)</t>
  </si>
  <si>
    <t>[*] 7300.016.60 (Supplies - R&amp;M)</t>
  </si>
  <si>
    <t>[*] 7300.016.70 (Supplies - Marketing)</t>
  </si>
  <si>
    <t>[*] 7305.016.90 (Supplies - Office - G&amp;A)</t>
  </si>
  <si>
    <t>[*] 7310.016.11 (Supplies - Nursing - H&amp;W MC)</t>
  </si>
  <si>
    <t>[*] 7311.016.10 (Supplies - Personal Care)</t>
  </si>
  <si>
    <t>[*] 7315.016.60 (Supplies - Vehicles (facility))</t>
  </si>
  <si>
    <t>[*] 6510.012.90 (Medical Insurance)</t>
  </si>
  <si>
    <t>[*] 6519.012.90 (Medical Insurance - EE Portion)</t>
  </si>
  <si>
    <t>[*] 6550.012.90 (401(k) ER Match)</t>
  </si>
  <si>
    <t>[*] 6700.012.90 (Workers' Compensation Expense)</t>
  </si>
  <si>
    <t>[*] 6500.012.11 (Payroll Tax Expense - H&amp;W MC)</t>
  </si>
  <si>
    <t>[*] 6500.012.20 (Payroll Tax Expense - Activiti)</t>
  </si>
  <si>
    <t>[*] 6500.012.30 (Payroll Tax Expense - Dining S)</t>
  </si>
  <si>
    <t>[*] 6500.012.40 (Payroll Tax Expense - HK/LD)</t>
  </si>
  <si>
    <t>[*] 6500.012.60 (Payroll Tax Expense - R&amp;M)</t>
  </si>
  <si>
    <t>[*] 6500.012.70 (Payroll Tax Expense - Marketin)</t>
  </si>
  <si>
    <t>[*] 6500.012.90 (Payroll Tax Expense - G&amp;A)</t>
  </si>
  <si>
    <t>[*] 7730.021.90 (Management Fee Expense)</t>
  </si>
  <si>
    <t>[*] 7890.018.90 (Insurance Expense)</t>
  </si>
  <si>
    <t>[*] 8020.019.90 (Real Property Tax Expense)</t>
  </si>
  <si>
    <t>[*] 8021.019.90 (Personal Property Tax Expense)</t>
  </si>
  <si>
    <t>[*] 7510.017.90 (Electric)</t>
  </si>
  <si>
    <t>[*] 7520.017.90 (Gas)</t>
  </si>
  <si>
    <t>[*] 7530.017.90 (Water/Sewer)</t>
  </si>
  <si>
    <t>[*] 7540.017.90 (Waste Removal - Trash)</t>
  </si>
  <si>
    <t>[*] 7542.017.90 (Waste Removal - Shredding Svc)</t>
  </si>
  <si>
    <t>[*] 7550.017.90 (Cable/Internet)</t>
  </si>
  <si>
    <t>[*] 7560.017.90 (Phones)</t>
  </si>
  <si>
    <t>[*] 7130.013.90 (Equipment Rental/Lease - G&amp;A)</t>
  </si>
  <si>
    <t>[*] 7290.016.10 (Small Equipment - H&amp;W)</t>
  </si>
  <si>
    <t>[*] 7290.016.40 (Small Equipment - HK/LD)</t>
  </si>
  <si>
    <t>[*] 7290.016.60 (Small Equipment - R&amp;M)</t>
  </si>
  <si>
    <t>[*] 7290.016.90 (Small Equipment - G&amp;A)</t>
  </si>
  <si>
    <t>[*] 5010.010.11 (R&amp;B Private MC)</t>
  </si>
  <si>
    <t>[*] 5010.020.11 (R&amp;B Medicaid MC)</t>
  </si>
  <si>
    <t>[*] 5011.010.11 (R&amp;B Private Respite MC)</t>
  </si>
  <si>
    <t>[*] 5012.010.11 (R&amp;B Second Person MC)</t>
  </si>
  <si>
    <t>[*] 5101.010.11 (Care Level-Silver PP MC)</t>
  </si>
  <si>
    <t>[*] 5102.010.11 (Care Level-Gold PP MC)</t>
  </si>
  <si>
    <t>[*] 5103.010.11 (Care Level-Platinum PP MC)</t>
  </si>
  <si>
    <t>[*] 5401.010.11 (Personal Care Services MC)</t>
  </si>
  <si>
    <t>[*] 5700.010.11 (Concession R&amp;B Private MC)</t>
  </si>
  <si>
    <t>[*] 5720.020.11 (C/A R&amp;B Medicaid MC)</t>
  </si>
  <si>
    <t>[*] 5400.010.11 (Community Fee MC)</t>
  </si>
  <si>
    <t>[*] 5590.000.90 (Vendor Rebates)</t>
  </si>
  <si>
    <t>[*] 5900.000.90 (Other Income)</t>
  </si>
  <si>
    <t>[*] 6300.011.70 (Bonus Expense - Marketing)</t>
  </si>
  <si>
    <t>[*] 7001.013.70 (Advertising - Print)</t>
  </si>
  <si>
    <t>[*] 7002.013.70 (Advertising - Digital)</t>
  </si>
  <si>
    <t>[*] 7003.013.70 (Advertising - Community Events)</t>
  </si>
  <si>
    <t>[*] 7100.013.20 (Contract Services - Act)</t>
  </si>
  <si>
    <t>[*] 7100.013.30 (Contract Services - Dining)</t>
  </si>
  <si>
    <t>[*] 7100.013.40 (Contract Services - HK/LD)</t>
  </si>
  <si>
    <t>[*] 7100.013.60 (Contract Services - R&amp;M)</t>
  </si>
  <si>
    <t>[*] 7100.013.70 (Contract Services - Mktg)</t>
  </si>
  <si>
    <t>[*] 7100.013.90 (Contract Services - G&amp;A)</t>
  </si>
  <si>
    <t>[*] 7105.013.90 (Contract Svcs - IT Services)</t>
  </si>
  <si>
    <t>[*] 7110.013.70 (Contract Svcs - Mktg Referrals)</t>
  </si>
  <si>
    <t>[*] 7120.013.60 (Contract Svcs - Vehicles)</t>
  </si>
  <si>
    <t>[*] 6600.012.90 (Employee Relations/Fringe)</t>
  </si>
  <si>
    <t>[*] 6601.012.90 (Employee Safety/Compliance Exp)</t>
  </si>
  <si>
    <t>[*] 6602.012.90 (Employee Training/Development)</t>
  </si>
  <si>
    <t>[*] 6603.012.90 (Employee Uniforms)</t>
  </si>
  <si>
    <t>[*] 7010.013.90 (Advertising - EE Recruitment)</t>
  </si>
  <si>
    <t>[*] 7150.021.90 (Dues, Subscriptions, Licenses)</t>
  </si>
  <si>
    <t>[*] 7600.020.70 (Meals Expense - Mktg)</t>
  </si>
  <si>
    <t>[*] 7600.020.90 (Meals Expense - G&amp;A)</t>
  </si>
  <si>
    <t>[*] 7601.020.60 (Mileage/Travel - R&amp;M)</t>
  </si>
  <si>
    <t>[*] 7601.020.90 (Mileage/Travel - G&amp;A)</t>
  </si>
  <si>
    <t>[*] 7710.021.90 (Community Relations)</t>
  </si>
  <si>
    <t>[*] 7720.021.90 (Resident Relations)</t>
  </si>
  <si>
    <t>[*] 7800.014.90 (Professional Svcs - Acctg/Tax)</t>
  </si>
  <si>
    <t>[*] 7801.014.90 (Professional Svcs - Legal)</t>
  </si>
  <si>
    <t>[*] 7802.014.90 (Professional Svcs - Other)</t>
  </si>
  <si>
    <t>[*] 7900.023.90 (Bad Debt Expense)</t>
  </si>
  <si>
    <t>[*] 7910.020.90 (Bank Service Fees)</t>
  </si>
  <si>
    <t>[-] Regular</t>
  </si>
  <si>
    <t>[-] Overtime</t>
  </si>
  <si>
    <t>[-] Bonus</t>
  </si>
  <si>
    <t>[-] Holiday</t>
  </si>
  <si>
    <t>[-] 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</si>
</sst>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2">
    <numFmt numFmtId="6" formatCode="&quot;$&quot;#,##0_);[Red]\(&quot;$&quot;#,##0\)"/>
    <numFmt numFmtId="41" formatCode="_(* #,##0_);_(* \(#,##0\);_(* &quot;-&quot;_);_(@_)"/>
    <numFmt numFmtId="164" formatCode="_(* #,##0_);_(* \(#,##0\);_(* &quot;-&quot;_);\ @\ "/>
    <numFmt numFmtId="165" formatCode="&quot;Total Rows:&quot;\ #;&quot;Total Rows:&quot;\ \-#;&quot;&quot;;@"/>
    <numFmt numFmtId="166" formatCode="\ &quot;Active&quot;\ 0;&quot;&quot;;\ &quot;None&quot;;@"/>
    <numFmt numFmtId="167" formatCode="\(0\)\ ;&quot;&quot;\ ;&quot;&quot;\ ;&quot;&quot;\ @"/>
    <numFmt numFmtId="168" formatCode="&quot;Opening Period: &quot;mmmm\,\ yyyy;@"/>
    <numFmt numFmtId="169" formatCode="&quot;$&quot;#,###;\(&quot;$&quot;#,###\)\ "/>
    <numFmt numFmtId="170" formatCode="[Color53]\(0\);[Color53]\(0\);&quot;&quot;;[Color53]@"/>
    <numFmt numFmtId="171" formatCode="_(* #,##0_);_(* \(#,##0\);_(* &quot;-&quot;_);@\ "/>
    <numFmt numFmtId="172" formatCode="_(* #,##0_);_(* \(#,##0\);_(* &quot;-&quot;_);@"/>
    <numFmt numFmtId="173" formatCode="\ #&quot;▾&quot;;\ \-#&quot;▾&quot;;\ &quot;▾&quot;;@&quot;▾&quot;"/>
    <numFmt numFmtId="174" formatCode="\ 0\ &quot;Days&quot;;[Color53]\ \-0\ &quot;Days&quot;;[Color53]\ &quot;Immediate&quot;;@"/>
    <numFmt numFmtId="175" formatCode="\ #&quot;▾&quot;;\ \-#&quot;▾&quot;;&quot;▾&quot;;@&quot;▾&quot;"/>
    <numFmt numFmtId="176" formatCode="[Color53]\✗;#;[Color15]\✓;@"/>
    <numFmt numFmtId="177" formatCode="&quot;$&quot;#,###,&quot;k&quot;;\(&quot;$&quot;#,###,&quot;k&quot;\)\ "/>
    <numFmt numFmtId="178" formatCode="&quot;$&quot;#,###,,&quot;m&quot;;\(&quot;$&quot;#,###,,&quot;m&quot;\)"/>
    <numFmt numFmtId="179" formatCode="[$-409]\ mmm\ yy;@"/>
    <numFmt numFmtId="180" formatCode="[$-409]\ mmm\ ;@"/>
    <numFmt numFmtId="181" formatCode="[Color53]&quot;▴&quot;&quot;$&quot;#,###,&quot;k&quot;;[Color10]&quot;▾&quot;&quot;$&quot;#,###,&quot;k&quot;;\ &quot;-&quot;\ ;@"/>
    <numFmt numFmtId="182" formatCode="[Color10]&quot;▴&quot;&quot;$&quot;#,###,&quot;k&quot;;[Color53]&quot;▾&quot;&quot;$&quot;#,###,&quot;k&quot;;\ &quot;-&quot;\ ;@"/>
    <numFmt numFmtId="183" formatCode="_(* #,##0.0%_);_(* \(#,##0.0%\);_(* &quot;-&quot;_);@"/>
    <numFmt numFmtId="184" formatCode="[$-409]mmm/d/yyyy;"/>
    <numFmt numFmtId="185" formatCode="_(* #,##0_);_(* \(#,##0\);_(* &quot;-&quot;_);\ &quot;•&quot;\ @"/>
    <numFmt numFmtId="186" formatCode="[Color53]&quot;▴&quot;#,###;[Color10]&quot;▾&quot;#,###;&quot;&quot;;@"/>
    <numFmt numFmtId="187" formatCode="[Color10]&quot;▴&quot;#,###;[Color53]&quot;▾&quot;#,###;&quot;&quot;;@"/>
    <numFmt numFmtId="188" formatCode="_(* #,##0_);_(* \(#,##0\);_(* &quot;-&quot;_);&quot;▸&quot;\ @"/>
    <numFmt numFmtId="189" formatCode="[$-409]\ mmm\ &quot;YTD&quot;\ yy;@"/>
    <numFmt numFmtId="190" formatCode="_(* #,##0.0%_);_(* \(#,##0.0%\);_(* 0.0%_);@"/>
    <numFmt numFmtId="191" formatCode="0.0%"/>
    <numFmt numFmtId="192" formatCode="_(* #,##0.0_);_(* \(#,##0.0\);_(* &quot;-&quot;_);_(@_)"/>
    <numFmt numFmtId="193" formatCode="&quot;$&quot;#,##0.0_);[Red]\(&quot;$&quot;#,##0.0\)"/>
  </numFmts>
  <fonts count="49" x14ac:knownFonts="1">
    <font>
      <sz val="9"/>
      <color theme="1" tint="0.39994506668294322"/>
      <name val="Arial Nova"/>
      <family val="2"/>
      <scheme val="minor"/>
    </font>
    <font>
      <sz val="11"/>
      <color theme="1"/>
      <name val="Arial Nova"/>
      <family val="2"/>
      <scheme val="minor"/>
    </font>
    <font>
      <sz val="18"/>
      <color theme="3"/>
      <name val="Franklin Gothic Medium Cond"/>
      <family val="2"/>
      <scheme val="major"/>
    </font>
    <font>
      <b/>
      <sz val="16"/>
      <color theme="1"/>
      <name val="Arial Nova"/>
      <family val="2"/>
      <scheme val="minor"/>
    </font>
    <font>
      <sz val="10"/>
      <color theme="0"/>
      <name val="Franklin Gothic Medium Cond"/>
      <family val="2"/>
      <scheme val="major"/>
    </font>
    <font>
      <sz val="11"/>
      <color theme="0"/>
      <name val="Franklin Gothic Medium Cond"/>
      <family val="2"/>
      <scheme val="major"/>
    </font>
    <font>
      <sz val="9"/>
      <color theme="1"/>
      <name val="Arial Nova"/>
      <family val="2"/>
      <scheme val="minor"/>
    </font>
    <font>
      <sz val="9.5"/>
      <color theme="0"/>
      <name val="Franklin Gothic Medium Cond"/>
      <family val="2"/>
      <scheme val="major"/>
    </font>
    <font>
      <sz val="14"/>
      <color theme="0"/>
      <name val="Franklin Gothic Medium Cond"/>
      <family val="2"/>
      <scheme val="major"/>
    </font>
    <font>
      <sz val="10"/>
      <color theme="1" tint="0.39991454817346722"/>
      <name val="Franklin Gothic Medium Cond"/>
      <family val="2"/>
      <scheme val="major"/>
    </font>
    <font>
      <sz val="15"/>
      <color theme="1"/>
      <name val="Franklin Gothic Medium Cond"/>
      <family val="2"/>
      <scheme val="major"/>
    </font>
    <font>
      <b/>
      <sz val="9"/>
      <color theme="1"/>
      <name val="Arial Nova"/>
      <family val="2"/>
      <scheme val="minor"/>
    </font>
    <font>
      <b/>
      <sz val="9.5"/>
      <color theme="1"/>
      <name val="Arial Nova"/>
      <family val="2"/>
      <scheme val="minor"/>
    </font>
    <font>
      <sz val="9"/>
      <color theme="1" tint="0.39994506668294322"/>
      <name val="Arial Nova"/>
      <family val="2"/>
      <scheme val="minor"/>
    </font>
    <font>
      <sz val="14"/>
      <color theme="1"/>
      <name val="Franklin Gothic Medium Cond"/>
      <family val="2"/>
      <scheme val="major"/>
    </font>
    <font>
      <b/>
      <sz val="9.5"/>
      <color theme="0"/>
      <name val="Arial Nova"/>
      <family val="2"/>
      <scheme val="minor"/>
    </font>
    <font>
      <sz val="10"/>
      <color theme="1"/>
      <name val="Franklin Gothic Medium Cond"/>
      <family val="2"/>
      <scheme val="major"/>
    </font>
    <font>
      <sz val="11"/>
      <color theme="1" tint="0.39994506668294322"/>
      <name val="Franklin Gothic Medium Cond"/>
      <family val="2"/>
      <scheme val="major"/>
    </font>
    <font>
      <sz val="9"/>
      <color theme="1" tint="0.34998626667073579"/>
      <name val="Arial Nova"/>
      <family val="2"/>
      <scheme val="minor"/>
    </font>
    <font>
      <sz val="9"/>
      <color theme="1" tint="0.249977111117893"/>
      <name val="Franklin Gothic Book"/>
      <family val="2"/>
    </font>
    <font>
      <sz val="11"/>
      <color rgb="FF006100"/>
      <name val="Arial Nova"/>
      <family val="2"/>
      <scheme val="minor"/>
    </font>
    <font>
      <sz val="11"/>
      <color rgb="FF9C0006"/>
      <name val="Arial Nova"/>
      <family val="2"/>
      <scheme val="minor"/>
    </font>
    <font>
      <sz val="11"/>
      <color rgb="FF9C5700"/>
      <name val="Arial Nova"/>
      <family val="2"/>
      <scheme val="minor"/>
    </font>
    <font>
      <sz val="11"/>
      <color theme="0"/>
      <name val="Arial Nov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 Nova"/>
      <family val="2"/>
      <scheme val="minor"/>
    </font>
    <font>
      <b/>
      <sz val="22"/>
      <color theme="0"/>
      <name val="Franklin Gothic Medium Cond"/>
      <family val="2"/>
      <scheme val="major"/>
    </font>
    <font>
      <sz val="9"/>
      <color theme="1" tint="0.39994506668294322"/>
      <name val="Arial Nova"/>
      <family val="5"/>
      <scheme val="minor"/>
    </font>
    <font>
      <b/>
      <sz val="11"/>
      <color theme="1" tint="0.39994506668294322"/>
      <name val="Arial Nova"/>
      <family val="2"/>
      <scheme val="minor"/>
    </font>
    <font>
      <sz val="9"/>
      <color theme="0"/>
      <name val="Arial Nova"/>
      <family val="2"/>
      <scheme val="minor"/>
    </font>
    <font>
      <b/>
      <sz val="8"/>
      <color theme="1" tint="0.39994506668294322"/>
      <name val="Arial Nova"/>
      <family val="2"/>
      <scheme val="minor"/>
    </font>
    <font>
      <sz val="9"/>
      <color theme="4"/>
      <name val="Arial Nova"/>
      <family val="2"/>
      <scheme val="minor"/>
    </font>
    <font>
      <b/>
      <sz val="9"/>
      <color theme="3"/>
      <name val="Arial Nova"/>
      <family val="2"/>
      <scheme val="minor"/>
    </font>
    <font>
      <sz val="18"/>
      <color theme="4"/>
      <name val="Franklin Gothic Medium Cond"/>
      <family val="2"/>
      <scheme val="major"/>
    </font>
    <font>
      <b/>
      <sz val="24"/>
      <color theme="3"/>
      <name val="Franklin Gothic Medium Cond"/>
      <family val="2"/>
      <scheme val="major"/>
    </font>
    <font>
      <b/>
      <sz val="9"/>
      <color theme="1" tint="0.39994506668294322"/>
      <name val="Arial Nova"/>
      <family val="2"/>
      <scheme val="minor"/>
    </font>
    <font>
      <b/>
      <sz val="9.5"/>
      <color theme="1" tint="0.39994506668294322"/>
      <name val="Arial Nova"/>
      <family val="2"/>
      <scheme val="minor"/>
    </font>
    <font>
      <i/>
      <sz val="8.5"/>
      <color theme="1" tint="0.39994506668294322"/>
      <name val="Arial Nova"/>
      <family val="2"/>
      <scheme val="minor"/>
    </font>
    <font>
      <i/>
      <sz val="8.5"/>
      <color theme="1"/>
      <name val="Arial Nova"/>
      <family val="2"/>
      <scheme val="minor"/>
    </font>
    <font>
      <b/>
      <i/>
      <sz val="8.5"/>
      <color theme="1"/>
      <name val="Arial Nova"/>
      <family val="2"/>
      <scheme val="minor"/>
    </font>
    <font>
      <sz val="10"/>
      <color theme="1" tint="0.39994506668294322"/>
      <name val="Franklin Gothic Medium Cond"/>
      <family val="2"/>
      <scheme val="major"/>
    </font>
    <font>
      <sz val="9"/>
      <color theme="1" tint="0.24994659260841701"/>
      <name val="Arial Nova"/>
      <family val="2"/>
    </font>
    <font>
      <sz val="10"/>
      <name val="Arial Nova"/>
      <family val="2"/>
      <scheme val="minor"/>
    </font>
    <font>
      <sz val="11"/>
      <color theme="1" tint="0.39994506668294322"/>
      <name val="Arial Nova"/>
      <family val="2"/>
      <scheme val="minor"/>
    </font>
    <font>
      <sz val="8"/>
      <color theme="1"/>
      <name val="Arial"/>
      <family val="2"/>
    </font>
    <font>
      <b/>
      <sz val="8"/>
      <color theme="1" tint="0.499984740745262"/>
      <name val="Arial"/>
      <family val="2"/>
    </font>
    <font>
      <sz val="9.5"/>
      <color theme="1" tint="0.39994506668294322"/>
      <name val="Arial Nova"/>
      <family val="2"/>
      <scheme val="minor"/>
    </font>
    <font>
      <sz val="11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theme="3"/>
      </patternFill>
    </fill>
    <fill>
      <patternFill patternType="solid">
        <fgColor theme="3"/>
        <bgColor indexed="64"/>
      </patternFill>
    </fill>
    <fill>
      <patternFill patternType="solid">
        <fgColor theme="3"/>
        <bgColor theme="0"/>
      </patternFill>
    </fill>
    <fill>
      <gradientFill degree="90">
        <stop position="0">
          <color theme="0"/>
        </stop>
        <stop position="1">
          <color theme="2" tint="0.80001220740379042"/>
        </stop>
      </gradientFill>
    </fill>
    <fill>
      <patternFill patternType="solid">
        <fgColor theme="0"/>
        <bgColor theme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gradientFill degree="90">
        <stop position="0">
          <color theme="0" tint="-5.0965910824915313E-2"/>
        </stop>
        <stop position="1">
          <color theme="2" tint="0.80001220740379042"/>
        </stop>
      </gradient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4659260841701"/>
        <bgColor theme="3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2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/>
      <top/>
      <bottom style="thin">
        <color theme="0" tint="-0.1499069185460982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ck">
        <color theme="0" tint="-4.9989318521683403E-2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0.24994659260841701"/>
      </top>
      <bottom/>
      <diagonal/>
    </border>
    <border>
      <left/>
      <right/>
      <top style="medium">
        <color theme="0" tint="-4.9989318521683403E-2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3"/>
      </bottom>
      <diagonal/>
    </border>
    <border>
      <left/>
      <right/>
      <top style="medium">
        <color theme="1" tint="0.79998168889431442"/>
      </top>
      <bottom/>
      <diagonal/>
    </border>
    <border>
      <left/>
      <right style="thick">
        <color theme="0" tint="-4.9989318521683403E-2"/>
      </right>
      <top style="medium">
        <color theme="1" tint="0.79998168889431442"/>
      </top>
      <bottom/>
      <diagonal/>
    </border>
    <border>
      <left/>
      <right/>
      <top style="double">
        <color theme="1" tint="0.59996337778862885"/>
      </top>
      <bottom style="medium">
        <color theme="1" tint="0.59996337778862885"/>
      </bottom>
      <diagonal/>
    </border>
    <border>
      <left/>
      <right/>
      <top/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1" tint="0.59996337778862885"/>
      </top>
      <bottom style="medium">
        <color theme="1" tint="0.59996337778862885"/>
      </bottom>
      <diagonal/>
    </border>
  </borders>
  <cellStyleXfs count="99">
    <xf numFmtId="0" fontId="0" fillId="3" borderId="0">
      <alignment vertical="center"/>
    </xf>
    <xf numFmtId="0" fontId="35" fillId="3" borderId="0">
      <alignment horizontal="left"/>
    </xf>
    <xf numFmtId="41" fontId="30" fillId="10" borderId="6">
      <alignment horizontal="left" vertical="center"/>
    </xf>
    <xf numFmtId="41" fontId="6" fillId="14" borderId="6">
      <alignment horizontal="left" vertical="center"/>
    </xf>
    <xf numFmtId="41" fontId="6" fillId="3" borderId="12">
      <alignment horizontal="left" vertical="center" shrinkToFit="1"/>
    </xf>
    <xf numFmtId="41" fontId="30" fillId="10" borderId="13">
      <alignment horizontal="left" vertical="center"/>
    </xf>
    <xf numFmtId="41" fontId="6" fillId="11" borderId="1">
      <alignment horizontal="left" vertical="center" shrinkToFit="1"/>
      <protection locked="0"/>
    </xf>
    <xf numFmtId="41" fontId="6" fillId="2" borderId="1">
      <alignment horizontal="left" vertical="center" shrinkToFit="1"/>
    </xf>
    <xf numFmtId="41" fontId="6" fillId="3" borderId="5">
      <alignment horizontal="left" vertical="center" shrinkToFit="1"/>
    </xf>
    <xf numFmtId="41" fontId="32" fillId="2" borderId="1">
      <alignment horizontal="left" vertical="center" shrinkToFit="1"/>
    </xf>
    <xf numFmtId="170" fontId="13" fillId="14" borderId="6">
      <alignment horizontal="left" vertical="center"/>
    </xf>
    <xf numFmtId="167" fontId="18" fillId="14" borderId="19">
      <alignment horizontal="left" vertical="center"/>
    </xf>
    <xf numFmtId="0" fontId="33" fillId="3" borderId="0">
      <alignment horizontal="left"/>
    </xf>
    <xf numFmtId="0" fontId="6" fillId="3" borderId="7">
      <alignment horizontal="left" vertical="center"/>
    </xf>
    <xf numFmtId="41" fontId="11" fillId="3" borderId="18">
      <alignment horizontal="right" vertical="center" shrinkToFit="1"/>
    </xf>
    <xf numFmtId="177" fontId="3" fillId="2" borderId="1" applyFill="0" applyBorder="0" applyProtection="0">
      <alignment horizontal="right" vertical="center" shrinkToFit="1"/>
    </xf>
    <xf numFmtId="178" fontId="3" fillId="2" borderId="1" applyFill="0" applyBorder="0" applyProtection="0">
      <alignment horizontal="right" vertical="center" shrinkToFit="1"/>
    </xf>
    <xf numFmtId="0" fontId="13" fillId="3" borderId="2">
      <alignment horizontal="left" vertical="center"/>
    </xf>
    <xf numFmtId="0" fontId="13" fillId="4" borderId="2">
      <alignment horizontal="left" vertical="center"/>
    </xf>
    <xf numFmtId="0" fontId="13" fillId="42" borderId="2">
      <alignment horizontal="left" vertical="center"/>
    </xf>
    <xf numFmtId="0" fontId="4" fillId="43" borderId="3">
      <alignment horizontal="left" vertical="center"/>
    </xf>
    <xf numFmtId="0" fontId="5" fillId="44" borderId="4">
      <alignment horizontal="left" vertical="center" shrinkToFit="1"/>
    </xf>
    <xf numFmtId="0" fontId="5" fillId="5" borderId="0">
      <alignment horizontal="left" vertical="center" shrinkToFit="1"/>
    </xf>
    <xf numFmtId="179" fontId="5" fillId="6" borderId="0">
      <alignment horizontal="right" vertical="center" shrinkToFit="1"/>
    </xf>
    <xf numFmtId="0" fontId="4" fillId="7" borderId="0">
      <alignment horizontal="right" vertical="center"/>
    </xf>
    <xf numFmtId="0" fontId="5" fillId="6" borderId="0">
      <alignment horizontal="left" vertical="center"/>
    </xf>
    <xf numFmtId="180" fontId="7" fillId="45" borderId="4">
      <alignment horizontal="right" vertical="center" shrinkToFit="1"/>
    </xf>
    <xf numFmtId="0" fontId="27" fillId="6" borderId="0">
      <alignment horizontal="left" vertical="center"/>
    </xf>
    <xf numFmtId="0" fontId="8" fillId="6" borderId="0">
      <alignment horizontal="left" vertical="center"/>
    </xf>
    <xf numFmtId="171" fontId="28" fillId="2" borderId="0">
      <alignment horizontal="left" vertical="center"/>
    </xf>
    <xf numFmtId="171" fontId="13" fillId="2" borderId="1">
      <alignment horizontal="left" vertical="center" shrinkToFit="1"/>
    </xf>
    <xf numFmtId="172" fontId="28" fillId="2" borderId="8">
      <alignment horizontal="left" vertical="center"/>
    </xf>
    <xf numFmtId="173" fontId="6" fillId="8" borderId="9">
      <alignment horizontal="left" vertical="center"/>
      <protection locked="0"/>
    </xf>
    <xf numFmtId="180" fontId="9" fillId="2" borderId="10">
      <alignment horizontal="center" vertical="center" shrinkToFit="1"/>
    </xf>
    <xf numFmtId="0" fontId="10" fillId="9" borderId="0">
      <alignment horizontal="left" vertical="center"/>
    </xf>
    <xf numFmtId="172" fontId="11" fillId="2" borderId="11">
      <alignment horizontal="left" vertical="center" shrinkToFit="1"/>
    </xf>
    <xf numFmtId="165" fontId="12" fillId="3" borderId="12">
      <alignment horizontal="left" vertical="center" shrinkToFit="1"/>
    </xf>
    <xf numFmtId="166" fontId="6" fillId="3" borderId="12">
      <alignment horizontal="left" vertical="center"/>
    </xf>
    <xf numFmtId="183" fontId="6" fillId="11" borderId="1">
      <alignment horizontal="left" vertical="center" shrinkToFit="1"/>
      <protection locked="0"/>
    </xf>
    <xf numFmtId="184" fontId="6" fillId="11" borderId="1">
      <alignment horizontal="right" vertical="center" shrinkToFit="1"/>
      <protection locked="0"/>
    </xf>
    <xf numFmtId="174" fontId="6" fillId="11" borderId="1">
      <alignment horizontal="right" vertical="center"/>
      <protection locked="0"/>
    </xf>
    <xf numFmtId="175" fontId="6" fillId="12" borderId="1">
      <alignment horizontal="left" vertical="center" shrinkToFit="1"/>
      <protection locked="0"/>
    </xf>
    <xf numFmtId="172" fontId="6" fillId="46" borderId="1">
      <alignment horizontal="left" vertical="center" shrinkToFit="1"/>
      <protection locked="0"/>
    </xf>
    <xf numFmtId="0" fontId="6" fillId="46" borderId="1">
      <alignment horizontal="left" vertical="center"/>
      <protection locked="0"/>
    </xf>
    <xf numFmtId="0" fontId="6" fillId="11" borderId="1">
      <alignment horizontal="left" vertical="center"/>
      <protection locked="0"/>
    </xf>
    <xf numFmtId="183" fontId="6" fillId="3" borderId="14">
      <alignment horizontal="left" vertical="center" shrinkToFit="1"/>
    </xf>
    <xf numFmtId="185" fontId="6" fillId="3" borderId="14">
      <alignment horizontal="left" vertical="center"/>
    </xf>
    <xf numFmtId="184" fontId="6" fillId="3" borderId="14">
      <alignment horizontal="right" vertical="center" shrinkToFit="1"/>
    </xf>
    <xf numFmtId="164" fontId="13" fillId="3" borderId="14">
      <alignment horizontal="left" vertical="center"/>
    </xf>
    <xf numFmtId="183" fontId="6" fillId="2" borderId="1">
      <alignment horizontal="left" vertical="center" shrinkToFit="1"/>
    </xf>
    <xf numFmtId="0" fontId="6" fillId="2" borderId="1">
      <alignment horizontal="left" vertical="center"/>
    </xf>
    <xf numFmtId="0" fontId="2" fillId="13" borderId="15">
      <alignment horizontal="left"/>
    </xf>
    <xf numFmtId="0" fontId="34" fillId="3" borderId="20">
      <alignment horizontal="left"/>
    </xf>
    <xf numFmtId="0" fontId="14" fillId="13" borderId="0">
      <alignment horizontal="left" vertical="top"/>
    </xf>
    <xf numFmtId="0" fontId="10" fillId="9" borderId="0">
      <alignment horizontal="left" vertical="center"/>
    </xf>
    <xf numFmtId="0" fontId="15" fillId="10" borderId="6">
      <alignment horizontal="left" vertical="center"/>
    </xf>
    <xf numFmtId="0" fontId="12" fillId="14" borderId="6">
      <alignment horizontal="left" vertical="center"/>
    </xf>
    <xf numFmtId="188" fontId="12" fillId="14" borderId="6">
      <alignment horizontal="left" vertical="center"/>
    </xf>
    <xf numFmtId="0" fontId="12" fillId="3" borderId="12">
      <alignment horizontal="left" vertical="center"/>
    </xf>
    <xf numFmtId="0" fontId="16" fillId="3" borderId="16">
      <alignment horizontal="left" vertical="center"/>
    </xf>
    <xf numFmtId="0" fontId="17" fillId="14" borderId="17">
      <alignment horizontal="left" vertical="center"/>
    </xf>
    <xf numFmtId="0" fontId="20" fillId="15" borderId="0" applyNumberFormat="0" applyBorder="0" applyAlignment="0" applyProtection="0"/>
    <xf numFmtId="0" fontId="21" fillId="16" borderId="0" applyNumberFormat="0" applyBorder="0" applyAlignment="0" applyProtection="0"/>
    <xf numFmtId="0" fontId="22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76" fontId="29" fillId="3" borderId="14">
      <alignment horizontal="left" vertical="center"/>
    </xf>
    <xf numFmtId="169" fontId="3" fillId="2" borderId="1" applyFill="0" applyBorder="0" applyProtection="0">
      <alignment horizontal="right" vertical="center" shrinkToFit="1"/>
    </xf>
    <xf numFmtId="186" fontId="31" fillId="3" borderId="0">
      <alignment horizontal="right" vertical="center" shrinkToFit="1"/>
    </xf>
    <xf numFmtId="187" fontId="31" fillId="3" borderId="0">
      <alignment horizontal="right" vertical="center" shrinkToFit="1"/>
    </xf>
    <xf numFmtId="181" fontId="29" fillId="2" borderId="1" applyFill="0" applyBorder="0">
      <alignment horizontal="right" vertical="center" shrinkToFit="1"/>
    </xf>
    <xf numFmtId="182" fontId="29" fillId="2" borderId="1" applyFill="0" applyBorder="0">
      <alignment horizontal="right" vertical="center" shrinkToFit="1"/>
    </xf>
    <xf numFmtId="184" fontId="6" fillId="2" borderId="1">
      <alignment horizontal="right" vertical="center" shrinkToFit="1"/>
    </xf>
    <xf numFmtId="9" fontId="42" fillId="0" borderId="0" applyFont="0" applyFill="0" applyBorder="0" applyAlignment="0" applyProtection="0"/>
    <xf numFmtId="191" fontId="46" fillId="3" borderId="23">
      <alignment vertical="center"/>
    </xf>
    <xf numFmtId="9" fontId="13" fillId="0" borderId="0" applyFont="0" applyFill="0" applyBorder="0" applyAlignment="0" applyProtection="0"/>
    <xf numFmtId="0" fontId="48" fillId="0" borderId="0"/>
  </cellStyleXfs>
  <cellXfs count="148">
    <xf numFmtId="0" fontId="0" fillId="3" borderId="0" xfId="0">
      <alignment vertical="center"/>
    </xf>
    <xf numFmtId="0" fontId="0" fillId="3" borderId="0" xfId="0">
      <alignment vertical="center"/>
    </xf>
    <xf numFmtId="0" fontId="13" fillId="3" borderId="2" xfId="17">
      <alignment horizontal="left" vertical="center"/>
    </xf>
    <xf numFmtId="0" fontId="27" fillId="6" borderId="0" xfId="27">
      <alignment horizontal="left" vertical="center"/>
    </xf>
    <xf numFmtId="0" fontId="8" fillId="6" borderId="0" xfId="28">
      <alignment horizontal="left" vertical="center"/>
    </xf>
    <xf numFmtId="0" fontId="2" fillId="13" borderId="15" xfId="51">
      <alignment horizontal="left"/>
    </xf>
    <xf numFmtId="0" fontId="19" fillId="3" borderId="0" xfId="0" applyFont="1">
      <alignment vertical="center"/>
    </xf>
    <xf numFmtId="0" fontId="6" fillId="3" borderId="7" xfId="13">
      <alignment horizontal="left" vertical="center"/>
    </xf>
    <xf numFmtId="0" fontId="12" fillId="14" borderId="6" xfId="56">
      <alignment horizontal="left" vertical="center"/>
    </xf>
    <xf numFmtId="41" fontId="6" fillId="14" borderId="6" xfId="3">
      <alignment horizontal="left" vertical="center"/>
    </xf>
    <xf numFmtId="175" fontId="6" fillId="12" borderId="1" xfId="41">
      <alignment horizontal="left" vertical="center" shrinkToFit="1"/>
      <protection locked="0"/>
    </xf>
    <xf numFmtId="0" fontId="6" fillId="3" borderId="7" xfId="13" applyAlignment="1">
      <alignment horizontal="right" vertical="center"/>
    </xf>
    <xf numFmtId="41" fontId="11" fillId="3" borderId="5" xfId="8" applyFont="1" applyAlignment="1">
      <alignment horizontal="left" vertical="center"/>
    </xf>
    <xf numFmtId="14" fontId="6" fillId="3" borderId="7" xfId="13" applyNumberFormat="1">
      <alignment horizontal="left" vertical="center"/>
    </xf>
    <xf numFmtId="0" fontId="19" fillId="3" borderId="0" xfId="0" quotePrefix="1" applyFont="1">
      <alignment vertical="center"/>
    </xf>
    <xf numFmtId="0" fontId="0" fillId="3" borderId="0" xfId="0" quotePrefix="1">
      <alignment vertical="center"/>
    </xf>
    <xf numFmtId="0" fontId="6" fillId="3" borderId="7" xfId="13">
      <alignment horizontal="left" vertical="center"/>
    </xf>
    <xf numFmtId="0" fontId="0" fillId="3" borderId="0" xfId="0">
      <alignment vertical="center"/>
    </xf>
    <xf numFmtId="0" fontId="0" fillId="3" borderId="0" xfId="0" applyProtection="1">
      <alignment vertical="center"/>
    </xf>
    <xf numFmtId="0" fontId="13" fillId="4" borderId="2" xfId="18" applyProtection="1">
      <alignment horizontal="left" vertical="center"/>
    </xf>
    <xf numFmtId="0" fontId="12" fillId="14" borderId="6" xfId="56" applyProtection="1">
      <alignment horizontal="left" vertical="center"/>
    </xf>
    <xf numFmtId="41" fontId="6" fillId="14" borderId="6" xfId="3" applyProtection="1">
      <alignment horizontal="left" vertical="center"/>
    </xf>
    <xf numFmtId="0" fontId="6" fillId="3" borderId="7" xfId="13" applyProtection="1">
      <alignment horizontal="left" vertical="center"/>
    </xf>
    <xf numFmtId="0" fontId="13" fillId="3" borderId="2" xfId="17" applyProtection="1">
      <alignment horizontal="left" vertical="center"/>
    </xf>
    <xf numFmtId="0" fontId="0" fillId="3" borderId="0" xfId="0" applyNumberFormat="1" applyAlignment="1" applyProtection="1">
      <alignment horizontal="left" vertical="center"/>
    </xf>
    <xf numFmtId="175" fontId="6" fillId="12" borderId="1" xfId="41" applyProtection="1">
      <alignment horizontal="left" vertical="center" shrinkToFit="1"/>
    </xf>
    <xf numFmtId="0" fontId="0" fillId="3" borderId="2" xfId="17" applyFont="1" applyProtection="1">
      <alignment horizontal="left" vertical="center"/>
    </xf>
    <xf numFmtId="0" fontId="35" fillId="3" borderId="0" xfId="1" applyProtection="1">
      <alignment horizontal="left"/>
    </xf>
    <xf numFmtId="0" fontId="14" fillId="13" borderId="0" xfId="53" applyProtection="1">
      <alignment horizontal="left" vertical="top"/>
    </xf>
    <xf numFmtId="0" fontId="16" fillId="3" borderId="16" xfId="59" applyProtection="1">
      <alignment horizontal="left" vertical="center"/>
    </xf>
    <xf numFmtId="168" fontId="5" fillId="7" borderId="0" xfId="53" applyNumberFormat="1" applyFont="1" applyFill="1" applyProtection="1">
      <alignment horizontal="left" vertical="top"/>
    </xf>
    <xf numFmtId="0" fontId="4" fillId="7" borderId="0" xfId="24" applyProtection="1">
      <alignment horizontal="right" vertical="center"/>
    </xf>
    <xf numFmtId="0" fontId="4" fillId="7" borderId="0" xfId="24" applyAlignment="1" applyProtection="1">
      <alignment horizontal="center" vertical="center" shrinkToFit="1"/>
    </xf>
    <xf numFmtId="0" fontId="5" fillId="44" borderId="4" xfId="21" applyAlignment="1" applyProtection="1">
      <alignment horizontal="center" vertical="center" shrinkToFit="1"/>
    </xf>
    <xf numFmtId="0" fontId="4" fillId="6" borderId="0" xfId="25" applyFont="1" applyProtection="1">
      <alignment horizontal="left" vertical="center"/>
    </xf>
    <xf numFmtId="179" fontId="5" fillId="6" borderId="0" xfId="23" applyProtection="1">
      <alignment horizontal="right" vertical="center" shrinkToFit="1"/>
    </xf>
    <xf numFmtId="179" fontId="5" fillId="6" borderId="0" xfId="23" applyAlignment="1" applyProtection="1">
      <alignment horizontal="center" vertical="center" shrinkToFit="1"/>
    </xf>
    <xf numFmtId="0" fontId="0" fillId="3" borderId="0" xfId="0" applyFill="1" applyProtection="1">
      <alignment vertical="center"/>
    </xf>
    <xf numFmtId="0" fontId="0" fillId="3" borderId="0" xfId="0" applyFont="1" applyProtection="1">
      <alignment vertical="center"/>
    </xf>
    <xf numFmtId="41" fontId="6" fillId="3" borderId="5" xfId="8" applyProtection="1">
      <alignment horizontal="left" vertical="center" shrinkToFit="1"/>
    </xf>
    <xf numFmtId="41" fontId="11" fillId="3" borderId="5" xfId="8" applyFont="1" applyProtection="1">
      <alignment horizontal="left" vertical="center" shrinkToFit="1"/>
    </xf>
    <xf numFmtId="0" fontId="0" fillId="3" borderId="0" xfId="0" applyFont="1" applyFill="1" applyProtection="1">
      <alignment vertical="center"/>
    </xf>
    <xf numFmtId="0" fontId="12" fillId="3" borderId="12" xfId="58" applyProtection="1">
      <alignment horizontal="left" vertical="center"/>
    </xf>
    <xf numFmtId="41" fontId="6" fillId="3" borderId="12" xfId="4" applyProtection="1">
      <alignment horizontal="left" vertical="center" shrinkToFit="1"/>
    </xf>
    <xf numFmtId="41" fontId="11" fillId="3" borderId="12" xfId="4" applyFont="1" applyProtection="1">
      <alignment horizontal="left" vertical="center" shrinkToFit="1"/>
    </xf>
    <xf numFmtId="0" fontId="0" fillId="3" borderId="0" xfId="0" applyAlignment="1" applyProtection="1">
      <alignment horizontal="left" vertical="center"/>
    </xf>
    <xf numFmtId="170" fontId="13" fillId="14" borderId="6" xfId="10" applyAlignment="1" applyProtection="1">
      <alignment horizontal="center" vertical="center"/>
    </xf>
    <xf numFmtId="0" fontId="37" fillId="3" borderId="0" xfId="0" applyFont="1" applyFill="1" applyProtection="1">
      <alignment vertical="center"/>
    </xf>
    <xf numFmtId="0" fontId="12" fillId="3" borderId="12" xfId="58" applyFont="1" applyProtection="1">
      <alignment horizontal="left" vertical="center"/>
    </xf>
    <xf numFmtId="41" fontId="12" fillId="3" borderId="12" xfId="4" applyFont="1" applyProtection="1">
      <alignment horizontal="left" vertical="center" shrinkToFit="1"/>
    </xf>
    <xf numFmtId="0" fontId="38" fillId="3" borderId="0" xfId="0" applyFont="1" applyFill="1" applyProtection="1">
      <alignment vertical="center"/>
    </xf>
    <xf numFmtId="0" fontId="39" fillId="3" borderId="21" xfId="58" applyFont="1" applyBorder="1" applyProtection="1">
      <alignment horizontal="left" vertical="center"/>
    </xf>
    <xf numFmtId="0" fontId="40" fillId="3" borderId="21" xfId="58" applyFont="1" applyBorder="1" applyProtection="1">
      <alignment horizontal="left" vertical="center"/>
    </xf>
    <xf numFmtId="41" fontId="39" fillId="3" borderId="21" xfId="4" applyFont="1" applyBorder="1" applyProtection="1">
      <alignment horizontal="left" vertical="center" shrinkToFit="1"/>
    </xf>
    <xf numFmtId="41" fontId="40" fillId="3" borderId="21" xfId="4" applyFont="1" applyBorder="1" applyProtection="1">
      <alignment horizontal="left" vertical="center" shrinkToFit="1"/>
    </xf>
    <xf numFmtId="41" fontId="6" fillId="14" borderId="6" xfId="3" applyNumberFormat="1" applyAlignment="1" applyProtection="1">
      <alignment horizontal="left" vertical="center" shrinkToFit="1"/>
    </xf>
    <xf numFmtId="41" fontId="11" fillId="14" borderId="6" xfId="3" applyNumberFormat="1" applyFont="1" applyAlignment="1" applyProtection="1">
      <alignment horizontal="left" vertical="center" shrinkToFit="1"/>
    </xf>
    <xf numFmtId="41" fontId="0" fillId="3" borderId="0" xfId="0" applyNumberFormat="1" applyFill="1" applyAlignment="1" applyProtection="1">
      <alignment vertical="center" shrinkToFit="1"/>
    </xf>
    <xf numFmtId="164" fontId="13" fillId="3" borderId="14" xfId="48" applyProtection="1">
      <alignment horizontal="left" vertical="center"/>
    </xf>
    <xf numFmtId="0" fontId="41" fillId="3" borderId="22" xfId="0" applyFont="1" applyBorder="1" applyProtection="1">
      <alignment vertical="center"/>
    </xf>
    <xf numFmtId="0" fontId="16" fillId="3" borderId="22" xfId="13" applyFont="1" applyBorder="1" applyProtection="1">
      <alignment horizontal="left" vertical="center"/>
    </xf>
    <xf numFmtId="164" fontId="41" fillId="3" borderId="22" xfId="48" applyFont="1" applyBorder="1" applyProtection="1">
      <alignment horizontal="left" vertical="center"/>
    </xf>
    <xf numFmtId="41" fontId="16" fillId="3" borderId="22" xfId="4" applyFont="1" applyBorder="1" applyProtection="1">
      <alignment horizontal="left" vertical="center" shrinkToFit="1"/>
    </xf>
    <xf numFmtId="41" fontId="16" fillId="3" borderId="22" xfId="8" applyFont="1" applyBorder="1" applyProtection="1">
      <alignment horizontal="left" vertical="center" shrinkToFit="1"/>
    </xf>
    <xf numFmtId="0" fontId="36" fillId="3" borderId="0" xfId="0" applyFont="1" applyFill="1" applyProtection="1">
      <alignment vertical="center"/>
    </xf>
    <xf numFmtId="0" fontId="36" fillId="3" borderId="0" xfId="0" applyFont="1" applyProtection="1">
      <alignment vertical="center"/>
    </xf>
    <xf numFmtId="0" fontId="43" fillId="3" borderId="0" xfId="0" applyFont="1">
      <alignment vertical="center"/>
    </xf>
    <xf numFmtId="0" fontId="44" fillId="3" borderId="0" xfId="0" applyFont="1">
      <alignment vertical="center"/>
    </xf>
    <xf numFmtId="179" fontId="5" fillId="6" borderId="0" xfId="23" applyAlignment="1">
      <alignment horizontal="center" vertical="center" shrinkToFit="1"/>
    </xf>
    <xf numFmtId="179" fontId="5" fillId="44" borderId="4" xfId="21" applyNumberFormat="1" applyAlignment="1">
      <alignment horizontal="center" vertical="center" shrinkToFit="1"/>
    </xf>
    <xf numFmtId="189" fontId="5" fillId="6" borderId="0" xfId="23" applyNumberFormat="1" applyAlignment="1">
      <alignment horizontal="center" vertical="center" shrinkToFit="1"/>
    </xf>
    <xf numFmtId="0" fontId="5" fillId="5" borderId="0" xfId="22" applyAlignment="1">
      <alignment horizontal="center" vertical="center" shrinkToFit="1"/>
    </xf>
    <xf numFmtId="0" fontId="5" fillId="44" borderId="4" xfId="21" applyAlignment="1">
      <alignment horizontal="center" vertical="center" shrinkToFit="1"/>
    </xf>
    <xf numFmtId="190" fontId="45" fillId="3" borderId="14" xfId="45" applyNumberFormat="1" applyFont="1">
      <alignment horizontal="left" vertical="center" shrinkToFit="1"/>
    </xf>
    <xf numFmtId="0" fontId="36" fillId="3" borderId="0" xfId="0" applyFont="1">
      <alignment vertical="center"/>
    </xf>
    <xf numFmtId="0" fontId="0" fillId="3" borderId="0" xfId="0" applyBorder="1" applyProtection="1">
      <alignment vertical="center"/>
    </xf>
    <xf numFmtId="0" fontId="0" fillId="3" borderId="0" xfId="0" applyBorder="1">
      <alignment vertical="center"/>
    </xf>
    <xf numFmtId="0" fontId="16" fillId="3" borderId="0" xfId="59" applyBorder="1" applyProtection="1">
      <alignment horizontal="left" vertical="center"/>
    </xf>
    <xf numFmtId="0" fontId="13" fillId="3" borderId="0" xfId="17" applyBorder="1" applyProtection="1">
      <alignment horizontal="left" vertical="center"/>
    </xf>
    <xf numFmtId="0" fontId="0" fillId="3" borderId="0" xfId="0" applyBorder="1" applyAlignment="1">
      <alignment horizontal="left" vertical="center"/>
    </xf>
    <xf numFmtId="0" fontId="0" fillId="3" borderId="0" xfId="17" applyFont="1" applyBorder="1" applyProtection="1">
      <alignment horizontal="left" vertical="center"/>
    </xf>
    <xf numFmtId="0" fontId="13" fillId="3" borderId="24" xfId="17" applyBorder="1" applyProtection="1">
      <alignment horizontal="left" vertical="center"/>
    </xf>
    <xf numFmtId="0" fontId="0" fillId="3" borderId="24" xfId="17" applyFont="1" applyBorder="1" applyProtection="1">
      <alignment horizontal="left" vertical="center"/>
    </xf>
    <xf numFmtId="0" fontId="13" fillId="3" borderId="24" xfId="17" applyBorder="1">
      <alignment horizontal="left" vertical="center"/>
    </xf>
    <xf numFmtId="191" fontId="6" fillId="3" borderId="12" xfId="96" applyFont="1" applyBorder="1">
      <alignment vertical="center"/>
    </xf>
    <xf numFmtId="191" fontId="11" fillId="3" borderId="12" xfId="96" applyFont="1" applyBorder="1">
      <alignment vertical="center"/>
    </xf>
    <xf numFmtId="191" fontId="6" fillId="3" borderId="5" xfId="97" applyNumberFormat="1" applyFont="1" applyFill="1" applyBorder="1" applyAlignment="1" applyProtection="1">
      <alignment horizontal="right" vertical="center" shrinkToFit="1"/>
    </xf>
    <xf numFmtId="0" fontId="0" fillId="3" borderId="0" xfId="0">
      <alignment vertical="center"/>
    </xf>
    <xf numFmtId="0" fontId="13" fillId="3" borderId="2" xfId="17">
      <alignment horizontal="left" vertical="center"/>
    </xf>
    <xf numFmtId="0" fontId="6" fillId="3" borderId="7" xfId="13">
      <alignment horizontal="left" vertical="center"/>
    </xf>
    <xf numFmtId="175" fontId="6" fillId="12" borderId="1" xfId="41">
      <alignment horizontal="left" vertical="center" shrinkToFit="1"/>
      <protection locked="0"/>
    </xf>
    <xf numFmtId="0" fontId="0" fillId="3" borderId="0" xfId="0">
      <alignment vertical="center"/>
    </xf>
    <xf numFmtId="0" fontId="6" fillId="3" borderId="7" xfId="13">
      <alignment horizontal="left" vertical="center"/>
    </xf>
    <xf numFmtId="175" fontId="6" fillId="12" borderId="1" xfId="41">
      <alignment horizontal="left" vertical="center" shrinkToFit="1"/>
      <protection locked="0"/>
    </xf>
    <xf numFmtId="0" fontId="0" fillId="3" borderId="0" xfId="0">
      <alignment vertical="center"/>
    </xf>
    <xf numFmtId="0" fontId="13" fillId="3" borderId="2" xfId="17">
      <alignment horizontal="left" vertical="center"/>
    </xf>
    <xf numFmtId="41" fontId="6" fillId="3" borderId="5" xfId="8">
      <alignment horizontal="left" vertical="center" shrinkToFit="1"/>
    </xf>
    <xf numFmtId="41" fontId="6" fillId="11" borderId="25" xfId="6" applyBorder="1" applyAlignment="1">
      <alignment vertical="center" shrinkToFit="1"/>
      <protection locked="0"/>
    </xf>
    <xf numFmtId="41" fontId="6" fillId="11" borderId="1" xfId="6" applyAlignment="1">
      <alignment vertical="center" shrinkToFit="1"/>
      <protection locked="0"/>
    </xf>
    <xf numFmtId="9" fontId="36" fillId="3" borderId="0" xfId="95" applyFont="1" applyFill="1" applyAlignment="1" applyProtection="1">
      <alignment vertical="center"/>
    </xf>
    <xf numFmtId="191" fontId="46" fillId="3" borderId="23" xfId="96">
      <alignment vertical="center"/>
    </xf>
    <xf numFmtId="41" fontId="11" fillId="14" borderId="6" xfId="3" applyFont="1">
      <alignment horizontal="left" vertical="center"/>
    </xf>
    <xf numFmtId="41" fontId="11" fillId="3" borderId="0" xfId="8" applyFont="1" applyBorder="1" applyProtection="1">
      <alignment horizontal="left" vertical="center" shrinkToFit="1"/>
    </xf>
    <xf numFmtId="0" fontId="6" fillId="3" borderId="0" xfId="13" applyBorder="1" applyProtection="1">
      <alignment horizontal="left" vertical="center"/>
    </xf>
    <xf numFmtId="191" fontId="6" fillId="3" borderId="0" xfId="96" applyFont="1" applyBorder="1">
      <alignment vertical="center"/>
    </xf>
    <xf numFmtId="170" fontId="13" fillId="14" borderId="6" xfId="10" applyAlignment="1">
      <alignment horizontal="center" vertical="center"/>
    </xf>
    <xf numFmtId="41" fontId="12" fillId="3" borderId="12" xfId="4" applyFont="1">
      <alignment horizontal="left" vertical="center" shrinkToFit="1"/>
    </xf>
    <xf numFmtId="191" fontId="12" fillId="3" borderId="12" xfId="4" applyNumberFormat="1" applyFont="1" applyAlignment="1">
      <alignment horizontal="right" vertical="center" shrinkToFit="1"/>
    </xf>
    <xf numFmtId="10" fontId="6" fillId="3" borderId="5" xfId="8" applyNumberFormat="1" applyAlignment="1">
      <alignment horizontal="right" vertical="center" shrinkToFit="1"/>
    </xf>
    <xf numFmtId="0" fontId="47" fillId="3" borderId="0" xfId="0" applyFont="1">
      <alignment vertical="center"/>
    </xf>
    <xf numFmtId="0" fontId="12" fillId="47" borderId="26" xfId="58" applyFill="1" applyBorder="1">
      <alignment horizontal="left" vertical="center"/>
    </xf>
    <xf numFmtId="41" fontId="12" fillId="47" borderId="26" xfId="4" applyFont="1" applyFill="1" applyBorder="1">
      <alignment horizontal="left" vertical="center" shrinkToFit="1"/>
    </xf>
    <xf numFmtId="41" fontId="11" fillId="3" borderId="5" xfId="8" applyFont="1">
      <alignment horizontal="left" vertical="center" shrinkToFit="1"/>
    </xf>
    <xf numFmtId="0" fontId="0" fillId="3" borderId="0" xfId="0" applyAlignment="1">
      <alignment horizontal="left" vertical="center"/>
    </xf>
    <xf numFmtId="0" fontId="37" fillId="3" borderId="0" xfId="0" applyFont="1">
      <alignment vertical="center"/>
    </xf>
    <xf numFmtId="41" fontId="15" fillId="48" borderId="27" xfId="2" applyFont="1" applyFill="1" applyBorder="1" applyAlignment="1">
      <alignment horizontal="left" vertical="center" indent="1"/>
    </xf>
    <xf numFmtId="41" fontId="15" fillId="48" borderId="27" xfId="2" applyFont="1" applyFill="1" applyBorder="1">
      <alignment horizontal="left" vertical="center"/>
    </xf>
    <xf numFmtId="0" fontId="13" fillId="4" borderId="2" xfId="18">
      <alignment horizontal="left" vertical="center"/>
    </xf>
    <xf numFmtId="0" fontId="0" fillId="3" borderId="2" xfId="17" applyFont="1">
      <alignment horizontal="left" vertical="center"/>
    </xf>
    <xf numFmtId="0" fontId="35" fillId="3" borderId="0" xfId="1">
      <alignment horizontal="left"/>
    </xf>
    <xf numFmtId="0" fontId="14" fillId="13" borderId="0" xfId="53">
      <alignment horizontal="left" vertical="top"/>
    </xf>
    <xf numFmtId="0" fontId="16" fillId="3" borderId="16" xfId="59">
      <alignment horizontal="left" vertical="center"/>
    </xf>
    <xf numFmtId="168" fontId="5" fillId="7" borderId="0" xfId="53" applyNumberFormat="1" applyFont="1" applyFill="1">
      <alignment horizontal="left" vertical="top"/>
    </xf>
    <xf numFmtId="0" fontId="4" fillId="7" borderId="0" xfId="24">
      <alignment horizontal="right" vertical="center"/>
    </xf>
    <xf numFmtId="0" fontId="4" fillId="7" borderId="0" xfId="24" applyAlignment="1">
      <alignment horizontal="center" vertical="center" shrinkToFit="1"/>
    </xf>
    <xf numFmtId="0" fontId="4" fillId="6" borderId="0" xfId="25" applyFont="1">
      <alignment horizontal="left" vertical="center"/>
    </xf>
    <xf numFmtId="179" fontId="5" fillId="6" borderId="0" xfId="23">
      <alignment horizontal="right" vertical="center" shrinkToFit="1"/>
    </xf>
    <xf numFmtId="164" fontId="13" fillId="3" borderId="14" xfId="48">
      <alignment horizontal="left" vertical="center"/>
    </xf>
    <xf numFmtId="0" fontId="12" fillId="3" borderId="12" xfId="58">
      <alignment horizontal="left" vertical="center"/>
    </xf>
    <xf numFmtId="41" fontId="6" fillId="3" borderId="12" xfId="4">
      <alignment horizontal="left" vertical="center" shrinkToFit="1"/>
    </xf>
    <xf numFmtId="41" fontId="11" fillId="3" borderId="12" xfId="4" applyFont="1">
      <alignment horizontal="left" vertical="center" shrinkToFit="1"/>
    </xf>
    <xf numFmtId="0" fontId="38" fillId="3" borderId="0" xfId="0" applyFont="1">
      <alignment vertical="center"/>
    </xf>
    <xf numFmtId="0" fontId="39" fillId="3" borderId="21" xfId="58" applyFont="1" applyBorder="1">
      <alignment horizontal="left" vertical="center"/>
    </xf>
    <xf numFmtId="0" fontId="40" fillId="3" borderId="21" xfId="58" applyFont="1" applyBorder="1">
      <alignment horizontal="left" vertical="center"/>
    </xf>
    <xf numFmtId="41" fontId="39" fillId="3" borderId="21" xfId="4" applyFont="1" applyBorder="1">
      <alignment horizontal="left" vertical="center" shrinkToFit="1"/>
    </xf>
    <xf numFmtId="41" fontId="40" fillId="3" borderId="21" xfId="4" applyFont="1" applyBorder="1">
      <alignment horizontal="left" vertical="center" shrinkToFit="1"/>
    </xf>
    <xf numFmtId="41" fontId="6" fillId="14" borderId="6" xfId="3" applyAlignment="1">
      <alignment horizontal="left" vertical="center" shrinkToFit="1"/>
    </xf>
    <xf numFmtId="41" fontId="11" fillId="14" borderId="6" xfId="3" applyFont="1" applyAlignment="1">
      <alignment horizontal="left" vertical="center" shrinkToFit="1"/>
    </xf>
    <xf numFmtId="41" fontId="0" fillId="3" borderId="0" xfId="0" applyNumberFormat="1" applyAlignment="1">
      <alignment vertical="center" shrinkToFit="1"/>
    </xf>
    <xf numFmtId="0" fontId="11" fillId="3" borderId="7" xfId="13" applyFont="1">
      <alignment horizontal="left" vertical="center"/>
    </xf>
    <xf numFmtId="41" fontId="11" fillId="3" borderId="5" xfId="8" applyFont="1" applyAlignment="1">
      <alignment vertical="center" shrinkToFit="1"/>
    </xf>
    <xf numFmtId="192" fontId="11" fillId="3" borderId="5" xfId="8" applyNumberFormat="1" applyFont="1" applyAlignment="1">
      <alignment vertical="center" shrinkToFit="1"/>
    </xf>
    <xf numFmtId="183" fontId="11" fillId="3" borderId="14" xfId="45" applyFont="1">
      <alignment horizontal="left" vertical="center" shrinkToFit="1"/>
    </xf>
    <xf numFmtId="193" fontId="6" fillId="3" borderId="5" xfId="8" applyNumberFormat="1" applyAlignment="1" applyProtection="1">
      <alignment horizontal="right" vertical="center" shrinkToFit="1"/>
    </xf>
    <xf numFmtId="193" fontId="6" fillId="14" borderId="6" xfId="3" applyNumberFormat="1" applyAlignment="1">
      <alignment horizontal="right" vertical="center"/>
    </xf>
    <xf numFmtId="9" fontId="6" fillId="3" borderId="5" xfId="8" applyNumberFormat="1" applyAlignment="1" applyProtection="1">
      <alignment horizontal="right" vertical="center" shrinkToFit="1"/>
    </xf>
    <xf numFmtId="6" fontId="6" fillId="3" borderId="5" xfId="8" applyNumberFormat="1" applyAlignment="1" applyProtection="1">
      <alignment horizontal="right" vertical="center" shrinkToFit="1"/>
    </xf>
    <xf numFmtId="6" fontId="6" fillId="14" borderId="6" xfId="3" applyNumberFormat="1" applyAlignment="1">
      <alignment horizontal="right" vertical="center"/>
    </xf>
  </cellXfs>
  <cellStyles count="99">
    <cellStyle name="$" xfId="89" xr:uid="{15646A92-D94F-46EB-8B73-E72BE871E136}"/>
    <cellStyle name="$k" xfId="15" xr:uid="{58F11323-9893-4FB9-828F-05F379D34CB2}"/>
    <cellStyle name="$m" xfId="16" xr:uid="{DEF59BCA-370D-4D09-A2A5-46E9D0F93123}"/>
    <cellStyle name="_Mapping" xfId="17" xr:uid="{418A44FB-AAE6-4A2A-A226-6C6F199CA1E0}"/>
    <cellStyle name="_Mapping 2" xfId="18" xr:uid="{C7F46CE0-141B-4817-8E75-078BC685F0F3}"/>
    <cellStyle name="_Mapping 3" xfId="19" xr:uid="{15405D2E-4B5E-483B-A89F-4735B712164D}"/>
    <cellStyle name="20% - Accent1" xfId="65" builtinId="30" hidden="1"/>
    <cellStyle name="20% - Accent2" xfId="69" builtinId="34" hidden="1"/>
    <cellStyle name="20% - Accent3" xfId="73" builtinId="38" hidden="1"/>
    <cellStyle name="20% - Accent4" xfId="77" builtinId="42" hidden="1"/>
    <cellStyle name="20% - Accent5" xfId="81" builtinId="46" hidden="1"/>
    <cellStyle name="20% - Accent6" xfId="85" builtinId="50" hidden="1"/>
    <cellStyle name="40% - Accent1" xfId="66" builtinId="31" hidden="1"/>
    <cellStyle name="40% - Accent2" xfId="70" builtinId="35" hidden="1"/>
    <cellStyle name="40% - Accent3" xfId="74" builtinId="39" hidden="1"/>
    <cellStyle name="40% - Accent4" xfId="78" builtinId="43" hidden="1"/>
    <cellStyle name="40% - Accent5" xfId="82" builtinId="47" hidden="1"/>
    <cellStyle name="40% - Accent6" xfId="86" builtinId="51" hidden="1"/>
    <cellStyle name="60% - Accent1" xfId="67" builtinId="32" hidden="1"/>
    <cellStyle name="60% - Accent2" xfId="71" builtinId="36" hidden="1"/>
    <cellStyle name="60% - Accent3" xfId="75" builtinId="40" hidden="1"/>
    <cellStyle name="60% - Accent4" xfId="79" builtinId="44" hidden="1"/>
    <cellStyle name="60% - Accent5" xfId="83" builtinId="48" hidden="1"/>
    <cellStyle name="60% - Accent6" xfId="87" builtinId="52" hidden="1"/>
    <cellStyle name="Accent1" xfId="64" builtinId="29" hidden="1"/>
    <cellStyle name="Accent2" xfId="68" builtinId="33" hidden="1"/>
    <cellStyle name="Accent3" xfId="72" builtinId="37" hidden="1"/>
    <cellStyle name="Accent4" xfId="76" builtinId="41" hidden="1"/>
    <cellStyle name="Accent5" xfId="80" builtinId="45" hidden="1"/>
    <cellStyle name="Accent6" xfId="84" builtinId="49" hidden="1"/>
    <cellStyle name="Action Button" xfId="20" xr:uid="{CEBF58C4-9506-47F3-8AC8-75432D4E50A0}"/>
    <cellStyle name="Bad" xfId="62" builtinId="27" hidden="1"/>
    <cellStyle name="Bar Driver1" xfId="21" xr:uid="{23912858-3D8F-4B61-8E9D-D9969438FBA8}"/>
    <cellStyle name="Bar Driver2" xfId="22" xr:uid="{DBCFCAAC-A151-4426-B8E2-4EC9703C4E2F}"/>
    <cellStyle name="Bar mmm/yy" xfId="23" xr:uid="{BFC2EF32-8D0E-4841-86A3-9B6DA4F996B8}"/>
    <cellStyle name="Bar Scenario" xfId="24" xr:uid="{B5C70ABD-BA7B-451C-8BEF-46C7D4C620DC}"/>
    <cellStyle name="Bar Title" xfId="25" xr:uid="{40001FF1-3CAC-4C03-92BF-90F4331677B5}"/>
    <cellStyle name="Calculation" xfId="8" builtinId="22" customBuiltin="1"/>
    <cellStyle name="Check Cell" xfId="10" builtinId="23" customBuiltin="1"/>
    <cellStyle name="Dash mmm" xfId="26" xr:uid="{5852347D-805B-490B-B3BE-9184147BCEAF}"/>
    <cellStyle name="Explanatory Text" xfId="13" builtinId="53" customBuiltin="1"/>
    <cellStyle name="Good" xfId="61" builtinId="26" hidden="1"/>
    <cellStyle name="Gr Title1" xfId="27" xr:uid="{4DC2A963-31C1-4000-970A-A7B62EC27EF5}"/>
    <cellStyle name="Gr Title2" xfId="28" xr:uid="{65F95E5B-ACA5-4B11-BA4F-078ED8F475E4}"/>
    <cellStyle name="Graph" xfId="29" xr:uid="{B59416A5-DA5D-4672-9E85-A88BDD2A5585}"/>
    <cellStyle name="Graph Border" xfId="30" xr:uid="{8F1B2472-2192-462E-BB35-8B58A5621BA9}"/>
    <cellStyle name="Graph Divider" xfId="31" xr:uid="{A0D3935C-E827-4E4B-AF3A-FF7A078F3CD5}"/>
    <cellStyle name="Graph Drop" xfId="32" xr:uid="{89E9B56F-1E92-4322-9410-2C68C015AA05}"/>
    <cellStyle name="Graph mmm" xfId="33" xr:uid="{0DF0A2D0-A5E1-491D-974B-FC4CFB5BD720}"/>
    <cellStyle name="Graph Stat Cost ▴" xfId="92" xr:uid="{626970AC-BADB-442A-B425-7812C101B846}"/>
    <cellStyle name="Graph Stat Rev ▴" xfId="93" xr:uid="{441398DD-C0EB-4576-931C-7C7FE83B0C0D}"/>
    <cellStyle name="Graph Title" xfId="34" xr:uid="{44890C60-EBEF-4564-B8FC-5E4B7C603D47}"/>
    <cellStyle name="Graph Total" xfId="35" xr:uid="{0DC5ECC2-17AA-4BCE-9E5E-F7DB10F5672E}"/>
    <cellStyle name="H3 RowCount" xfId="36" xr:uid="{9DEF9CD8-2DD2-4F3E-876D-1204AEEC4328}"/>
    <cellStyle name="H3 Stat" xfId="37" xr:uid="{BBFCB15B-FE52-4B55-A899-2E2B0CBF46F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6" builtinId="20" customBuiltin="1"/>
    <cellStyle name="Input .0%" xfId="38" xr:uid="{86AAA4EF-3AF6-4E11-82E9-B2662F579A8E}"/>
    <cellStyle name="Input Date" xfId="39" xr:uid="{8AD12408-ECA1-4D2E-853E-C8AA19FA8C01}"/>
    <cellStyle name="Input Day" xfId="40" xr:uid="{DD4D9BE3-4322-4FE2-9644-D6487625685D}"/>
    <cellStyle name="Input Drop" xfId="41" xr:uid="{81DA2929-72DD-4628-8B97-50F4DD64D86E}"/>
    <cellStyle name="Input LID" xfId="42" xr:uid="{AC15D3AE-980D-4776-808F-6856C8F97919}"/>
    <cellStyle name="Input LID Text" xfId="43" xr:uid="{2CCE475E-4E7A-4788-AEB1-06CB74C1216D}"/>
    <cellStyle name="Input Text" xfId="44" xr:uid="{8B5554E6-4989-439F-B6CB-193FB5EDD351}"/>
    <cellStyle name="Line %" xfId="96" xr:uid="{3CAFAD83-35F0-4276-A754-D92D5203107C}"/>
    <cellStyle name="Line .0%" xfId="45" xr:uid="{E50C7C4A-E6C3-4996-959A-81013341F001}"/>
    <cellStyle name="Line ✓" xfId="88" xr:uid="{D8EDA99B-9C77-4923-B4AC-D6B129365278}"/>
    <cellStyle name="Line •" xfId="46" xr:uid="{F9E3DA70-644F-4D3C-B768-6F46DD6A9A98}"/>
    <cellStyle name="Line Date" xfId="47" xr:uid="{70F70D9D-72B5-4542-AEA3-546304857DB3}"/>
    <cellStyle name="Line Stat Cost ▴" xfId="90" xr:uid="{0A1ACC01-453B-43AA-AE5F-AD467A17DEF7}"/>
    <cellStyle name="Line Stat Rev ▴" xfId="91" xr:uid="{0569663D-D122-4A24-8F92-58ECC2B1F998}"/>
    <cellStyle name="Line Subtle" xfId="48" xr:uid="{1FBF7F14-3D3F-4679-98ED-05990AC076AC}"/>
    <cellStyle name="Linked Cell" xfId="9" builtinId="24" customBuiltin="1"/>
    <cellStyle name="Neutral" xfId="63" builtinId="28" hidden="1"/>
    <cellStyle name="Normal" xfId="0" builtinId="0" customBuiltin="1"/>
    <cellStyle name="Normal 3" xfId="98" xr:uid="{0FB9BA5B-06AF-489F-92D2-0EBD7D88C9B8}"/>
    <cellStyle name="Note" xfId="12" builtinId="10" customBuiltin="1"/>
    <cellStyle name="Output" xfId="7" builtinId="21" customBuiltin="1"/>
    <cellStyle name="Output .0%" xfId="49" xr:uid="{60970AA3-C681-4700-8E4A-071E8A70AD39}"/>
    <cellStyle name="Output Date" xfId="94" xr:uid="{95114B5F-C595-4A40-87B6-2AE490A94277}"/>
    <cellStyle name="Output Text" xfId="50" xr:uid="{07B5E97C-A178-4289-A175-723EBDDF41AA}"/>
    <cellStyle name="Percent" xfId="97" builtinId="5"/>
    <cellStyle name="Percent 2" xfId="95" xr:uid="{3C1EA791-27A7-4E42-9A5A-4EA3E825BF7A}"/>
    <cellStyle name="Subtitle1" xfId="51" xr:uid="{B0160365-A5C6-46D4-9C3F-47D3EAAB469F}"/>
    <cellStyle name="Subtitle2" xfId="52" xr:uid="{BC2E1BA9-2A4E-419D-97E3-1B728647098F}"/>
    <cellStyle name="Subtitle3" xfId="53" xr:uid="{F3BABB73-3DDE-4349-A6E0-7BD3FB9CF835}"/>
    <cellStyle name="Title" xfId="1" builtinId="15" customBuiltin="1"/>
    <cellStyle name="Title Graph" xfId="54" xr:uid="{C87763D5-6DFE-48D5-BC91-DEEF742125E4}"/>
    <cellStyle name="Title H1" xfId="55" xr:uid="{67E3748F-25A6-4823-9C1D-1751463A3F76}"/>
    <cellStyle name="Title H2" xfId="56" xr:uid="{1A065AFE-A004-4158-B3F5-F8F7CF1D5300}"/>
    <cellStyle name="Title H2 ▸" xfId="57" xr:uid="{8E6F2B76-06F5-4EC3-9E5C-550DCB240236}"/>
    <cellStyle name="Title H3" xfId="58" xr:uid="{C3082AC8-FA9E-4C80-B11A-909BB5180E9F}"/>
    <cellStyle name="Top Group" xfId="59" xr:uid="{4C39F92B-8207-44F7-B8F5-76385BC2FDDD}"/>
    <cellStyle name="Top Tab" xfId="60" xr:uid="{E45C4DF3-E751-49FA-962B-7471607A0382}"/>
    <cellStyle name="Total" xfId="14" builtinId="25" customBuiltin="1"/>
    <cellStyle name="Warning Text" xfId="11" builtinId="11" customBuiltin="1"/>
  </cellStyles>
  <dxfs count="34"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theme="1"/>
        <name val="Arial Nova"/>
        <family val="2"/>
        <scheme val="minor"/>
      </font>
      <border>
        <bottom style="medium">
          <color theme="3"/>
        </bottom>
      </border>
    </dxf>
    <dxf>
      <font>
        <color theme="1"/>
        <name val="Arial Nova"/>
        <family val="2"/>
        <scheme val="minor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Light3" defaultPivotStyle="PivotStyleLight16">
    <tableStyle name="VenaSlicer" pivot="0" table="0" count="10" xr9:uid="{8548E6E4-38AC-4698-A543-3D21CC62A7C9}">
      <tableStyleElement type="wholeTable" dxfId="33"/>
      <tableStyleElement type="headerRow" dxfId="32"/>
    </tableStyle>
  </tableStyles>
  <extLst>
    <ext xmlns:x14="http://schemas.microsoft.com/office/spreadsheetml/2009/9/main" uri="{46F421CA-312F-682f-3DD2-61675219B42D}">
      <x14:dxfs count="8">
        <dxf>
          <font>
            <color theme="0"/>
            <name val="Arial Nova"/>
            <family val="2"/>
            <scheme val="minor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  <name val="Arial Nova"/>
            <family val="2"/>
            <scheme val="minor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  <name val="Arial Nova"/>
            <family val="2"/>
            <scheme val="minor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  <name val="Arial Nova"/>
            <family val="2"/>
            <scheme val="minor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39994506668294322"/>
            <name val="Arial Nova"/>
            <family val="2"/>
            <scheme val="minor"/>
          </font>
          <fill>
            <patternFill>
              <bgColor theme="2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  <name val="Arial Nova"/>
            <family val="2"/>
            <scheme val="minor"/>
          </font>
          <fill>
            <patternFill>
              <bgColor theme="2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39994506668294322"/>
            <name val="Arial Nova"/>
            <family val="2"/>
            <scheme val="minor"/>
          </font>
          <fill>
            <patternFill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  <name val="Arial Nova"/>
            <family val="2"/>
            <scheme val="minor"/>
          </font>
          <fill>
            <patternFill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VenaSlicer">
        <x14:slicerStyle name="Vena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7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142161</xdr:rowOff>
    </xdr:from>
    <xdr:to>
      <xdr:col>6</xdr:col>
      <xdr:colOff>798230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6DAE7-B912-426A-AF2F-C93D6F110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9170" y="142161"/>
          <a:ext cx="798230" cy="238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590760</xdr:colOff>
      <xdr:row>3</xdr:row>
      <xdr:rowOff>97713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BD15C7-2094-4A26-870E-F893D3347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9905" y="2235912"/>
          <a:ext cx="857460" cy="240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419310</xdr:colOff>
      <xdr:row>3</xdr:row>
      <xdr:rowOff>78663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4F94D9-A768-465F-9DD1-66F42D15E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11700" y="1854912"/>
          <a:ext cx="857460" cy="240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419310</xdr:colOff>
      <xdr:row>3</xdr:row>
      <xdr:rowOff>78663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7C7289-250E-410B-80FE-363429FB9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11700" y="1854912"/>
          <a:ext cx="857460" cy="2405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lanc\Downloads\46589b744cc247909418b27192a07920.WzEwNjQwMTA3OTAxNjE2MTI4MDAsMTA2Mjg2MjMwMzkzNjExODc4NCx0cnVlLCJ1czMudmVuYS5pbzo0NDMiXQ==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"/>
      <sheetName val="Sheet1"/>
      <sheetName val="vena.tmp.7EC47338204F4F1F"/>
    </sheetNames>
    <sheetDataSet>
      <sheetData sheetId="0"/>
      <sheetData sheetId="1">
        <row r="7">
          <cell r="D7" t="b">
            <v>1</v>
          </cell>
        </row>
        <row r="8">
          <cell r="D8" t="b">
            <v>1</v>
          </cell>
        </row>
        <row r="9">
          <cell r="D9" t="b">
            <v>0</v>
          </cell>
        </row>
        <row r="24">
          <cell r="B24" t="str">
            <v>-</v>
          </cell>
          <cell r="I24" t="str">
            <v>Utilities</v>
          </cell>
        </row>
        <row r="25">
          <cell r="B25" t="str">
            <v>-</v>
          </cell>
          <cell r="I25" t="str">
            <v>G&amp;A</v>
          </cell>
        </row>
        <row r="26">
          <cell r="B26" t="str">
            <v>-</v>
          </cell>
          <cell r="I26" t="str">
            <v>Other G&amp;A</v>
          </cell>
        </row>
        <row r="27">
          <cell r="B27" t="str">
            <v>+</v>
          </cell>
          <cell r="I27" t="str">
            <v>Non-Operating Income</v>
          </cell>
        </row>
        <row r="28">
          <cell r="B28" t="str">
            <v>-</v>
          </cell>
          <cell r="I28" t="str">
            <v>Non-Operating Expense</v>
          </cell>
        </row>
        <row r="29">
          <cell r="B29" t="str">
            <v>-</v>
          </cell>
          <cell r="I29" t="str">
            <v>Income Tax Expense/Benefit</v>
          </cell>
        </row>
        <row r="35">
          <cell r="D35"/>
        </row>
        <row r="36">
          <cell r="D36"/>
        </row>
        <row r="37">
          <cell r="D37"/>
        </row>
        <row r="38">
          <cell r="D38"/>
        </row>
        <row r="39">
          <cell r="D39"/>
        </row>
        <row r="40">
          <cell r="D40"/>
        </row>
        <row r="41">
          <cell r="D41"/>
        </row>
        <row r="42">
          <cell r="D42"/>
        </row>
        <row r="43">
          <cell r="D43"/>
        </row>
        <row r="44">
          <cell r="D44"/>
        </row>
        <row r="51">
          <cell r="G51" t="str">
            <v>Plan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Vena Theme">
  <a:themeElements>
    <a:clrScheme name="Vena Theme">
      <a:dk1>
        <a:srgbClr val="4B4844"/>
      </a:dk1>
      <a:lt1>
        <a:srgbClr val="FFFFFF"/>
      </a:lt1>
      <a:dk2>
        <a:srgbClr val="4A9462"/>
      </a:dk2>
      <a:lt2>
        <a:srgbClr val="0070C0"/>
      </a:lt2>
      <a:accent1>
        <a:srgbClr val="C34F2E"/>
      </a:accent1>
      <a:accent2>
        <a:srgbClr val="2B6554"/>
      </a:accent2>
      <a:accent3>
        <a:srgbClr val="46788F"/>
      </a:accent3>
      <a:accent4>
        <a:srgbClr val="664E5E"/>
      </a:accent4>
      <a:accent5>
        <a:srgbClr val="96B3D9"/>
      </a:accent5>
      <a:accent6>
        <a:srgbClr val="266DC9"/>
      </a:accent6>
      <a:hlink>
        <a:srgbClr val="0070C0"/>
      </a:hlink>
      <a:folHlink>
        <a:srgbClr val="26806C"/>
      </a:folHlink>
    </a:clrScheme>
    <a:fontScheme name="Vena Fonts">
      <a:majorFont>
        <a:latin typeface="Franklin Gothic Medium Cond"/>
        <a:ea typeface=""/>
        <a:cs typeface=""/>
      </a:majorFont>
      <a:minorFont>
        <a:latin typeface="Arial Nov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3970-072A-4C00-B134-D698FC861A63}">
  <sheetPr codeName="Sheet15"/>
  <dimension ref="A1:U224"/>
  <sheetViews>
    <sheetView tabSelected="1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I11" sqref="I11"/>
    </sheetView>
  </sheetViews>
  <sheetFormatPr defaultColWidth="11.75" defaultRowHeight="11.4" x14ac:dyDescent="0.2"/>
  <cols>
    <col min="1" max="1" width="10.75" style="18" hidden="1" customWidth="1"/>
    <col min="2" max="2" width="1.75" style="38" customWidth="1"/>
    <col min="3" max="3" width="3.75" style="18" customWidth="1"/>
    <col min="4" max="4" width="23.125" style="18" hidden="1" customWidth="1"/>
    <col min="5" max="5" width="22.375" style="18" hidden="1" customWidth="1"/>
    <col min="6" max="6" width="37.625" style="18" customWidth="1"/>
    <col min="7" max="7" width="3.75" style="18" hidden="1" customWidth="1"/>
    <col min="8" max="8" width="4.75" style="18" customWidth="1"/>
    <col min="9" max="20" width="12.75" style="18" customWidth="1"/>
    <col min="21" max="21" width="11.75" style="18" hidden="1" customWidth="1"/>
    <col min="22" max="16384" width="11.75" style="18"/>
  </cols>
  <sheetData>
    <row r="1" spans="1:21" ht="15" hidden="1" customHeight="1" x14ac:dyDescent="0.2">
      <c r="A1" s="18" t="s">
        <v>0</v>
      </c>
      <c r="B1" s="18"/>
      <c r="C1" s="18" t="s">
        <v>1</v>
      </c>
      <c r="D1" s="18" t="str">
        <f>IF(D5,"#showcolumn","#hidecolumn")</f>
        <v>#hidecolumn</v>
      </c>
      <c r="E1" s="18" t="str">
        <f>IF(E5,"#showcolumn","#hidecolumn")</f>
        <v>#hidecolumn</v>
      </c>
      <c r="G1" s="18" t="s">
        <v>0</v>
      </c>
      <c r="H1" s="18" t="str">
        <f>IF(H5="Empty","#hidecolumn","#showcolumn")</f>
        <v>#showcolumn</v>
      </c>
      <c r="I1" s="18" t="str">
        <f>IF(I5="Empty","#hidecolumn","#showcolumn")</f>
        <v>#showcolumn</v>
      </c>
      <c r="J1" s="18" t="str">
        <f t="shared" ref="J1:T1" si="0">IF(J5="Empty","#hidecolumn","#showcolumn")</f>
        <v>#showcolumn</v>
      </c>
      <c r="K1" s="18" t="str">
        <f t="shared" si="0"/>
        <v>#showcolumn</v>
      </c>
      <c r="L1" s="18" t="str">
        <f t="shared" si="0"/>
        <v>#showcolumn</v>
      </c>
      <c r="M1" s="18" t="str">
        <f t="shared" si="0"/>
        <v>#showcolumn</v>
      </c>
      <c r="N1" s="18" t="str">
        <f t="shared" si="0"/>
        <v>#showcolumn</v>
      </c>
      <c r="O1" s="18" t="str">
        <f t="shared" si="0"/>
        <v>#showcolumn</v>
      </c>
      <c r="P1" s="18" t="str">
        <f t="shared" si="0"/>
        <v>#showcolumn</v>
      </c>
      <c r="Q1" s="18" t="str">
        <f t="shared" si="0"/>
        <v>#showcolumn</v>
      </c>
      <c r="R1" s="18" t="str">
        <f t="shared" si="0"/>
        <v>#showcolumn</v>
      </c>
      <c r="S1" s="18" t="str">
        <f t="shared" si="0"/>
        <v>#showcolumn</v>
      </c>
      <c r="T1" s="18" t="str">
        <f t="shared" si="0"/>
        <v>#showcolumn</v>
      </c>
      <c r="U1" s="18" t="s">
        <v>0</v>
      </c>
    </row>
    <row r="2" spans="1:21" ht="15" hidden="1" customHeight="1" thickBot="1" x14ac:dyDescent="0.25">
      <c r="A2" s="18" t="s">
        <v>1</v>
      </c>
      <c r="B2" s="19" t="str">
        <f>IF(FlagProtectSheet,"#protectsheet","#unprotectsheet")</f>
        <v>#protectsheet</v>
      </c>
      <c r="D2" s="20" t="s">
        <v>16</v>
      </c>
      <c r="E2" s="21"/>
      <c r="I2" s="18" t="s">
        <v>7</v>
      </c>
    </row>
    <row r="3" spans="1:21" ht="15" hidden="1" customHeight="1" x14ac:dyDescent="0.2">
      <c r="A3" s="18" t="s">
        <v>1</v>
      </c>
      <c r="B3" s="18"/>
      <c r="D3" s="22" t="s">
        <v>44</v>
      </c>
      <c r="E3" s="22" t="s">
        <v>45</v>
      </c>
      <c r="I3" s="23">
        <f t="shared" ref="I3:R3" si="1">IF(I4=12,J3-1,J3)</f>
        <v>2021</v>
      </c>
      <c r="J3" s="23">
        <f t="shared" si="1"/>
        <v>2021</v>
      </c>
      <c r="K3" s="23">
        <f t="shared" si="1"/>
        <v>2021</v>
      </c>
      <c r="L3" s="23">
        <f t="shared" si="1"/>
        <v>2021</v>
      </c>
      <c r="M3" s="23">
        <f t="shared" si="1"/>
        <v>2021</v>
      </c>
      <c r="N3" s="23">
        <f t="shared" si="1"/>
        <v>2021</v>
      </c>
      <c r="O3" s="23">
        <f t="shared" si="1"/>
        <v>2022</v>
      </c>
      <c r="P3" s="23">
        <f t="shared" si="1"/>
        <v>2022</v>
      </c>
      <c r="Q3" s="23">
        <f t="shared" si="1"/>
        <v>2022</v>
      </c>
      <c r="R3" s="23">
        <f t="shared" si="1"/>
        <v>2022</v>
      </c>
      <c r="S3" s="23">
        <f>IF(S4=12,T3-1,T3)</f>
        <v>2022</v>
      </c>
      <c r="T3" s="23">
        <f t="shared" ref="T3" si="2">pvYear</f>
        <v>2022</v>
      </c>
      <c r="U3" s="24"/>
    </row>
    <row r="4" spans="1:21" ht="15" hidden="1" customHeight="1" thickBot="1" x14ac:dyDescent="0.25">
      <c r="A4" s="18" t="s">
        <v>1</v>
      </c>
      <c r="B4" s="18"/>
      <c r="D4" s="23" t="str">
        <f>'T12 Summary'!$D$4</f>
        <v>103 (Avista Sun City West)</v>
      </c>
      <c r="E4" s="23" t="str">
        <f>'T12 Summary'!$E$4</f>
        <v>All Departments</v>
      </c>
      <c r="I4" s="23">
        <f t="shared" ref="I4:Q4" si="3">IF(J4=1,12,J4-1)</f>
        <v>7</v>
      </c>
      <c r="J4" s="23">
        <f t="shared" si="3"/>
        <v>8</v>
      </c>
      <c r="K4" s="23">
        <f t="shared" si="3"/>
        <v>9</v>
      </c>
      <c r="L4" s="23">
        <f t="shared" si="3"/>
        <v>10</v>
      </c>
      <c r="M4" s="23">
        <f t="shared" si="3"/>
        <v>11</v>
      </c>
      <c r="N4" s="23">
        <f t="shared" si="3"/>
        <v>12</v>
      </c>
      <c r="O4" s="23">
        <f t="shared" si="3"/>
        <v>1</v>
      </c>
      <c r="P4" s="23">
        <f t="shared" si="3"/>
        <v>2</v>
      </c>
      <c r="Q4" s="23">
        <f t="shared" si="3"/>
        <v>3</v>
      </c>
      <c r="R4" s="23">
        <f>IF(S4=1,12,S4-1)</f>
        <v>4</v>
      </c>
      <c r="S4" s="23">
        <f>IF(T4=1,12,T4-1)</f>
        <v>5</v>
      </c>
      <c r="T4" s="23">
        <f>pvPeriod</f>
        <v>6</v>
      </c>
    </row>
    <row r="5" spans="1:21" ht="15" hidden="1" customHeight="1" thickBot="1" x14ac:dyDescent="0.25">
      <c r="A5" s="18" t="s">
        <v>1</v>
      </c>
      <c r="B5" s="18"/>
      <c r="D5" s="25" t="b">
        <v>0</v>
      </c>
      <c r="E5" s="25" t="b">
        <v>0</v>
      </c>
      <c r="I5" s="26" t="s">
        <v>104</v>
      </c>
      <c r="J5" s="26" t="s">
        <v>104</v>
      </c>
      <c r="K5" s="26" t="s">
        <v>104</v>
      </c>
      <c r="L5" s="26" t="s">
        <v>104</v>
      </c>
      <c r="M5" s="26" t="s">
        <v>104</v>
      </c>
      <c r="N5" s="26" t="s">
        <v>104</v>
      </c>
      <c r="O5" s="26" t="s">
        <v>104</v>
      </c>
      <c r="P5" s="26" t="s">
        <v>104</v>
      </c>
      <c r="Q5" s="26" t="s">
        <v>104</v>
      </c>
      <c r="R5" s="26" t="s">
        <v>104</v>
      </c>
      <c r="S5" s="26" t="s">
        <v>104</v>
      </c>
      <c r="T5" s="26" t="s">
        <v>104</v>
      </c>
    </row>
    <row r="6" spans="1:21" ht="15" hidden="1" customHeight="1" x14ac:dyDescent="0.2">
      <c r="A6" s="18" t="s">
        <v>1</v>
      </c>
      <c r="B6" s="18"/>
    </row>
    <row r="7" spans="1:21" ht="30" customHeight="1" thickBot="1" x14ac:dyDescent="0.55000000000000004">
      <c r="B7" s="18"/>
      <c r="C7" s="27" t="s">
        <v>290</v>
      </c>
      <c r="D7" s="27"/>
      <c r="E7" s="27"/>
      <c r="F7" s="27"/>
    </row>
    <row r="8" spans="1:21" ht="19.5" customHeight="1" x14ac:dyDescent="0.2">
      <c r="B8" s="18"/>
      <c r="C8" s="28" t="str">
        <f>$D$4</f>
        <v>103 (Avista Sun City West)</v>
      </c>
      <c r="E8" s="28"/>
      <c r="F8" s="28"/>
      <c r="I8" s="29" t="s">
        <v>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1" ht="15" customHeight="1" x14ac:dyDescent="0.2">
      <c r="B9" s="18"/>
      <c r="C9" s="30"/>
      <c r="D9" s="30"/>
      <c r="E9" s="30"/>
      <c r="F9" s="30">
        <f>$T$10</f>
        <v>44727</v>
      </c>
      <c r="G9" s="31"/>
      <c r="H9" s="31"/>
      <c r="I9" s="32" t="str">
        <f t="shared" ref="I9:T9" ca="1" si="4">IF(OFFSET(I5,0,-1)&lt;&gt;I5,I5,"")</f>
        <v>Actual</v>
      </c>
      <c r="J9" s="32" t="str">
        <f t="shared" ca="1" si="4"/>
        <v/>
      </c>
      <c r="K9" s="32" t="str">
        <f t="shared" ca="1" si="4"/>
        <v/>
      </c>
      <c r="L9" s="32" t="str">
        <f t="shared" ca="1" si="4"/>
        <v/>
      </c>
      <c r="M9" s="32" t="str">
        <f t="shared" ca="1" si="4"/>
        <v/>
      </c>
      <c r="N9" s="32" t="str">
        <f t="shared" ca="1" si="4"/>
        <v/>
      </c>
      <c r="O9" s="32" t="str">
        <f t="shared" ca="1" si="4"/>
        <v/>
      </c>
      <c r="P9" s="32" t="str">
        <f t="shared" ca="1" si="4"/>
        <v/>
      </c>
      <c r="Q9" s="32" t="str">
        <f t="shared" ca="1" si="4"/>
        <v/>
      </c>
      <c r="R9" s="32" t="str">
        <f t="shared" ca="1" si="4"/>
        <v/>
      </c>
      <c r="S9" s="32" t="str">
        <f t="shared" ca="1" si="4"/>
        <v/>
      </c>
      <c r="T9" s="32" t="str">
        <f t="shared" ca="1" si="4"/>
        <v/>
      </c>
      <c r="U9" s="33" t="s">
        <v>184</v>
      </c>
    </row>
    <row r="10" spans="1:21" ht="15" customHeight="1" x14ac:dyDescent="0.2">
      <c r="B10" s="18"/>
      <c r="C10" s="34"/>
      <c r="D10" s="34"/>
      <c r="E10" s="34"/>
      <c r="F10" s="34" t="str">
        <f>"in "&amp;$F$4&amp;" currency"</f>
        <v>in  currency</v>
      </c>
      <c r="G10" s="35"/>
      <c r="H10" s="35"/>
      <c r="I10" s="36">
        <f>DATE(I$3,I$4,15)</f>
        <v>44392</v>
      </c>
      <c r="J10" s="36">
        <f t="shared" ref="J10:T10" si="5">DATE(J$3,J$4,15)</f>
        <v>44423</v>
      </c>
      <c r="K10" s="36">
        <f t="shared" si="5"/>
        <v>44454</v>
      </c>
      <c r="L10" s="36">
        <f t="shared" si="5"/>
        <v>44484</v>
      </c>
      <c r="M10" s="36">
        <f t="shared" si="5"/>
        <v>44515</v>
      </c>
      <c r="N10" s="36">
        <f t="shared" si="5"/>
        <v>44545</v>
      </c>
      <c r="O10" s="36">
        <f t="shared" si="5"/>
        <v>44576</v>
      </c>
      <c r="P10" s="36">
        <f t="shared" si="5"/>
        <v>44607</v>
      </c>
      <c r="Q10" s="36">
        <f t="shared" si="5"/>
        <v>44635</v>
      </c>
      <c r="R10" s="36">
        <f t="shared" si="5"/>
        <v>44666</v>
      </c>
      <c r="S10" s="36">
        <f t="shared" si="5"/>
        <v>44696</v>
      </c>
      <c r="T10" s="36">
        <f t="shared" si="5"/>
        <v>44727</v>
      </c>
      <c r="U10" s="33" t="s">
        <v>117</v>
      </c>
    </row>
    <row r="11" spans="1:21" ht="15" customHeight="1" x14ac:dyDescent="0.2">
      <c r="A11" s="18" t="s">
        <v>9</v>
      </c>
      <c r="B11" s="18"/>
    </row>
    <row r="12" spans="1:21" s="37" customFormat="1" ht="20.25" customHeight="1" thickBot="1" x14ac:dyDescent="0.25">
      <c r="A12" s="37" t="str">
        <f>IF(COUNTBLANK(A13:A17)&gt;0,"#showrow","#hiderow")</f>
        <v>#showrow</v>
      </c>
      <c r="C12" s="20" t="s">
        <v>160</v>
      </c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" customHeight="1" thickBot="1" x14ac:dyDescent="0.25">
      <c r="B13" s="18"/>
      <c r="F13" s="101" t="s">
        <v>161</v>
      </c>
      <c r="G13" s="94"/>
      <c r="H13" s="94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ht="15" hidden="1" customHeight="1" thickBot="1" x14ac:dyDescent="0.25">
      <c r="A14" s="18" t="str">
        <f t="shared" ref="A14:A15" si="6">IF(COUNT(I14:T14)&gt;0,"#showrow","#hiderow")</f>
        <v>#hiderow</v>
      </c>
      <c r="B14" s="18"/>
      <c r="D14" s="18" t="str">
        <f>$D$4</f>
        <v>103 (Avista Sun City West)</v>
      </c>
      <c r="E14" s="18" t="s">
        <v>177</v>
      </c>
      <c r="F14" s="92" t="s">
        <v>166</v>
      </c>
      <c r="G14" s="94"/>
      <c r="H14" s="94"/>
      <c r="I14" s="97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</row>
    <row r="15" spans="1:21" ht="15" hidden="1" customHeight="1" thickBot="1" x14ac:dyDescent="0.25">
      <c r="A15" s="18" t="str">
        <f t="shared" si="6"/>
        <v>#hiderow</v>
      </c>
      <c r="B15" s="18"/>
      <c r="D15" s="18" t="str">
        <f t="shared" ref="D15:D20" si="7">$D$4</f>
        <v>103 (Avista Sun City West)</v>
      </c>
      <c r="E15" s="18" t="s">
        <v>177</v>
      </c>
      <c r="F15" s="92" t="s">
        <v>178</v>
      </c>
      <c r="G15" s="94"/>
      <c r="H15" s="94"/>
      <c r="I15" s="97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</row>
    <row r="16" spans="1:21" ht="15" hidden="1" customHeight="1" thickBot="1" x14ac:dyDescent="0.25">
      <c r="A16" s="18" t="str">
        <f>IF(COUNT(I16:T16)&gt;0,"#showrow","#hiderow")</f>
        <v>#hiderow</v>
      </c>
      <c r="B16" s="18"/>
      <c r="D16" s="18" t="str">
        <f t="shared" si="7"/>
        <v>103 (Avista Sun City West)</v>
      </c>
      <c r="E16" s="18" t="s">
        <v>177</v>
      </c>
      <c r="F16" s="92" t="s">
        <v>162</v>
      </c>
      <c r="G16" s="94"/>
      <c r="H16" s="94"/>
      <c r="I16" s="97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</row>
    <row r="17" spans="1:21" ht="15" hidden="1" customHeight="1" thickBot="1" x14ac:dyDescent="0.25">
      <c r="A17" s="18" t="str">
        <f t="shared" ref="A17:A28" si="8">IF(COUNT(I17:T17)&gt;0,"#showrow","#hiderow")</f>
        <v>#hiderow</v>
      </c>
      <c r="B17" s="18"/>
      <c r="D17" s="18" t="str">
        <f t="shared" si="7"/>
        <v>103 (Avista Sun City West)</v>
      </c>
      <c r="E17" s="18" t="s">
        <v>177</v>
      </c>
      <c r="F17" s="92" t="s">
        <v>163</v>
      </c>
      <c r="G17" s="94"/>
      <c r="H17" s="94"/>
      <c r="I17" s="97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</row>
    <row r="18" spans="1:21" ht="15" hidden="1" customHeight="1" thickBot="1" x14ac:dyDescent="0.25">
      <c r="A18" s="18" t="str">
        <f t="shared" si="8"/>
        <v>#hiderow</v>
      </c>
      <c r="B18" s="18"/>
      <c r="D18" s="18" t="str">
        <f t="shared" si="7"/>
        <v>103 (Avista Sun City West)</v>
      </c>
      <c r="E18" s="18" t="s">
        <v>177</v>
      </c>
      <c r="F18" s="92" t="s">
        <v>164</v>
      </c>
      <c r="G18" s="94"/>
      <c r="H18" s="94"/>
      <c r="I18" s="97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</row>
    <row r="19" spans="1:21" ht="15" hidden="1" customHeight="1" thickBot="1" x14ac:dyDescent="0.25">
      <c r="A19" s="18" t="str">
        <f t="shared" si="8"/>
        <v>#hiderow</v>
      </c>
      <c r="B19" s="18"/>
      <c r="D19" s="18" t="str">
        <f t="shared" si="7"/>
        <v>103 (Avista Sun City West)</v>
      </c>
      <c r="E19" s="18" t="s">
        <v>177</v>
      </c>
      <c r="F19" s="92" t="s">
        <v>165</v>
      </c>
      <c r="G19" s="94"/>
      <c r="H19" s="94"/>
      <c r="I19" s="97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</row>
    <row r="20" spans="1:21" ht="15" hidden="1" customHeight="1" thickBot="1" x14ac:dyDescent="0.25">
      <c r="A20" s="18" t="str">
        <f t="shared" si="8"/>
        <v>#hiderow</v>
      </c>
      <c r="B20" s="18"/>
      <c r="D20" s="18" t="str">
        <f t="shared" si="7"/>
        <v>103 (Avista Sun City West)</v>
      </c>
      <c r="E20" s="18" t="s">
        <v>177</v>
      </c>
      <c r="F20" s="92" t="s">
        <v>217</v>
      </c>
      <c r="G20" s="94"/>
      <c r="H20" s="94"/>
      <c r="I20" s="97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18">
        <v>81</v>
      </c>
    </row>
    <row r="21" spans="1:21" ht="15" customHeight="1" x14ac:dyDescent="0.2">
      <c r="A21" s="18" t="str">
        <f t="shared" si="8"/>
        <v>#showrow</v>
      </c>
      <c r="B21" s="18"/>
      <c r="F21" s="139" t="s">
        <v>167</v>
      </c>
      <c r="G21" s="94"/>
      <c r="H21" s="94"/>
      <c r="I21" s="140">
        <f>SUM(I14:I20)</f>
        <v>0</v>
      </c>
      <c r="J21" s="140">
        <f t="shared" ref="J21:S21" si="9">SUM(J14:J20)</f>
        <v>0</v>
      </c>
      <c r="K21" s="140">
        <f t="shared" si="9"/>
        <v>0</v>
      </c>
      <c r="L21" s="140">
        <f t="shared" si="9"/>
        <v>0</v>
      </c>
      <c r="M21" s="140">
        <f t="shared" si="9"/>
        <v>0</v>
      </c>
      <c r="N21" s="140">
        <f t="shared" si="9"/>
        <v>0</v>
      </c>
      <c r="O21" s="140">
        <f t="shared" si="9"/>
        <v>0</v>
      </c>
      <c r="P21" s="140">
        <f t="shared" si="9"/>
        <v>0</v>
      </c>
      <c r="Q21" s="140">
        <f t="shared" si="9"/>
        <v>0</v>
      </c>
      <c r="R21" s="140">
        <f t="shared" si="9"/>
        <v>0</v>
      </c>
      <c r="S21" s="140">
        <f t="shared" si="9"/>
        <v>0</v>
      </c>
      <c r="T21" s="140">
        <f>SUM(T14:T20)</f>
        <v>0</v>
      </c>
    </row>
    <row r="22" spans="1:21" ht="15" hidden="1" customHeight="1" thickBot="1" x14ac:dyDescent="0.25">
      <c r="A22" s="18" t="str">
        <f t="shared" si="8"/>
        <v>#hiderow</v>
      </c>
      <c r="B22" s="18"/>
      <c r="D22" s="18" t="str">
        <f>$D$4</f>
        <v>103 (Avista Sun City West)</v>
      </c>
      <c r="E22" s="18" t="s">
        <v>177</v>
      </c>
      <c r="F22" s="92" t="s">
        <v>168</v>
      </c>
      <c r="G22" s="94"/>
      <c r="H22" s="94"/>
      <c r="I22" s="97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18">
        <v>2</v>
      </c>
    </row>
    <row r="23" spans="1:21" ht="15" customHeight="1" x14ac:dyDescent="0.2">
      <c r="A23" s="18" t="str">
        <f t="shared" si="8"/>
        <v>#showrow</v>
      </c>
      <c r="B23" s="18"/>
      <c r="F23" s="139" t="s">
        <v>169</v>
      </c>
      <c r="G23" s="94"/>
      <c r="H23" s="94"/>
      <c r="I23" s="140">
        <f t="shared" ref="I23:T23" si="10">I21+I22</f>
        <v>0</v>
      </c>
      <c r="J23" s="140">
        <f t="shared" si="10"/>
        <v>0</v>
      </c>
      <c r="K23" s="140">
        <f t="shared" si="10"/>
        <v>0</v>
      </c>
      <c r="L23" s="140">
        <f t="shared" si="10"/>
        <v>0</v>
      </c>
      <c r="M23" s="140">
        <f t="shared" si="10"/>
        <v>0</v>
      </c>
      <c r="N23" s="140">
        <f t="shared" si="10"/>
        <v>0</v>
      </c>
      <c r="O23" s="140">
        <f t="shared" si="10"/>
        <v>0</v>
      </c>
      <c r="P23" s="140">
        <f t="shared" si="10"/>
        <v>0</v>
      </c>
      <c r="Q23" s="140">
        <f t="shared" si="10"/>
        <v>0</v>
      </c>
      <c r="R23" s="140">
        <f t="shared" si="10"/>
        <v>0</v>
      </c>
      <c r="S23" s="140">
        <f t="shared" si="10"/>
        <v>0</v>
      </c>
      <c r="T23" s="140">
        <f t="shared" si="10"/>
        <v>0</v>
      </c>
    </row>
    <row r="24" spans="1:21" ht="15" hidden="1" customHeight="1" thickBot="1" x14ac:dyDescent="0.25">
      <c r="A24" s="18" t="str">
        <f t="shared" si="8"/>
        <v>#hiderow</v>
      </c>
      <c r="B24" s="18"/>
      <c r="D24" s="18" t="str">
        <f>$D$4</f>
        <v>103 (Avista Sun City West)</v>
      </c>
      <c r="E24" s="18" t="s">
        <v>177</v>
      </c>
      <c r="F24" s="92" t="s">
        <v>179</v>
      </c>
      <c r="G24" s="94"/>
      <c r="H24" s="94"/>
      <c r="I24" s="97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8">
        <v>2629</v>
      </c>
    </row>
    <row r="25" spans="1:21" ht="15" customHeight="1" x14ac:dyDescent="0.2">
      <c r="A25" s="18" t="str">
        <f t="shared" si="8"/>
        <v>#showrow</v>
      </c>
      <c r="B25" s="18"/>
      <c r="F25" s="139" t="s">
        <v>182</v>
      </c>
      <c r="G25" s="94"/>
      <c r="H25" s="94"/>
      <c r="I25" s="141">
        <f t="shared" ref="I25:T25" si="11">I24/DAY(DATE(I3,I4+1,1)-1)</f>
        <v>0</v>
      </c>
      <c r="J25" s="141">
        <f t="shared" si="11"/>
        <v>0</v>
      </c>
      <c r="K25" s="141">
        <f t="shared" si="11"/>
        <v>0</v>
      </c>
      <c r="L25" s="141">
        <f t="shared" si="11"/>
        <v>0</v>
      </c>
      <c r="M25" s="141">
        <f t="shared" si="11"/>
        <v>0</v>
      </c>
      <c r="N25" s="141">
        <f t="shared" si="11"/>
        <v>0</v>
      </c>
      <c r="O25" s="141">
        <f t="shared" si="11"/>
        <v>0</v>
      </c>
      <c r="P25" s="141">
        <f t="shared" si="11"/>
        <v>0</v>
      </c>
      <c r="Q25" s="141">
        <f t="shared" si="11"/>
        <v>0</v>
      </c>
      <c r="R25" s="141">
        <f t="shared" si="11"/>
        <v>0</v>
      </c>
      <c r="S25" s="141">
        <f t="shared" si="11"/>
        <v>0</v>
      </c>
      <c r="T25" s="141">
        <f t="shared" si="11"/>
        <v>0</v>
      </c>
    </row>
    <row r="26" spans="1:21" ht="6" customHeight="1" x14ac:dyDescent="0.2">
      <c r="B26" s="18"/>
      <c r="F26" s="94"/>
      <c r="G26" s="94"/>
      <c r="H26" s="9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1" ht="15" hidden="1" customHeight="1" x14ac:dyDescent="0.2">
      <c r="A27" s="18" t="str">
        <f t="shared" si="8"/>
        <v>#hiderow</v>
      </c>
      <c r="B27" s="18"/>
      <c r="F27" s="139" t="s">
        <v>172</v>
      </c>
      <c r="G27" s="94"/>
      <c r="H27" s="94">
        <v>0</v>
      </c>
      <c r="I27" s="142" t="e">
        <f>I21/$H27</f>
        <v>#DIV/0!</v>
      </c>
      <c r="J27" s="142" t="e">
        <f t="shared" ref="J27:T27" si="12">J21/$H27</f>
        <v>#DIV/0!</v>
      </c>
      <c r="K27" s="142" t="e">
        <f t="shared" si="12"/>
        <v>#DIV/0!</v>
      </c>
      <c r="L27" s="142" t="e">
        <f t="shared" si="12"/>
        <v>#DIV/0!</v>
      </c>
      <c r="M27" s="142" t="e">
        <f>M21/$H27</f>
        <v>#DIV/0!</v>
      </c>
      <c r="N27" s="142" t="e">
        <f t="shared" si="12"/>
        <v>#DIV/0!</v>
      </c>
      <c r="O27" s="142" t="e">
        <f t="shared" si="12"/>
        <v>#DIV/0!</v>
      </c>
      <c r="P27" s="142" t="e">
        <f t="shared" si="12"/>
        <v>#DIV/0!</v>
      </c>
      <c r="Q27" s="142" t="e">
        <f t="shared" si="12"/>
        <v>#DIV/0!</v>
      </c>
      <c r="R27" s="142" t="e">
        <f t="shared" si="12"/>
        <v>#DIV/0!</v>
      </c>
      <c r="S27" s="142" t="e">
        <f t="shared" si="12"/>
        <v>#DIV/0!</v>
      </c>
      <c r="T27" s="142" t="e">
        <f t="shared" si="12"/>
        <v>#DIV/0!</v>
      </c>
    </row>
    <row r="28" spans="1:21" ht="15" hidden="1" customHeight="1" x14ac:dyDescent="0.2">
      <c r="A28" s="18" t="str">
        <f t="shared" si="8"/>
        <v>#hiderow</v>
      </c>
      <c r="B28" s="18"/>
      <c r="F28" s="139" t="s">
        <v>173</v>
      </c>
      <c r="G28" s="94"/>
      <c r="H28" s="94">
        <v>0</v>
      </c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</row>
    <row r="29" spans="1:21" ht="15" customHeight="1" x14ac:dyDescent="0.2">
      <c r="B29" s="18"/>
      <c r="F29" s="92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</row>
    <row r="30" spans="1:21" ht="15" customHeight="1" thickBot="1" x14ac:dyDescent="0.25">
      <c r="B30" s="18"/>
      <c r="F30" s="101" t="s">
        <v>174</v>
      </c>
      <c r="G30" s="94"/>
      <c r="H30" s="94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1" ht="15" customHeight="1" thickBot="1" x14ac:dyDescent="0.25">
      <c r="A31" s="18" t="str">
        <f t="shared" ref="A31:A35" si="13">IF(COUNT(I31:T31)&gt;0,"#showrow","#hiderow")</f>
        <v>#showrow</v>
      </c>
      <c r="B31" s="18"/>
      <c r="D31" s="18" t="str">
        <f t="shared" ref="D31:D32" si="14">$D$4</f>
        <v>103 (Avista Sun City West)</v>
      </c>
      <c r="E31" s="18" t="s">
        <v>177</v>
      </c>
      <c r="F31" s="92" t="s">
        <v>180</v>
      </c>
      <c r="G31" s="94"/>
      <c r="H31" s="94"/>
      <c r="I31" s="97">
        <v>33</v>
      </c>
      <c r="J31" s="98">
        <v>35</v>
      </c>
      <c r="K31" s="98">
        <v>31</v>
      </c>
      <c r="L31" s="98">
        <v>32</v>
      </c>
      <c r="M31" s="98">
        <v>33</v>
      </c>
      <c r="N31" s="98">
        <v>34</v>
      </c>
      <c r="O31" s="98">
        <v>37</v>
      </c>
      <c r="P31" s="98">
        <v>40</v>
      </c>
      <c r="Q31" s="98">
        <v>43</v>
      </c>
      <c r="R31" s="98">
        <v>39</v>
      </c>
      <c r="S31" s="98">
        <v>41</v>
      </c>
      <c r="T31" s="98">
        <v>39</v>
      </c>
    </row>
    <row r="32" spans="1:21" ht="15" customHeight="1" thickBot="1" x14ac:dyDescent="0.25">
      <c r="A32" s="18" t="str">
        <f t="shared" si="13"/>
        <v>#showrow</v>
      </c>
      <c r="B32" s="18"/>
      <c r="D32" s="18" t="str">
        <f t="shared" si="14"/>
        <v>103 (Avista Sun City West)</v>
      </c>
      <c r="E32" s="18" t="s">
        <v>177</v>
      </c>
      <c r="F32" s="92" t="s">
        <v>181</v>
      </c>
      <c r="G32" s="94"/>
      <c r="H32" s="94"/>
      <c r="I32" s="97">
        <v>1075</v>
      </c>
      <c r="J32" s="98">
        <v>1080</v>
      </c>
      <c r="K32" s="98">
        <v>945</v>
      </c>
      <c r="L32" s="98">
        <v>972</v>
      </c>
      <c r="M32" s="98">
        <v>956</v>
      </c>
      <c r="N32" s="98">
        <v>1024</v>
      </c>
      <c r="O32" s="98">
        <v>1073</v>
      </c>
      <c r="P32" s="98">
        <v>1111</v>
      </c>
      <c r="Q32" s="98">
        <v>1274</v>
      </c>
      <c r="R32" s="98">
        <v>1250</v>
      </c>
      <c r="S32" s="98">
        <v>1263</v>
      </c>
      <c r="T32" s="98">
        <v>1166</v>
      </c>
    </row>
    <row r="33" spans="1:21" ht="15" customHeight="1" x14ac:dyDescent="0.2">
      <c r="A33" s="18" t="str">
        <f t="shared" si="13"/>
        <v>#showrow</v>
      </c>
      <c r="B33" s="18"/>
      <c r="F33" s="139" t="s">
        <v>183</v>
      </c>
      <c r="G33" s="94"/>
      <c r="H33" s="94"/>
      <c r="I33" s="141">
        <f t="shared" ref="I33:T33" si="15">I32/DAY(DATE(I3,I4+1,1)-1)</f>
        <v>34.677419354838712</v>
      </c>
      <c r="J33" s="141">
        <f t="shared" si="15"/>
        <v>34.838709677419352</v>
      </c>
      <c r="K33" s="141">
        <f t="shared" si="15"/>
        <v>31.5</v>
      </c>
      <c r="L33" s="141">
        <f t="shared" si="15"/>
        <v>31.35483870967742</v>
      </c>
      <c r="M33" s="141">
        <f t="shared" si="15"/>
        <v>31.866666666666667</v>
      </c>
      <c r="N33" s="141">
        <f t="shared" si="15"/>
        <v>33.032258064516128</v>
      </c>
      <c r="O33" s="141">
        <f t="shared" si="15"/>
        <v>34.612903225806448</v>
      </c>
      <c r="P33" s="141">
        <f t="shared" si="15"/>
        <v>39.678571428571431</v>
      </c>
      <c r="Q33" s="141">
        <f t="shared" si="15"/>
        <v>41.096774193548384</v>
      </c>
      <c r="R33" s="141">
        <f t="shared" si="15"/>
        <v>41.666666666666664</v>
      </c>
      <c r="S33" s="141">
        <f t="shared" si="15"/>
        <v>40.741935483870968</v>
      </c>
      <c r="T33" s="141">
        <f t="shared" si="15"/>
        <v>38.866666666666667</v>
      </c>
    </row>
    <row r="34" spans="1:21" ht="6" customHeight="1" x14ac:dyDescent="0.2">
      <c r="B34" s="18"/>
      <c r="F34" s="94"/>
      <c r="G34" s="94"/>
      <c r="H34" s="9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</row>
    <row r="35" spans="1:21" ht="15" customHeight="1" x14ac:dyDescent="0.2">
      <c r="A35" s="18" t="str">
        <f t="shared" si="13"/>
        <v>#showrow</v>
      </c>
      <c r="B35" s="18"/>
      <c r="F35" s="139" t="s">
        <v>173</v>
      </c>
      <c r="G35" s="94"/>
      <c r="H35" s="94">
        <v>48</v>
      </c>
      <c r="I35" s="142">
        <f>IFERROR(I31/$H35,0)</f>
        <v>0.6875</v>
      </c>
      <c r="J35" s="142">
        <f t="shared" ref="J35:T35" si="16">IFERROR(J31/$H35,0)</f>
        <v>0.72916666666666663</v>
      </c>
      <c r="K35" s="142">
        <f t="shared" si="16"/>
        <v>0.64583333333333337</v>
      </c>
      <c r="L35" s="142">
        <f t="shared" si="16"/>
        <v>0.66666666666666663</v>
      </c>
      <c r="M35" s="142">
        <f t="shared" si="16"/>
        <v>0.6875</v>
      </c>
      <c r="N35" s="142">
        <f t="shared" si="16"/>
        <v>0.70833333333333337</v>
      </c>
      <c r="O35" s="142">
        <f t="shared" si="16"/>
        <v>0.77083333333333337</v>
      </c>
      <c r="P35" s="142">
        <f t="shared" si="16"/>
        <v>0.83333333333333337</v>
      </c>
      <c r="Q35" s="142">
        <f t="shared" si="16"/>
        <v>0.89583333333333337</v>
      </c>
      <c r="R35" s="142">
        <f t="shared" si="16"/>
        <v>0.8125</v>
      </c>
      <c r="S35" s="142">
        <f t="shared" si="16"/>
        <v>0.85416666666666663</v>
      </c>
      <c r="T35" s="142">
        <f t="shared" si="16"/>
        <v>0.8125</v>
      </c>
    </row>
    <row r="36" spans="1:21" ht="15" customHeight="1" x14ac:dyDescent="0.2">
      <c r="B36" s="18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</row>
    <row r="37" spans="1:21" ht="15" customHeight="1" thickBot="1" x14ac:dyDescent="0.25">
      <c r="B37" s="18"/>
      <c r="F37" s="101" t="s">
        <v>176</v>
      </c>
      <c r="G37" s="94"/>
      <c r="H37" s="94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1" ht="15" customHeight="1" x14ac:dyDescent="0.2">
      <c r="B38" s="18"/>
      <c r="F38" s="92" t="s">
        <v>175</v>
      </c>
      <c r="G38" s="94"/>
      <c r="I38" s="96">
        <f t="shared" ref="I38:T38" si="17">I21+I31</f>
        <v>33</v>
      </c>
      <c r="J38" s="96">
        <f t="shared" si="17"/>
        <v>35</v>
      </c>
      <c r="K38" s="96">
        <f t="shared" si="17"/>
        <v>31</v>
      </c>
      <c r="L38" s="96">
        <f t="shared" si="17"/>
        <v>32</v>
      </c>
      <c r="M38" s="96">
        <f t="shared" si="17"/>
        <v>33</v>
      </c>
      <c r="N38" s="96">
        <f t="shared" si="17"/>
        <v>34</v>
      </c>
      <c r="O38" s="96">
        <f t="shared" si="17"/>
        <v>37</v>
      </c>
      <c r="P38" s="96">
        <f t="shared" si="17"/>
        <v>40</v>
      </c>
      <c r="Q38" s="96">
        <f t="shared" si="17"/>
        <v>43</v>
      </c>
      <c r="R38" s="96">
        <f t="shared" si="17"/>
        <v>39</v>
      </c>
      <c r="S38" s="96">
        <f t="shared" si="17"/>
        <v>41</v>
      </c>
      <c r="T38" s="96">
        <f t="shared" si="17"/>
        <v>39</v>
      </c>
    </row>
    <row r="39" spans="1:21" ht="15" customHeight="1" x14ac:dyDescent="0.2">
      <c r="B39" s="18"/>
      <c r="F39" s="92" t="s">
        <v>170</v>
      </c>
      <c r="G39" s="94"/>
      <c r="H39" s="94"/>
      <c r="I39" s="96">
        <f t="shared" ref="I39:T39" si="18">I24+I32</f>
        <v>1075</v>
      </c>
      <c r="J39" s="96">
        <f t="shared" si="18"/>
        <v>1080</v>
      </c>
      <c r="K39" s="96">
        <f t="shared" si="18"/>
        <v>945</v>
      </c>
      <c r="L39" s="96">
        <f t="shared" si="18"/>
        <v>972</v>
      </c>
      <c r="M39" s="96">
        <f t="shared" si="18"/>
        <v>956</v>
      </c>
      <c r="N39" s="96">
        <f t="shared" si="18"/>
        <v>1024</v>
      </c>
      <c r="O39" s="96">
        <f t="shared" si="18"/>
        <v>1073</v>
      </c>
      <c r="P39" s="96">
        <f t="shared" si="18"/>
        <v>1111</v>
      </c>
      <c r="Q39" s="96">
        <f t="shared" si="18"/>
        <v>1274</v>
      </c>
      <c r="R39" s="96">
        <f t="shared" si="18"/>
        <v>1250</v>
      </c>
      <c r="S39" s="96">
        <f t="shared" si="18"/>
        <v>1263</v>
      </c>
      <c r="T39" s="96">
        <f t="shared" si="18"/>
        <v>1166</v>
      </c>
    </row>
    <row r="40" spans="1:21" ht="15" customHeight="1" x14ac:dyDescent="0.2">
      <c r="B40" s="18"/>
      <c r="F40" s="92" t="s">
        <v>171</v>
      </c>
      <c r="G40" s="94"/>
      <c r="H40" s="94"/>
      <c r="I40" s="96">
        <f t="shared" ref="I40:T40" si="19">I25+I33</f>
        <v>34.677419354838712</v>
      </c>
      <c r="J40" s="96">
        <f t="shared" si="19"/>
        <v>34.838709677419352</v>
      </c>
      <c r="K40" s="96">
        <f t="shared" si="19"/>
        <v>31.5</v>
      </c>
      <c r="L40" s="96">
        <f t="shared" si="19"/>
        <v>31.35483870967742</v>
      </c>
      <c r="M40" s="96">
        <f t="shared" si="19"/>
        <v>31.866666666666667</v>
      </c>
      <c r="N40" s="96">
        <f t="shared" si="19"/>
        <v>33.032258064516128</v>
      </c>
      <c r="O40" s="96">
        <f t="shared" si="19"/>
        <v>34.612903225806448</v>
      </c>
      <c r="P40" s="96">
        <f t="shared" si="19"/>
        <v>39.678571428571431</v>
      </c>
      <c r="Q40" s="96">
        <f t="shared" si="19"/>
        <v>41.096774193548384</v>
      </c>
      <c r="R40" s="96">
        <f t="shared" si="19"/>
        <v>41.666666666666664</v>
      </c>
      <c r="S40" s="96">
        <f t="shared" si="19"/>
        <v>40.741935483870968</v>
      </c>
      <c r="T40" s="96">
        <f t="shared" si="19"/>
        <v>38.866666666666667</v>
      </c>
    </row>
    <row r="41" spans="1:21" ht="6" customHeight="1" x14ac:dyDescent="0.2">
      <c r="B41" s="18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</row>
    <row r="42" spans="1:21" ht="15" customHeight="1" x14ac:dyDescent="0.2">
      <c r="B42" s="18"/>
      <c r="F42" s="92" t="s">
        <v>218</v>
      </c>
      <c r="G42" s="94"/>
      <c r="H42" s="94">
        <f>H27+H35</f>
        <v>48</v>
      </c>
      <c r="I42" s="142">
        <f>I38/$H42</f>
        <v>0.6875</v>
      </c>
      <c r="J42" s="142">
        <f t="shared" ref="J42:T42" si="20">J38/$H42</f>
        <v>0.72916666666666663</v>
      </c>
      <c r="K42" s="142">
        <f t="shared" si="20"/>
        <v>0.64583333333333337</v>
      </c>
      <c r="L42" s="142">
        <f t="shared" si="20"/>
        <v>0.66666666666666663</v>
      </c>
      <c r="M42" s="142">
        <f t="shared" si="20"/>
        <v>0.6875</v>
      </c>
      <c r="N42" s="142">
        <f t="shared" si="20"/>
        <v>0.70833333333333337</v>
      </c>
      <c r="O42" s="142">
        <f t="shared" si="20"/>
        <v>0.77083333333333337</v>
      </c>
      <c r="P42" s="142">
        <f t="shared" si="20"/>
        <v>0.83333333333333337</v>
      </c>
      <c r="Q42" s="142">
        <f t="shared" si="20"/>
        <v>0.89583333333333337</v>
      </c>
      <c r="R42" s="142">
        <f t="shared" si="20"/>
        <v>0.8125</v>
      </c>
      <c r="S42" s="142">
        <f t="shared" si="20"/>
        <v>0.85416666666666663</v>
      </c>
      <c r="T42" s="142">
        <f t="shared" si="20"/>
        <v>0.8125</v>
      </c>
    </row>
    <row r="43" spans="1:21" ht="15" hidden="1" customHeight="1" x14ac:dyDescent="0.2">
      <c r="A43" s="18" t="s">
        <v>1</v>
      </c>
      <c r="B43" s="18"/>
    </row>
    <row r="44" spans="1:21" s="37" customFormat="1" ht="20.25" hidden="1" customHeight="1" thickBot="1" x14ac:dyDescent="0.25">
      <c r="A44" s="18" t="s">
        <v>1</v>
      </c>
      <c r="C44" s="20" t="str">
        <f>Group1</f>
        <v>Revenue</v>
      </c>
      <c r="D44" s="20"/>
      <c r="E44" s="20"/>
      <c r="F44" s="2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5" hidden="1" customHeight="1" x14ac:dyDescent="0.2">
      <c r="A45" s="18" t="s">
        <v>1</v>
      </c>
      <c r="D45" s="22"/>
      <c r="E45" s="22"/>
      <c r="F45" s="22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40"/>
    </row>
    <row r="46" spans="1:21" ht="15" hidden="1" customHeight="1" x14ac:dyDescent="0.2">
      <c r="A46" s="18" t="s">
        <v>1</v>
      </c>
      <c r="D46" s="22" t="str">
        <f t="shared" ref="D46:D73" si="21">$D$4</f>
        <v>103 (Avista Sun City West)</v>
      </c>
      <c r="E46" s="22" t="str">
        <f t="shared" ref="E46:E73" si="22">$E$4</f>
        <v>All Departments</v>
      </c>
      <c r="F46" s="22" t="s">
        <v>140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40">
        <f t="shared" ref="U46:U109" si="23">SUM(I46:T46)</f>
        <v>0</v>
      </c>
    </row>
    <row r="47" spans="1:21" ht="15" hidden="1" customHeight="1" x14ac:dyDescent="0.2">
      <c r="A47" s="18" t="s">
        <v>1</v>
      </c>
      <c r="D47" s="22" t="str">
        <f t="shared" si="21"/>
        <v>103 (Avista Sun City West)</v>
      </c>
      <c r="E47" s="22" t="str">
        <f t="shared" si="22"/>
        <v>All Departments</v>
      </c>
      <c r="F47" s="22" t="s">
        <v>261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40">
        <f t="shared" si="23"/>
        <v>0</v>
      </c>
    </row>
    <row r="48" spans="1:21" ht="15" hidden="1" customHeight="1" x14ac:dyDescent="0.2">
      <c r="A48" s="18" t="s">
        <v>1</v>
      </c>
      <c r="D48" s="22" t="str">
        <f t="shared" si="21"/>
        <v>103 (Avista Sun City West)</v>
      </c>
      <c r="E48" s="22" t="str">
        <f t="shared" si="22"/>
        <v>All Departments</v>
      </c>
      <c r="F48" s="22" t="s">
        <v>262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40">
        <f t="shared" si="23"/>
        <v>0</v>
      </c>
    </row>
    <row r="49" spans="1:21" ht="15" hidden="1" customHeight="1" x14ac:dyDescent="0.2">
      <c r="A49" s="18" t="s">
        <v>1</v>
      </c>
      <c r="D49" s="22" t="str">
        <f t="shared" si="21"/>
        <v>103 (Avista Sun City West)</v>
      </c>
      <c r="E49" s="22" t="str">
        <f t="shared" si="22"/>
        <v>All Departments</v>
      </c>
      <c r="F49" s="22" t="s">
        <v>263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40">
        <f t="shared" si="23"/>
        <v>0</v>
      </c>
    </row>
    <row r="50" spans="1:21" ht="15" hidden="1" customHeight="1" x14ac:dyDescent="0.2">
      <c r="A50" s="18" t="s">
        <v>1</v>
      </c>
      <c r="D50" s="22" t="str">
        <f t="shared" si="21"/>
        <v>103 (Avista Sun City West)</v>
      </c>
      <c r="E50" s="22" t="str">
        <f t="shared" si="22"/>
        <v>All Departments</v>
      </c>
      <c r="F50" s="22" t="s">
        <v>264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40">
        <f t="shared" si="23"/>
        <v>0</v>
      </c>
    </row>
    <row r="51" spans="1:21" ht="15" hidden="1" customHeight="1" x14ac:dyDescent="0.2">
      <c r="A51" s="18" t="s">
        <v>1</v>
      </c>
      <c r="D51" s="22" t="str">
        <f t="shared" si="21"/>
        <v>103 (Avista Sun City West)</v>
      </c>
      <c r="E51" s="22" t="str">
        <f t="shared" si="22"/>
        <v>All Departments</v>
      </c>
      <c r="F51" s="22" t="s">
        <v>265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40">
        <f t="shared" si="23"/>
        <v>0</v>
      </c>
    </row>
    <row r="52" spans="1:21" ht="15" hidden="1" customHeight="1" x14ac:dyDescent="0.2">
      <c r="A52" s="18" t="s">
        <v>1</v>
      </c>
      <c r="D52" s="22" t="str">
        <f t="shared" si="21"/>
        <v>103 (Avista Sun City West)</v>
      </c>
      <c r="E52" s="22" t="str">
        <f t="shared" si="22"/>
        <v>All Departments</v>
      </c>
      <c r="F52" s="22" t="s">
        <v>266</v>
      </c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40">
        <f t="shared" si="23"/>
        <v>0</v>
      </c>
    </row>
    <row r="53" spans="1:21" ht="15" hidden="1" customHeight="1" x14ac:dyDescent="0.2">
      <c r="A53" s="18" t="s">
        <v>1</v>
      </c>
      <c r="D53" s="22" t="str">
        <f t="shared" si="21"/>
        <v>103 (Avista Sun City West)</v>
      </c>
      <c r="E53" s="22" t="str">
        <f t="shared" si="22"/>
        <v>All Departments</v>
      </c>
      <c r="F53" s="22" t="s">
        <v>267</v>
      </c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40">
        <f t="shared" si="23"/>
        <v>0</v>
      </c>
    </row>
    <row r="54" spans="1:21" ht="15" hidden="1" customHeight="1" x14ac:dyDescent="0.2">
      <c r="A54" s="18" t="s">
        <v>1</v>
      </c>
      <c r="D54" s="22" t="str">
        <f t="shared" si="21"/>
        <v>103 (Avista Sun City West)</v>
      </c>
      <c r="E54" s="22" t="str">
        <f t="shared" si="22"/>
        <v>All Departments</v>
      </c>
      <c r="F54" s="22" t="s">
        <v>268</v>
      </c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40">
        <f t="shared" si="23"/>
        <v>0</v>
      </c>
    </row>
    <row r="55" spans="1:21" ht="15" hidden="1" customHeight="1" x14ac:dyDescent="0.2">
      <c r="A55" s="18" t="s">
        <v>1</v>
      </c>
      <c r="D55" s="22" t="str">
        <f t="shared" si="21"/>
        <v>103 (Avista Sun City West)</v>
      </c>
      <c r="E55" s="22" t="str">
        <f t="shared" si="22"/>
        <v>All Departments</v>
      </c>
      <c r="F55" s="22" t="s">
        <v>269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40">
        <f t="shared" si="23"/>
        <v>0</v>
      </c>
    </row>
    <row r="56" spans="1:21" ht="15" hidden="1" customHeight="1" x14ac:dyDescent="0.2">
      <c r="A56" s="18" t="s">
        <v>1</v>
      </c>
      <c r="D56" s="22" t="str">
        <f t="shared" si="21"/>
        <v>103 (Avista Sun City West)</v>
      </c>
      <c r="E56" s="22" t="str">
        <f t="shared" si="22"/>
        <v>All Departments</v>
      </c>
      <c r="F56" s="22" t="s">
        <v>270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40">
        <f t="shared" si="23"/>
        <v>0</v>
      </c>
    </row>
    <row r="57" spans="1:21" ht="15" hidden="1" customHeight="1" x14ac:dyDescent="0.2">
      <c r="A57" s="18" t="s">
        <v>1</v>
      </c>
      <c r="D57" s="22" t="str">
        <f t="shared" si="21"/>
        <v>103 (Avista Sun City West)</v>
      </c>
      <c r="E57" s="22" t="str">
        <f t="shared" si="22"/>
        <v>All Departments</v>
      </c>
      <c r="F57" s="22" t="s">
        <v>271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40">
        <f t="shared" si="23"/>
        <v>0</v>
      </c>
    </row>
    <row r="58" spans="1:21" ht="15" hidden="1" customHeight="1" x14ac:dyDescent="0.2">
      <c r="A58" s="18" t="s">
        <v>1</v>
      </c>
      <c r="D58" s="22" t="str">
        <f t="shared" si="21"/>
        <v>103 (Avista Sun City West)</v>
      </c>
      <c r="E58" s="22" t="str">
        <f t="shared" si="22"/>
        <v>All Departments</v>
      </c>
      <c r="F58" s="22" t="s">
        <v>272</v>
      </c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40">
        <f t="shared" si="23"/>
        <v>0</v>
      </c>
    </row>
    <row r="59" spans="1:21" ht="15" hidden="1" customHeight="1" x14ac:dyDescent="0.2">
      <c r="A59" s="18" t="s">
        <v>1</v>
      </c>
      <c r="D59" s="22" t="str">
        <f t="shared" si="21"/>
        <v>103 (Avista Sun City West)</v>
      </c>
      <c r="E59" s="22" t="str">
        <f t="shared" si="22"/>
        <v>All Departments</v>
      </c>
      <c r="F59" s="22" t="s">
        <v>273</v>
      </c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40">
        <f t="shared" si="23"/>
        <v>0</v>
      </c>
    </row>
    <row r="60" spans="1:21" ht="15" hidden="1" customHeight="1" x14ac:dyDescent="0.2">
      <c r="A60" s="18" t="s">
        <v>1</v>
      </c>
      <c r="D60" s="22" t="str">
        <f t="shared" si="21"/>
        <v>103 (Avista Sun City West)</v>
      </c>
      <c r="E60" s="22" t="str">
        <f t="shared" si="22"/>
        <v>All Departments</v>
      </c>
      <c r="F60" s="22" t="s">
        <v>274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40">
        <f t="shared" si="23"/>
        <v>0</v>
      </c>
    </row>
    <row r="61" spans="1:21" ht="15" hidden="1" customHeight="1" x14ac:dyDescent="0.2">
      <c r="A61" s="18" t="s">
        <v>1</v>
      </c>
      <c r="D61" s="22" t="str">
        <f t="shared" si="21"/>
        <v>103 (Avista Sun City West)</v>
      </c>
      <c r="E61" s="22" t="str">
        <f t="shared" si="22"/>
        <v>All Departments</v>
      </c>
      <c r="F61" s="22" t="s">
        <v>275</v>
      </c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40">
        <f t="shared" si="23"/>
        <v>0</v>
      </c>
    </row>
    <row r="62" spans="1:21" ht="15" hidden="1" customHeight="1" x14ac:dyDescent="0.2">
      <c r="A62" s="18" t="s">
        <v>1</v>
      </c>
      <c r="D62" s="22" t="str">
        <f t="shared" si="21"/>
        <v>103 (Avista Sun City West)</v>
      </c>
      <c r="E62" s="22" t="str">
        <f t="shared" si="22"/>
        <v>All Departments</v>
      </c>
      <c r="F62" s="22" t="s">
        <v>276</v>
      </c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40">
        <f t="shared" si="23"/>
        <v>0</v>
      </c>
    </row>
    <row r="63" spans="1:21" ht="15" hidden="1" customHeight="1" x14ac:dyDescent="0.2">
      <c r="A63" s="18" t="s">
        <v>1</v>
      </c>
      <c r="D63" s="22" t="str">
        <f t="shared" si="21"/>
        <v>103 (Avista Sun City West)</v>
      </c>
      <c r="E63" s="22" t="str">
        <f t="shared" si="22"/>
        <v>All Departments</v>
      </c>
      <c r="F63" s="22" t="s">
        <v>277</v>
      </c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40">
        <f t="shared" si="23"/>
        <v>0</v>
      </c>
    </row>
    <row r="64" spans="1:21" ht="15" hidden="1" customHeight="1" x14ac:dyDescent="0.2">
      <c r="A64" s="18" t="s">
        <v>1</v>
      </c>
      <c r="D64" s="22" t="str">
        <f t="shared" si="21"/>
        <v>103 (Avista Sun City West)</v>
      </c>
      <c r="E64" s="22" t="str">
        <f t="shared" si="22"/>
        <v>All Departments</v>
      </c>
      <c r="F64" s="22" t="s">
        <v>278</v>
      </c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40">
        <f t="shared" si="23"/>
        <v>0</v>
      </c>
    </row>
    <row r="65" spans="1:21" ht="15" hidden="1" customHeight="1" x14ac:dyDescent="0.2">
      <c r="A65" s="18" t="s">
        <v>1</v>
      </c>
      <c r="D65" s="22" t="str">
        <f t="shared" si="21"/>
        <v>103 (Avista Sun City West)</v>
      </c>
      <c r="E65" s="22" t="str">
        <f t="shared" si="22"/>
        <v>All Departments</v>
      </c>
      <c r="F65" s="22" t="s">
        <v>279</v>
      </c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40">
        <f t="shared" si="23"/>
        <v>0</v>
      </c>
    </row>
    <row r="66" spans="1:21" ht="15" hidden="1" customHeight="1" x14ac:dyDescent="0.2">
      <c r="A66" s="18" t="s">
        <v>1</v>
      </c>
      <c r="D66" s="22" t="str">
        <f t="shared" si="21"/>
        <v>103 (Avista Sun City West)</v>
      </c>
      <c r="E66" s="22" t="str">
        <f t="shared" si="22"/>
        <v>All Departments</v>
      </c>
      <c r="F66" s="22" t="s">
        <v>280</v>
      </c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40">
        <f t="shared" si="23"/>
        <v>0</v>
      </c>
    </row>
    <row r="67" spans="1:21" ht="15" hidden="1" customHeight="1" x14ac:dyDescent="0.2">
      <c r="A67" s="18" t="s">
        <v>1</v>
      </c>
      <c r="D67" s="22" t="str">
        <f t="shared" si="21"/>
        <v>103 (Avista Sun City West)</v>
      </c>
      <c r="E67" s="22" t="str">
        <f t="shared" si="22"/>
        <v>All Departments</v>
      </c>
      <c r="F67" s="22" t="s">
        <v>281</v>
      </c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40">
        <f t="shared" si="23"/>
        <v>0</v>
      </c>
    </row>
    <row r="68" spans="1:21" ht="15" hidden="1" customHeight="1" x14ac:dyDescent="0.2">
      <c r="A68" s="18" t="s">
        <v>1</v>
      </c>
      <c r="D68" s="22" t="str">
        <f t="shared" si="21"/>
        <v>103 (Avista Sun City West)</v>
      </c>
      <c r="E68" s="22" t="str">
        <f t="shared" si="22"/>
        <v>All Departments</v>
      </c>
      <c r="F68" s="22" t="s">
        <v>282</v>
      </c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40">
        <f t="shared" si="23"/>
        <v>0</v>
      </c>
    </row>
    <row r="69" spans="1:21" ht="15" hidden="1" customHeight="1" x14ac:dyDescent="0.2">
      <c r="A69" s="18" t="s">
        <v>1</v>
      </c>
      <c r="D69" s="22" t="str">
        <f t="shared" si="21"/>
        <v>103 (Avista Sun City West)</v>
      </c>
      <c r="E69" s="22" t="str">
        <f t="shared" si="22"/>
        <v>All Departments</v>
      </c>
      <c r="F69" s="22" t="s">
        <v>283</v>
      </c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40">
        <f t="shared" si="23"/>
        <v>0</v>
      </c>
    </row>
    <row r="70" spans="1:21" ht="15" hidden="1" customHeight="1" x14ac:dyDescent="0.2">
      <c r="A70" s="18" t="s">
        <v>1</v>
      </c>
      <c r="D70" s="22" t="str">
        <f t="shared" si="21"/>
        <v>103 (Avista Sun City West)</v>
      </c>
      <c r="E70" s="22" t="str">
        <f t="shared" si="22"/>
        <v>All Departments</v>
      </c>
      <c r="F70" s="22" t="s">
        <v>284</v>
      </c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40">
        <f t="shared" si="23"/>
        <v>0</v>
      </c>
    </row>
    <row r="71" spans="1:21" ht="15" hidden="1" customHeight="1" x14ac:dyDescent="0.2">
      <c r="A71" s="18" t="s">
        <v>1</v>
      </c>
      <c r="D71" s="22" t="str">
        <f t="shared" si="21"/>
        <v>103 (Avista Sun City West)</v>
      </c>
      <c r="E71" s="22" t="str">
        <f t="shared" si="22"/>
        <v>All Departments</v>
      </c>
      <c r="F71" s="22" t="s">
        <v>285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40">
        <f t="shared" si="23"/>
        <v>0</v>
      </c>
    </row>
    <row r="72" spans="1:21" ht="15" hidden="1" customHeight="1" x14ac:dyDescent="0.2">
      <c r="A72" s="18" t="s">
        <v>1</v>
      </c>
      <c r="D72" s="22" t="str">
        <f t="shared" si="21"/>
        <v>103 (Avista Sun City West)</v>
      </c>
      <c r="E72" s="22" t="str">
        <f t="shared" si="22"/>
        <v>All Departments</v>
      </c>
      <c r="F72" s="22" t="s">
        <v>286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40">
        <f t="shared" si="23"/>
        <v>0</v>
      </c>
    </row>
    <row r="73" spans="1:21" ht="15" hidden="1" customHeight="1" x14ac:dyDescent="0.2">
      <c r="A73" s="18" t="s">
        <v>1</v>
      </c>
      <c r="D73" s="22" t="str">
        <f t="shared" si="21"/>
        <v>103 (Avista Sun City West)</v>
      </c>
      <c r="E73" s="22" t="str">
        <f t="shared" si="22"/>
        <v>All Departments</v>
      </c>
      <c r="F73" s="22" t="s">
        <v>287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40">
        <f t="shared" si="23"/>
        <v>0</v>
      </c>
    </row>
    <row r="74" spans="1:21" ht="15" hidden="1" customHeight="1" x14ac:dyDescent="0.2">
      <c r="A74" s="18" t="s">
        <v>1</v>
      </c>
      <c r="D74" s="22" t="str">
        <f t="shared" ref="D74:D98" si="24">$D$4</f>
        <v>103 (Avista Sun City West)</v>
      </c>
      <c r="E74" s="22" t="str">
        <f t="shared" ref="E74:E98" si="25">$E$4</f>
        <v>All Departments</v>
      </c>
      <c r="F74" s="22" t="s">
        <v>141</v>
      </c>
      <c r="G74" s="39"/>
      <c r="H74" s="39"/>
      <c r="I74" s="39">
        <v>171137.01</v>
      </c>
      <c r="J74" s="39">
        <v>169701.3</v>
      </c>
      <c r="K74" s="39">
        <v>153753.96</v>
      </c>
      <c r="L74" s="39">
        <v>152920.45000000001</v>
      </c>
      <c r="M74" s="39">
        <v>154565.62</v>
      </c>
      <c r="N74" s="39">
        <v>164662.45000000001</v>
      </c>
      <c r="O74" s="39">
        <v>174714.27</v>
      </c>
      <c r="P74" s="39">
        <v>192961.38</v>
      </c>
      <c r="Q74" s="39">
        <v>206598.68</v>
      </c>
      <c r="R74" s="39">
        <v>211763.48</v>
      </c>
      <c r="S74" s="39">
        <v>209558.13</v>
      </c>
      <c r="T74" s="39">
        <v>197685.09</v>
      </c>
      <c r="U74" s="40">
        <f t="shared" si="23"/>
        <v>2160021.8199999998</v>
      </c>
    </row>
    <row r="75" spans="1:21" ht="15" hidden="1" customHeight="1" x14ac:dyDescent="0.2">
      <c r="A75" s="18" t="s">
        <v>1</v>
      </c>
      <c r="D75" s="22" t="str">
        <f t="shared" si="24"/>
        <v>103 (Avista Sun City West)</v>
      </c>
      <c r="E75" s="22" t="str">
        <f t="shared" si="25"/>
        <v>All Departments</v>
      </c>
      <c r="F75" s="22" t="s">
        <v>237</v>
      </c>
      <c r="G75" s="39"/>
      <c r="H75" s="39"/>
      <c r="I75" s="39">
        <v>151390.82</v>
      </c>
      <c r="J75" s="39">
        <v>154791.6</v>
      </c>
      <c r="K75" s="39">
        <v>144745.09</v>
      </c>
      <c r="L75" s="39">
        <v>124279.96</v>
      </c>
      <c r="M75" s="39">
        <v>133500.23000000001</v>
      </c>
      <c r="N75" s="39">
        <v>139632.44</v>
      </c>
      <c r="O75" s="39">
        <v>145970.42000000001</v>
      </c>
      <c r="P75" s="39">
        <v>153178.1</v>
      </c>
      <c r="Q75" s="39">
        <v>174401.24</v>
      </c>
      <c r="R75" s="39">
        <v>171786.08</v>
      </c>
      <c r="S75" s="39">
        <v>161997.54</v>
      </c>
      <c r="T75" s="39">
        <v>152871.62</v>
      </c>
      <c r="U75" s="40">
        <f t="shared" si="23"/>
        <v>1808545.1400000001</v>
      </c>
    </row>
    <row r="76" spans="1:21" ht="15" hidden="1" customHeight="1" x14ac:dyDescent="0.2">
      <c r="A76" s="18" t="s">
        <v>1</v>
      </c>
      <c r="D76" s="22" t="str">
        <f t="shared" si="24"/>
        <v>103 (Avista Sun City West)</v>
      </c>
      <c r="E76" s="22" t="str">
        <f t="shared" si="25"/>
        <v>All Departments</v>
      </c>
      <c r="F76" s="22" t="s">
        <v>238</v>
      </c>
      <c r="G76" s="39"/>
      <c r="H76" s="39"/>
      <c r="I76" s="39">
        <v>17488.87</v>
      </c>
      <c r="J76" s="39">
        <v>14954.52</v>
      </c>
      <c r="K76" s="39">
        <v>10281.91</v>
      </c>
      <c r="L76" s="39">
        <v>27606.84</v>
      </c>
      <c r="M76" s="39">
        <v>18531.29</v>
      </c>
      <c r="N76" s="39">
        <v>19412.04</v>
      </c>
      <c r="O76" s="39">
        <v>32917.03</v>
      </c>
      <c r="P76" s="39">
        <v>42133.83</v>
      </c>
      <c r="Q76" s="39">
        <v>34259.040000000001</v>
      </c>
      <c r="R76" s="39">
        <v>33470.39</v>
      </c>
      <c r="S76" s="39">
        <v>39152.44</v>
      </c>
      <c r="T76" s="39">
        <v>37564.69</v>
      </c>
      <c r="U76" s="40">
        <f t="shared" si="23"/>
        <v>327772.89</v>
      </c>
    </row>
    <row r="77" spans="1:21" ht="15" hidden="1" customHeight="1" x14ac:dyDescent="0.2">
      <c r="A77" s="18" t="s">
        <v>1</v>
      </c>
      <c r="D77" s="22" t="str">
        <f t="shared" si="24"/>
        <v>103 (Avista Sun City West)</v>
      </c>
      <c r="E77" s="22" t="str">
        <f t="shared" si="25"/>
        <v>All Departments</v>
      </c>
      <c r="F77" s="22" t="s">
        <v>239</v>
      </c>
      <c r="G77" s="39"/>
      <c r="H77" s="39"/>
      <c r="I77" s="39">
        <v>1800</v>
      </c>
      <c r="J77" s="39">
        <v>1200</v>
      </c>
      <c r="K77" s="39">
        <v>1200</v>
      </c>
      <c r="L77" s="39">
        <v>1200</v>
      </c>
      <c r="M77" s="39">
        <v>2100</v>
      </c>
      <c r="N77" s="39">
        <v>3675</v>
      </c>
      <c r="O77" s="39">
        <v>1225</v>
      </c>
      <c r="P77" s="39">
        <v>1050</v>
      </c>
      <c r="Q77" s="39"/>
      <c r="R77" s="39"/>
      <c r="S77" s="39">
        <v>1000</v>
      </c>
      <c r="T77" s="39"/>
      <c r="U77" s="40">
        <f t="shared" si="23"/>
        <v>14450</v>
      </c>
    </row>
    <row r="78" spans="1:21" ht="15" hidden="1" customHeight="1" x14ac:dyDescent="0.2">
      <c r="A78" s="18" t="s">
        <v>1</v>
      </c>
      <c r="D78" s="22" t="str">
        <f t="shared" si="24"/>
        <v>103 (Avista Sun City West)</v>
      </c>
      <c r="E78" s="22" t="str">
        <f t="shared" si="25"/>
        <v>All Departments</v>
      </c>
      <c r="F78" s="22" t="s">
        <v>240</v>
      </c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40">
        <f t="shared" si="23"/>
        <v>0</v>
      </c>
    </row>
    <row r="79" spans="1:21" ht="15" hidden="1" customHeight="1" x14ac:dyDescent="0.2">
      <c r="A79" s="18" t="s">
        <v>1</v>
      </c>
      <c r="D79" s="22" t="str">
        <f t="shared" si="24"/>
        <v>103 (Avista Sun City West)</v>
      </c>
      <c r="E79" s="22" t="str">
        <f t="shared" si="25"/>
        <v>All Departments</v>
      </c>
      <c r="F79" s="22" t="s">
        <v>241</v>
      </c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>
        <v>4804.9799999999996</v>
      </c>
      <c r="S79" s="39">
        <v>4804.9799999999996</v>
      </c>
      <c r="T79" s="39">
        <v>4804.9799999999996</v>
      </c>
      <c r="U79" s="40">
        <f t="shared" si="23"/>
        <v>14414.939999999999</v>
      </c>
    </row>
    <row r="80" spans="1:21" ht="15" hidden="1" customHeight="1" x14ac:dyDescent="0.2">
      <c r="A80" s="18" t="s">
        <v>1</v>
      </c>
      <c r="D80" s="22" t="str">
        <f t="shared" si="24"/>
        <v>103 (Avista Sun City West)</v>
      </c>
      <c r="E80" s="22" t="str">
        <f t="shared" si="25"/>
        <v>All Departments</v>
      </c>
      <c r="F80" s="22" t="s">
        <v>242</v>
      </c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40">
        <f t="shared" si="23"/>
        <v>0</v>
      </c>
    </row>
    <row r="81" spans="1:21" ht="15" hidden="1" customHeight="1" x14ac:dyDescent="0.2">
      <c r="A81" s="18" t="s">
        <v>1</v>
      </c>
      <c r="D81" s="22" t="str">
        <f t="shared" si="24"/>
        <v>103 (Avista Sun City West)</v>
      </c>
      <c r="E81" s="22" t="str">
        <f t="shared" si="25"/>
        <v>All Departments</v>
      </c>
      <c r="F81" s="22" t="s">
        <v>243</v>
      </c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40">
        <f t="shared" si="23"/>
        <v>0</v>
      </c>
    </row>
    <row r="82" spans="1:21" ht="15" hidden="1" customHeight="1" x14ac:dyDescent="0.2">
      <c r="A82" s="18" t="s">
        <v>1</v>
      </c>
      <c r="D82" s="22" t="str">
        <f t="shared" si="24"/>
        <v>103 (Avista Sun City West)</v>
      </c>
      <c r="E82" s="22" t="str">
        <f t="shared" si="25"/>
        <v>All Departments</v>
      </c>
      <c r="F82" s="22" t="s">
        <v>244</v>
      </c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>
        <v>200</v>
      </c>
      <c r="T82" s="39"/>
      <c r="U82" s="40">
        <f t="shared" si="23"/>
        <v>200</v>
      </c>
    </row>
    <row r="83" spans="1:21" ht="15" hidden="1" customHeight="1" x14ac:dyDescent="0.2">
      <c r="A83" s="18" t="s">
        <v>1</v>
      </c>
      <c r="D83" s="22" t="str">
        <f t="shared" si="24"/>
        <v>103 (Avista Sun City West)</v>
      </c>
      <c r="E83" s="22" t="str">
        <f t="shared" si="25"/>
        <v>All Departments</v>
      </c>
      <c r="F83" s="22" t="s">
        <v>245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40">
        <f t="shared" si="23"/>
        <v>0</v>
      </c>
    </row>
    <row r="84" spans="1:21" ht="15" hidden="1" customHeight="1" x14ac:dyDescent="0.2">
      <c r="A84" s="18" t="s">
        <v>1</v>
      </c>
      <c r="D84" s="22" t="str">
        <f t="shared" si="24"/>
        <v>103 (Avista Sun City West)</v>
      </c>
      <c r="E84" s="22" t="str">
        <f t="shared" si="25"/>
        <v>All Departments</v>
      </c>
      <c r="F84" s="22" t="s">
        <v>246</v>
      </c>
      <c r="G84" s="39"/>
      <c r="H84" s="39"/>
      <c r="I84" s="39">
        <v>3587.1</v>
      </c>
      <c r="J84" s="39">
        <v>3303.23</v>
      </c>
      <c r="K84" s="39">
        <v>2946.66</v>
      </c>
      <c r="L84" s="39">
        <v>1935.48</v>
      </c>
      <c r="M84" s="39">
        <v>2613.33</v>
      </c>
      <c r="N84" s="39">
        <v>2451.61</v>
      </c>
      <c r="O84" s="39">
        <v>3032.26</v>
      </c>
      <c r="P84" s="39">
        <v>3200</v>
      </c>
      <c r="Q84" s="39">
        <v>4025.8</v>
      </c>
      <c r="R84" s="39">
        <v>4612.04</v>
      </c>
      <c r="S84" s="39">
        <v>5122.58</v>
      </c>
      <c r="T84" s="39">
        <v>4280</v>
      </c>
      <c r="U84" s="40">
        <f t="shared" si="23"/>
        <v>41110.089999999997</v>
      </c>
    </row>
    <row r="85" spans="1:21" ht="15" hidden="1" customHeight="1" x14ac:dyDescent="0.2">
      <c r="A85" s="18" t="s">
        <v>1</v>
      </c>
      <c r="D85" s="22" t="str">
        <f t="shared" si="24"/>
        <v>103 (Avista Sun City West)</v>
      </c>
      <c r="E85" s="22" t="str">
        <f t="shared" si="25"/>
        <v>All Departments</v>
      </c>
      <c r="F85" s="22" t="s">
        <v>247</v>
      </c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40">
        <f t="shared" si="23"/>
        <v>0</v>
      </c>
    </row>
    <row r="86" spans="1:21" ht="15" hidden="1" customHeight="1" x14ac:dyDescent="0.2">
      <c r="A86" s="18" t="s">
        <v>1</v>
      </c>
      <c r="D86" s="22" t="str">
        <f t="shared" si="24"/>
        <v>103 (Avista Sun City West)</v>
      </c>
      <c r="E86" s="22" t="str">
        <f t="shared" si="25"/>
        <v>All Departments</v>
      </c>
      <c r="F86" s="22" t="s">
        <v>248</v>
      </c>
      <c r="G86" s="39"/>
      <c r="H86" s="39"/>
      <c r="I86" s="39">
        <v>2722.58</v>
      </c>
      <c r="J86" s="39">
        <v>1819.37</v>
      </c>
      <c r="K86" s="39">
        <v>-524.30999999999995</v>
      </c>
      <c r="L86" s="39">
        <v>800</v>
      </c>
      <c r="M86" s="39">
        <v>880</v>
      </c>
      <c r="N86" s="39">
        <v>1277.42</v>
      </c>
      <c r="O86" s="39">
        <v>2374.19</v>
      </c>
      <c r="P86" s="39">
        <v>3200</v>
      </c>
      <c r="Q86" s="39">
        <v>5006.46</v>
      </c>
      <c r="R86" s="39">
        <v>5681.29</v>
      </c>
      <c r="S86" s="39">
        <v>4677.42</v>
      </c>
      <c r="T86" s="39">
        <v>6120.01</v>
      </c>
      <c r="U86" s="40">
        <f t="shared" si="23"/>
        <v>34034.43</v>
      </c>
    </row>
    <row r="87" spans="1:21" ht="15" hidden="1" customHeight="1" x14ac:dyDescent="0.2">
      <c r="A87" s="18" t="s">
        <v>1</v>
      </c>
      <c r="D87" s="22" t="str">
        <f t="shared" si="24"/>
        <v>103 (Avista Sun City West)</v>
      </c>
      <c r="E87" s="22" t="str">
        <f t="shared" si="25"/>
        <v>All Departments</v>
      </c>
      <c r="F87" s="22" t="s">
        <v>249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40">
        <f t="shared" si="23"/>
        <v>0</v>
      </c>
    </row>
    <row r="88" spans="1:21" ht="15" hidden="1" customHeight="1" x14ac:dyDescent="0.2">
      <c r="A88" s="18" t="s">
        <v>1</v>
      </c>
      <c r="D88" s="22" t="str">
        <f t="shared" si="24"/>
        <v>103 (Avista Sun City West)</v>
      </c>
      <c r="E88" s="22" t="str">
        <f t="shared" si="25"/>
        <v>All Departments</v>
      </c>
      <c r="F88" s="22" t="s">
        <v>250</v>
      </c>
      <c r="G88" s="39"/>
      <c r="H88" s="39"/>
      <c r="I88" s="39">
        <v>1021.43</v>
      </c>
      <c r="J88" s="39">
        <v>520</v>
      </c>
      <c r="K88" s="39">
        <v>1127.04</v>
      </c>
      <c r="L88" s="39">
        <v>520</v>
      </c>
      <c r="M88" s="39">
        <v>684.33</v>
      </c>
      <c r="N88" s="39">
        <v>810</v>
      </c>
      <c r="O88" s="39">
        <v>805.81</v>
      </c>
      <c r="P88" s="39">
        <v>922.86</v>
      </c>
      <c r="Q88" s="39">
        <v>940</v>
      </c>
      <c r="R88" s="39">
        <v>940</v>
      </c>
      <c r="S88" s="39">
        <v>940</v>
      </c>
      <c r="T88" s="39">
        <v>940</v>
      </c>
      <c r="U88" s="40">
        <f t="shared" si="23"/>
        <v>10171.469999999998</v>
      </c>
    </row>
    <row r="89" spans="1:21" ht="15" hidden="1" customHeight="1" x14ac:dyDescent="0.2">
      <c r="A89" s="18" t="s">
        <v>1</v>
      </c>
      <c r="D89" s="22" t="str">
        <f t="shared" si="24"/>
        <v>103 (Avista Sun City West)</v>
      </c>
      <c r="E89" s="22" t="str">
        <f t="shared" si="25"/>
        <v>All Departments</v>
      </c>
      <c r="F89" s="22" t="s">
        <v>251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40">
        <f t="shared" si="23"/>
        <v>0</v>
      </c>
    </row>
    <row r="90" spans="1:21" ht="15" hidden="1" customHeight="1" x14ac:dyDescent="0.2">
      <c r="A90" s="18" t="s">
        <v>1</v>
      </c>
      <c r="D90" s="22" t="str">
        <f t="shared" si="24"/>
        <v>103 (Avista Sun City West)</v>
      </c>
      <c r="E90" s="22" t="str">
        <f t="shared" si="25"/>
        <v>All Departments</v>
      </c>
      <c r="F90" s="22" t="s">
        <v>252</v>
      </c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40">
        <f t="shared" si="23"/>
        <v>0</v>
      </c>
    </row>
    <row r="91" spans="1:21" ht="15" hidden="1" customHeight="1" x14ac:dyDescent="0.2">
      <c r="A91" s="18" t="s">
        <v>1</v>
      </c>
      <c r="D91" s="22" t="str">
        <f t="shared" si="24"/>
        <v>103 (Avista Sun City West)</v>
      </c>
      <c r="E91" s="22" t="str">
        <f t="shared" si="25"/>
        <v>All Departments</v>
      </c>
      <c r="F91" s="22" t="s">
        <v>253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40">
        <f t="shared" si="23"/>
        <v>0</v>
      </c>
    </row>
    <row r="92" spans="1:21" ht="15" hidden="1" customHeight="1" x14ac:dyDescent="0.2">
      <c r="A92" s="18" t="s">
        <v>1</v>
      </c>
      <c r="D92" s="22" t="str">
        <f t="shared" si="24"/>
        <v>103 (Avista Sun City West)</v>
      </c>
      <c r="E92" s="22" t="str">
        <f t="shared" si="25"/>
        <v>All Departments</v>
      </c>
      <c r="F92" s="22" t="s">
        <v>254</v>
      </c>
      <c r="G92" s="39"/>
      <c r="H92" s="39"/>
      <c r="I92" s="39">
        <v>-6873.79</v>
      </c>
      <c r="J92" s="39">
        <v>-6887.42</v>
      </c>
      <c r="K92" s="39">
        <v>-6022.43</v>
      </c>
      <c r="L92" s="39">
        <v>-3421.83</v>
      </c>
      <c r="M92" s="39">
        <v>-3743.56</v>
      </c>
      <c r="N92" s="39">
        <v>-2596.06</v>
      </c>
      <c r="O92" s="39">
        <v>-11610.44</v>
      </c>
      <c r="P92" s="39">
        <v>-10723.41</v>
      </c>
      <c r="Q92" s="39">
        <v>-12033.86</v>
      </c>
      <c r="R92" s="39">
        <v>-9531.2999999999993</v>
      </c>
      <c r="S92" s="39">
        <v>-8336.83</v>
      </c>
      <c r="T92" s="39">
        <v>-8896.2000000000007</v>
      </c>
      <c r="U92" s="40">
        <f t="shared" si="23"/>
        <v>-90677.13</v>
      </c>
    </row>
    <row r="93" spans="1:21" ht="15" hidden="1" customHeight="1" x14ac:dyDescent="0.2">
      <c r="A93" s="18" t="s">
        <v>1</v>
      </c>
      <c r="D93" s="22" t="str">
        <f t="shared" si="24"/>
        <v>103 (Avista Sun City West)</v>
      </c>
      <c r="E93" s="22" t="str">
        <f t="shared" si="25"/>
        <v>All Departments</v>
      </c>
      <c r="F93" s="22" t="s">
        <v>255</v>
      </c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40">
        <f t="shared" si="23"/>
        <v>0</v>
      </c>
    </row>
    <row r="94" spans="1:21" ht="15" hidden="1" customHeight="1" x14ac:dyDescent="0.2">
      <c r="A94" s="18" t="s">
        <v>1</v>
      </c>
      <c r="D94" s="22" t="str">
        <f t="shared" si="24"/>
        <v>103 (Avista Sun City West)</v>
      </c>
      <c r="E94" s="22" t="str">
        <f t="shared" si="25"/>
        <v>All Departments</v>
      </c>
      <c r="F94" s="22" t="s">
        <v>256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40">
        <f t="shared" si="23"/>
        <v>0</v>
      </c>
    </row>
    <row r="95" spans="1:21" ht="15" hidden="1" customHeight="1" x14ac:dyDescent="0.2">
      <c r="A95" s="18" t="s">
        <v>1</v>
      </c>
      <c r="D95" s="22" t="str">
        <f t="shared" si="24"/>
        <v>103 (Avista Sun City West)</v>
      </c>
      <c r="E95" s="22" t="str">
        <f t="shared" si="25"/>
        <v>All Departments</v>
      </c>
      <c r="F95" s="22" t="s">
        <v>257</v>
      </c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40">
        <f t="shared" si="23"/>
        <v>0</v>
      </c>
    </row>
    <row r="96" spans="1:21" ht="15" hidden="1" customHeight="1" x14ac:dyDescent="0.2">
      <c r="A96" s="18" t="s">
        <v>1</v>
      </c>
      <c r="D96" s="22" t="str">
        <f t="shared" si="24"/>
        <v>103 (Avista Sun City West)</v>
      </c>
      <c r="E96" s="22" t="str">
        <f t="shared" si="25"/>
        <v>All Departments</v>
      </c>
      <c r="F96" s="22" t="s">
        <v>258</v>
      </c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40">
        <f t="shared" si="23"/>
        <v>0</v>
      </c>
    </row>
    <row r="97" spans="1:21" ht="15" hidden="1" customHeight="1" x14ac:dyDescent="0.2">
      <c r="A97" s="18" t="s">
        <v>1</v>
      </c>
      <c r="D97" s="22" t="str">
        <f t="shared" si="24"/>
        <v>103 (Avista Sun City West)</v>
      </c>
      <c r="E97" s="22" t="str">
        <f t="shared" si="25"/>
        <v>All Departments</v>
      </c>
      <c r="F97" s="22" t="s">
        <v>259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>
        <v>-0.01</v>
      </c>
      <c r="U97" s="40">
        <f t="shared" si="23"/>
        <v>-0.01</v>
      </c>
    </row>
    <row r="98" spans="1:21" ht="15" hidden="1" customHeight="1" x14ac:dyDescent="0.2">
      <c r="A98" s="18" t="s">
        <v>1</v>
      </c>
      <c r="D98" s="22" t="str">
        <f t="shared" si="24"/>
        <v>103 (Avista Sun City West)</v>
      </c>
      <c r="E98" s="22" t="str">
        <f t="shared" si="25"/>
        <v>All Departments</v>
      </c>
      <c r="F98" s="22" t="s">
        <v>260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40">
        <f t="shared" si="23"/>
        <v>0</v>
      </c>
    </row>
    <row r="99" spans="1:21" ht="15" hidden="1" customHeight="1" x14ac:dyDescent="0.2">
      <c r="A99" s="18" t="s">
        <v>1</v>
      </c>
      <c r="D99" s="22" t="str">
        <f>$D$4</f>
        <v>103 (Avista Sun City West)</v>
      </c>
      <c r="E99" s="22" t="str">
        <f>$E$4</f>
        <v>All Departments</v>
      </c>
      <c r="F99" s="22" t="s">
        <v>142</v>
      </c>
      <c r="G99" s="39"/>
      <c r="H99" s="39"/>
      <c r="I99" s="39">
        <v>211.91</v>
      </c>
      <c r="J99" s="39">
        <v>10068.93</v>
      </c>
      <c r="K99" s="39">
        <v>2654.06</v>
      </c>
      <c r="L99" s="39">
        <v>3801.78</v>
      </c>
      <c r="M99" s="39">
        <v>5048.18</v>
      </c>
      <c r="N99" s="39">
        <v>10140.209999999999</v>
      </c>
      <c r="O99" s="39">
        <v>6270.6</v>
      </c>
      <c r="P99" s="39">
        <v>7500</v>
      </c>
      <c r="Q99" s="39">
        <v>12056.59</v>
      </c>
      <c r="R99" s="39">
        <v>4245.8599999999997</v>
      </c>
      <c r="S99" s="39">
        <v>4000</v>
      </c>
      <c r="T99" s="39">
        <v>5054.71</v>
      </c>
      <c r="U99" s="40">
        <f t="shared" si="23"/>
        <v>71052.83</v>
      </c>
    </row>
    <row r="100" spans="1:21" ht="15" hidden="1" customHeight="1" x14ac:dyDescent="0.2">
      <c r="A100" s="18" t="s">
        <v>1</v>
      </c>
      <c r="D100" s="22"/>
      <c r="E100" s="22"/>
      <c r="F100" s="22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40">
        <f t="shared" si="23"/>
        <v>0</v>
      </c>
    </row>
    <row r="101" spans="1:21" ht="15" hidden="1" customHeight="1" x14ac:dyDescent="0.2">
      <c r="A101" s="18" t="s">
        <v>1</v>
      </c>
      <c r="D101" s="22"/>
      <c r="E101" s="22"/>
      <c r="F101" s="22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40">
        <f t="shared" si="23"/>
        <v>0</v>
      </c>
    </row>
    <row r="102" spans="1:21" ht="15" hidden="1" customHeight="1" thickBot="1" x14ac:dyDescent="0.25">
      <c r="A102" s="18" t="s">
        <v>1</v>
      </c>
      <c r="B102" s="18"/>
      <c r="U102" s="40">
        <f t="shared" si="23"/>
        <v>0</v>
      </c>
    </row>
    <row r="103" spans="1:21" s="37" customFormat="1" ht="15" hidden="1" customHeight="1" x14ac:dyDescent="0.2">
      <c r="A103" s="18" t="s">
        <v>1</v>
      </c>
      <c r="B103" s="41"/>
      <c r="C103" s="42" t="str">
        <f>"Total "&amp;C44</f>
        <v>Total Revenue</v>
      </c>
      <c r="D103" s="42"/>
      <c r="E103" s="42"/>
      <c r="F103" s="42"/>
      <c r="G103" s="43">
        <f>IF(Operator_Group1="+",1,-1)</f>
        <v>1</v>
      </c>
      <c r="H103" s="43"/>
      <c r="I103" s="43">
        <f>I99+I74+I46</f>
        <v>171348.92</v>
      </c>
      <c r="J103" s="43">
        <f t="shared" ref="J103:T103" si="26">J99+J74+J46</f>
        <v>179770.22999999998</v>
      </c>
      <c r="K103" s="43">
        <f t="shared" si="26"/>
        <v>156408.01999999999</v>
      </c>
      <c r="L103" s="43">
        <f t="shared" si="26"/>
        <v>156722.23000000001</v>
      </c>
      <c r="M103" s="43">
        <f t="shared" si="26"/>
        <v>159613.79999999999</v>
      </c>
      <c r="N103" s="43">
        <f t="shared" si="26"/>
        <v>174802.66</v>
      </c>
      <c r="O103" s="43">
        <f t="shared" si="26"/>
        <v>180984.87</v>
      </c>
      <c r="P103" s="43">
        <f t="shared" si="26"/>
        <v>200461.38</v>
      </c>
      <c r="Q103" s="43">
        <f t="shared" si="26"/>
        <v>218655.27</v>
      </c>
      <c r="R103" s="43">
        <f t="shared" si="26"/>
        <v>216009.34</v>
      </c>
      <c r="S103" s="43">
        <f t="shared" si="26"/>
        <v>213558.13</v>
      </c>
      <c r="T103" s="43">
        <f t="shared" si="26"/>
        <v>202739.8</v>
      </c>
      <c r="U103" s="40">
        <f t="shared" si="23"/>
        <v>2231074.65</v>
      </c>
    </row>
    <row r="104" spans="1:21" s="37" customFormat="1" ht="15" hidden="1" customHeight="1" x14ac:dyDescent="0.2">
      <c r="A104" s="18" t="s">
        <v>1</v>
      </c>
      <c r="U104" s="40">
        <f t="shared" si="23"/>
        <v>0</v>
      </c>
    </row>
    <row r="105" spans="1:21" s="37" customFormat="1" ht="20.25" hidden="1" customHeight="1" thickBot="1" x14ac:dyDescent="0.25">
      <c r="A105" s="18" t="s">
        <v>1</v>
      </c>
      <c r="C105" s="20" t="s">
        <v>143</v>
      </c>
      <c r="D105" s="20"/>
      <c r="E105" s="20"/>
      <c r="F105" s="20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40">
        <f t="shared" si="23"/>
        <v>0</v>
      </c>
    </row>
    <row r="106" spans="1:21" ht="15" hidden="1" customHeight="1" x14ac:dyDescent="0.2">
      <c r="A106" s="18" t="s">
        <v>1</v>
      </c>
      <c r="D106" s="22" t="str">
        <f t="shared" ref="D106:D144" si="27">$D$4</f>
        <v>103 (Avista Sun City West)</v>
      </c>
      <c r="E106" s="22" t="s">
        <v>220</v>
      </c>
      <c r="F106" s="22" t="s">
        <v>225</v>
      </c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40">
        <f t="shared" si="23"/>
        <v>0</v>
      </c>
    </row>
    <row r="107" spans="1:21" ht="15" hidden="1" customHeight="1" x14ac:dyDescent="0.2">
      <c r="A107" s="18" t="s">
        <v>1</v>
      </c>
      <c r="D107" s="22" t="str">
        <f t="shared" si="27"/>
        <v>103 (Avista Sun City West)</v>
      </c>
      <c r="E107" s="22" t="s">
        <v>220</v>
      </c>
      <c r="F107" s="22" t="s">
        <v>226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40">
        <f t="shared" si="23"/>
        <v>0</v>
      </c>
    </row>
    <row r="108" spans="1:21" ht="15" hidden="1" customHeight="1" x14ac:dyDescent="0.2">
      <c r="A108" s="18" t="s">
        <v>1</v>
      </c>
      <c r="D108" s="22" t="str">
        <f t="shared" si="27"/>
        <v>103 (Avista Sun City West)</v>
      </c>
      <c r="E108" s="22" t="s">
        <v>220</v>
      </c>
      <c r="F108" s="22" t="s">
        <v>227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40">
        <f t="shared" si="23"/>
        <v>0</v>
      </c>
    </row>
    <row r="109" spans="1:21" ht="15" hidden="1" customHeight="1" x14ac:dyDescent="0.2">
      <c r="A109" s="18" t="s">
        <v>1</v>
      </c>
      <c r="D109" s="22" t="str">
        <f t="shared" si="27"/>
        <v>103 (Avista Sun City West)</v>
      </c>
      <c r="E109" s="22" t="s">
        <v>220</v>
      </c>
      <c r="F109" s="22" t="s">
        <v>228</v>
      </c>
      <c r="G109" s="39"/>
      <c r="H109" s="39"/>
      <c r="I109" s="39">
        <v>58377.97</v>
      </c>
      <c r="J109" s="39">
        <v>58065.440000000002</v>
      </c>
      <c r="K109" s="39">
        <v>53184.9</v>
      </c>
      <c r="L109" s="39">
        <v>55369.89</v>
      </c>
      <c r="M109" s="39">
        <v>55046.61</v>
      </c>
      <c r="N109" s="39">
        <v>61935.67</v>
      </c>
      <c r="O109" s="39">
        <v>38090.69</v>
      </c>
      <c r="P109" s="39">
        <v>44133.26</v>
      </c>
      <c r="Q109" s="39">
        <v>48708.959999999999</v>
      </c>
      <c r="R109" s="39">
        <v>47664.47</v>
      </c>
      <c r="S109" s="39">
        <v>49310.67</v>
      </c>
      <c r="T109" s="39">
        <v>52082.18</v>
      </c>
      <c r="U109" s="40">
        <f t="shared" si="23"/>
        <v>621970.71000000008</v>
      </c>
    </row>
    <row r="110" spans="1:21" ht="15" hidden="1" customHeight="1" x14ac:dyDescent="0.2">
      <c r="A110" s="18" t="s">
        <v>1</v>
      </c>
      <c r="D110" s="22" t="str">
        <f t="shared" si="27"/>
        <v>103 (Avista Sun City West)</v>
      </c>
      <c r="E110" s="22" t="s">
        <v>220</v>
      </c>
      <c r="F110" s="22" t="s">
        <v>229</v>
      </c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40">
        <f t="shared" ref="U110:U144" si="28">SUM(I110:T110)</f>
        <v>0</v>
      </c>
    </row>
    <row r="111" spans="1:21" ht="15" hidden="1" customHeight="1" x14ac:dyDescent="0.2">
      <c r="A111" s="18" t="s">
        <v>1</v>
      </c>
      <c r="D111" s="22" t="str">
        <f t="shared" si="27"/>
        <v>103 (Avista Sun City West)</v>
      </c>
      <c r="E111" s="22" t="s">
        <v>220</v>
      </c>
      <c r="F111" s="22" t="s">
        <v>230</v>
      </c>
      <c r="G111" s="39"/>
      <c r="H111" s="39"/>
      <c r="I111" s="39">
        <v>2983.43</v>
      </c>
      <c r="J111" s="39">
        <v>2653.99</v>
      </c>
      <c r="K111" s="39">
        <v>2857.42</v>
      </c>
      <c r="L111" s="39">
        <v>2529.44</v>
      </c>
      <c r="M111" s="39">
        <v>2385.5300000000002</v>
      </c>
      <c r="N111" s="39">
        <v>2716</v>
      </c>
      <c r="O111" s="39">
        <v>1202.77</v>
      </c>
      <c r="P111" s="39">
        <v>2562.2199999999998</v>
      </c>
      <c r="Q111" s="39">
        <v>2571.9499999999998</v>
      </c>
      <c r="R111" s="39">
        <v>2277.52</v>
      </c>
      <c r="S111" s="39">
        <v>2146.4299999999998</v>
      </c>
      <c r="T111" s="39">
        <v>2591.6999999999998</v>
      </c>
      <c r="U111" s="40">
        <f t="shared" si="28"/>
        <v>29478.400000000005</v>
      </c>
    </row>
    <row r="112" spans="1:21" ht="15" hidden="1" customHeight="1" x14ac:dyDescent="0.2">
      <c r="A112" s="18" t="s">
        <v>1</v>
      </c>
      <c r="D112" s="22" t="str">
        <f t="shared" si="27"/>
        <v>103 (Avista Sun City West)</v>
      </c>
      <c r="E112" s="22" t="s">
        <v>220</v>
      </c>
      <c r="F112" s="22" t="s">
        <v>231</v>
      </c>
      <c r="G112" s="39"/>
      <c r="H112" s="39"/>
      <c r="I112" s="39">
        <v>6492.11</v>
      </c>
      <c r="J112" s="39">
        <v>5217.3500000000004</v>
      </c>
      <c r="K112" s="39">
        <v>5102.09</v>
      </c>
      <c r="L112" s="39">
        <v>6011.56</v>
      </c>
      <c r="M112" s="39">
        <v>5210.8500000000004</v>
      </c>
      <c r="N112" s="39">
        <v>5449.76</v>
      </c>
      <c r="O112" s="39">
        <v>4985.75</v>
      </c>
      <c r="P112" s="39">
        <v>3248.73</v>
      </c>
      <c r="Q112" s="39">
        <v>4960.6000000000004</v>
      </c>
      <c r="R112" s="39">
        <v>6046.47</v>
      </c>
      <c r="S112" s="39">
        <v>5926.57</v>
      </c>
      <c r="T112" s="39">
        <v>5499.1</v>
      </c>
      <c r="U112" s="40">
        <f t="shared" si="28"/>
        <v>64150.94</v>
      </c>
    </row>
    <row r="113" spans="1:21" ht="15" hidden="1" customHeight="1" x14ac:dyDescent="0.2">
      <c r="A113" s="18" t="s">
        <v>1</v>
      </c>
      <c r="D113" s="22" t="str">
        <f t="shared" si="27"/>
        <v>103 (Avista Sun City West)</v>
      </c>
      <c r="E113" s="22" t="s">
        <v>220</v>
      </c>
      <c r="F113" s="22" t="s">
        <v>232</v>
      </c>
      <c r="G113" s="39"/>
      <c r="H113" s="39"/>
      <c r="I113" s="39">
        <v>1641.46</v>
      </c>
      <c r="J113" s="39">
        <v>2022.1</v>
      </c>
      <c r="K113" s="39">
        <v>670.95</v>
      </c>
      <c r="L113" s="39">
        <v>1627.5</v>
      </c>
      <c r="M113" s="39">
        <v>1648.22</v>
      </c>
      <c r="N113" s="39">
        <v>1370.53</v>
      </c>
      <c r="O113" s="39">
        <v>1805.4</v>
      </c>
      <c r="P113" s="39">
        <v>1867</v>
      </c>
      <c r="Q113" s="39">
        <v>1566.92</v>
      </c>
      <c r="R113" s="39">
        <v>3622.2</v>
      </c>
      <c r="S113" s="39">
        <v>3160.3</v>
      </c>
      <c r="T113" s="39">
        <v>3362.5</v>
      </c>
      <c r="U113" s="40">
        <f t="shared" si="28"/>
        <v>24365.079999999998</v>
      </c>
    </row>
    <row r="114" spans="1:21" ht="15" hidden="1" customHeight="1" x14ac:dyDescent="0.2">
      <c r="A114" s="18" t="s">
        <v>1</v>
      </c>
      <c r="D114" s="22" t="str">
        <f t="shared" si="27"/>
        <v>103 (Avista Sun City West)</v>
      </c>
      <c r="E114" s="22" t="s">
        <v>220</v>
      </c>
      <c r="F114" s="22" t="s">
        <v>233</v>
      </c>
      <c r="G114" s="39"/>
      <c r="H114" s="39"/>
      <c r="I114" s="39">
        <v>4822.4399999999996</v>
      </c>
      <c r="J114" s="39">
        <v>3262.32</v>
      </c>
      <c r="K114" s="39">
        <v>3358.34</v>
      </c>
      <c r="L114" s="39">
        <v>3325.52</v>
      </c>
      <c r="M114" s="39">
        <v>3394.17</v>
      </c>
      <c r="N114" s="39">
        <v>3464.84</v>
      </c>
      <c r="O114" s="39">
        <v>2984.11</v>
      </c>
      <c r="P114" s="39">
        <v>2974.7</v>
      </c>
      <c r="Q114" s="39">
        <v>3244.11</v>
      </c>
      <c r="R114" s="39">
        <v>3248.62</v>
      </c>
      <c r="S114" s="39">
        <v>3365.71</v>
      </c>
      <c r="T114" s="39">
        <v>2005.24</v>
      </c>
      <c r="U114" s="40">
        <f t="shared" si="28"/>
        <v>39450.120000000003</v>
      </c>
    </row>
    <row r="115" spans="1:21" ht="15" hidden="1" customHeight="1" x14ac:dyDescent="0.2">
      <c r="A115" s="18" t="s">
        <v>1</v>
      </c>
      <c r="D115" s="22" t="str">
        <f t="shared" si="27"/>
        <v>103 (Avista Sun City West)</v>
      </c>
      <c r="E115" s="22" t="s">
        <v>220</v>
      </c>
      <c r="F115" s="22" t="s">
        <v>234</v>
      </c>
      <c r="G115" s="39"/>
      <c r="H115" s="39"/>
      <c r="I115" s="39">
        <v>6537.09</v>
      </c>
      <c r="J115" s="39">
        <v>6813.18</v>
      </c>
      <c r="K115" s="39">
        <v>6593.42</v>
      </c>
      <c r="L115" s="39">
        <v>5151.1000000000004</v>
      </c>
      <c r="M115" s="39">
        <v>6986.26</v>
      </c>
      <c r="N115" s="39">
        <v>6813.19</v>
      </c>
      <c r="O115" s="39">
        <v>6813.18</v>
      </c>
      <c r="P115" s="39">
        <v>6153.84</v>
      </c>
      <c r="Q115" s="39">
        <v>6673.43</v>
      </c>
      <c r="R115" s="39">
        <v>5322.11</v>
      </c>
      <c r="S115" s="39">
        <v>6231.15</v>
      </c>
      <c r="T115" s="39">
        <v>7774.03</v>
      </c>
      <c r="U115" s="40">
        <f t="shared" si="28"/>
        <v>77861.98000000001</v>
      </c>
    </row>
    <row r="116" spans="1:21" ht="15" hidden="1" customHeight="1" x14ac:dyDescent="0.2">
      <c r="A116" s="18" t="s">
        <v>1</v>
      </c>
      <c r="D116" s="22" t="str">
        <f t="shared" si="27"/>
        <v>103 (Avista Sun City West)</v>
      </c>
      <c r="E116" s="22" t="s">
        <v>220</v>
      </c>
      <c r="F116" s="22" t="s">
        <v>235</v>
      </c>
      <c r="G116" s="39"/>
      <c r="H116" s="39"/>
      <c r="I116" s="39">
        <v>10242.4</v>
      </c>
      <c r="J116" s="39">
        <v>10417.879999999999</v>
      </c>
      <c r="K116" s="39">
        <v>9526.34</v>
      </c>
      <c r="L116" s="39">
        <v>9539.66</v>
      </c>
      <c r="M116" s="39">
        <v>9588.82</v>
      </c>
      <c r="N116" s="39">
        <v>10065.84</v>
      </c>
      <c r="O116" s="39">
        <v>8825.92</v>
      </c>
      <c r="P116" s="39">
        <v>9050.24</v>
      </c>
      <c r="Q116" s="39">
        <v>11838.76</v>
      </c>
      <c r="R116" s="39">
        <v>5071.55</v>
      </c>
      <c r="S116" s="39">
        <v>12671.92</v>
      </c>
      <c r="T116" s="39">
        <v>9662.5400000000009</v>
      </c>
      <c r="U116" s="40">
        <f t="shared" si="28"/>
        <v>116501.87</v>
      </c>
    </row>
    <row r="117" spans="1:21" ht="15" hidden="1" customHeight="1" x14ac:dyDescent="0.2">
      <c r="A117" s="18" t="s">
        <v>1</v>
      </c>
      <c r="D117" s="22" t="str">
        <f t="shared" si="27"/>
        <v>103 (Avista Sun City West)</v>
      </c>
      <c r="E117" s="22" t="s">
        <v>220</v>
      </c>
      <c r="F117" s="22" t="s">
        <v>236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40">
        <f t="shared" si="28"/>
        <v>0</v>
      </c>
    </row>
    <row r="118" spans="1:21" ht="15" hidden="1" customHeight="1" x14ac:dyDescent="0.2">
      <c r="A118" s="18" t="s">
        <v>1</v>
      </c>
      <c r="D118" s="22" t="str">
        <f t="shared" si="27"/>
        <v>103 (Avista Sun City West)</v>
      </c>
      <c r="E118" s="22" t="s">
        <v>221</v>
      </c>
      <c r="F118" s="22" t="s">
        <v>225</v>
      </c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40">
        <f t="shared" si="28"/>
        <v>0</v>
      </c>
    </row>
    <row r="119" spans="1:21" ht="15" hidden="1" customHeight="1" x14ac:dyDescent="0.2">
      <c r="A119" s="18" t="s">
        <v>1</v>
      </c>
      <c r="D119" s="22" t="str">
        <f t="shared" si="27"/>
        <v>103 (Avista Sun City West)</v>
      </c>
      <c r="E119" s="22" t="s">
        <v>221</v>
      </c>
      <c r="F119" s="22" t="s">
        <v>226</v>
      </c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40">
        <f t="shared" si="28"/>
        <v>0</v>
      </c>
    </row>
    <row r="120" spans="1:21" ht="15" hidden="1" customHeight="1" x14ac:dyDescent="0.2">
      <c r="A120" s="18" t="s">
        <v>1</v>
      </c>
      <c r="D120" s="22" t="str">
        <f t="shared" si="27"/>
        <v>103 (Avista Sun City West)</v>
      </c>
      <c r="E120" s="22" t="s">
        <v>221</v>
      </c>
      <c r="F120" s="22" t="s">
        <v>227</v>
      </c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40">
        <f t="shared" si="28"/>
        <v>0</v>
      </c>
    </row>
    <row r="121" spans="1:21" ht="15" hidden="1" customHeight="1" x14ac:dyDescent="0.2">
      <c r="A121" s="18" t="s">
        <v>1</v>
      </c>
      <c r="D121" s="22" t="str">
        <f t="shared" si="27"/>
        <v>103 (Avista Sun City West)</v>
      </c>
      <c r="E121" s="22" t="s">
        <v>221</v>
      </c>
      <c r="F121" s="22" t="s">
        <v>228</v>
      </c>
      <c r="G121" s="39"/>
      <c r="H121" s="39"/>
      <c r="I121" s="39"/>
      <c r="J121" s="39"/>
      <c r="K121" s="39"/>
      <c r="L121" s="39"/>
      <c r="M121" s="39"/>
      <c r="N121" s="39"/>
      <c r="O121" s="39">
        <v>7382.02</v>
      </c>
      <c r="P121" s="39">
        <v>9956.31</v>
      </c>
      <c r="Q121" s="39">
        <v>9616.8799999999992</v>
      </c>
      <c r="R121" s="39">
        <v>12976.51</v>
      </c>
      <c r="S121" s="39">
        <v>13519.66</v>
      </c>
      <c r="T121" s="39">
        <v>11258.32</v>
      </c>
      <c r="U121" s="40">
        <f t="shared" si="28"/>
        <v>64709.700000000004</v>
      </c>
    </row>
    <row r="122" spans="1:21" ht="15" hidden="1" customHeight="1" x14ac:dyDescent="0.2">
      <c r="A122" s="18" t="s">
        <v>1</v>
      </c>
      <c r="D122" s="22" t="str">
        <f t="shared" si="27"/>
        <v>103 (Avista Sun City West)</v>
      </c>
      <c r="E122" s="22" t="s">
        <v>221</v>
      </c>
      <c r="F122" s="22" t="s">
        <v>229</v>
      </c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40">
        <f t="shared" si="28"/>
        <v>0</v>
      </c>
    </row>
    <row r="123" spans="1:21" ht="15" hidden="1" customHeight="1" x14ac:dyDescent="0.2">
      <c r="A123" s="18" t="s">
        <v>1</v>
      </c>
      <c r="D123" s="22" t="str">
        <f t="shared" si="27"/>
        <v>103 (Avista Sun City West)</v>
      </c>
      <c r="E123" s="22" t="s">
        <v>221</v>
      </c>
      <c r="F123" s="22" t="s">
        <v>230</v>
      </c>
      <c r="G123" s="39"/>
      <c r="H123" s="39"/>
      <c r="I123" s="39"/>
      <c r="J123" s="39"/>
      <c r="K123" s="39"/>
      <c r="L123" s="39"/>
      <c r="M123" s="39"/>
      <c r="N123" s="39"/>
      <c r="O123" s="39">
        <v>40.590000000000003</v>
      </c>
      <c r="P123" s="39">
        <v>-5.07</v>
      </c>
      <c r="Q123" s="39"/>
      <c r="R123" s="39">
        <v>265.32</v>
      </c>
      <c r="S123" s="39">
        <v>-88.44</v>
      </c>
      <c r="T123" s="39">
        <v>1.35</v>
      </c>
      <c r="U123" s="40">
        <f t="shared" si="28"/>
        <v>213.74999999999997</v>
      </c>
    </row>
    <row r="124" spans="1:21" ht="15" hidden="1" customHeight="1" x14ac:dyDescent="0.2">
      <c r="A124" s="18" t="s">
        <v>1</v>
      </c>
      <c r="D124" s="22" t="str">
        <f t="shared" si="27"/>
        <v>103 (Avista Sun City West)</v>
      </c>
      <c r="E124" s="22" t="s">
        <v>221</v>
      </c>
      <c r="F124" s="22" t="s">
        <v>231</v>
      </c>
      <c r="G124" s="39"/>
      <c r="H124" s="39"/>
      <c r="I124" s="39"/>
      <c r="J124" s="39"/>
      <c r="K124" s="39"/>
      <c r="L124" s="39"/>
      <c r="M124" s="39"/>
      <c r="N124" s="39"/>
      <c r="O124" s="39">
        <v>55.25</v>
      </c>
      <c r="P124" s="39"/>
      <c r="Q124" s="39"/>
      <c r="R124" s="39">
        <v>382.1</v>
      </c>
      <c r="S124" s="39">
        <v>412.57</v>
      </c>
      <c r="T124" s="39">
        <v>-147.69</v>
      </c>
      <c r="U124" s="40">
        <f t="shared" si="28"/>
        <v>702.23</v>
      </c>
    </row>
    <row r="125" spans="1:21" ht="15" hidden="1" customHeight="1" x14ac:dyDescent="0.2">
      <c r="A125" s="18" t="s">
        <v>1</v>
      </c>
      <c r="D125" s="22" t="str">
        <f t="shared" si="27"/>
        <v>103 (Avista Sun City West)</v>
      </c>
      <c r="E125" s="22" t="s">
        <v>221</v>
      </c>
      <c r="F125" s="22" t="s">
        <v>232</v>
      </c>
      <c r="G125" s="39"/>
      <c r="H125" s="39"/>
      <c r="I125" s="39"/>
      <c r="J125" s="39"/>
      <c r="K125" s="39"/>
      <c r="L125" s="39"/>
      <c r="M125" s="39"/>
      <c r="N125" s="39"/>
      <c r="O125" s="39"/>
      <c r="P125" s="39">
        <v>41.52</v>
      </c>
      <c r="Q125" s="39">
        <v>-5.19</v>
      </c>
      <c r="R125" s="39"/>
      <c r="S125" s="39"/>
      <c r="T125" s="39"/>
      <c r="U125" s="40">
        <f t="shared" si="28"/>
        <v>36.330000000000005</v>
      </c>
    </row>
    <row r="126" spans="1:21" ht="15" hidden="1" customHeight="1" x14ac:dyDescent="0.2">
      <c r="A126" s="18" t="s">
        <v>1</v>
      </c>
      <c r="D126" s="22" t="str">
        <f t="shared" si="27"/>
        <v>103 (Avista Sun City West)</v>
      </c>
      <c r="E126" s="22" t="s">
        <v>221</v>
      </c>
      <c r="F126" s="22" t="s">
        <v>233</v>
      </c>
      <c r="G126" s="39"/>
      <c r="H126" s="39"/>
      <c r="I126" s="39"/>
      <c r="J126" s="39"/>
      <c r="K126" s="39"/>
      <c r="L126" s="39"/>
      <c r="M126" s="39"/>
      <c r="N126" s="39"/>
      <c r="O126" s="39">
        <v>2.29</v>
      </c>
      <c r="P126" s="39">
        <v>39.049999999999997</v>
      </c>
      <c r="Q126" s="39">
        <v>7.41</v>
      </c>
      <c r="R126" s="39">
        <v>171</v>
      </c>
      <c r="S126" s="39">
        <v>516.30999999999995</v>
      </c>
      <c r="T126" s="39">
        <v>-163.47</v>
      </c>
      <c r="U126" s="40">
        <f t="shared" si="28"/>
        <v>572.58999999999992</v>
      </c>
    </row>
    <row r="127" spans="1:21" ht="15" hidden="1" customHeight="1" x14ac:dyDescent="0.2">
      <c r="A127" s="18" t="s">
        <v>1</v>
      </c>
      <c r="D127" s="22" t="str">
        <f t="shared" si="27"/>
        <v>103 (Avista Sun City West)</v>
      </c>
      <c r="E127" s="22" t="s">
        <v>221</v>
      </c>
      <c r="F127" s="22" t="s">
        <v>234</v>
      </c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40">
        <f t="shared" si="28"/>
        <v>0</v>
      </c>
    </row>
    <row r="128" spans="1:21" ht="15" hidden="1" customHeight="1" x14ac:dyDescent="0.2">
      <c r="A128" s="18" t="s">
        <v>1</v>
      </c>
      <c r="D128" s="22" t="str">
        <f t="shared" si="27"/>
        <v>103 (Avista Sun City West)</v>
      </c>
      <c r="E128" s="22" t="s">
        <v>221</v>
      </c>
      <c r="F128" s="22" t="s">
        <v>235</v>
      </c>
      <c r="G128" s="39"/>
      <c r="H128" s="39"/>
      <c r="I128" s="39"/>
      <c r="J128" s="39"/>
      <c r="K128" s="39"/>
      <c r="L128" s="39"/>
      <c r="M128" s="39"/>
      <c r="N128" s="39"/>
      <c r="O128" s="39">
        <v>186.11</v>
      </c>
      <c r="P128" s="39">
        <v>399.81</v>
      </c>
      <c r="Q128" s="39">
        <v>318.45999999999998</v>
      </c>
      <c r="R128" s="39">
        <v>337.67</v>
      </c>
      <c r="S128" s="39">
        <v>-114</v>
      </c>
      <c r="T128" s="39">
        <v>1056.99</v>
      </c>
      <c r="U128" s="40">
        <f t="shared" si="28"/>
        <v>2185.04</v>
      </c>
    </row>
    <row r="129" spans="1:21" ht="15" hidden="1" customHeight="1" x14ac:dyDescent="0.2">
      <c r="A129" s="18" t="s">
        <v>1</v>
      </c>
      <c r="D129" s="22" t="str">
        <f t="shared" si="27"/>
        <v>103 (Avista Sun City West)</v>
      </c>
      <c r="E129" s="22" t="s">
        <v>221</v>
      </c>
      <c r="F129" s="22" t="s">
        <v>236</v>
      </c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40">
        <f t="shared" si="28"/>
        <v>0</v>
      </c>
    </row>
    <row r="130" spans="1:21" ht="15" hidden="1" customHeight="1" x14ac:dyDescent="0.2">
      <c r="A130" s="18" t="s">
        <v>1</v>
      </c>
      <c r="D130" s="22" t="str">
        <f t="shared" si="27"/>
        <v>103 (Avista Sun City West)</v>
      </c>
      <c r="E130" s="22" t="s">
        <v>222</v>
      </c>
      <c r="F130" s="22" t="s">
        <v>225</v>
      </c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40">
        <f t="shared" si="28"/>
        <v>0</v>
      </c>
    </row>
    <row r="131" spans="1:21" ht="15" hidden="1" customHeight="1" x14ac:dyDescent="0.2">
      <c r="A131" s="18" t="s">
        <v>1</v>
      </c>
      <c r="D131" s="22" t="str">
        <f t="shared" si="27"/>
        <v>103 (Avista Sun City West)</v>
      </c>
      <c r="E131" s="22" t="s">
        <v>222</v>
      </c>
      <c r="F131" s="22" t="s">
        <v>226</v>
      </c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40">
        <f t="shared" si="28"/>
        <v>0</v>
      </c>
    </row>
    <row r="132" spans="1:21" ht="15" hidden="1" customHeight="1" x14ac:dyDescent="0.2">
      <c r="A132" s="18" t="s">
        <v>1</v>
      </c>
      <c r="D132" s="22" t="str">
        <f t="shared" si="27"/>
        <v>103 (Avista Sun City West)</v>
      </c>
      <c r="E132" s="22" t="s">
        <v>222</v>
      </c>
      <c r="F132" s="22" t="s">
        <v>227</v>
      </c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40">
        <f t="shared" si="28"/>
        <v>0</v>
      </c>
    </row>
    <row r="133" spans="1:21" ht="15" hidden="1" customHeight="1" x14ac:dyDescent="0.2">
      <c r="A133" s="18" t="s">
        <v>1</v>
      </c>
      <c r="D133" s="22" t="str">
        <f t="shared" si="27"/>
        <v>103 (Avista Sun City West)</v>
      </c>
      <c r="E133" s="22" t="s">
        <v>222</v>
      </c>
      <c r="F133" s="22" t="s">
        <v>228</v>
      </c>
      <c r="G133" s="39"/>
      <c r="H133" s="39"/>
      <c r="I133" s="39"/>
      <c r="J133" s="39"/>
      <c r="K133" s="39"/>
      <c r="L133" s="39"/>
      <c r="M133" s="39"/>
      <c r="N133" s="39"/>
      <c r="O133" s="39">
        <v>4398.59</v>
      </c>
      <c r="P133" s="39"/>
      <c r="Q133" s="39"/>
      <c r="R133" s="39"/>
      <c r="S133" s="39"/>
      <c r="T133" s="39">
        <v>2832.46</v>
      </c>
      <c r="U133" s="40">
        <f t="shared" si="28"/>
        <v>7231.05</v>
      </c>
    </row>
    <row r="134" spans="1:21" ht="15" hidden="1" customHeight="1" x14ac:dyDescent="0.2">
      <c r="A134" s="18" t="s">
        <v>1</v>
      </c>
      <c r="D134" s="22" t="str">
        <f t="shared" si="27"/>
        <v>103 (Avista Sun City West)</v>
      </c>
      <c r="E134" s="22" t="s">
        <v>222</v>
      </c>
      <c r="F134" s="22" t="s">
        <v>229</v>
      </c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40">
        <f t="shared" si="28"/>
        <v>0</v>
      </c>
    </row>
    <row r="135" spans="1:21" ht="15" hidden="1" customHeight="1" x14ac:dyDescent="0.2">
      <c r="A135" s="18" t="s">
        <v>1</v>
      </c>
      <c r="D135" s="22" t="str">
        <f t="shared" si="27"/>
        <v>103 (Avista Sun City West)</v>
      </c>
      <c r="E135" s="22" t="s">
        <v>222</v>
      </c>
      <c r="F135" s="22" t="s">
        <v>230</v>
      </c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40">
        <f t="shared" si="28"/>
        <v>0</v>
      </c>
    </row>
    <row r="136" spans="1:21" ht="15" hidden="1" customHeight="1" x14ac:dyDescent="0.2">
      <c r="A136" s="18" t="s">
        <v>1</v>
      </c>
      <c r="D136" s="22" t="str">
        <f t="shared" si="27"/>
        <v>103 (Avista Sun City West)</v>
      </c>
      <c r="E136" s="22" t="s">
        <v>222</v>
      </c>
      <c r="F136" s="22" t="s">
        <v>231</v>
      </c>
      <c r="G136" s="39"/>
      <c r="H136" s="39"/>
      <c r="I136" s="39"/>
      <c r="J136" s="39"/>
      <c r="K136" s="39"/>
      <c r="L136" s="39"/>
      <c r="M136" s="39"/>
      <c r="N136" s="39"/>
      <c r="O136" s="39">
        <v>195.77</v>
      </c>
      <c r="P136" s="39"/>
      <c r="Q136" s="39"/>
      <c r="R136" s="39"/>
      <c r="S136" s="39"/>
      <c r="T136" s="39">
        <v>72.87</v>
      </c>
      <c r="U136" s="40">
        <f t="shared" si="28"/>
        <v>268.64</v>
      </c>
    </row>
    <row r="137" spans="1:21" ht="15" hidden="1" customHeight="1" x14ac:dyDescent="0.2">
      <c r="A137" s="18" t="s">
        <v>1</v>
      </c>
      <c r="D137" s="22" t="str">
        <f t="shared" si="27"/>
        <v>103 (Avista Sun City West)</v>
      </c>
      <c r="E137" s="22" t="s">
        <v>222</v>
      </c>
      <c r="F137" s="22" t="s">
        <v>232</v>
      </c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>
        <v>192.78</v>
      </c>
      <c r="U137" s="40">
        <f t="shared" si="28"/>
        <v>192.78</v>
      </c>
    </row>
    <row r="138" spans="1:21" ht="15" hidden="1" customHeight="1" x14ac:dyDescent="0.2">
      <c r="A138" s="18" t="s">
        <v>1</v>
      </c>
      <c r="D138" s="22" t="str">
        <f t="shared" si="27"/>
        <v>103 (Avista Sun City West)</v>
      </c>
      <c r="E138" s="22" t="s">
        <v>222</v>
      </c>
      <c r="F138" s="22" t="s">
        <v>233</v>
      </c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>
        <v>158.18</v>
      </c>
      <c r="U138" s="40">
        <f t="shared" si="28"/>
        <v>158.18</v>
      </c>
    </row>
    <row r="139" spans="1:21" ht="15" hidden="1" customHeight="1" x14ac:dyDescent="0.2">
      <c r="A139" s="18" t="s">
        <v>1</v>
      </c>
      <c r="D139" s="22" t="str">
        <f t="shared" si="27"/>
        <v>103 (Avista Sun City West)</v>
      </c>
      <c r="E139" s="22" t="s">
        <v>222</v>
      </c>
      <c r="F139" s="22" t="s">
        <v>234</v>
      </c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40">
        <f t="shared" si="28"/>
        <v>0</v>
      </c>
    </row>
    <row r="140" spans="1:21" ht="15" hidden="1" customHeight="1" x14ac:dyDescent="0.2">
      <c r="A140" s="18" t="s">
        <v>1</v>
      </c>
      <c r="D140" s="22" t="str">
        <f t="shared" si="27"/>
        <v>103 (Avista Sun City West)</v>
      </c>
      <c r="E140" s="22" t="s">
        <v>222</v>
      </c>
      <c r="F140" s="22" t="s">
        <v>235</v>
      </c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40">
        <f t="shared" si="28"/>
        <v>0</v>
      </c>
    </row>
    <row r="141" spans="1:21" ht="15" hidden="1" customHeight="1" x14ac:dyDescent="0.2">
      <c r="A141" s="18" t="s">
        <v>1</v>
      </c>
      <c r="D141" s="22" t="str">
        <f t="shared" si="27"/>
        <v>103 (Avista Sun City West)</v>
      </c>
      <c r="E141" s="22" t="s">
        <v>222</v>
      </c>
      <c r="F141" s="22" t="s">
        <v>236</v>
      </c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40">
        <f t="shared" si="28"/>
        <v>0</v>
      </c>
    </row>
    <row r="142" spans="1:21" ht="15" hidden="1" customHeight="1" x14ac:dyDescent="0.2">
      <c r="A142" s="18" t="s">
        <v>1</v>
      </c>
      <c r="D142" s="22" t="str">
        <f t="shared" si="27"/>
        <v>103 (Avista Sun City West)</v>
      </c>
      <c r="E142" s="22" t="str">
        <f>$E$4</f>
        <v>All Departments</v>
      </c>
      <c r="F142" s="22" t="s">
        <v>205</v>
      </c>
      <c r="G142" s="39"/>
      <c r="H142" s="39"/>
      <c r="I142" s="39">
        <v>333</v>
      </c>
      <c r="J142" s="39">
        <v>333</v>
      </c>
      <c r="K142" s="39">
        <v>333</v>
      </c>
      <c r="L142" s="39">
        <v>333</v>
      </c>
      <c r="M142" s="39">
        <v>333</v>
      </c>
      <c r="N142" s="39">
        <v>333</v>
      </c>
      <c r="O142" s="39">
        <v>780.26</v>
      </c>
      <c r="P142" s="39">
        <v>864.22</v>
      </c>
      <c r="Q142" s="39">
        <v>2192.98</v>
      </c>
      <c r="R142" s="39">
        <v>2033.54</v>
      </c>
      <c r="S142" s="39">
        <v>2355.19</v>
      </c>
      <c r="T142" s="39">
        <v>600</v>
      </c>
      <c r="U142" s="40">
        <f t="shared" si="28"/>
        <v>10824.19</v>
      </c>
    </row>
    <row r="143" spans="1:21" ht="15" hidden="1" customHeight="1" x14ac:dyDescent="0.2">
      <c r="A143" s="18" t="s">
        <v>1</v>
      </c>
      <c r="D143" s="22" t="str">
        <f t="shared" si="27"/>
        <v>103 (Avista Sun City West)</v>
      </c>
      <c r="E143" s="22" t="str">
        <f>$E$4</f>
        <v>All Departments</v>
      </c>
      <c r="F143" s="22" t="s">
        <v>206</v>
      </c>
      <c r="G143" s="39"/>
      <c r="H143" s="39"/>
      <c r="I143" s="39">
        <v>2114.6799999999998</v>
      </c>
      <c r="J143" s="39">
        <v>2032.34</v>
      </c>
      <c r="K143" s="39">
        <v>1769.9</v>
      </c>
      <c r="L143" s="39">
        <v>2773.33</v>
      </c>
      <c r="M143" s="39">
        <v>3275.54</v>
      </c>
      <c r="N143" s="39">
        <v>2847.67</v>
      </c>
      <c r="O143" s="39">
        <v>3064.56</v>
      </c>
      <c r="P143" s="39">
        <v>2925.51</v>
      </c>
      <c r="Q143" s="39">
        <v>3255.01</v>
      </c>
      <c r="R143" s="39">
        <v>5212.33</v>
      </c>
      <c r="S143" s="39">
        <v>3605.53</v>
      </c>
      <c r="T143" s="39">
        <v>3823.41</v>
      </c>
      <c r="U143" s="40">
        <f t="shared" si="28"/>
        <v>36699.81</v>
      </c>
    </row>
    <row r="144" spans="1:21" ht="15" hidden="1" customHeight="1" x14ac:dyDescent="0.2">
      <c r="A144" s="18" t="s">
        <v>1</v>
      </c>
      <c r="D144" s="22" t="str">
        <f t="shared" si="27"/>
        <v>103 (Avista Sun City West)</v>
      </c>
      <c r="E144" s="22" t="str">
        <f>$E$4</f>
        <v>All Departments</v>
      </c>
      <c r="F144" s="22" t="s">
        <v>144</v>
      </c>
      <c r="G144" s="39"/>
      <c r="H144" s="39"/>
      <c r="I144" s="39">
        <v>8198.76</v>
      </c>
      <c r="J144" s="39">
        <v>8104.66</v>
      </c>
      <c r="K144" s="39">
        <v>6963.18</v>
      </c>
      <c r="L144" s="39">
        <v>6924.09</v>
      </c>
      <c r="M144" s="39">
        <v>7462.08</v>
      </c>
      <c r="N144" s="39">
        <v>7607.12</v>
      </c>
      <c r="O144" s="39">
        <v>10535.77</v>
      </c>
      <c r="P144" s="39">
        <v>4015.27</v>
      </c>
      <c r="Q144" s="39">
        <v>7234.52</v>
      </c>
      <c r="R144" s="39">
        <v>7372.12</v>
      </c>
      <c r="S144" s="39">
        <v>8200.84</v>
      </c>
      <c r="T144" s="39">
        <v>7533.83</v>
      </c>
      <c r="U144" s="40">
        <f t="shared" si="28"/>
        <v>90152.239999999991</v>
      </c>
    </row>
    <row r="145" spans="1:21" ht="15" hidden="1" customHeight="1" thickBot="1" x14ac:dyDescent="0.25">
      <c r="A145" s="18" t="s">
        <v>1</v>
      </c>
      <c r="D145" s="22"/>
      <c r="E145" s="22"/>
      <c r="F145" s="22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40"/>
    </row>
    <row r="146" spans="1:21" s="37" customFormat="1" ht="15" hidden="1" customHeight="1" x14ac:dyDescent="0.2">
      <c r="A146" s="18" t="s">
        <v>1</v>
      </c>
      <c r="B146" s="41"/>
      <c r="C146" s="42" t="str">
        <f>"Total "&amp;C105</f>
        <v>Total Salaries &amp; Wages</v>
      </c>
      <c r="D146" s="42"/>
      <c r="E146" s="42"/>
      <c r="F146" s="42"/>
      <c r="G146" s="43">
        <f>IF(Operator_Group1="+",1,-1)</f>
        <v>1</v>
      </c>
      <c r="H146" s="43"/>
      <c r="I146" s="43">
        <f>SUM(I106:I144)</f>
        <v>101743.33999999998</v>
      </c>
      <c r="J146" s="43">
        <f t="shared" ref="J146:U146" si="29">SUM(J106:J144)</f>
        <v>98922.260000000009</v>
      </c>
      <c r="K146" s="43">
        <f t="shared" si="29"/>
        <v>90359.539999999979</v>
      </c>
      <c r="L146" s="43">
        <f t="shared" si="29"/>
        <v>93585.090000000011</v>
      </c>
      <c r="M146" s="43">
        <f t="shared" si="29"/>
        <v>95331.079999999987</v>
      </c>
      <c r="N146" s="43">
        <f t="shared" si="29"/>
        <v>102603.61999999998</v>
      </c>
      <c r="O146" s="43">
        <f t="shared" si="29"/>
        <v>91349.029999999984</v>
      </c>
      <c r="P146" s="43">
        <f t="shared" si="29"/>
        <v>88226.61</v>
      </c>
      <c r="Q146" s="43">
        <f t="shared" si="29"/>
        <v>102184.8</v>
      </c>
      <c r="R146" s="43">
        <f t="shared" si="29"/>
        <v>102003.53</v>
      </c>
      <c r="S146" s="43">
        <f t="shared" si="29"/>
        <v>111220.41</v>
      </c>
      <c r="T146" s="43">
        <f t="shared" si="29"/>
        <v>110196.32000000002</v>
      </c>
      <c r="U146" s="44">
        <f t="shared" si="29"/>
        <v>1187725.6299999997</v>
      </c>
    </row>
    <row r="147" spans="1:21" ht="15" hidden="1" customHeight="1" x14ac:dyDescent="0.2">
      <c r="A147" s="18" t="s">
        <v>1</v>
      </c>
      <c r="D147" s="22"/>
      <c r="E147" s="22"/>
      <c r="F147" s="22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40"/>
    </row>
    <row r="148" spans="1:21" s="37" customFormat="1" ht="20.25" hidden="1" customHeight="1" thickBot="1" x14ac:dyDescent="0.25">
      <c r="A148" s="18" t="s">
        <v>1</v>
      </c>
      <c r="C148" s="20" t="s">
        <v>223</v>
      </c>
      <c r="D148" s="20"/>
      <c r="E148" s="20"/>
      <c r="F148" s="20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5" hidden="1" customHeight="1" x14ac:dyDescent="0.2">
      <c r="A149" s="18" t="s">
        <v>1</v>
      </c>
      <c r="D149" s="22" t="str">
        <f t="shared" ref="D149:D156" si="30">$D$4</f>
        <v>103 (Avista Sun City West)</v>
      </c>
      <c r="E149" s="22" t="str">
        <f t="shared" ref="E149:E156" si="31">$E$4</f>
        <v>All Departments</v>
      </c>
      <c r="F149" s="22" t="s">
        <v>145</v>
      </c>
      <c r="G149" s="39"/>
      <c r="H149" s="39"/>
      <c r="I149" s="39">
        <v>2457.11</v>
      </c>
      <c r="J149" s="39">
        <v>2301.2199999999998</v>
      </c>
      <c r="K149" s="39">
        <v>1357.8</v>
      </c>
      <c r="L149" s="39">
        <v>4814.66</v>
      </c>
      <c r="M149" s="39">
        <v>3160.49</v>
      </c>
      <c r="N149" s="39">
        <v>1635.12</v>
      </c>
      <c r="O149" s="39">
        <v>2579.79</v>
      </c>
      <c r="P149" s="39">
        <v>2793.58</v>
      </c>
      <c r="Q149" s="39">
        <v>2439.11</v>
      </c>
      <c r="R149" s="39">
        <v>3457.14</v>
      </c>
      <c r="S149" s="39">
        <v>2793.79</v>
      </c>
      <c r="T149" s="39">
        <v>2666.47</v>
      </c>
      <c r="U149" s="40">
        <f t="shared" ref="U149:U156" si="32">SUM(I149:T149)</f>
        <v>32456.280000000006</v>
      </c>
    </row>
    <row r="150" spans="1:21" ht="15" hidden="1" customHeight="1" x14ac:dyDescent="0.2">
      <c r="A150" s="18" t="s">
        <v>1</v>
      </c>
      <c r="D150" s="22" t="str">
        <f t="shared" si="30"/>
        <v>103 (Avista Sun City West)</v>
      </c>
      <c r="E150" s="22" t="str">
        <f t="shared" si="31"/>
        <v>All Departments</v>
      </c>
      <c r="F150" s="22" t="s">
        <v>147</v>
      </c>
      <c r="G150" s="39"/>
      <c r="H150" s="39"/>
      <c r="I150" s="39">
        <v>2557.1799999999998</v>
      </c>
      <c r="J150" s="39">
        <v>1903.02</v>
      </c>
      <c r="K150" s="39">
        <v>2819.27</v>
      </c>
      <c r="L150" s="39">
        <v>1697.57</v>
      </c>
      <c r="M150" s="39">
        <v>498.89</v>
      </c>
      <c r="N150" s="39">
        <v>222.43</v>
      </c>
      <c r="O150" s="39">
        <v>1407.53</v>
      </c>
      <c r="P150" s="39">
        <v>2782.5</v>
      </c>
      <c r="Q150" s="39">
        <v>1668.59</v>
      </c>
      <c r="R150" s="39">
        <v>3728.19</v>
      </c>
      <c r="S150" s="39">
        <v>3196.19</v>
      </c>
      <c r="T150" s="39">
        <v>1487.55</v>
      </c>
      <c r="U150" s="40">
        <f t="shared" si="32"/>
        <v>23968.909999999996</v>
      </c>
    </row>
    <row r="151" spans="1:21" ht="15" hidden="1" customHeight="1" x14ac:dyDescent="0.2">
      <c r="A151" s="18" t="s">
        <v>1</v>
      </c>
      <c r="D151" s="22" t="str">
        <f t="shared" si="30"/>
        <v>103 (Avista Sun City West)</v>
      </c>
      <c r="E151" s="22" t="str">
        <f t="shared" si="31"/>
        <v>All Departments</v>
      </c>
      <c r="F151" s="22" t="s">
        <v>146</v>
      </c>
      <c r="G151" s="39"/>
      <c r="H151" s="39"/>
      <c r="I151" s="39">
        <v>9509.6200000000008</v>
      </c>
      <c r="J151" s="39">
        <v>15207.14</v>
      </c>
      <c r="K151" s="39">
        <v>5668.55</v>
      </c>
      <c r="L151" s="39">
        <v>16707.72</v>
      </c>
      <c r="M151" s="39">
        <v>9092.84</v>
      </c>
      <c r="N151" s="39">
        <v>13503.92</v>
      </c>
      <c r="O151" s="39">
        <v>10323.219999999999</v>
      </c>
      <c r="P151" s="39">
        <v>19571.97</v>
      </c>
      <c r="Q151" s="39">
        <v>11250.58</v>
      </c>
      <c r="R151" s="39">
        <v>18026.77</v>
      </c>
      <c r="S151" s="39">
        <v>13112.8</v>
      </c>
      <c r="T151" s="39">
        <v>19037.05</v>
      </c>
      <c r="U151" s="40">
        <f t="shared" si="32"/>
        <v>161012.18</v>
      </c>
    </row>
    <row r="152" spans="1:21" ht="15" hidden="1" customHeight="1" x14ac:dyDescent="0.2">
      <c r="A152" s="18" t="s">
        <v>1</v>
      </c>
      <c r="D152" s="22" t="str">
        <f t="shared" si="30"/>
        <v>103 (Avista Sun City West)</v>
      </c>
      <c r="E152" s="22" t="str">
        <f t="shared" si="31"/>
        <v>All Departments</v>
      </c>
      <c r="F152" s="22" t="s">
        <v>148</v>
      </c>
      <c r="G152" s="39"/>
      <c r="H152" s="39"/>
      <c r="I152" s="39">
        <v>570</v>
      </c>
      <c r="J152" s="39">
        <v>1798.48</v>
      </c>
      <c r="K152" s="39">
        <v>570</v>
      </c>
      <c r="L152" s="39">
        <v>570</v>
      </c>
      <c r="M152" s="39">
        <v>725.68</v>
      </c>
      <c r="N152" s="39">
        <v>1157.07</v>
      </c>
      <c r="O152" s="39">
        <v>1260.3699999999999</v>
      </c>
      <c r="P152" s="39">
        <v>753.99</v>
      </c>
      <c r="Q152" s="39">
        <v>1017.99</v>
      </c>
      <c r="R152" s="39">
        <v>1754.2</v>
      </c>
      <c r="S152" s="39">
        <v>1069.78</v>
      </c>
      <c r="T152" s="39">
        <v>748.31</v>
      </c>
      <c r="U152" s="40">
        <f t="shared" si="32"/>
        <v>11995.87</v>
      </c>
    </row>
    <row r="153" spans="1:21" ht="15" hidden="1" customHeight="1" x14ac:dyDescent="0.2">
      <c r="A153" s="18" t="s">
        <v>1</v>
      </c>
      <c r="D153" s="22" t="str">
        <f t="shared" si="30"/>
        <v>103 (Avista Sun City West)</v>
      </c>
      <c r="E153" s="22" t="str">
        <f t="shared" si="31"/>
        <v>All Departments</v>
      </c>
      <c r="F153" s="22" t="s">
        <v>149</v>
      </c>
      <c r="G153" s="39"/>
      <c r="H153" s="39"/>
      <c r="I153" s="39">
        <v>10825.49</v>
      </c>
      <c r="J153" s="39">
        <v>10843.04</v>
      </c>
      <c r="K153" s="39">
        <v>7504.43</v>
      </c>
      <c r="L153" s="39">
        <v>8274.01</v>
      </c>
      <c r="M153" s="39">
        <v>10180.799999999999</v>
      </c>
      <c r="N153" s="39">
        <v>10038.120000000001</v>
      </c>
      <c r="O153" s="39">
        <v>9399.82</v>
      </c>
      <c r="P153" s="39">
        <v>9611.19</v>
      </c>
      <c r="Q153" s="39">
        <v>12286.25</v>
      </c>
      <c r="R153" s="39">
        <v>10458.959999999999</v>
      </c>
      <c r="S153" s="39">
        <v>10293.83</v>
      </c>
      <c r="T153" s="39">
        <v>11760.4</v>
      </c>
      <c r="U153" s="40">
        <f t="shared" si="32"/>
        <v>121476.34000000001</v>
      </c>
    </row>
    <row r="154" spans="1:21" ht="15" hidden="1" customHeight="1" x14ac:dyDescent="0.2">
      <c r="A154" s="18" t="s">
        <v>1</v>
      </c>
      <c r="D154" s="22" t="str">
        <f t="shared" si="30"/>
        <v>103 (Avista Sun City West)</v>
      </c>
      <c r="E154" s="22" t="str">
        <f t="shared" si="31"/>
        <v>All Departments</v>
      </c>
      <c r="F154" s="22" t="s">
        <v>156</v>
      </c>
      <c r="G154" s="39"/>
      <c r="H154" s="39"/>
      <c r="I154" s="39">
        <v>9009.07</v>
      </c>
      <c r="J154" s="39">
        <v>9077.74</v>
      </c>
      <c r="K154" s="39">
        <v>8754.83</v>
      </c>
      <c r="L154" s="39">
        <v>7326.49</v>
      </c>
      <c r="M154" s="39">
        <v>6914.69</v>
      </c>
      <c r="N154" s="39">
        <v>7067.86</v>
      </c>
      <c r="O154" s="39">
        <v>7796.5</v>
      </c>
      <c r="P154" s="39">
        <v>7329.56</v>
      </c>
      <c r="Q154" s="39">
        <v>7420.37</v>
      </c>
      <c r="R154" s="39">
        <v>7651.31</v>
      </c>
      <c r="S154" s="39">
        <v>8563.7000000000007</v>
      </c>
      <c r="T154" s="39">
        <v>9445.6200000000008</v>
      </c>
      <c r="U154" s="40">
        <f t="shared" si="32"/>
        <v>96357.739999999991</v>
      </c>
    </row>
    <row r="155" spans="1:21" ht="15" hidden="1" customHeight="1" x14ac:dyDescent="0.2">
      <c r="A155" s="18" t="s">
        <v>1</v>
      </c>
      <c r="D155" s="22" t="str">
        <f t="shared" si="30"/>
        <v>103 (Avista Sun City West)</v>
      </c>
      <c r="E155" s="22" t="str">
        <f t="shared" si="31"/>
        <v>All Departments</v>
      </c>
      <c r="F155" s="22" t="s">
        <v>157</v>
      </c>
      <c r="G155" s="39"/>
      <c r="H155" s="39"/>
      <c r="I155" s="39">
        <v>3787.97</v>
      </c>
      <c r="J155" s="39">
        <v>4760.76</v>
      </c>
      <c r="K155" s="39">
        <v>2511.73</v>
      </c>
      <c r="L155" s="39">
        <v>3607.44</v>
      </c>
      <c r="M155" s="39">
        <v>4752.33</v>
      </c>
      <c r="N155" s="39">
        <v>4522.9399999999996</v>
      </c>
      <c r="O155" s="39">
        <v>4988.17</v>
      </c>
      <c r="P155" s="39">
        <v>4249.7</v>
      </c>
      <c r="Q155" s="39">
        <v>4135.3999999999996</v>
      </c>
      <c r="R155" s="39">
        <v>4567.6499999999996</v>
      </c>
      <c r="S155" s="39">
        <v>3170.29</v>
      </c>
      <c r="T155" s="39">
        <v>3692.27</v>
      </c>
      <c r="U155" s="40">
        <f t="shared" si="32"/>
        <v>48746.649999999994</v>
      </c>
    </row>
    <row r="156" spans="1:21" ht="15" hidden="1" customHeight="1" x14ac:dyDescent="0.2">
      <c r="A156" s="18" t="s">
        <v>1</v>
      </c>
      <c r="D156" s="22" t="str">
        <f t="shared" si="30"/>
        <v>103 (Avista Sun City West)</v>
      </c>
      <c r="E156" s="22" t="str">
        <f t="shared" si="31"/>
        <v>All Departments</v>
      </c>
      <c r="F156" s="22" t="s">
        <v>158</v>
      </c>
      <c r="G156" s="39"/>
      <c r="H156" s="39"/>
      <c r="I156" s="39">
        <v>15389.01</v>
      </c>
      <c r="J156" s="39">
        <v>15389.01</v>
      </c>
      <c r="K156" s="39">
        <v>15389.01</v>
      </c>
      <c r="L156" s="39">
        <v>15389.01</v>
      </c>
      <c r="M156" s="39">
        <v>15389.01</v>
      </c>
      <c r="N156" s="39">
        <v>15389.01</v>
      </c>
      <c r="O156" s="39">
        <v>15389.01</v>
      </c>
      <c r="P156" s="39">
        <v>15537.26</v>
      </c>
      <c r="Q156" s="39">
        <v>15537.26</v>
      </c>
      <c r="R156" s="39">
        <v>15537.26</v>
      </c>
      <c r="S156" s="39">
        <v>15537.26</v>
      </c>
      <c r="T156" s="39">
        <v>15537.26</v>
      </c>
      <c r="U156" s="40">
        <f t="shared" si="32"/>
        <v>185409.37000000002</v>
      </c>
    </row>
    <row r="157" spans="1:21" ht="15" hidden="1" customHeight="1" x14ac:dyDescent="0.2">
      <c r="A157" s="18" t="s">
        <v>1</v>
      </c>
      <c r="D157" s="22"/>
      <c r="E157" s="22"/>
      <c r="F157" s="22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40"/>
    </row>
    <row r="158" spans="1:21" ht="15" hidden="1" customHeight="1" thickBot="1" x14ac:dyDescent="0.25">
      <c r="A158" s="18" t="s">
        <v>1</v>
      </c>
      <c r="B158" s="18"/>
    </row>
    <row r="159" spans="1:21" s="37" customFormat="1" ht="15" hidden="1" customHeight="1" x14ac:dyDescent="0.2">
      <c r="A159" s="18" t="s">
        <v>1</v>
      </c>
      <c r="B159" s="41"/>
      <c r="C159" s="42" t="str">
        <f>"Total "&amp;C148</f>
        <v>Total Other Operating Expenses</v>
      </c>
      <c r="D159" s="42"/>
      <c r="E159" s="42"/>
      <c r="F159" s="42"/>
      <c r="G159" s="43">
        <f>IF(Operator_Group2="+",1,-1)</f>
        <v>-1</v>
      </c>
      <c r="H159" s="43"/>
      <c r="I159" s="43">
        <f>SUM(I149:I156)</f>
        <v>54105.450000000004</v>
      </c>
      <c r="J159" s="43">
        <f t="shared" ref="J159:U159" si="33">SUM(J149:J156)</f>
        <v>61280.41</v>
      </c>
      <c r="K159" s="43">
        <f t="shared" si="33"/>
        <v>44575.619999999995</v>
      </c>
      <c r="L159" s="43">
        <f t="shared" si="33"/>
        <v>58386.9</v>
      </c>
      <c r="M159" s="43">
        <f t="shared" si="33"/>
        <v>50714.729999999996</v>
      </c>
      <c r="N159" s="43">
        <f t="shared" si="33"/>
        <v>53536.470000000008</v>
      </c>
      <c r="O159" s="43">
        <f t="shared" si="33"/>
        <v>53144.41</v>
      </c>
      <c r="P159" s="43">
        <f t="shared" si="33"/>
        <v>62629.75</v>
      </c>
      <c r="Q159" s="43">
        <f t="shared" si="33"/>
        <v>55755.55</v>
      </c>
      <c r="R159" s="43">
        <f t="shared" si="33"/>
        <v>65181.479999999996</v>
      </c>
      <c r="S159" s="43">
        <f t="shared" si="33"/>
        <v>57737.64</v>
      </c>
      <c r="T159" s="43">
        <f t="shared" si="33"/>
        <v>64374.93</v>
      </c>
      <c r="U159" s="44">
        <f t="shared" si="33"/>
        <v>681423.34</v>
      </c>
    </row>
    <row r="160" spans="1:21" s="37" customFormat="1" ht="15" hidden="1" customHeight="1" x14ac:dyDescent="0.2">
      <c r="A160" s="18" t="s">
        <v>1</v>
      </c>
    </row>
    <row r="161" spans="1:21" ht="15" hidden="1" customHeight="1" x14ac:dyDescent="0.2">
      <c r="A161" s="18" t="s">
        <v>1</v>
      </c>
      <c r="D161" s="22" t="str">
        <f>$D$4</f>
        <v>103 (Avista Sun City West)</v>
      </c>
      <c r="E161" s="22" t="str">
        <f>$E$4</f>
        <v>All Departments</v>
      </c>
      <c r="F161" s="22" t="s">
        <v>100</v>
      </c>
      <c r="G161" s="39"/>
      <c r="H161" s="39"/>
      <c r="I161" s="39">
        <v>15500.13</v>
      </c>
      <c r="J161" s="39">
        <v>19567.560000000001</v>
      </c>
      <c r="K161" s="39">
        <v>21472.86</v>
      </c>
      <c r="L161" s="39">
        <v>4750.24</v>
      </c>
      <c r="M161" s="39">
        <v>13567.99</v>
      </c>
      <c r="N161" s="39">
        <v>18662.57</v>
      </c>
      <c r="O161" s="39">
        <v>36491.43</v>
      </c>
      <c r="P161" s="39">
        <v>49605.02</v>
      </c>
      <c r="Q161" s="39">
        <v>60714.92</v>
      </c>
      <c r="R161" s="39">
        <v>48824.33</v>
      </c>
      <c r="S161" s="39">
        <v>44600.08</v>
      </c>
      <c r="T161" s="39">
        <v>28168.55</v>
      </c>
      <c r="U161" s="40">
        <f>SUM(I161:T161)</f>
        <v>361925.68</v>
      </c>
    </row>
    <row r="162" spans="1:21" ht="15" hidden="1" customHeight="1" thickBot="1" x14ac:dyDescent="0.25">
      <c r="A162" s="18" t="s">
        <v>1</v>
      </c>
      <c r="I162" s="46" t="b">
        <f>ABS(I103-I159-I146-I161)&lt;0.01</f>
        <v>1</v>
      </c>
      <c r="J162" s="46" t="b">
        <f t="shared" ref="J162:U162" si="34">ABS(J103-J159-J146-J161)&lt;0.01</f>
        <v>1</v>
      </c>
      <c r="K162" s="46" t="b">
        <f t="shared" si="34"/>
        <v>1</v>
      </c>
      <c r="L162" s="46" t="b">
        <f t="shared" si="34"/>
        <v>1</v>
      </c>
      <c r="M162" s="46" t="b">
        <f t="shared" si="34"/>
        <v>1</v>
      </c>
      <c r="N162" s="46" t="b">
        <f t="shared" si="34"/>
        <v>1</v>
      </c>
      <c r="O162" s="46" t="b">
        <f t="shared" si="34"/>
        <v>1</v>
      </c>
      <c r="P162" s="46" t="b">
        <f t="shared" si="34"/>
        <v>1</v>
      </c>
      <c r="Q162" s="46" t="b">
        <f t="shared" si="34"/>
        <v>1</v>
      </c>
      <c r="R162" s="46" t="b">
        <f t="shared" si="34"/>
        <v>1</v>
      </c>
      <c r="S162" s="46" t="b">
        <f t="shared" si="34"/>
        <v>1</v>
      </c>
      <c r="T162" s="46" t="b">
        <f t="shared" si="34"/>
        <v>1</v>
      </c>
      <c r="U162" s="46" t="b">
        <f t="shared" si="34"/>
        <v>1</v>
      </c>
    </row>
    <row r="163" spans="1:21" s="47" customFormat="1" ht="15" hidden="1" customHeight="1" x14ac:dyDescent="0.2">
      <c r="A163" s="18" t="s">
        <v>1</v>
      </c>
      <c r="C163" s="48" t="s">
        <v>100</v>
      </c>
      <c r="D163" s="48"/>
      <c r="E163" s="48"/>
      <c r="F163" s="48"/>
      <c r="G163" s="49"/>
      <c r="H163" s="49"/>
      <c r="I163" s="49">
        <f>IF(I162=TRUE,I161,"ERROR")</f>
        <v>15500.13</v>
      </c>
      <c r="J163" s="49">
        <f t="shared" ref="J163:U163" si="35">IF(J162=TRUE,J161,"ERROR")</f>
        <v>19567.560000000001</v>
      </c>
      <c r="K163" s="49">
        <f t="shared" si="35"/>
        <v>21472.86</v>
      </c>
      <c r="L163" s="49">
        <f t="shared" si="35"/>
        <v>4750.24</v>
      </c>
      <c r="M163" s="49">
        <f t="shared" si="35"/>
        <v>13567.99</v>
      </c>
      <c r="N163" s="49">
        <f t="shared" si="35"/>
        <v>18662.57</v>
      </c>
      <c r="O163" s="49">
        <f t="shared" si="35"/>
        <v>36491.43</v>
      </c>
      <c r="P163" s="49">
        <f t="shared" si="35"/>
        <v>49605.02</v>
      </c>
      <c r="Q163" s="49">
        <f t="shared" si="35"/>
        <v>60714.92</v>
      </c>
      <c r="R163" s="49">
        <f t="shared" si="35"/>
        <v>48824.33</v>
      </c>
      <c r="S163" s="49">
        <f t="shared" si="35"/>
        <v>44600.08</v>
      </c>
      <c r="T163" s="49">
        <f>IF(T162=TRUE,T161,"ERROR")</f>
        <v>28168.55</v>
      </c>
      <c r="U163" s="49">
        <f t="shared" si="35"/>
        <v>361925.68</v>
      </c>
    </row>
    <row r="164" spans="1:21" s="37" customFormat="1" ht="2.25" hidden="1" customHeight="1" thickBot="1" x14ac:dyDescent="0.25">
      <c r="A164" s="18" t="s">
        <v>1</v>
      </c>
    </row>
    <row r="165" spans="1:21" s="37" customFormat="1" ht="15" hidden="1" customHeight="1" thickTop="1" thickBot="1" x14ac:dyDescent="0.25">
      <c r="A165" s="18" t="s">
        <v>1</v>
      </c>
      <c r="C165" s="100" t="s">
        <v>185</v>
      </c>
      <c r="I165" s="99">
        <f t="shared" ref="I165:U165" si="36">I163/I103</f>
        <v>9.0459455478330397E-2</v>
      </c>
      <c r="J165" s="99">
        <f t="shared" si="36"/>
        <v>0.10884761064165076</v>
      </c>
      <c r="K165" s="99">
        <f t="shared" si="36"/>
        <v>0.13728746134629158</v>
      </c>
      <c r="L165" s="99">
        <f t="shared" si="36"/>
        <v>3.0309931143782217E-2</v>
      </c>
      <c r="M165" s="99">
        <f t="shared" si="36"/>
        <v>8.5005118605032903E-2</v>
      </c>
      <c r="N165" s="99">
        <f t="shared" si="36"/>
        <v>0.10676364993530418</v>
      </c>
      <c r="O165" s="99">
        <f t="shared" si="36"/>
        <v>0.20162696472915112</v>
      </c>
      <c r="P165" s="99">
        <f t="shared" si="36"/>
        <v>0.24745424779575995</v>
      </c>
      <c r="Q165" s="99">
        <f t="shared" si="36"/>
        <v>0.27767416719478111</v>
      </c>
      <c r="R165" s="99">
        <f t="shared" si="36"/>
        <v>0.22602879116245622</v>
      </c>
      <c r="S165" s="99">
        <f t="shared" si="36"/>
        <v>0.20884281015197126</v>
      </c>
      <c r="T165" s="99">
        <f t="shared" si="36"/>
        <v>0.13893941890048231</v>
      </c>
      <c r="U165" s="99">
        <f t="shared" si="36"/>
        <v>0.16222033628502749</v>
      </c>
    </row>
    <row r="166" spans="1:21" s="37" customFormat="1" ht="6" hidden="1" customHeight="1" thickTop="1" x14ac:dyDescent="0.2">
      <c r="A166" s="18" t="s">
        <v>1</v>
      </c>
    </row>
    <row r="167" spans="1:21" ht="15" hidden="1" customHeight="1" x14ac:dyDescent="0.2">
      <c r="A167" s="18" t="s">
        <v>1</v>
      </c>
      <c r="D167" s="22" t="str">
        <f>$D$4</f>
        <v>103 (Avista Sun City West)</v>
      </c>
      <c r="E167" s="22" t="str">
        <f>$E$4</f>
        <v>All Departments</v>
      </c>
      <c r="F167" s="22" t="s">
        <v>224</v>
      </c>
      <c r="G167" s="39"/>
      <c r="H167" s="39"/>
      <c r="I167" s="39">
        <v>6612.83</v>
      </c>
      <c r="J167" s="39">
        <v>6797.3</v>
      </c>
      <c r="K167" s="39">
        <v>5469.11</v>
      </c>
      <c r="L167" s="39">
        <v>6120.39</v>
      </c>
      <c r="M167" s="39">
        <v>5968.85</v>
      </c>
      <c r="N167" s="39">
        <v>6289.42</v>
      </c>
      <c r="O167" s="39">
        <v>6557.68</v>
      </c>
      <c r="P167" s="39">
        <v>7319.45</v>
      </c>
      <c r="Q167" s="39">
        <v>8625.76</v>
      </c>
      <c r="R167" s="39">
        <v>7114.79</v>
      </c>
      <c r="S167" s="39">
        <v>8291.23</v>
      </c>
      <c r="T167" s="39">
        <v>7939.94</v>
      </c>
      <c r="U167" s="40"/>
    </row>
    <row r="168" spans="1:21" hidden="1" x14ac:dyDescent="0.2">
      <c r="A168" s="18" t="s">
        <v>1</v>
      </c>
    </row>
    <row r="169" spans="1:21" s="37" customFormat="1" ht="20.25" customHeight="1" thickBot="1" x14ac:dyDescent="0.25">
      <c r="A169" s="37" t="str">
        <f>IF(COUNTBLANK(A170:A174)&gt;0,"#showrow","#hiderow")</f>
        <v>#showrow</v>
      </c>
      <c r="C169" s="20" t="s">
        <v>186</v>
      </c>
      <c r="D169" s="20"/>
      <c r="E169" s="20"/>
      <c r="F169" s="20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5" customHeight="1" thickBot="1" x14ac:dyDescent="0.25">
      <c r="B170" s="18"/>
      <c r="F170" s="101" t="s">
        <v>187</v>
      </c>
      <c r="G170" s="94"/>
      <c r="H170" s="94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1" ht="15" customHeight="1" x14ac:dyDescent="0.2">
      <c r="A171" s="18" t="str">
        <f t="shared" ref="A171:A174" si="37">IF(COUNT(I171:T171)&gt;0,"#showrow","#hiderow")</f>
        <v>#showrow</v>
      </c>
      <c r="C171" s="75"/>
      <c r="D171" s="103"/>
      <c r="E171" s="103"/>
      <c r="F171" s="22" t="s">
        <v>174</v>
      </c>
      <c r="G171" s="39"/>
      <c r="H171" s="39"/>
      <c r="I171" s="146">
        <f>IFERROR(SUM(I75:I80,I92,I94,I93)/I31,"")</f>
        <v>4963.8151515151512</v>
      </c>
      <c r="J171" s="146">
        <f t="shared" ref="J171:T171" si="38">IFERROR(SUM(J75:J80,J92,J94,J93)/J31,"")</f>
        <v>4687.3914285714282</v>
      </c>
      <c r="K171" s="146">
        <f t="shared" si="38"/>
        <v>4845.3087096774198</v>
      </c>
      <c r="L171" s="146">
        <f t="shared" si="38"/>
        <v>4677.0303125000009</v>
      </c>
      <c r="M171" s="146">
        <f t="shared" si="38"/>
        <v>4557.2109090909098</v>
      </c>
      <c r="N171" s="146">
        <f t="shared" si="38"/>
        <v>4709.5123529411767</v>
      </c>
      <c r="O171" s="146">
        <f t="shared" si="38"/>
        <v>4554.1083783783788</v>
      </c>
      <c r="P171" s="146">
        <f t="shared" si="38"/>
        <v>4640.9629999999997</v>
      </c>
      <c r="Q171" s="146">
        <f t="shared" si="38"/>
        <v>4572.7074418604643</v>
      </c>
      <c r="R171" s="146">
        <f t="shared" si="38"/>
        <v>5141.7987179487181</v>
      </c>
      <c r="S171" s="146">
        <f t="shared" si="38"/>
        <v>4844.3446341463423</v>
      </c>
      <c r="T171" s="146">
        <f t="shared" si="38"/>
        <v>4778.0792307692309</v>
      </c>
      <c r="U171" s="102"/>
    </row>
    <row r="172" spans="1:21" ht="15" hidden="1" customHeight="1" x14ac:dyDescent="0.2">
      <c r="A172" s="18" t="str">
        <f t="shared" si="37"/>
        <v>#hiderow</v>
      </c>
      <c r="C172" s="75"/>
      <c r="D172" s="103"/>
      <c r="E172" s="103"/>
      <c r="F172" s="22" t="s">
        <v>188</v>
      </c>
      <c r="G172" s="39"/>
      <c r="H172" s="39"/>
      <c r="I172" s="146" t="str">
        <f>IFERROR(SUM(I47:I52,I67,I69:I70)/I23,"")</f>
        <v/>
      </c>
      <c r="J172" s="146" t="str">
        <f t="shared" ref="J172:T172" si="39">IFERROR(SUM(J47:J52,J67,J69:J70)/J23,"")</f>
        <v/>
      </c>
      <c r="K172" s="146" t="str">
        <f t="shared" si="39"/>
        <v/>
      </c>
      <c r="L172" s="146" t="str">
        <f t="shared" si="39"/>
        <v/>
      </c>
      <c r="M172" s="146" t="str">
        <f t="shared" si="39"/>
        <v/>
      </c>
      <c r="N172" s="146" t="str">
        <f t="shared" si="39"/>
        <v/>
      </c>
      <c r="O172" s="146" t="str">
        <f t="shared" si="39"/>
        <v/>
      </c>
      <c r="P172" s="146" t="str">
        <f t="shared" si="39"/>
        <v/>
      </c>
      <c r="Q172" s="146" t="str">
        <f t="shared" si="39"/>
        <v/>
      </c>
      <c r="R172" s="146" t="str">
        <f t="shared" si="39"/>
        <v/>
      </c>
      <c r="S172" s="146" t="str">
        <f t="shared" si="39"/>
        <v/>
      </c>
      <c r="T172" s="146" t="str">
        <f t="shared" si="39"/>
        <v/>
      </c>
      <c r="U172" s="102"/>
    </row>
    <row r="173" spans="1:21" ht="15" hidden="1" customHeight="1" x14ac:dyDescent="0.2">
      <c r="A173" s="18" t="str">
        <f t="shared" si="37"/>
        <v>#hiderow</v>
      </c>
      <c r="C173" s="75"/>
      <c r="D173" s="103"/>
      <c r="E173" s="103"/>
      <c r="F173" s="22" t="s">
        <v>189</v>
      </c>
      <c r="G173" s="39"/>
      <c r="H173" s="39"/>
      <c r="I173" s="146" t="str">
        <f>IFERROR(SUM(I47:I50,I52,I69)/I21,"")</f>
        <v/>
      </c>
      <c r="J173" s="146" t="str">
        <f t="shared" ref="J173:T173" si="40">IFERROR(SUM(J47:J50,J52,J69)/J21,"")</f>
        <v/>
      </c>
      <c r="K173" s="146" t="str">
        <f t="shared" si="40"/>
        <v/>
      </c>
      <c r="L173" s="146" t="str">
        <f t="shared" si="40"/>
        <v/>
      </c>
      <c r="M173" s="146" t="str">
        <f t="shared" si="40"/>
        <v/>
      </c>
      <c r="N173" s="146" t="str">
        <f t="shared" si="40"/>
        <v/>
      </c>
      <c r="O173" s="146" t="str">
        <f t="shared" si="40"/>
        <v/>
      </c>
      <c r="P173" s="146" t="str">
        <f t="shared" si="40"/>
        <v/>
      </c>
      <c r="Q173" s="146" t="str">
        <f t="shared" si="40"/>
        <v/>
      </c>
      <c r="R173" s="146" t="str">
        <f t="shared" si="40"/>
        <v/>
      </c>
      <c r="S173" s="146" t="str">
        <f t="shared" si="40"/>
        <v/>
      </c>
      <c r="T173" s="146" t="str">
        <f t="shared" si="40"/>
        <v/>
      </c>
      <c r="U173" s="102"/>
    </row>
    <row r="174" spans="1:21" ht="15" hidden="1" customHeight="1" x14ac:dyDescent="0.2">
      <c r="A174" s="18" t="str">
        <f t="shared" si="37"/>
        <v>#hiderow</v>
      </c>
      <c r="C174" s="75"/>
      <c r="D174" s="103"/>
      <c r="E174" s="103"/>
      <c r="F174" s="22" t="s">
        <v>190</v>
      </c>
      <c r="G174" s="39"/>
      <c r="H174" s="39"/>
      <c r="I174" s="146" t="str">
        <f>IFERROR(SUM(I51,I79,I95)/I22,"")</f>
        <v/>
      </c>
      <c r="J174" s="146" t="str">
        <f t="shared" ref="J174:T174" si="41">IFERROR(SUM(J51,J79,J95)/J22,"")</f>
        <v/>
      </c>
      <c r="K174" s="146" t="str">
        <f t="shared" si="41"/>
        <v/>
      </c>
      <c r="L174" s="146" t="str">
        <f t="shared" si="41"/>
        <v/>
      </c>
      <c r="M174" s="146" t="str">
        <f t="shared" si="41"/>
        <v/>
      </c>
      <c r="N174" s="146" t="str">
        <f t="shared" si="41"/>
        <v/>
      </c>
      <c r="O174" s="146" t="str">
        <f t="shared" si="41"/>
        <v/>
      </c>
      <c r="P174" s="146" t="str">
        <f t="shared" si="41"/>
        <v/>
      </c>
      <c r="Q174" s="146" t="str">
        <f t="shared" si="41"/>
        <v/>
      </c>
      <c r="R174" s="146" t="str">
        <f t="shared" si="41"/>
        <v/>
      </c>
      <c r="S174" s="146" t="str">
        <f t="shared" si="41"/>
        <v/>
      </c>
      <c r="T174" s="146" t="str">
        <f t="shared" si="41"/>
        <v/>
      </c>
      <c r="U174" s="102"/>
    </row>
    <row r="175" spans="1:21" ht="15" customHeight="1" x14ac:dyDescent="0.2">
      <c r="C175" s="75"/>
      <c r="D175" s="103"/>
      <c r="E175" s="103"/>
      <c r="F175" s="22"/>
      <c r="G175" s="39"/>
      <c r="H175" s="39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02"/>
    </row>
    <row r="176" spans="1:21" ht="15" customHeight="1" thickBot="1" x14ac:dyDescent="0.25">
      <c r="B176" s="18"/>
      <c r="C176" s="75"/>
      <c r="D176" s="75"/>
      <c r="E176" s="75"/>
      <c r="F176" s="101" t="s">
        <v>191</v>
      </c>
      <c r="G176" s="94"/>
      <c r="H176" s="94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75"/>
    </row>
    <row r="177" spans="1:21" ht="15" customHeight="1" x14ac:dyDescent="0.2">
      <c r="A177" s="18" t="str">
        <f t="shared" ref="A177:A179" si="42">IF(COUNT(I177:T177)&gt;0,"#showrow","#hiderow")</f>
        <v>#showrow</v>
      </c>
      <c r="C177" s="75"/>
      <c r="D177" s="103"/>
      <c r="E177" s="103"/>
      <c r="F177" s="22" t="s">
        <v>192</v>
      </c>
      <c r="G177" s="39"/>
      <c r="H177" s="39"/>
      <c r="I177" s="146">
        <f>IFERROR(SUM(I75:I80)/I33,"")</f>
        <v>4921.9259441860459</v>
      </c>
      <c r="J177" s="146">
        <f t="shared" ref="J177:T177" si="43">IFERROR(SUM(J75:J80)/J33,"")</f>
        <v>4906.7867777777783</v>
      </c>
      <c r="K177" s="146">
        <f t="shared" si="43"/>
        <v>4959.5873015873012</v>
      </c>
      <c r="L177" s="146">
        <f t="shared" si="43"/>
        <v>4882.3979423868313</v>
      </c>
      <c r="M177" s="146">
        <f t="shared" si="43"/>
        <v>4836.7631799163182</v>
      </c>
      <c r="N177" s="146">
        <f t="shared" si="43"/>
        <v>4926.0780078125008</v>
      </c>
      <c r="O177" s="146">
        <f t="shared" si="43"/>
        <v>5203.6215750232996</v>
      </c>
      <c r="P177" s="146">
        <f t="shared" si="43"/>
        <v>4948.815517551755</v>
      </c>
      <c r="Q177" s="146">
        <f t="shared" si="43"/>
        <v>5077.2909576138154</v>
      </c>
      <c r="R177" s="146">
        <f t="shared" si="43"/>
        <v>5041.4748</v>
      </c>
      <c r="S177" s="146">
        <f t="shared" si="43"/>
        <v>5079.6546001583538</v>
      </c>
      <c r="T177" s="146">
        <f t="shared" si="43"/>
        <v>5023.3608061749574</v>
      </c>
      <c r="U177" s="102"/>
    </row>
    <row r="178" spans="1:21" ht="15" hidden="1" customHeight="1" x14ac:dyDescent="0.2">
      <c r="A178" s="18" t="str">
        <f t="shared" si="42"/>
        <v>#hiderow</v>
      </c>
      <c r="C178" s="75"/>
      <c r="D178" s="103"/>
      <c r="E178" s="103"/>
      <c r="F178" s="22" t="s">
        <v>193</v>
      </c>
      <c r="G178" s="39"/>
      <c r="H178" s="39"/>
      <c r="I178" s="146" t="e">
        <f>SUM(I53:I61,I62:I66,I68,I73)/I25</f>
        <v>#DIV/0!</v>
      </c>
      <c r="J178" s="146" t="e">
        <f t="shared" ref="J178:T178" si="44">SUM(J53:J61,J62:J66,J68,J73)/J25</f>
        <v>#DIV/0!</v>
      </c>
      <c r="K178" s="146" t="e">
        <f t="shared" si="44"/>
        <v>#DIV/0!</v>
      </c>
      <c r="L178" s="146" t="e">
        <f t="shared" si="44"/>
        <v>#DIV/0!</v>
      </c>
      <c r="M178" s="146" t="e">
        <f t="shared" si="44"/>
        <v>#DIV/0!</v>
      </c>
      <c r="N178" s="146" t="e">
        <f t="shared" si="44"/>
        <v>#DIV/0!</v>
      </c>
      <c r="O178" s="146" t="e">
        <f t="shared" si="44"/>
        <v>#DIV/0!</v>
      </c>
      <c r="P178" s="146" t="e">
        <f t="shared" si="44"/>
        <v>#DIV/0!</v>
      </c>
      <c r="Q178" s="146" t="e">
        <f t="shared" si="44"/>
        <v>#DIV/0!</v>
      </c>
      <c r="R178" s="146" t="e">
        <f t="shared" si="44"/>
        <v>#DIV/0!</v>
      </c>
      <c r="S178" s="146" t="e">
        <f t="shared" si="44"/>
        <v>#DIV/0!</v>
      </c>
      <c r="T178" s="146" t="e">
        <f t="shared" si="44"/>
        <v>#DIV/0!</v>
      </c>
      <c r="U178" s="102"/>
    </row>
    <row r="179" spans="1:21" ht="15" hidden="1" customHeight="1" x14ac:dyDescent="0.2">
      <c r="A179" s="18" t="str">
        <f t="shared" si="42"/>
        <v>#hiderow</v>
      </c>
      <c r="C179" s="75"/>
      <c r="D179" s="103"/>
      <c r="E179" s="103"/>
      <c r="F179" s="22" t="s">
        <v>194</v>
      </c>
      <c r="G179" s="39"/>
      <c r="H179" s="39"/>
      <c r="I179" s="146" t="str">
        <f>IFERROR(I46/I25,"")</f>
        <v/>
      </c>
      <c r="J179" s="146" t="str">
        <f t="shared" ref="J179:T179" si="45">IFERROR(J46/J25,"")</f>
        <v/>
      </c>
      <c r="K179" s="146" t="str">
        <f t="shared" si="45"/>
        <v/>
      </c>
      <c r="L179" s="146" t="str">
        <f t="shared" si="45"/>
        <v/>
      </c>
      <c r="M179" s="146" t="str">
        <f t="shared" si="45"/>
        <v/>
      </c>
      <c r="N179" s="146" t="str">
        <f t="shared" si="45"/>
        <v/>
      </c>
      <c r="O179" s="146" t="str">
        <f t="shared" si="45"/>
        <v/>
      </c>
      <c r="P179" s="146" t="str">
        <f t="shared" si="45"/>
        <v/>
      </c>
      <c r="Q179" s="146" t="str">
        <f t="shared" si="45"/>
        <v/>
      </c>
      <c r="R179" s="146" t="str">
        <f t="shared" si="45"/>
        <v/>
      </c>
      <c r="S179" s="146" t="str">
        <f t="shared" si="45"/>
        <v/>
      </c>
      <c r="T179" s="146" t="str">
        <f t="shared" si="45"/>
        <v/>
      </c>
      <c r="U179" s="102"/>
    </row>
    <row r="180" spans="1:21" ht="15" customHeight="1" x14ac:dyDescent="0.2">
      <c r="C180" s="75"/>
      <c r="D180" s="103"/>
      <c r="E180" s="103"/>
      <c r="F180" s="22" t="s">
        <v>195</v>
      </c>
      <c r="G180" s="39"/>
      <c r="H180" s="39"/>
      <c r="I180" s="146">
        <f>IFERROR(SUM(I46,I74)/SUM(I25,I33),"")</f>
        <v>4935.113776744186</v>
      </c>
      <c r="J180" s="146">
        <f t="shared" ref="J180:T180" si="46">IFERROR(SUM(J46,J74)/SUM(J25,J33),"")</f>
        <v>4871.0558333333338</v>
      </c>
      <c r="K180" s="146">
        <f t="shared" si="46"/>
        <v>4881.0780952380946</v>
      </c>
      <c r="L180" s="146">
        <f t="shared" si="46"/>
        <v>4877.0925411522639</v>
      </c>
      <c r="M180" s="146">
        <f t="shared" si="46"/>
        <v>4850.3855648535564</v>
      </c>
      <c r="N180" s="146">
        <f t="shared" si="46"/>
        <v>4984.8983886718752</v>
      </c>
      <c r="O180" s="146">
        <f t="shared" si="46"/>
        <v>5047.662972972973</v>
      </c>
      <c r="P180" s="146">
        <f t="shared" si="46"/>
        <v>4863.1130873087304</v>
      </c>
      <c r="Q180" s="146">
        <f t="shared" si="46"/>
        <v>5027.1264364207227</v>
      </c>
      <c r="R180" s="146">
        <f t="shared" si="46"/>
        <v>5082.3235200000008</v>
      </c>
      <c r="S180" s="146">
        <f t="shared" si="46"/>
        <v>5143.5487173396677</v>
      </c>
      <c r="T180" s="146">
        <f t="shared" si="46"/>
        <v>5086.2373070325903</v>
      </c>
      <c r="U180" s="102"/>
    </row>
    <row r="181" spans="1:21" ht="15" customHeight="1" x14ac:dyDescent="0.2">
      <c r="C181" s="75"/>
      <c r="D181" s="103"/>
      <c r="E181" s="103"/>
      <c r="F181" s="22"/>
      <c r="G181" s="39"/>
      <c r="H181" s="39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02"/>
    </row>
    <row r="182" spans="1:21" ht="15" customHeight="1" thickBot="1" x14ac:dyDescent="0.25">
      <c r="B182" s="18"/>
      <c r="C182" s="75"/>
      <c r="D182" s="75"/>
      <c r="E182" s="75"/>
      <c r="F182" s="101" t="s">
        <v>196</v>
      </c>
      <c r="G182" s="94"/>
      <c r="H182" s="94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75"/>
    </row>
    <row r="183" spans="1:21" ht="15" customHeight="1" x14ac:dyDescent="0.2">
      <c r="A183" s="18" t="str">
        <f t="shared" ref="A183:A185" si="47">IF(COUNT(I183:T183)&gt;0,"#showrow","#hiderow")</f>
        <v>#showrow</v>
      </c>
      <c r="C183" s="75"/>
      <c r="D183" s="103"/>
      <c r="E183" s="103"/>
      <c r="F183" s="22" t="s">
        <v>174</v>
      </c>
      <c r="G183" s="39"/>
      <c r="H183" s="39"/>
      <c r="I183" s="146">
        <f>IFERROR(I74/I31,"")</f>
        <v>5185.97</v>
      </c>
      <c r="J183" s="146">
        <f t="shared" ref="J183:T183" si="48">IFERROR(J74/J31,"")</f>
        <v>4848.6085714285709</v>
      </c>
      <c r="K183" s="146">
        <f t="shared" si="48"/>
        <v>4959.8051612903228</v>
      </c>
      <c r="L183" s="146">
        <f t="shared" si="48"/>
        <v>4778.7640625000004</v>
      </c>
      <c r="M183" s="146">
        <f t="shared" si="48"/>
        <v>4683.8066666666664</v>
      </c>
      <c r="N183" s="146">
        <f t="shared" si="48"/>
        <v>4843.0132352941182</v>
      </c>
      <c r="O183" s="146">
        <f t="shared" si="48"/>
        <v>4722.0072972972966</v>
      </c>
      <c r="P183" s="146">
        <f t="shared" si="48"/>
        <v>4824.0344999999998</v>
      </c>
      <c r="Q183" s="146">
        <f t="shared" si="48"/>
        <v>4804.6204651162789</v>
      </c>
      <c r="R183" s="146">
        <f t="shared" si="48"/>
        <v>5429.8328205128209</v>
      </c>
      <c r="S183" s="146">
        <f t="shared" si="48"/>
        <v>5111.1739024390245</v>
      </c>
      <c r="T183" s="146">
        <f t="shared" si="48"/>
        <v>5068.8484615384614</v>
      </c>
      <c r="U183" s="102"/>
    </row>
    <row r="184" spans="1:21" ht="15" hidden="1" customHeight="1" x14ac:dyDescent="0.2">
      <c r="A184" s="18" t="str">
        <f t="shared" si="47"/>
        <v>#hiderow</v>
      </c>
      <c r="C184" s="75"/>
      <c r="D184" s="103"/>
      <c r="E184" s="103"/>
      <c r="F184" s="22" t="s">
        <v>161</v>
      </c>
      <c r="G184" s="39"/>
      <c r="H184" s="39"/>
      <c r="I184" s="146" t="str">
        <f>IFERROR(I46/I21,"")</f>
        <v/>
      </c>
      <c r="J184" s="146" t="str">
        <f t="shared" ref="J184:T184" si="49">IFERROR(J46/J21,"")</f>
        <v/>
      </c>
      <c r="K184" s="146" t="str">
        <f t="shared" si="49"/>
        <v/>
      </c>
      <c r="L184" s="146" t="str">
        <f t="shared" si="49"/>
        <v/>
      </c>
      <c r="M184" s="146" t="str">
        <f t="shared" si="49"/>
        <v/>
      </c>
      <c r="N184" s="146" t="str">
        <f t="shared" si="49"/>
        <v/>
      </c>
      <c r="O184" s="146" t="str">
        <f t="shared" si="49"/>
        <v/>
      </c>
      <c r="P184" s="146" t="str">
        <f t="shared" si="49"/>
        <v/>
      </c>
      <c r="Q184" s="146" t="str">
        <f t="shared" si="49"/>
        <v/>
      </c>
      <c r="R184" s="146" t="str">
        <f t="shared" si="49"/>
        <v/>
      </c>
      <c r="S184" s="146" t="str">
        <f t="shared" si="49"/>
        <v/>
      </c>
      <c r="T184" s="146" t="str">
        <f t="shared" si="49"/>
        <v/>
      </c>
      <c r="U184" s="102"/>
    </row>
    <row r="185" spans="1:21" ht="15" customHeight="1" x14ac:dyDescent="0.2">
      <c r="A185" s="18" t="str">
        <f t="shared" si="47"/>
        <v>#showrow</v>
      </c>
      <c r="C185" s="75"/>
      <c r="D185" s="103"/>
      <c r="E185" s="103"/>
      <c r="F185" s="22" t="s">
        <v>197</v>
      </c>
      <c r="G185" s="39"/>
      <c r="H185" s="39"/>
      <c r="I185" s="146">
        <f>IFERROR(I99/I38,"")</f>
        <v>6.4215151515151518</v>
      </c>
      <c r="J185" s="146">
        <f t="shared" ref="J185:T185" si="50">IFERROR(J99/J38,"")</f>
        <v>287.6837142857143</v>
      </c>
      <c r="K185" s="146">
        <f t="shared" si="50"/>
        <v>85.614838709677414</v>
      </c>
      <c r="L185" s="146">
        <f t="shared" si="50"/>
        <v>118.80562500000001</v>
      </c>
      <c r="M185" s="146">
        <f t="shared" si="50"/>
        <v>152.97515151515154</v>
      </c>
      <c r="N185" s="146">
        <f t="shared" si="50"/>
        <v>298.24147058823525</v>
      </c>
      <c r="O185" s="146">
        <f t="shared" si="50"/>
        <v>169.47567567567569</v>
      </c>
      <c r="P185" s="146">
        <f t="shared" si="50"/>
        <v>187.5</v>
      </c>
      <c r="Q185" s="146">
        <f t="shared" si="50"/>
        <v>280.38581395348837</v>
      </c>
      <c r="R185" s="146">
        <f t="shared" si="50"/>
        <v>108.86820512820512</v>
      </c>
      <c r="S185" s="146">
        <f t="shared" si="50"/>
        <v>97.560975609756099</v>
      </c>
      <c r="T185" s="146">
        <f t="shared" si="50"/>
        <v>129.60794871794872</v>
      </c>
      <c r="U185" s="102"/>
    </row>
    <row r="186" spans="1:21" ht="15" customHeight="1" x14ac:dyDescent="0.2">
      <c r="C186" s="75"/>
      <c r="D186" s="103"/>
      <c r="E186" s="103"/>
      <c r="F186" s="22" t="s">
        <v>195</v>
      </c>
      <c r="G186" s="39"/>
      <c r="H186" s="39"/>
      <c r="I186" s="146">
        <f>SUM(I99,I74,I46)/I38</f>
        <v>5192.3915151515157</v>
      </c>
      <c r="J186" s="146">
        <f t="shared" ref="J186:T186" si="51">SUM(J99,J74,J46)/J38</f>
        <v>5136.2922857142848</v>
      </c>
      <c r="K186" s="146">
        <f t="shared" si="51"/>
        <v>5045.42</v>
      </c>
      <c r="L186" s="146">
        <f t="shared" si="51"/>
        <v>4897.5696875000003</v>
      </c>
      <c r="M186" s="146">
        <f t="shared" si="51"/>
        <v>4836.7818181818175</v>
      </c>
      <c r="N186" s="146">
        <f t="shared" si="51"/>
        <v>5141.2547058823529</v>
      </c>
      <c r="O186" s="146">
        <f t="shared" si="51"/>
        <v>4891.4829729729727</v>
      </c>
      <c r="P186" s="146">
        <f t="shared" si="51"/>
        <v>5011.5344999999998</v>
      </c>
      <c r="Q186" s="146">
        <f t="shared" si="51"/>
        <v>5085.0062790697675</v>
      </c>
      <c r="R186" s="146">
        <f t="shared" si="51"/>
        <v>5538.7010256410258</v>
      </c>
      <c r="S186" s="146">
        <f t="shared" si="51"/>
        <v>5208.734878048781</v>
      </c>
      <c r="T186" s="146">
        <f t="shared" si="51"/>
        <v>5198.45641025641</v>
      </c>
      <c r="U186" s="102"/>
    </row>
    <row r="187" spans="1:21" ht="15" customHeight="1" x14ac:dyDescent="0.2">
      <c r="C187" s="75"/>
      <c r="D187" s="103"/>
      <c r="E187" s="103"/>
      <c r="F187" s="22"/>
      <c r="G187" s="39"/>
      <c r="H187" s="39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02"/>
    </row>
    <row r="188" spans="1:21" ht="15" customHeight="1" thickBot="1" x14ac:dyDescent="0.25">
      <c r="B188" s="18"/>
      <c r="C188" s="75"/>
      <c r="D188" s="75"/>
      <c r="E188" s="75"/>
      <c r="F188" s="101" t="s">
        <v>198</v>
      </c>
      <c r="G188" s="94"/>
      <c r="H188" s="9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75"/>
    </row>
    <row r="189" spans="1:21" ht="15" customHeight="1" x14ac:dyDescent="0.2">
      <c r="C189" s="75"/>
      <c r="D189" s="103"/>
      <c r="E189" s="103"/>
      <c r="F189" s="22" t="s">
        <v>199</v>
      </c>
      <c r="G189" s="39"/>
      <c r="H189" s="39"/>
      <c r="I189" s="143">
        <f>IFERROR(SUM(I108,I109,I110,I120:I122,I132:I134)/$I$39,"")</f>
        <v>54.305088372093024</v>
      </c>
      <c r="J189" s="143">
        <f t="shared" ref="J189:T189" si="52">IFERROR(SUM(J108,J109,J110,J120:J122,J132:J134)/$I$39,"")</f>
        <v>54.014362790697675</v>
      </c>
      <c r="K189" s="143">
        <f t="shared" si="52"/>
        <v>49.474325581395348</v>
      </c>
      <c r="L189" s="143">
        <f t="shared" si="52"/>
        <v>51.506874418604653</v>
      </c>
      <c r="M189" s="143">
        <f t="shared" si="52"/>
        <v>51.206148837209305</v>
      </c>
      <c r="N189" s="143">
        <f t="shared" si="52"/>
        <v>57.614576744186046</v>
      </c>
      <c r="O189" s="143">
        <f t="shared" si="52"/>
        <v>46.391906976744188</v>
      </c>
      <c r="P189" s="143">
        <f t="shared" si="52"/>
        <v>50.315879069767441</v>
      </c>
      <c r="Q189" s="143">
        <f t="shared" si="52"/>
        <v>54.256595348837209</v>
      </c>
      <c r="R189" s="143">
        <f t="shared" si="52"/>
        <v>56.410213953488373</v>
      </c>
      <c r="S189" s="143">
        <f t="shared" si="52"/>
        <v>58.446818604651163</v>
      </c>
      <c r="T189" s="143">
        <f t="shared" si="52"/>
        <v>61.556241860465121</v>
      </c>
      <c r="U189" s="102"/>
    </row>
    <row r="190" spans="1:21" ht="15" customHeight="1" x14ac:dyDescent="0.2">
      <c r="C190" s="75"/>
      <c r="D190" s="103"/>
      <c r="E190" s="103"/>
      <c r="F190" s="22" t="s">
        <v>200</v>
      </c>
      <c r="G190" s="39"/>
      <c r="H190" s="39"/>
      <c r="I190" s="143">
        <f>IFERROR(SUM(I123,I135,I111)/I$39,"")</f>
        <v>2.7752837209302323</v>
      </c>
      <c r="J190" s="143">
        <f t="shared" ref="J190:T190" si="53">IFERROR(SUM(J123,J135,J111)/J$39,"")</f>
        <v>2.4573981481481479</v>
      </c>
      <c r="K190" s="143">
        <f t="shared" si="53"/>
        <v>3.0237248677248676</v>
      </c>
      <c r="L190" s="143">
        <f t="shared" si="53"/>
        <v>2.6023045267489713</v>
      </c>
      <c r="M190" s="143">
        <f t="shared" si="53"/>
        <v>2.495324267782427</v>
      </c>
      <c r="N190" s="143">
        <f t="shared" si="53"/>
        <v>2.65234375</v>
      </c>
      <c r="O190" s="143">
        <f t="shared" si="53"/>
        <v>1.1587698042870456</v>
      </c>
      <c r="P190" s="143">
        <f t="shared" si="53"/>
        <v>2.3016651665166514</v>
      </c>
      <c r="Q190" s="143">
        <f t="shared" si="53"/>
        <v>2.0187990580847721</v>
      </c>
      <c r="R190" s="143">
        <f t="shared" si="53"/>
        <v>2.0342720000000001</v>
      </c>
      <c r="S190" s="143">
        <f t="shared" si="53"/>
        <v>1.6294457640538398</v>
      </c>
      <c r="T190" s="143">
        <f t="shared" si="53"/>
        <v>2.2238850771869636</v>
      </c>
      <c r="U190" s="102"/>
    </row>
    <row r="191" spans="1:21" ht="15" customHeight="1" x14ac:dyDescent="0.2">
      <c r="C191" s="75"/>
      <c r="D191" s="103"/>
      <c r="E191" s="103"/>
      <c r="F191" s="22" t="s">
        <v>201</v>
      </c>
      <c r="G191" s="39"/>
      <c r="H191" s="39"/>
      <c r="I191" s="143">
        <f t="shared" ref="I191:T195" si="54">IFERROR(SUM(I124,I136,I112)/I$39,"")</f>
        <v>6.0391720930232555</v>
      </c>
      <c r="J191" s="143">
        <f t="shared" si="54"/>
        <v>4.8308796296296297</v>
      </c>
      <c r="K191" s="143">
        <f t="shared" si="54"/>
        <v>5.3990370370370373</v>
      </c>
      <c r="L191" s="143">
        <f t="shared" si="54"/>
        <v>6.1847325102880664</v>
      </c>
      <c r="M191" s="143">
        <f t="shared" si="54"/>
        <v>5.4506799163179922</v>
      </c>
      <c r="N191" s="143">
        <f t="shared" si="54"/>
        <v>5.3220312500000002</v>
      </c>
      <c r="O191" s="143">
        <f t="shared" si="54"/>
        <v>4.8804939422180809</v>
      </c>
      <c r="P191" s="143">
        <f t="shared" si="54"/>
        <v>2.9241494149414944</v>
      </c>
      <c r="Q191" s="143">
        <f t="shared" si="54"/>
        <v>3.8937205651491369</v>
      </c>
      <c r="R191" s="143">
        <f t="shared" si="54"/>
        <v>5.1428560000000001</v>
      </c>
      <c r="S191" s="143">
        <f t="shared" si="54"/>
        <v>5.0191132224861432</v>
      </c>
      <c r="T191" s="143">
        <f t="shared" si="54"/>
        <v>4.6520411663807897</v>
      </c>
      <c r="U191" s="102"/>
    </row>
    <row r="192" spans="1:21" ht="15" customHeight="1" x14ac:dyDescent="0.2">
      <c r="C192" s="75"/>
      <c r="D192" s="103"/>
      <c r="E192" s="103"/>
      <c r="F192" s="22" t="s">
        <v>202</v>
      </c>
      <c r="G192" s="39"/>
      <c r="H192" s="39"/>
      <c r="I192" s="143">
        <f t="shared" si="54"/>
        <v>1.5269395348837209</v>
      </c>
      <c r="J192" s="143">
        <f t="shared" si="54"/>
        <v>1.8723148148148148</v>
      </c>
      <c r="K192" s="143">
        <f t="shared" si="54"/>
        <v>0.71000000000000008</v>
      </c>
      <c r="L192" s="143">
        <f t="shared" si="54"/>
        <v>1.6743827160493827</v>
      </c>
      <c r="M192" s="143">
        <f t="shared" si="54"/>
        <v>1.7240794979079499</v>
      </c>
      <c r="N192" s="143">
        <f t="shared" si="54"/>
        <v>1.338408203125</v>
      </c>
      <c r="O192" s="143">
        <f t="shared" si="54"/>
        <v>1.6825722273998136</v>
      </c>
      <c r="P192" s="143">
        <f t="shared" si="54"/>
        <v>1.7178397839783979</v>
      </c>
      <c r="Q192" s="143">
        <f t="shared" si="54"/>
        <v>1.2258477237048666</v>
      </c>
      <c r="R192" s="143">
        <f t="shared" si="54"/>
        <v>2.8977599999999999</v>
      </c>
      <c r="S192" s="143">
        <f t="shared" si="54"/>
        <v>2.50221694378464</v>
      </c>
      <c r="T192" s="143">
        <f t="shared" si="54"/>
        <v>3.0491252144082335</v>
      </c>
      <c r="U192" s="102"/>
    </row>
    <row r="193" spans="2:21" ht="15" customHeight="1" x14ac:dyDescent="0.2">
      <c r="C193" s="75"/>
      <c r="D193" s="103"/>
      <c r="E193" s="103"/>
      <c r="F193" s="22" t="s">
        <v>203</v>
      </c>
      <c r="G193" s="39"/>
      <c r="H193" s="39"/>
      <c r="I193" s="143">
        <f t="shared" si="54"/>
        <v>4.4859906976744179</v>
      </c>
      <c r="J193" s="143">
        <f t="shared" si="54"/>
        <v>3.0206666666666666</v>
      </c>
      <c r="K193" s="143">
        <f t="shared" si="54"/>
        <v>3.553798941798942</v>
      </c>
      <c r="L193" s="143">
        <f t="shared" si="54"/>
        <v>3.4213168724279837</v>
      </c>
      <c r="M193" s="143">
        <f t="shared" si="54"/>
        <v>3.5503870292887032</v>
      </c>
      <c r="N193" s="143">
        <f t="shared" si="54"/>
        <v>3.3836328125000001</v>
      </c>
      <c r="O193" s="143">
        <f t="shared" si="54"/>
        <v>2.7832246039142592</v>
      </c>
      <c r="P193" s="143">
        <f t="shared" si="54"/>
        <v>2.7126462646264629</v>
      </c>
      <c r="Q193" s="143">
        <f t="shared" si="54"/>
        <v>2.5522135007849291</v>
      </c>
      <c r="R193" s="143">
        <f t="shared" si="54"/>
        <v>2.7356959999999999</v>
      </c>
      <c r="S193" s="143">
        <f t="shared" si="54"/>
        <v>3.0736500395882818</v>
      </c>
      <c r="T193" s="143">
        <f t="shared" si="54"/>
        <v>1.7152229845626072</v>
      </c>
      <c r="U193" s="102"/>
    </row>
    <row r="194" spans="2:21" ht="15" customHeight="1" x14ac:dyDescent="0.2">
      <c r="C194" s="75"/>
      <c r="D194" s="103"/>
      <c r="E194" s="103"/>
      <c r="F194" s="22" t="s">
        <v>204</v>
      </c>
      <c r="G194" s="39"/>
      <c r="H194" s="39"/>
      <c r="I194" s="143">
        <f t="shared" si="54"/>
        <v>6.0810139534883723</v>
      </c>
      <c r="J194" s="143">
        <f t="shared" si="54"/>
        <v>6.3085000000000004</v>
      </c>
      <c r="K194" s="143">
        <f t="shared" si="54"/>
        <v>6.9771640211640209</v>
      </c>
      <c r="L194" s="143">
        <f t="shared" si="54"/>
        <v>5.2994855967078189</v>
      </c>
      <c r="M194" s="143">
        <f t="shared" si="54"/>
        <v>7.307803347280335</v>
      </c>
      <c r="N194" s="143">
        <f t="shared" si="54"/>
        <v>6.6535058593749996</v>
      </c>
      <c r="O194" s="143">
        <f t="shared" si="54"/>
        <v>6.3496551724137937</v>
      </c>
      <c r="P194" s="143">
        <f t="shared" si="54"/>
        <v>5.5390099009900995</v>
      </c>
      <c r="Q194" s="143">
        <f t="shared" si="54"/>
        <v>5.2381711145996865</v>
      </c>
      <c r="R194" s="143">
        <f t="shared" si="54"/>
        <v>4.2576879999999999</v>
      </c>
      <c r="S194" s="143">
        <f t="shared" si="54"/>
        <v>4.9336104513064134</v>
      </c>
      <c r="T194" s="143">
        <f t="shared" si="54"/>
        <v>6.6672641509433959</v>
      </c>
      <c r="U194" s="102"/>
    </row>
    <row r="195" spans="2:21" ht="15" customHeight="1" x14ac:dyDescent="0.2">
      <c r="C195" s="75"/>
      <c r="D195" s="103"/>
      <c r="E195" s="103"/>
      <c r="F195" s="22" t="s">
        <v>157</v>
      </c>
      <c r="G195" s="39"/>
      <c r="H195" s="39"/>
      <c r="I195" s="143">
        <f t="shared" si="54"/>
        <v>9.527813953488371</v>
      </c>
      <c r="J195" s="143">
        <f t="shared" si="54"/>
        <v>9.6461851851851836</v>
      </c>
      <c r="K195" s="143">
        <f t="shared" si="54"/>
        <v>10.080783068783068</v>
      </c>
      <c r="L195" s="143">
        <f t="shared" si="54"/>
        <v>9.8144650205761312</v>
      </c>
      <c r="M195" s="143">
        <f t="shared" si="54"/>
        <v>10.030146443514644</v>
      </c>
      <c r="N195" s="143">
        <f t="shared" si="54"/>
        <v>9.8299218750000001</v>
      </c>
      <c r="O195" s="143">
        <f t="shared" si="54"/>
        <v>8.3989095992544271</v>
      </c>
      <c r="P195" s="143">
        <f t="shared" si="54"/>
        <v>8.5058955895589552</v>
      </c>
      <c r="Q195" s="143">
        <f t="shared" si="54"/>
        <v>9.5425588697017272</v>
      </c>
      <c r="R195" s="143">
        <f t="shared" si="54"/>
        <v>4.3273760000000001</v>
      </c>
      <c r="S195" s="143">
        <f t="shared" si="54"/>
        <v>9.9429295328582743</v>
      </c>
      <c r="T195" s="143">
        <f t="shared" si="54"/>
        <v>9.1934219554030872</v>
      </c>
      <c r="U195" s="102"/>
    </row>
    <row r="196" spans="2:21" ht="15" customHeight="1" x14ac:dyDescent="0.2">
      <c r="C196" s="75"/>
      <c r="D196" s="103"/>
      <c r="E196" s="103"/>
      <c r="F196" s="22" t="s">
        <v>205</v>
      </c>
      <c r="G196" s="39"/>
      <c r="H196" s="39"/>
      <c r="I196" s="143">
        <f>IFERROR(I142/I$40,"")</f>
        <v>9.6027906976744184</v>
      </c>
      <c r="J196" s="143">
        <f t="shared" ref="J196:T196" si="55">IFERROR(J142/J$40,"")</f>
        <v>9.5583333333333336</v>
      </c>
      <c r="K196" s="143">
        <f t="shared" si="55"/>
        <v>10.571428571428571</v>
      </c>
      <c r="L196" s="143">
        <f t="shared" si="55"/>
        <v>10.62037037037037</v>
      </c>
      <c r="M196" s="143">
        <f t="shared" si="55"/>
        <v>10.44979079497908</v>
      </c>
      <c r="N196" s="143">
        <f t="shared" si="55"/>
        <v>10.0810546875</v>
      </c>
      <c r="O196" s="143">
        <f t="shared" si="55"/>
        <v>22.542460391425909</v>
      </c>
      <c r="P196" s="143">
        <f t="shared" si="55"/>
        <v>21.780522052205221</v>
      </c>
      <c r="Q196" s="143">
        <f t="shared" si="55"/>
        <v>53.361365777080067</v>
      </c>
      <c r="R196" s="143">
        <f t="shared" si="55"/>
        <v>48.804960000000001</v>
      </c>
      <c r="S196" s="143">
        <f t="shared" si="55"/>
        <v>57.807513855898655</v>
      </c>
      <c r="T196" s="143">
        <f t="shared" si="55"/>
        <v>15.437392795883362</v>
      </c>
      <c r="U196" s="102"/>
    </row>
    <row r="197" spans="2:21" ht="15" customHeight="1" x14ac:dyDescent="0.2">
      <c r="C197" s="75"/>
      <c r="D197" s="103"/>
      <c r="E197" s="103"/>
      <c r="F197" s="22" t="s">
        <v>206</v>
      </c>
      <c r="G197" s="39"/>
      <c r="H197" s="39"/>
      <c r="I197" s="143">
        <f>IFERROR(I143/I$39,"")</f>
        <v>1.9671441860465115</v>
      </c>
      <c r="J197" s="143">
        <f t="shared" ref="J197:T197" si="56">IFERROR(J143/J$39,"")</f>
        <v>1.8817962962962962</v>
      </c>
      <c r="K197" s="143">
        <f t="shared" si="56"/>
        <v>1.8729100529100531</v>
      </c>
      <c r="L197" s="143">
        <f t="shared" si="56"/>
        <v>2.8532201646090534</v>
      </c>
      <c r="M197" s="143">
        <f t="shared" si="56"/>
        <v>3.4262970711297069</v>
      </c>
      <c r="N197" s="143">
        <f t="shared" si="56"/>
        <v>2.7809277343750001</v>
      </c>
      <c r="O197" s="143">
        <f t="shared" si="56"/>
        <v>2.8560671015843431</v>
      </c>
      <c r="P197" s="143">
        <f t="shared" si="56"/>
        <v>2.6332223222322235</v>
      </c>
      <c r="Q197" s="143">
        <f t="shared" si="56"/>
        <v>2.5549529042386188</v>
      </c>
      <c r="R197" s="143">
        <f t="shared" si="56"/>
        <v>4.1698639999999996</v>
      </c>
      <c r="S197" s="143">
        <f t="shared" si="56"/>
        <v>2.8547347585114808</v>
      </c>
      <c r="T197" s="143">
        <f t="shared" si="56"/>
        <v>3.2790823327615781</v>
      </c>
      <c r="U197" s="102"/>
    </row>
    <row r="198" spans="2:21" ht="15" customHeight="1" x14ac:dyDescent="0.2">
      <c r="C198" s="75"/>
      <c r="D198" s="103"/>
      <c r="E198" s="103"/>
      <c r="F198" s="22" t="s">
        <v>144</v>
      </c>
      <c r="G198" s="39"/>
      <c r="H198" s="39"/>
      <c r="I198" s="143">
        <f>IFERROR(I144/I$39,"")</f>
        <v>7.6267534883720929</v>
      </c>
      <c r="J198" s="143">
        <f t="shared" ref="J198:T198" si="57">IFERROR(J144/J$39,"")</f>
        <v>7.5043148148148147</v>
      </c>
      <c r="K198" s="143">
        <f t="shared" si="57"/>
        <v>7.368444444444445</v>
      </c>
      <c r="L198" s="143">
        <f t="shared" si="57"/>
        <v>7.1235493827160496</v>
      </c>
      <c r="M198" s="143">
        <f t="shared" si="57"/>
        <v>7.8055230125523014</v>
      </c>
      <c r="N198" s="143">
        <f t="shared" si="57"/>
        <v>7.4288281249999999</v>
      </c>
      <c r="O198" s="143">
        <f t="shared" si="57"/>
        <v>9.8189841565703642</v>
      </c>
      <c r="P198" s="143">
        <f t="shared" si="57"/>
        <v>3.614104410441044</v>
      </c>
      <c r="Q198" s="143">
        <f t="shared" si="57"/>
        <v>5.678587127158556</v>
      </c>
      <c r="R198" s="143">
        <f t="shared" si="57"/>
        <v>5.8976959999999998</v>
      </c>
      <c r="S198" s="143">
        <f t="shared" si="57"/>
        <v>6.4931433095803639</v>
      </c>
      <c r="T198" s="143">
        <f t="shared" si="57"/>
        <v>6.4612607204116639</v>
      </c>
      <c r="U198" s="102"/>
    </row>
    <row r="199" spans="2:21" ht="15" customHeight="1" x14ac:dyDescent="0.2">
      <c r="C199" s="75"/>
      <c r="D199" s="103"/>
      <c r="E199" s="103"/>
      <c r="F199" s="22" t="s">
        <v>117</v>
      </c>
      <c r="G199" s="39"/>
      <c r="H199" s="39"/>
      <c r="I199" s="143">
        <f>IFERROR(SUM(I189:I198),"")</f>
        <v>103.93799069767442</v>
      </c>
      <c r="J199" s="143">
        <f t="shared" ref="J199:T199" si="58">IFERROR(SUM(J189:J198),"")</f>
        <v>101.09475167958658</v>
      </c>
      <c r="K199" s="143">
        <f t="shared" si="58"/>
        <v>99.031616586686354</v>
      </c>
      <c r="L199" s="143">
        <f t="shared" si="58"/>
        <v>101.10070157909848</v>
      </c>
      <c r="M199" s="143">
        <f t="shared" si="58"/>
        <v>103.44618021796245</v>
      </c>
      <c r="N199" s="143">
        <f t="shared" si="58"/>
        <v>107.08523104106104</v>
      </c>
      <c r="O199" s="143">
        <f t="shared" si="58"/>
        <v>106.86304397581222</v>
      </c>
      <c r="P199" s="143">
        <f t="shared" si="58"/>
        <v>102.04493397525799</v>
      </c>
      <c r="Q199" s="143">
        <f t="shared" si="58"/>
        <v>140.32281198933958</v>
      </c>
      <c r="R199" s="143">
        <f t="shared" si="58"/>
        <v>136.67838195348838</v>
      </c>
      <c r="S199" s="143">
        <f t="shared" si="58"/>
        <v>152.70317648271927</v>
      </c>
      <c r="T199" s="143">
        <f t="shared" si="58"/>
        <v>114.23493825840677</v>
      </c>
      <c r="U199" s="102"/>
    </row>
    <row r="200" spans="2:21" ht="15" customHeight="1" x14ac:dyDescent="0.2">
      <c r="C200" s="75"/>
      <c r="D200" s="103"/>
      <c r="E200" s="103"/>
      <c r="F200" s="22"/>
      <c r="G200" s="39"/>
      <c r="H200" s="39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02"/>
    </row>
    <row r="201" spans="2:21" ht="15" customHeight="1" thickBot="1" x14ac:dyDescent="0.25">
      <c r="B201" s="18"/>
      <c r="C201" s="75"/>
      <c r="D201" s="75"/>
      <c r="E201" s="75"/>
      <c r="F201" s="101" t="s">
        <v>207</v>
      </c>
      <c r="G201" s="94"/>
      <c r="H201" s="9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75"/>
    </row>
    <row r="202" spans="2:21" ht="15" customHeight="1" x14ac:dyDescent="0.2">
      <c r="C202" s="75"/>
      <c r="D202" s="103"/>
      <c r="E202" s="103"/>
      <c r="F202" s="22" t="s">
        <v>145</v>
      </c>
      <c r="G202" s="39"/>
      <c r="H202" s="39"/>
      <c r="I202" s="143">
        <f>IFERROR(I149/I$39,"")</f>
        <v>2.2856837209302325</v>
      </c>
      <c r="J202" s="143">
        <f t="shared" ref="J202:T202" si="59">IFERROR(J149/J$39,"")</f>
        <v>2.1307592592592592</v>
      </c>
      <c r="K202" s="143">
        <f t="shared" si="59"/>
        <v>1.4368253968253968</v>
      </c>
      <c r="L202" s="143">
        <f t="shared" si="59"/>
        <v>4.9533539094650205</v>
      </c>
      <c r="M202" s="143">
        <f t="shared" si="59"/>
        <v>3.3059518828451879</v>
      </c>
      <c r="N202" s="143">
        <f t="shared" si="59"/>
        <v>1.5967968749999999</v>
      </c>
      <c r="O202" s="143">
        <f t="shared" si="59"/>
        <v>2.404277726001864</v>
      </c>
      <c r="P202" s="143">
        <f t="shared" si="59"/>
        <v>2.5144734473447343</v>
      </c>
      <c r="Q202" s="143">
        <f t="shared" si="59"/>
        <v>1.9145290423861854</v>
      </c>
      <c r="R202" s="143">
        <f t="shared" si="59"/>
        <v>2.7657119999999997</v>
      </c>
      <c r="S202" s="143">
        <f t="shared" si="59"/>
        <v>2.2120269200316707</v>
      </c>
      <c r="T202" s="143">
        <f t="shared" si="59"/>
        <v>2.2868524871355058</v>
      </c>
      <c r="U202" s="102"/>
    </row>
    <row r="203" spans="2:21" ht="15" customHeight="1" x14ac:dyDescent="0.2">
      <c r="C203" s="75"/>
      <c r="D203" s="103"/>
      <c r="E203" s="103"/>
      <c r="F203" s="22" t="s">
        <v>147</v>
      </c>
      <c r="G203" s="39"/>
      <c r="H203" s="39"/>
      <c r="I203" s="143">
        <f t="shared" ref="I203:T209" si="60">IFERROR(I150/I$39,"")</f>
        <v>2.3787720930232559</v>
      </c>
      <c r="J203" s="143">
        <f t="shared" si="60"/>
        <v>1.7620555555555555</v>
      </c>
      <c r="K203" s="143">
        <f t="shared" si="60"/>
        <v>2.9833544973544974</v>
      </c>
      <c r="L203" s="143">
        <f t="shared" si="60"/>
        <v>1.7464711934156378</v>
      </c>
      <c r="M203" s="143">
        <f t="shared" si="60"/>
        <v>0.52185146443514641</v>
      </c>
      <c r="N203" s="143">
        <f t="shared" si="60"/>
        <v>0.21721679687500001</v>
      </c>
      <c r="O203" s="143">
        <f t="shared" si="60"/>
        <v>1.3117707362534949</v>
      </c>
      <c r="P203" s="143">
        <f t="shared" si="60"/>
        <v>2.5045004500450045</v>
      </c>
      <c r="Q203" s="143">
        <f t="shared" si="60"/>
        <v>1.3097252747252746</v>
      </c>
      <c r="R203" s="143">
        <f t="shared" si="60"/>
        <v>2.9825520000000001</v>
      </c>
      <c r="S203" s="143">
        <f t="shared" si="60"/>
        <v>2.5306334125098973</v>
      </c>
      <c r="T203" s="143">
        <f t="shared" si="60"/>
        <v>1.2757718696397942</v>
      </c>
      <c r="U203" s="102"/>
    </row>
    <row r="204" spans="2:21" ht="15" customHeight="1" x14ac:dyDescent="0.2">
      <c r="C204" s="75"/>
      <c r="D204" s="103"/>
      <c r="E204" s="103"/>
      <c r="F204" s="22" t="s">
        <v>146</v>
      </c>
      <c r="G204" s="39"/>
      <c r="H204" s="39"/>
      <c r="I204" s="143">
        <f t="shared" si="60"/>
        <v>8.8461581395348841</v>
      </c>
      <c r="J204" s="143">
        <f t="shared" si="60"/>
        <v>14.080685185185185</v>
      </c>
      <c r="K204" s="143">
        <f t="shared" si="60"/>
        <v>5.9984656084656089</v>
      </c>
      <c r="L204" s="143">
        <f t="shared" si="60"/>
        <v>17.189012345679014</v>
      </c>
      <c r="M204" s="143">
        <f t="shared" si="60"/>
        <v>9.5113389121338905</v>
      </c>
      <c r="N204" s="143">
        <f t="shared" si="60"/>
        <v>13.187421875</v>
      </c>
      <c r="O204" s="143">
        <f t="shared" si="60"/>
        <v>9.6208946877912389</v>
      </c>
      <c r="P204" s="143">
        <f t="shared" si="60"/>
        <v>17.616534653465347</v>
      </c>
      <c r="Q204" s="143">
        <f t="shared" si="60"/>
        <v>8.8309105180533756</v>
      </c>
      <c r="R204" s="143">
        <f t="shared" si="60"/>
        <v>14.421416000000001</v>
      </c>
      <c r="S204" s="143">
        <f t="shared" si="60"/>
        <v>10.382264449722882</v>
      </c>
      <c r="T204" s="143">
        <f t="shared" si="60"/>
        <v>16.326801029159519</v>
      </c>
      <c r="U204" s="102"/>
    </row>
    <row r="205" spans="2:21" ht="15" customHeight="1" x14ac:dyDescent="0.2">
      <c r="C205" s="75"/>
      <c r="D205" s="103"/>
      <c r="E205" s="103"/>
      <c r="F205" s="22" t="s">
        <v>148</v>
      </c>
      <c r="G205" s="39"/>
      <c r="H205" s="39"/>
      <c r="I205" s="143">
        <f t="shared" si="60"/>
        <v>0.53023255813953485</v>
      </c>
      <c r="J205" s="143">
        <f t="shared" si="60"/>
        <v>1.6652592592592592</v>
      </c>
      <c r="K205" s="143">
        <f t="shared" si="60"/>
        <v>0.60317460317460314</v>
      </c>
      <c r="L205" s="143">
        <f t="shared" si="60"/>
        <v>0.5864197530864198</v>
      </c>
      <c r="M205" s="143">
        <f t="shared" si="60"/>
        <v>0.75907949790794971</v>
      </c>
      <c r="N205" s="143">
        <f t="shared" si="60"/>
        <v>1.1299511718749999</v>
      </c>
      <c r="O205" s="143">
        <f t="shared" si="60"/>
        <v>1.1746225535880708</v>
      </c>
      <c r="P205" s="143">
        <f t="shared" si="60"/>
        <v>0.67865886588658864</v>
      </c>
      <c r="Q205" s="143">
        <f t="shared" si="60"/>
        <v>0.79905023547880694</v>
      </c>
      <c r="R205" s="143">
        <f t="shared" si="60"/>
        <v>1.4033599999999999</v>
      </c>
      <c r="S205" s="143">
        <f t="shared" si="60"/>
        <v>0.84701504354710999</v>
      </c>
      <c r="T205" s="143">
        <f t="shared" si="60"/>
        <v>0.64177530017152651</v>
      </c>
      <c r="U205" s="102"/>
    </row>
    <row r="206" spans="2:21" ht="15" customHeight="1" x14ac:dyDescent="0.2">
      <c r="C206" s="75"/>
      <c r="D206" s="103"/>
      <c r="E206" s="103"/>
      <c r="F206" s="22" t="s">
        <v>149</v>
      </c>
      <c r="G206" s="39"/>
      <c r="H206" s="39"/>
      <c r="I206" s="143">
        <f t="shared" si="60"/>
        <v>10.070223255813954</v>
      </c>
      <c r="J206" s="143">
        <f t="shared" si="60"/>
        <v>10.039851851851852</v>
      </c>
      <c r="K206" s="143">
        <f t="shared" si="60"/>
        <v>7.9411957671957678</v>
      </c>
      <c r="L206" s="143">
        <f t="shared" si="60"/>
        <v>8.5123559670781894</v>
      </c>
      <c r="M206" s="143">
        <f t="shared" si="60"/>
        <v>10.649372384937237</v>
      </c>
      <c r="N206" s="143">
        <f t="shared" si="60"/>
        <v>9.8028515625000008</v>
      </c>
      <c r="O206" s="143">
        <f t="shared" si="60"/>
        <v>8.7603168685927297</v>
      </c>
      <c r="P206" s="143">
        <f t="shared" si="60"/>
        <v>8.6509360936093618</v>
      </c>
      <c r="Q206" s="143">
        <f t="shared" si="60"/>
        <v>9.6438383045525899</v>
      </c>
      <c r="R206" s="143">
        <f t="shared" si="60"/>
        <v>8.3671679999999995</v>
      </c>
      <c r="S206" s="143">
        <f t="shared" si="60"/>
        <v>8.1503008709422016</v>
      </c>
      <c r="T206" s="143">
        <f t="shared" si="60"/>
        <v>10.086106346483705</v>
      </c>
      <c r="U206" s="102"/>
    </row>
    <row r="207" spans="2:21" ht="15" customHeight="1" x14ac:dyDescent="0.2">
      <c r="C207" s="75"/>
      <c r="D207" s="103"/>
      <c r="E207" s="103"/>
      <c r="F207" s="22" t="s">
        <v>156</v>
      </c>
      <c r="G207" s="39"/>
      <c r="H207" s="39"/>
      <c r="I207" s="143">
        <f t="shared" si="60"/>
        <v>8.3805302325581401</v>
      </c>
      <c r="J207" s="143">
        <f t="shared" si="60"/>
        <v>8.4053148148148153</v>
      </c>
      <c r="K207" s="143">
        <f t="shared" si="60"/>
        <v>9.2643703703703704</v>
      </c>
      <c r="L207" s="143">
        <f t="shared" si="60"/>
        <v>7.5375411522633744</v>
      </c>
      <c r="M207" s="143">
        <f t="shared" si="60"/>
        <v>7.2329393305439327</v>
      </c>
      <c r="N207" s="143">
        <f t="shared" si="60"/>
        <v>6.9022070312499997</v>
      </c>
      <c r="O207" s="143">
        <f t="shared" si="60"/>
        <v>7.2660764212488349</v>
      </c>
      <c r="P207" s="143">
        <f t="shared" si="60"/>
        <v>6.5972637263726375</v>
      </c>
      <c r="Q207" s="143">
        <f t="shared" si="60"/>
        <v>5.8244662480376768</v>
      </c>
      <c r="R207" s="143">
        <f t="shared" si="60"/>
        <v>6.121048</v>
      </c>
      <c r="S207" s="143">
        <f t="shared" si="60"/>
        <v>6.7804433887569289</v>
      </c>
      <c r="T207" s="143">
        <f t="shared" si="60"/>
        <v>8.1008747855917669</v>
      </c>
      <c r="U207" s="102"/>
    </row>
    <row r="208" spans="2:21" ht="15" customHeight="1" x14ac:dyDescent="0.2">
      <c r="C208" s="75"/>
      <c r="D208" s="103"/>
      <c r="E208" s="103"/>
      <c r="F208" s="22" t="s">
        <v>157</v>
      </c>
      <c r="G208" s="39"/>
      <c r="H208" s="39"/>
      <c r="I208" s="143">
        <f t="shared" si="60"/>
        <v>3.5236930232558139</v>
      </c>
      <c r="J208" s="143">
        <f t="shared" si="60"/>
        <v>4.4081111111111113</v>
      </c>
      <c r="K208" s="143">
        <f t="shared" si="60"/>
        <v>2.6579153439153438</v>
      </c>
      <c r="L208" s="143">
        <f t="shared" si="60"/>
        <v>3.711358024691358</v>
      </c>
      <c r="M208" s="143">
        <f t="shared" si="60"/>
        <v>4.971056485355648</v>
      </c>
      <c r="N208" s="143">
        <f t="shared" si="60"/>
        <v>4.4169335937499996</v>
      </c>
      <c r="O208" s="143">
        <f t="shared" si="60"/>
        <v>4.6488070829450141</v>
      </c>
      <c r="P208" s="143">
        <f t="shared" si="60"/>
        <v>3.8251125112511248</v>
      </c>
      <c r="Q208" s="143">
        <f t="shared" si="60"/>
        <v>3.2459968602825744</v>
      </c>
      <c r="R208" s="143">
        <f t="shared" si="60"/>
        <v>3.6541199999999998</v>
      </c>
      <c r="S208" s="143">
        <f t="shared" si="60"/>
        <v>2.5101266825019795</v>
      </c>
      <c r="T208" s="143">
        <f t="shared" si="60"/>
        <v>3.1666123499142369</v>
      </c>
      <c r="U208" s="102"/>
    </row>
    <row r="209" spans="2:21" ht="15" customHeight="1" x14ac:dyDescent="0.2">
      <c r="C209" s="75"/>
      <c r="D209" s="103"/>
      <c r="E209" s="103"/>
      <c r="F209" s="22" t="s">
        <v>158</v>
      </c>
      <c r="G209" s="39"/>
      <c r="H209" s="39"/>
      <c r="I209" s="143">
        <f t="shared" si="60"/>
        <v>14.315358139534885</v>
      </c>
      <c r="J209" s="143">
        <f t="shared" si="60"/>
        <v>14.249083333333333</v>
      </c>
      <c r="K209" s="143">
        <f t="shared" si="60"/>
        <v>16.284666666666666</v>
      </c>
      <c r="L209" s="143">
        <f t="shared" si="60"/>
        <v>15.832314814814815</v>
      </c>
      <c r="M209" s="143">
        <f t="shared" si="60"/>
        <v>16.097290794979081</v>
      </c>
      <c r="N209" s="143">
        <f t="shared" si="60"/>
        <v>15.028330078125</v>
      </c>
      <c r="O209" s="143">
        <f t="shared" si="60"/>
        <v>14.342041006523765</v>
      </c>
      <c r="P209" s="143">
        <f t="shared" si="60"/>
        <v>13.984932493249325</v>
      </c>
      <c r="Q209" s="143">
        <f t="shared" si="60"/>
        <v>12.195651491365778</v>
      </c>
      <c r="R209" s="143">
        <f t="shared" si="60"/>
        <v>12.429808</v>
      </c>
      <c r="S209" s="143">
        <f t="shared" si="60"/>
        <v>12.301868566904197</v>
      </c>
      <c r="T209" s="143">
        <f t="shared" si="60"/>
        <v>13.325265866209262</v>
      </c>
      <c r="U209" s="102"/>
    </row>
    <row r="210" spans="2:21" ht="15" customHeight="1" x14ac:dyDescent="0.2">
      <c r="C210" s="75"/>
      <c r="D210" s="103"/>
      <c r="E210" s="103"/>
      <c r="F210" s="22" t="s">
        <v>208</v>
      </c>
      <c r="G210" s="39"/>
      <c r="H210" s="39"/>
      <c r="I210" s="143">
        <f>SUM(I199:I209)</f>
        <v>154.2686418604651</v>
      </c>
      <c r="J210" s="143">
        <f t="shared" ref="J210:T210" si="61">SUM(J199:J209)</f>
        <v>157.83587204995698</v>
      </c>
      <c r="K210" s="143">
        <f t="shared" si="61"/>
        <v>146.20158484065462</v>
      </c>
      <c r="L210" s="143">
        <f t="shared" si="61"/>
        <v>161.16952873959232</v>
      </c>
      <c r="M210" s="143">
        <f t="shared" si="61"/>
        <v>156.49506097110054</v>
      </c>
      <c r="N210" s="143">
        <f t="shared" si="61"/>
        <v>159.36694002543604</v>
      </c>
      <c r="O210" s="143">
        <f t="shared" si="61"/>
        <v>156.39185105875723</v>
      </c>
      <c r="P210" s="143">
        <f t="shared" si="61"/>
        <v>158.41734621648212</v>
      </c>
      <c r="Q210" s="143">
        <f t="shared" si="61"/>
        <v>184.08697996422185</v>
      </c>
      <c r="R210" s="143">
        <f t="shared" si="61"/>
        <v>188.82356595348838</v>
      </c>
      <c r="S210" s="143">
        <f t="shared" si="61"/>
        <v>198.41785581763617</v>
      </c>
      <c r="T210" s="143">
        <f t="shared" si="61"/>
        <v>169.44499829271211</v>
      </c>
      <c r="U210" s="102"/>
    </row>
    <row r="211" spans="2:21" ht="15" customHeight="1" x14ac:dyDescent="0.2">
      <c r="C211" s="75"/>
      <c r="D211" s="103"/>
      <c r="E211" s="103"/>
      <c r="F211" s="22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102"/>
    </row>
    <row r="212" spans="2:21" ht="15" customHeight="1" thickBot="1" x14ac:dyDescent="0.25">
      <c r="B212" s="18"/>
      <c r="C212" s="75"/>
      <c r="D212" s="75"/>
      <c r="E212" s="75"/>
      <c r="F212" s="101" t="s">
        <v>209</v>
      </c>
      <c r="G212" s="94"/>
      <c r="H212" s="94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75"/>
    </row>
    <row r="213" spans="2:21" ht="15" customHeight="1" x14ac:dyDescent="0.2">
      <c r="C213" s="75"/>
      <c r="D213" s="103"/>
      <c r="E213" s="103"/>
      <c r="F213" s="22" t="s">
        <v>210</v>
      </c>
      <c r="G213" s="39"/>
      <c r="H213" s="39"/>
      <c r="I213" s="145">
        <f>I161/I103</f>
        <v>9.0459455478330397E-2</v>
      </c>
      <c r="J213" s="145">
        <f t="shared" ref="J213:T213" si="62">J161/J103</f>
        <v>0.10884761064165076</v>
      </c>
      <c r="K213" s="145">
        <f t="shared" si="62"/>
        <v>0.13728746134629158</v>
      </c>
      <c r="L213" s="145">
        <f t="shared" si="62"/>
        <v>3.0309931143782217E-2</v>
      </c>
      <c r="M213" s="145">
        <f t="shared" si="62"/>
        <v>8.5005118605032903E-2</v>
      </c>
      <c r="N213" s="145">
        <f t="shared" si="62"/>
        <v>0.10676364993530418</v>
      </c>
      <c r="O213" s="145">
        <f t="shared" si="62"/>
        <v>0.20162696472915112</v>
      </c>
      <c r="P213" s="145">
        <f t="shared" si="62"/>
        <v>0.24745424779575995</v>
      </c>
      <c r="Q213" s="145">
        <f t="shared" si="62"/>
        <v>0.27767416719478111</v>
      </c>
      <c r="R213" s="145">
        <f t="shared" si="62"/>
        <v>0.22602879116245622</v>
      </c>
      <c r="S213" s="145">
        <f t="shared" si="62"/>
        <v>0.20884281015197126</v>
      </c>
      <c r="T213" s="145">
        <f t="shared" si="62"/>
        <v>0.13893941890048231</v>
      </c>
      <c r="U213" s="102"/>
    </row>
    <row r="214" spans="2:21" ht="15" customHeight="1" x14ac:dyDescent="0.2">
      <c r="C214" s="75"/>
      <c r="D214" s="103"/>
      <c r="E214" s="103"/>
      <c r="F214" s="22" t="s">
        <v>211</v>
      </c>
      <c r="G214" s="39"/>
      <c r="H214" s="39"/>
      <c r="I214" s="145">
        <f>I146/SUM(I159,I146)</f>
        <v>0.65283368577965861</v>
      </c>
      <c r="J214" s="145">
        <f t="shared" ref="J214:T214" si="63">J146/SUM(J159,J146)</f>
        <v>0.61748196830926727</v>
      </c>
      <c r="K214" s="145">
        <f t="shared" si="63"/>
        <v>0.66965155708860458</v>
      </c>
      <c r="L214" s="145">
        <f t="shared" si="63"/>
        <v>0.61580485982976207</v>
      </c>
      <c r="M214" s="145">
        <f t="shared" si="63"/>
        <v>0.65274779194281562</v>
      </c>
      <c r="N214" s="145">
        <f t="shared" si="63"/>
        <v>0.6571254057814363</v>
      </c>
      <c r="O214" s="145">
        <f t="shared" si="63"/>
        <v>0.63220191864765618</v>
      </c>
      <c r="P214" s="145">
        <f t="shared" si="63"/>
        <v>0.58483851791200592</v>
      </c>
      <c r="Q214" s="145">
        <f t="shared" si="63"/>
        <v>0.64698349725070259</v>
      </c>
      <c r="R214" s="145">
        <f t="shared" si="63"/>
        <v>0.61012365881366992</v>
      </c>
      <c r="S214" s="145">
        <f t="shared" si="63"/>
        <v>0.65827233446408751</v>
      </c>
      <c r="T214" s="145">
        <f t="shared" si="63"/>
        <v>0.63123979463972446</v>
      </c>
      <c r="U214" s="102"/>
    </row>
    <row r="215" spans="2:21" ht="15" customHeight="1" x14ac:dyDescent="0.2">
      <c r="C215" s="75"/>
      <c r="D215" s="103"/>
      <c r="E215" s="103"/>
      <c r="F215" s="22" t="s">
        <v>212</v>
      </c>
      <c r="G215" s="39"/>
      <c r="H215" s="39"/>
      <c r="I215" s="143">
        <f>I167/I39</f>
        <v>6.1514697674418608</v>
      </c>
      <c r="J215" s="143">
        <f t="shared" ref="J215:T215" si="64">J167/J39</f>
        <v>6.2937962962962963</v>
      </c>
      <c r="K215" s="143">
        <f t="shared" si="64"/>
        <v>5.7874179894179889</v>
      </c>
      <c r="L215" s="143">
        <f t="shared" si="64"/>
        <v>6.2966975308641979</v>
      </c>
      <c r="M215" s="143">
        <f t="shared" si="64"/>
        <v>6.2435669456066947</v>
      </c>
      <c r="N215" s="143">
        <f t="shared" si="64"/>
        <v>6.1420117187500001</v>
      </c>
      <c r="O215" s="143">
        <f t="shared" si="64"/>
        <v>6.1115377446411934</v>
      </c>
      <c r="P215" s="143">
        <f t="shared" si="64"/>
        <v>6.5881638163816376</v>
      </c>
      <c r="Q215" s="143">
        <f t="shared" si="64"/>
        <v>6.7706122448979595</v>
      </c>
      <c r="R215" s="143">
        <f t="shared" si="64"/>
        <v>5.6918319999999998</v>
      </c>
      <c r="S215" s="143">
        <f t="shared" si="64"/>
        <v>6.5647110055423594</v>
      </c>
      <c r="T215" s="143">
        <f t="shared" si="64"/>
        <v>6.8095540308747848</v>
      </c>
      <c r="U215" s="102"/>
    </row>
    <row r="216" spans="2:21" ht="15" customHeight="1" x14ac:dyDescent="0.2">
      <c r="C216" s="75"/>
      <c r="D216" s="75"/>
      <c r="E216" s="75"/>
      <c r="U216" s="75"/>
    </row>
    <row r="217" spans="2:21" ht="15" customHeight="1" x14ac:dyDescent="0.2">
      <c r="C217" s="75"/>
      <c r="D217" s="75"/>
      <c r="E217" s="75"/>
      <c r="U217" s="75"/>
    </row>
    <row r="218" spans="2:21" ht="15" customHeight="1" x14ac:dyDescent="0.2">
      <c r="C218" s="75"/>
      <c r="D218" s="75"/>
      <c r="E218" s="75"/>
      <c r="U218" s="75"/>
    </row>
    <row r="219" spans="2:21" ht="15" customHeight="1" x14ac:dyDescent="0.2">
      <c r="C219" s="75"/>
      <c r="D219" s="75"/>
      <c r="E219" s="75"/>
      <c r="U219" s="75"/>
    </row>
    <row r="220" spans="2:21" ht="15" customHeight="1" x14ac:dyDescent="0.2">
      <c r="U220" s="75"/>
    </row>
    <row r="221" spans="2:21" ht="15" customHeight="1" x14ac:dyDescent="0.2">
      <c r="U221" s="75"/>
    </row>
    <row r="222" spans="2:21" ht="15" customHeight="1" x14ac:dyDescent="0.2">
      <c r="U222" s="75"/>
    </row>
    <row r="223" spans="2:21" ht="15" customHeight="1" x14ac:dyDescent="0.2">
      <c r="U223" s="75"/>
    </row>
    <row r="224" spans="2:21" ht="15" customHeight="1" x14ac:dyDescent="0.2">
      <c r="U224" s="75"/>
    </row>
  </sheetData>
  <sheetProtection algorithmName="SHA-512" hashValue="SQqE5wMo8wASmjhQlzyi6r7Aq+MZX/O/WVyZrKUJsVrSG3bD6BdcbLLZ/gY1zLNrPryU5xq0vuZWCvH7/UPzGw==" saltValue="PLiYItNzXO8Vs9mdZWgneA==" spinCount="100000" sheet="1" objects="1" scenarios="1"/>
  <conditionalFormatting sqref="I162:U162">
    <cfRule type="cellIs" dxfId="31" priority="3" operator="equal">
      <formula>FALSE</formula>
    </cfRule>
    <cfRule type="cellIs" dxfId="30" priority="4" operator="equal">
      <formula>TRUE</formula>
    </cfRule>
  </conditionalFormatting>
  <conditionalFormatting sqref="U162">
    <cfRule type="cellIs" dxfId="29" priority="1" operator="equal">
      <formula>FALSE</formula>
    </cfRule>
    <cfRule type="cellIs" dxfId="28" priority="2" operator="equal">
      <formula>TRUE</formula>
    </cfRule>
  </conditionalFormatting>
  <dataValidations count="1">
    <dataValidation type="list" allowBlank="1" showInputMessage="1" showErrorMessage="1" sqref="D5:E5" xr:uid="{6F82321F-F90B-4133-993B-4402987B051D}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808-A915-4C2E-A334-B9A6408853AA}">
  <sheetPr codeName="Sheet2">
    <pageSetUpPr fitToPage="1"/>
  </sheetPr>
  <dimension ref="A1:U92"/>
  <sheetViews>
    <sheetView showGridLines="0" zoomScaleNormal="100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I11" sqref="I11"/>
    </sheetView>
  </sheetViews>
  <sheetFormatPr defaultColWidth="11.75" defaultRowHeight="15" customHeight="1" x14ac:dyDescent="0.2"/>
  <cols>
    <col min="1" max="1" width="10.75" style="18" hidden="1" customWidth="1"/>
    <col min="2" max="2" width="1.75" style="38" customWidth="1"/>
    <col min="3" max="3" width="3.75" style="18" customWidth="1"/>
    <col min="4" max="4" width="23.125" style="18" hidden="1" customWidth="1"/>
    <col min="5" max="5" width="22.375" style="18" hidden="1" customWidth="1"/>
    <col min="6" max="6" width="37.625" style="18" customWidth="1"/>
    <col min="7" max="7" width="3.75" style="18" hidden="1" customWidth="1"/>
    <col min="8" max="8" width="3.75" style="18" customWidth="1"/>
    <col min="9" max="20" width="12.75" style="18" customWidth="1"/>
    <col min="21" max="16384" width="11.75" style="18"/>
  </cols>
  <sheetData>
    <row r="1" spans="1:21" ht="15" hidden="1" customHeight="1" x14ac:dyDescent="0.2">
      <c r="A1" s="18" t="s">
        <v>0</v>
      </c>
      <c r="B1" s="18"/>
      <c r="C1" s="18" t="s">
        <v>1</v>
      </c>
      <c r="D1" s="18" t="str">
        <f>IF(D5,"#showcolumn","#hidecolumn")</f>
        <v>#hidecolumn</v>
      </c>
      <c r="E1" s="18" t="str">
        <f>IF(E5,"#showcolumn","#hidecolumn")</f>
        <v>#hidecolumn</v>
      </c>
      <c r="G1" s="18" t="s">
        <v>0</v>
      </c>
      <c r="H1" s="18" t="str">
        <f>IF(H5="Empty","#hidecolumn","#showcolumn")</f>
        <v>#showcolumn</v>
      </c>
      <c r="I1" s="18" t="str">
        <f>IF(I5="Empty","#hidecolumn","#showcolumn")</f>
        <v>#showcolumn</v>
      </c>
      <c r="J1" s="18" t="str">
        <f t="shared" ref="J1:T1" si="0">IF(J5="Empty","#hidecolumn","#showcolumn")</f>
        <v>#showcolumn</v>
      </c>
      <c r="K1" s="18" t="str">
        <f t="shared" si="0"/>
        <v>#showcolumn</v>
      </c>
      <c r="L1" s="18" t="str">
        <f t="shared" si="0"/>
        <v>#showcolumn</v>
      </c>
      <c r="M1" s="18" t="str">
        <f t="shared" si="0"/>
        <v>#showcolumn</v>
      </c>
      <c r="N1" s="18" t="str">
        <f t="shared" si="0"/>
        <v>#showcolumn</v>
      </c>
      <c r="O1" s="18" t="str">
        <f t="shared" si="0"/>
        <v>#showcolumn</v>
      </c>
      <c r="P1" s="18" t="str">
        <f t="shared" si="0"/>
        <v>#showcolumn</v>
      </c>
      <c r="Q1" s="18" t="str">
        <f t="shared" si="0"/>
        <v>#showcolumn</v>
      </c>
      <c r="R1" s="18" t="str">
        <f t="shared" si="0"/>
        <v>#showcolumn</v>
      </c>
      <c r="S1" s="18" t="str">
        <f t="shared" si="0"/>
        <v>#showcolumn</v>
      </c>
      <c r="T1" s="18" t="str">
        <f t="shared" si="0"/>
        <v>#showcolumn</v>
      </c>
      <c r="U1" s="18" t="s">
        <v>68</v>
      </c>
    </row>
    <row r="2" spans="1:21" ht="15" hidden="1" customHeight="1" thickBot="1" x14ac:dyDescent="0.25">
      <c r="A2" s="18" t="s">
        <v>1</v>
      </c>
      <c r="B2" s="19" t="str">
        <f>IF(FlagProtectSheet,"#protectsheet","#unprotectsheet")</f>
        <v>#protectsheet</v>
      </c>
      <c r="D2" s="20" t="s">
        <v>16</v>
      </c>
      <c r="E2" s="21"/>
      <c r="I2" s="18" t="s">
        <v>7</v>
      </c>
    </row>
    <row r="3" spans="1:21" ht="15" hidden="1" customHeight="1" x14ac:dyDescent="0.2">
      <c r="A3" s="18" t="s">
        <v>1</v>
      </c>
      <c r="B3" s="18"/>
      <c r="D3" s="22" t="s">
        <v>44</v>
      </c>
      <c r="E3" s="22" t="s">
        <v>45</v>
      </c>
      <c r="I3" s="23">
        <f t="shared" ref="I3:R3" si="1">IF(I4=12,J3-1,J3)</f>
        <v>2021</v>
      </c>
      <c r="J3" s="23">
        <f t="shared" si="1"/>
        <v>2021</v>
      </c>
      <c r="K3" s="23">
        <f t="shared" si="1"/>
        <v>2021</v>
      </c>
      <c r="L3" s="23">
        <f t="shared" si="1"/>
        <v>2021</v>
      </c>
      <c r="M3" s="23">
        <f t="shared" si="1"/>
        <v>2021</v>
      </c>
      <c r="N3" s="23">
        <f t="shared" si="1"/>
        <v>2021</v>
      </c>
      <c r="O3" s="23">
        <f t="shared" si="1"/>
        <v>2022</v>
      </c>
      <c r="P3" s="23">
        <f t="shared" si="1"/>
        <v>2022</v>
      </c>
      <c r="Q3" s="23">
        <f t="shared" si="1"/>
        <v>2022</v>
      </c>
      <c r="R3" s="23">
        <f t="shared" si="1"/>
        <v>2022</v>
      </c>
      <c r="S3" s="23">
        <f>IF(S4=12,T3-1,T3)</f>
        <v>2022</v>
      </c>
      <c r="T3" s="23">
        <f t="shared" ref="T3" si="2">pvYear</f>
        <v>2022</v>
      </c>
      <c r="U3" s="24"/>
    </row>
    <row r="4" spans="1:21" ht="15" hidden="1" customHeight="1" thickBot="1" x14ac:dyDescent="0.25">
      <c r="A4" s="18" t="s">
        <v>1</v>
      </c>
      <c r="B4" s="18"/>
      <c r="D4" s="23" t="s">
        <v>291</v>
      </c>
      <c r="E4" s="23" t="s">
        <v>79</v>
      </c>
      <c r="I4" s="23">
        <f t="shared" ref="I4:Q4" si="3">IF(J4=1,12,J4-1)</f>
        <v>7</v>
      </c>
      <c r="J4" s="23">
        <f t="shared" si="3"/>
        <v>8</v>
      </c>
      <c r="K4" s="23">
        <f t="shared" si="3"/>
        <v>9</v>
      </c>
      <c r="L4" s="23">
        <f t="shared" si="3"/>
        <v>10</v>
      </c>
      <c r="M4" s="23">
        <f t="shared" si="3"/>
        <v>11</v>
      </c>
      <c r="N4" s="23">
        <f t="shared" si="3"/>
        <v>12</v>
      </c>
      <c r="O4" s="23">
        <f t="shared" si="3"/>
        <v>1</v>
      </c>
      <c r="P4" s="23">
        <f t="shared" si="3"/>
        <v>2</v>
      </c>
      <c r="Q4" s="23">
        <f t="shared" si="3"/>
        <v>3</v>
      </c>
      <c r="R4" s="23">
        <f>IF(S4=1,12,S4-1)</f>
        <v>4</v>
      </c>
      <c r="S4" s="23">
        <f>IF(T4=1,12,T4-1)</f>
        <v>5</v>
      </c>
      <c r="T4" s="23">
        <f>pvPeriod</f>
        <v>6</v>
      </c>
    </row>
    <row r="5" spans="1:21" ht="15" hidden="1" customHeight="1" thickBot="1" x14ac:dyDescent="0.25">
      <c r="A5" s="18" t="s">
        <v>1</v>
      </c>
      <c r="B5" s="18"/>
      <c r="D5" s="25" t="b">
        <v>0</v>
      </c>
      <c r="E5" s="25" t="b">
        <v>0</v>
      </c>
      <c r="I5" s="26" t="s">
        <v>104</v>
      </c>
      <c r="J5" s="26" t="s">
        <v>104</v>
      </c>
      <c r="K5" s="26" t="s">
        <v>104</v>
      </c>
      <c r="L5" s="26" t="s">
        <v>104</v>
      </c>
      <c r="M5" s="26" t="s">
        <v>104</v>
      </c>
      <c r="N5" s="26" t="s">
        <v>104</v>
      </c>
      <c r="O5" s="26" t="s">
        <v>104</v>
      </c>
      <c r="P5" s="26" t="s">
        <v>104</v>
      </c>
      <c r="Q5" s="26" t="s">
        <v>104</v>
      </c>
      <c r="R5" s="26" t="s">
        <v>104</v>
      </c>
      <c r="S5" s="26" t="s">
        <v>104</v>
      </c>
      <c r="T5" s="26" t="s">
        <v>104</v>
      </c>
    </row>
    <row r="6" spans="1:21" ht="15" hidden="1" customHeight="1" x14ac:dyDescent="0.2">
      <c r="A6" s="18" t="s">
        <v>1</v>
      </c>
      <c r="B6" s="18"/>
    </row>
    <row r="7" spans="1:21" ht="30" customHeight="1" thickBot="1" x14ac:dyDescent="0.55000000000000004">
      <c r="B7" s="18"/>
      <c r="C7" s="27" t="s">
        <v>78</v>
      </c>
      <c r="D7" s="27"/>
      <c r="E7" s="27"/>
      <c r="F7" s="27"/>
    </row>
    <row r="8" spans="1:21" ht="19.5" customHeight="1" x14ac:dyDescent="0.2">
      <c r="B8" s="18"/>
      <c r="C8" s="28" t="str">
        <f>$D$4</f>
        <v>103 (Avista Sun City West)</v>
      </c>
      <c r="E8" s="28"/>
      <c r="F8" s="28"/>
      <c r="I8" s="29" t="s">
        <v>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1" ht="15" customHeight="1" x14ac:dyDescent="0.2">
      <c r="B9" s="18"/>
      <c r="C9" s="30"/>
      <c r="D9" s="30"/>
      <c r="E9" s="30"/>
      <c r="F9" s="30">
        <f>$T$10</f>
        <v>44727</v>
      </c>
      <c r="G9" s="31"/>
      <c r="H9" s="31"/>
      <c r="I9" s="32" t="str">
        <f t="shared" ref="I9:T9" ca="1" si="4">IF(OFFSET(I5,0,-1)&lt;&gt;I5,I5,"")</f>
        <v>Actual</v>
      </c>
      <c r="J9" s="32" t="str">
        <f t="shared" ca="1" si="4"/>
        <v/>
      </c>
      <c r="K9" s="32" t="str">
        <f t="shared" ca="1" si="4"/>
        <v/>
      </c>
      <c r="L9" s="32" t="str">
        <f t="shared" ca="1" si="4"/>
        <v/>
      </c>
      <c r="M9" s="32" t="str">
        <f t="shared" ca="1" si="4"/>
        <v/>
      </c>
      <c r="N9" s="32" t="str">
        <f t="shared" ca="1" si="4"/>
        <v/>
      </c>
      <c r="O9" s="32" t="str">
        <f t="shared" ca="1" si="4"/>
        <v/>
      </c>
      <c r="P9" s="32" t="str">
        <f t="shared" ca="1" si="4"/>
        <v/>
      </c>
      <c r="Q9" s="32" t="str">
        <f t="shared" ca="1" si="4"/>
        <v/>
      </c>
      <c r="R9" s="32" t="str">
        <f t="shared" ca="1" si="4"/>
        <v/>
      </c>
      <c r="S9" s="32" t="str">
        <f t="shared" ca="1" si="4"/>
        <v/>
      </c>
      <c r="T9" s="32" t="str">
        <f t="shared" ca="1" si="4"/>
        <v/>
      </c>
      <c r="U9" s="33" t="s">
        <v>184</v>
      </c>
    </row>
    <row r="10" spans="1:21" ht="15" customHeight="1" x14ac:dyDescent="0.2">
      <c r="B10" s="18"/>
      <c r="C10" s="34"/>
      <c r="D10" s="34"/>
      <c r="E10" s="34"/>
      <c r="F10" s="34" t="str">
        <f>"in "&amp;$F$4&amp;" currency"</f>
        <v>in  currency</v>
      </c>
      <c r="G10" s="35"/>
      <c r="H10" s="35"/>
      <c r="I10" s="36">
        <f>DATE(I$3,I$4,15)</f>
        <v>44392</v>
      </c>
      <c r="J10" s="36">
        <f t="shared" ref="J10:O10" si="5">DATE(J$3,J$4,15)</f>
        <v>44423</v>
      </c>
      <c r="K10" s="36">
        <f t="shared" si="5"/>
        <v>44454</v>
      </c>
      <c r="L10" s="36">
        <f t="shared" si="5"/>
        <v>44484</v>
      </c>
      <c r="M10" s="36">
        <f t="shared" si="5"/>
        <v>44515</v>
      </c>
      <c r="N10" s="36">
        <f t="shared" si="5"/>
        <v>44545</v>
      </c>
      <c r="O10" s="36">
        <f t="shared" si="5"/>
        <v>44576</v>
      </c>
      <c r="P10" s="36">
        <f t="shared" ref="P10:T10" si="6">DATE(P$3,P$4,15)</f>
        <v>44607</v>
      </c>
      <c r="Q10" s="36">
        <f t="shared" si="6"/>
        <v>44635</v>
      </c>
      <c r="R10" s="36">
        <f t="shared" si="6"/>
        <v>44666</v>
      </c>
      <c r="S10" s="36">
        <f t="shared" si="6"/>
        <v>44696</v>
      </c>
      <c r="T10" s="36">
        <f t="shared" si="6"/>
        <v>44727</v>
      </c>
      <c r="U10" s="33" t="s">
        <v>117</v>
      </c>
    </row>
    <row r="11" spans="1:21" ht="15" customHeight="1" x14ac:dyDescent="0.2">
      <c r="A11" s="18" t="s">
        <v>9</v>
      </c>
      <c r="B11" s="18"/>
    </row>
    <row r="12" spans="1:21" s="37" customFormat="1" ht="20.25" customHeight="1" thickBot="1" x14ac:dyDescent="0.25">
      <c r="A12" s="37" t="str">
        <f>IF(COUNTBLANK(A13:A16)&gt;0,"#showrow","#hiderow")</f>
        <v>#showrow</v>
      </c>
      <c r="C12" s="20" t="str">
        <f>Group1</f>
        <v>Revenue</v>
      </c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" hidden="1" customHeight="1" x14ac:dyDescent="0.2">
      <c r="A13" s="18" t="s">
        <v>1</v>
      </c>
      <c r="D13" s="22" t="s">
        <v>77</v>
      </c>
      <c r="E13" s="22" t="s">
        <v>76</v>
      </c>
      <c r="F13" s="22" t="s">
        <v>10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>
        <f>SUM(I13:T13)</f>
        <v>0</v>
      </c>
    </row>
    <row r="14" spans="1:21" ht="15" customHeight="1" x14ac:dyDescent="0.2">
      <c r="D14" s="22" t="s">
        <v>291</v>
      </c>
      <c r="E14" s="22" t="s">
        <v>79</v>
      </c>
      <c r="F14" s="22" t="s">
        <v>330</v>
      </c>
      <c r="G14" s="39"/>
      <c r="H14" s="39"/>
      <c r="I14" s="39">
        <v>171137.01</v>
      </c>
      <c r="J14" s="39">
        <v>169701.3</v>
      </c>
      <c r="K14" s="39">
        <v>153753.96</v>
      </c>
      <c r="L14" s="39">
        <v>152920.45000000001</v>
      </c>
      <c r="M14" s="39">
        <v>154565.62</v>
      </c>
      <c r="N14" s="39">
        <v>164662.45000000001</v>
      </c>
      <c r="O14" s="39">
        <v>174714.27</v>
      </c>
      <c r="P14" s="39">
        <v>192961.38</v>
      </c>
      <c r="Q14" s="39">
        <v>206598.68</v>
      </c>
      <c r="R14" s="39">
        <v>211763.48</v>
      </c>
      <c r="S14" s="39">
        <v>209558.13</v>
      </c>
      <c r="T14" s="39">
        <v>197685.09</v>
      </c>
      <c r="U14" s="40">
        <f t="shared" ref="U14:U15" si="7">SUM(I14:T14)</f>
        <v>2160021.8199999998</v>
      </c>
    </row>
    <row r="15" spans="1:21" ht="15" customHeight="1" thickBot="1" x14ac:dyDescent="0.25">
      <c r="D15" s="22" t="s">
        <v>291</v>
      </c>
      <c r="E15" s="22" t="s">
        <v>79</v>
      </c>
      <c r="F15" s="22" t="s">
        <v>331</v>
      </c>
      <c r="G15" s="39"/>
      <c r="H15" s="39"/>
      <c r="I15" s="39">
        <v>211.91</v>
      </c>
      <c r="J15" s="39">
        <v>10068.93</v>
      </c>
      <c r="K15" s="39">
        <v>2654.06</v>
      </c>
      <c r="L15" s="39">
        <v>3801.78</v>
      </c>
      <c r="M15" s="39">
        <v>5048.18</v>
      </c>
      <c r="N15" s="39">
        <v>10140.209999999999</v>
      </c>
      <c r="O15" s="39">
        <v>6270.6</v>
      </c>
      <c r="P15" s="39">
        <v>7500</v>
      </c>
      <c r="Q15" s="39">
        <v>12056.59</v>
      </c>
      <c r="R15" s="39">
        <v>4245.8599999999997</v>
      </c>
      <c r="S15" s="39">
        <v>4000</v>
      </c>
      <c r="T15" s="39">
        <v>5054.71</v>
      </c>
      <c r="U15" s="40">
        <f t="shared" si="7"/>
        <v>71052.83</v>
      </c>
    </row>
    <row r="16" spans="1:21" ht="15" hidden="1" customHeight="1" thickBot="1" x14ac:dyDescent="0.25">
      <c r="A16" s="18" t="s">
        <v>1</v>
      </c>
      <c r="B16" s="18"/>
    </row>
    <row r="17" spans="1:21" s="37" customFormat="1" ht="15" customHeight="1" x14ac:dyDescent="0.2">
      <c r="A17" s="37" t="str">
        <f>A12</f>
        <v>#showrow</v>
      </c>
      <c r="B17" s="41"/>
      <c r="C17" s="42" t="str">
        <f>"Total "&amp;C12</f>
        <v>Total Revenue</v>
      </c>
      <c r="D17" s="42"/>
      <c r="E17" s="42"/>
      <c r="F17" s="42"/>
      <c r="G17" s="43">
        <f>IF(Operator_Group1="+",1,-1)</f>
        <v>1</v>
      </c>
      <c r="H17" s="43"/>
      <c r="I17" s="43">
        <f t="shared" ref="I17:U17" si="8">SUMIFS(I13:I16,$D13:$D16,"&lt;&gt;*[-]*",$E13:$E16,"&lt;&gt;*[-]*",$F13:$F16,"&lt;&gt;*[-]*")</f>
        <v>171348.92</v>
      </c>
      <c r="J17" s="43">
        <f t="shared" si="8"/>
        <v>179770.22999999998</v>
      </c>
      <c r="K17" s="43">
        <f t="shared" si="8"/>
        <v>156408.01999999999</v>
      </c>
      <c r="L17" s="43">
        <f t="shared" si="8"/>
        <v>156722.23000000001</v>
      </c>
      <c r="M17" s="43">
        <f t="shared" si="8"/>
        <v>159613.79999999999</v>
      </c>
      <c r="N17" s="43">
        <f t="shared" si="8"/>
        <v>174802.66</v>
      </c>
      <c r="O17" s="43">
        <f t="shared" si="8"/>
        <v>180984.87</v>
      </c>
      <c r="P17" s="43">
        <f t="shared" si="8"/>
        <v>200461.38</v>
      </c>
      <c r="Q17" s="43">
        <f t="shared" si="8"/>
        <v>218655.27</v>
      </c>
      <c r="R17" s="43">
        <f t="shared" si="8"/>
        <v>216009.34</v>
      </c>
      <c r="S17" s="43">
        <f t="shared" si="8"/>
        <v>213558.13</v>
      </c>
      <c r="T17" s="43">
        <f t="shared" si="8"/>
        <v>202739.8</v>
      </c>
      <c r="U17" s="44">
        <f t="shared" si="8"/>
        <v>2231074.65</v>
      </c>
    </row>
    <row r="18" spans="1:21" s="37" customFormat="1" ht="15" customHeight="1" x14ac:dyDescent="0.2">
      <c r="A18" s="37" t="str">
        <f>A17</f>
        <v>#showrow</v>
      </c>
    </row>
    <row r="19" spans="1:21" s="37" customFormat="1" ht="20.25" customHeight="1" thickBot="1" x14ac:dyDescent="0.25">
      <c r="A19" s="37" t="str">
        <f>IF(COUNTBLANK(A20:A31)&gt;0,"#showrow","#hiderow")</f>
        <v>#showrow</v>
      </c>
      <c r="C19" s="20" t="str">
        <f>Group2</f>
        <v>Operating Expenses</v>
      </c>
      <c r="D19" s="20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5" hidden="1" customHeight="1" x14ac:dyDescent="0.2">
      <c r="A20" s="18" t="s">
        <v>1</v>
      </c>
      <c r="D20" s="22" t="s">
        <v>77</v>
      </c>
      <c r="E20" s="22" t="s">
        <v>76</v>
      </c>
      <c r="F20" s="22" t="s">
        <v>10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40">
        <f>SUM(I20:T20)</f>
        <v>0</v>
      </c>
    </row>
    <row r="21" spans="1:21" ht="15" customHeight="1" x14ac:dyDescent="0.2">
      <c r="D21" s="22" t="s">
        <v>291</v>
      </c>
      <c r="E21" s="22" t="s">
        <v>79</v>
      </c>
      <c r="F21" s="22" t="s">
        <v>334</v>
      </c>
      <c r="G21" s="39"/>
      <c r="H21" s="39"/>
      <c r="I21" s="39">
        <v>93544.58</v>
      </c>
      <c r="J21" s="39">
        <v>90817.600000000006</v>
      </c>
      <c r="K21" s="39">
        <v>83396.36</v>
      </c>
      <c r="L21" s="39">
        <v>86661</v>
      </c>
      <c r="M21" s="39">
        <v>87869</v>
      </c>
      <c r="N21" s="39">
        <v>94996.5</v>
      </c>
      <c r="O21" s="39">
        <v>80813.259999999995</v>
      </c>
      <c r="P21" s="39">
        <v>84211.34</v>
      </c>
      <c r="Q21" s="39">
        <v>94950.28</v>
      </c>
      <c r="R21" s="39">
        <v>94631.41</v>
      </c>
      <c r="S21" s="39">
        <v>103019.57</v>
      </c>
      <c r="T21" s="39">
        <v>102662.49</v>
      </c>
      <c r="U21" s="40">
        <f t="shared" ref="U21:U30" si="9">SUM(I21:T21)</f>
        <v>1097573.3900000001</v>
      </c>
    </row>
    <row r="22" spans="1:21" ht="15" customHeight="1" x14ac:dyDescent="0.2">
      <c r="D22" s="22" t="s">
        <v>291</v>
      </c>
      <c r="E22" s="22" t="s">
        <v>79</v>
      </c>
      <c r="F22" s="22" t="s">
        <v>335</v>
      </c>
      <c r="G22" s="39"/>
      <c r="H22" s="39"/>
      <c r="I22" s="39">
        <v>8198.76</v>
      </c>
      <c r="J22" s="39">
        <v>8104.66</v>
      </c>
      <c r="K22" s="39">
        <v>6963.18</v>
      </c>
      <c r="L22" s="39">
        <v>6924.09</v>
      </c>
      <c r="M22" s="39">
        <v>7462.08</v>
      </c>
      <c r="N22" s="39">
        <v>7607.12</v>
      </c>
      <c r="O22" s="39">
        <v>10535.77</v>
      </c>
      <c r="P22" s="39">
        <v>4015.27</v>
      </c>
      <c r="Q22" s="39">
        <v>7234.52</v>
      </c>
      <c r="R22" s="39">
        <v>7372.12</v>
      </c>
      <c r="S22" s="39">
        <v>8200.84</v>
      </c>
      <c r="T22" s="39">
        <v>7533.83</v>
      </c>
      <c r="U22" s="40">
        <f t="shared" si="9"/>
        <v>90152.239999999991</v>
      </c>
    </row>
    <row r="23" spans="1:21" ht="15" customHeight="1" x14ac:dyDescent="0.2">
      <c r="D23" s="22" t="s">
        <v>291</v>
      </c>
      <c r="E23" s="22" t="s">
        <v>79</v>
      </c>
      <c r="F23" s="22" t="s">
        <v>336</v>
      </c>
      <c r="G23" s="39"/>
      <c r="H23" s="39"/>
      <c r="I23" s="39">
        <v>2457.11</v>
      </c>
      <c r="J23" s="39">
        <v>2301.2199999999998</v>
      </c>
      <c r="K23" s="39">
        <v>1357.8</v>
      </c>
      <c r="L23" s="39">
        <v>4814.66</v>
      </c>
      <c r="M23" s="39">
        <v>3160.49</v>
      </c>
      <c r="N23" s="39">
        <v>1635.12</v>
      </c>
      <c r="O23" s="39">
        <v>2579.79</v>
      </c>
      <c r="P23" s="39">
        <v>2793.58</v>
      </c>
      <c r="Q23" s="39">
        <v>2439.11</v>
      </c>
      <c r="R23" s="39">
        <v>3457.14</v>
      </c>
      <c r="S23" s="39">
        <v>2793.79</v>
      </c>
      <c r="T23" s="39">
        <v>2666.47</v>
      </c>
      <c r="U23" s="40">
        <f t="shared" si="9"/>
        <v>32456.280000000006</v>
      </c>
    </row>
    <row r="24" spans="1:21" ht="15" customHeight="1" x14ac:dyDescent="0.2">
      <c r="D24" s="22" t="s">
        <v>291</v>
      </c>
      <c r="E24" s="22" t="s">
        <v>79</v>
      </c>
      <c r="F24" s="22" t="s">
        <v>337</v>
      </c>
      <c r="G24" s="39"/>
      <c r="H24" s="39"/>
      <c r="I24" s="39">
        <v>9509.6200000000008</v>
      </c>
      <c r="J24" s="39">
        <v>15207.14</v>
      </c>
      <c r="K24" s="39">
        <v>5668.55</v>
      </c>
      <c r="L24" s="39">
        <v>16707.72</v>
      </c>
      <c r="M24" s="39">
        <v>9092.84</v>
      </c>
      <c r="N24" s="39">
        <v>13503.92</v>
      </c>
      <c r="O24" s="39">
        <v>10323.219999999999</v>
      </c>
      <c r="P24" s="39">
        <v>19571.97</v>
      </c>
      <c r="Q24" s="39">
        <v>11250.58</v>
      </c>
      <c r="R24" s="39">
        <v>18026.77</v>
      </c>
      <c r="S24" s="39">
        <v>13112.8</v>
      </c>
      <c r="T24" s="39">
        <v>19037.05</v>
      </c>
      <c r="U24" s="40">
        <f t="shared" si="9"/>
        <v>161012.18</v>
      </c>
    </row>
    <row r="25" spans="1:21" ht="15" customHeight="1" x14ac:dyDescent="0.2">
      <c r="D25" s="22" t="s">
        <v>291</v>
      </c>
      <c r="E25" s="22" t="s">
        <v>79</v>
      </c>
      <c r="F25" s="22" t="s">
        <v>338</v>
      </c>
      <c r="G25" s="39"/>
      <c r="H25" s="39"/>
      <c r="I25" s="39">
        <v>2557.1799999999998</v>
      </c>
      <c r="J25" s="39">
        <v>1903.02</v>
      </c>
      <c r="K25" s="39">
        <v>2819.27</v>
      </c>
      <c r="L25" s="39">
        <v>1697.57</v>
      </c>
      <c r="M25" s="39">
        <v>498.89</v>
      </c>
      <c r="N25" s="39">
        <v>222.43</v>
      </c>
      <c r="O25" s="39">
        <v>1407.53</v>
      </c>
      <c r="P25" s="39">
        <v>2782.5</v>
      </c>
      <c r="Q25" s="39">
        <v>1668.59</v>
      </c>
      <c r="R25" s="39">
        <v>3728.19</v>
      </c>
      <c r="S25" s="39">
        <v>3196.19</v>
      </c>
      <c r="T25" s="39">
        <v>1487.55</v>
      </c>
      <c r="U25" s="40">
        <f t="shared" si="9"/>
        <v>23968.909999999996</v>
      </c>
    </row>
    <row r="26" spans="1:21" ht="15" customHeight="1" x14ac:dyDescent="0.2">
      <c r="D26" s="22" t="s">
        <v>291</v>
      </c>
      <c r="E26" s="22" t="s">
        <v>79</v>
      </c>
      <c r="F26" s="22" t="s">
        <v>339</v>
      </c>
      <c r="G26" s="39"/>
      <c r="H26" s="39"/>
      <c r="I26" s="39">
        <v>570</v>
      </c>
      <c r="J26" s="39">
        <v>1798.48</v>
      </c>
      <c r="K26" s="39">
        <v>570</v>
      </c>
      <c r="L26" s="39">
        <v>570</v>
      </c>
      <c r="M26" s="39">
        <v>725.68</v>
      </c>
      <c r="N26" s="39">
        <v>1157.07</v>
      </c>
      <c r="O26" s="39">
        <v>1260.3699999999999</v>
      </c>
      <c r="P26" s="39">
        <v>753.99</v>
      </c>
      <c r="Q26" s="39">
        <v>1017.99</v>
      </c>
      <c r="R26" s="39">
        <v>1754.2</v>
      </c>
      <c r="S26" s="39">
        <v>1069.78</v>
      </c>
      <c r="T26" s="39">
        <v>748.31</v>
      </c>
      <c r="U26" s="40">
        <f t="shared" si="9"/>
        <v>11995.87</v>
      </c>
    </row>
    <row r="27" spans="1:21" ht="15" customHeight="1" x14ac:dyDescent="0.2">
      <c r="D27" s="22" t="s">
        <v>291</v>
      </c>
      <c r="E27" s="22" t="s">
        <v>79</v>
      </c>
      <c r="F27" s="22" t="s">
        <v>340</v>
      </c>
      <c r="G27" s="39"/>
      <c r="H27" s="39"/>
      <c r="I27" s="39">
        <v>10825.49</v>
      </c>
      <c r="J27" s="39">
        <v>10843.04</v>
      </c>
      <c r="K27" s="39">
        <v>7504.43</v>
      </c>
      <c r="L27" s="39">
        <v>8274.01</v>
      </c>
      <c r="M27" s="39">
        <v>10180.799999999999</v>
      </c>
      <c r="N27" s="39">
        <v>10038.120000000001</v>
      </c>
      <c r="O27" s="39">
        <v>9399.82</v>
      </c>
      <c r="P27" s="39">
        <v>9611.19</v>
      </c>
      <c r="Q27" s="39">
        <v>12286.25</v>
      </c>
      <c r="R27" s="39">
        <v>10458.959999999999</v>
      </c>
      <c r="S27" s="39">
        <v>10293.83</v>
      </c>
      <c r="T27" s="39">
        <v>11760.4</v>
      </c>
      <c r="U27" s="40">
        <f t="shared" si="9"/>
        <v>121476.34000000001</v>
      </c>
    </row>
    <row r="28" spans="1:21" ht="15" customHeight="1" x14ac:dyDescent="0.2">
      <c r="D28" s="22" t="s">
        <v>291</v>
      </c>
      <c r="E28" s="22" t="s">
        <v>79</v>
      </c>
      <c r="F28" s="22" t="s">
        <v>341</v>
      </c>
      <c r="G28" s="39"/>
      <c r="H28" s="39"/>
      <c r="I28" s="39">
        <v>9009.07</v>
      </c>
      <c r="J28" s="39">
        <v>9077.74</v>
      </c>
      <c r="K28" s="39">
        <v>8754.83</v>
      </c>
      <c r="L28" s="39">
        <v>7326.49</v>
      </c>
      <c r="M28" s="39">
        <v>6914.69</v>
      </c>
      <c r="N28" s="39">
        <v>7067.86</v>
      </c>
      <c r="O28" s="39">
        <v>7796.5</v>
      </c>
      <c r="P28" s="39">
        <v>7329.56</v>
      </c>
      <c r="Q28" s="39">
        <v>7420.37</v>
      </c>
      <c r="R28" s="39">
        <v>7651.31</v>
      </c>
      <c r="S28" s="39">
        <v>8563.7000000000007</v>
      </c>
      <c r="T28" s="39">
        <v>9445.6200000000008</v>
      </c>
      <c r="U28" s="40">
        <f t="shared" si="9"/>
        <v>96357.739999999991</v>
      </c>
    </row>
    <row r="29" spans="1:21" ht="15" customHeight="1" x14ac:dyDescent="0.2">
      <c r="D29" s="22" t="s">
        <v>291</v>
      </c>
      <c r="E29" s="22" t="s">
        <v>79</v>
      </c>
      <c r="F29" s="22" t="s">
        <v>342</v>
      </c>
      <c r="G29" s="39"/>
      <c r="H29" s="39"/>
      <c r="I29" s="39">
        <v>3787.97</v>
      </c>
      <c r="J29" s="39">
        <v>4760.76</v>
      </c>
      <c r="K29" s="39">
        <v>2511.73</v>
      </c>
      <c r="L29" s="39">
        <v>3607.44</v>
      </c>
      <c r="M29" s="39">
        <v>4752.33</v>
      </c>
      <c r="N29" s="39">
        <v>4522.9399999999996</v>
      </c>
      <c r="O29" s="39">
        <v>4988.17</v>
      </c>
      <c r="P29" s="39">
        <v>4249.7</v>
      </c>
      <c r="Q29" s="39">
        <v>4135.3999999999996</v>
      </c>
      <c r="R29" s="39">
        <v>4567.6499999999996</v>
      </c>
      <c r="S29" s="39">
        <v>3170.29</v>
      </c>
      <c r="T29" s="39">
        <v>3692.27</v>
      </c>
      <c r="U29" s="40">
        <f t="shared" si="9"/>
        <v>48746.649999999994</v>
      </c>
    </row>
    <row r="30" spans="1:21" ht="15" customHeight="1" thickBot="1" x14ac:dyDescent="0.25">
      <c r="D30" s="22" t="s">
        <v>291</v>
      </c>
      <c r="E30" s="22" t="s">
        <v>79</v>
      </c>
      <c r="F30" s="22" t="s">
        <v>343</v>
      </c>
      <c r="G30" s="39"/>
      <c r="H30" s="39"/>
      <c r="I30" s="39">
        <v>15389.01</v>
      </c>
      <c r="J30" s="39">
        <v>15389.01</v>
      </c>
      <c r="K30" s="39">
        <v>15389.01</v>
      </c>
      <c r="L30" s="39">
        <v>15389.01</v>
      </c>
      <c r="M30" s="39">
        <v>15389.01</v>
      </c>
      <c r="N30" s="39">
        <v>15389.01</v>
      </c>
      <c r="O30" s="39">
        <v>15389.01</v>
      </c>
      <c r="P30" s="39">
        <v>15537.26</v>
      </c>
      <c r="Q30" s="39">
        <v>15537.26</v>
      </c>
      <c r="R30" s="39">
        <v>15537.26</v>
      </c>
      <c r="S30" s="39">
        <v>15537.26</v>
      </c>
      <c r="T30" s="39">
        <v>15537.26</v>
      </c>
      <c r="U30" s="40">
        <f t="shared" si="9"/>
        <v>185409.37000000002</v>
      </c>
    </row>
    <row r="31" spans="1:21" ht="15" hidden="1" customHeight="1" thickBot="1" x14ac:dyDescent="0.25">
      <c r="A31" s="18" t="s">
        <v>1</v>
      </c>
      <c r="B31" s="18"/>
    </row>
    <row r="32" spans="1:21" s="37" customFormat="1" ht="15" customHeight="1" x14ac:dyDescent="0.2">
      <c r="A32" s="37" t="str">
        <f>A19</f>
        <v>#showrow</v>
      </c>
      <c r="B32" s="41"/>
      <c r="C32" s="42" t="str">
        <f>"Total "&amp;C19</f>
        <v>Total Operating Expenses</v>
      </c>
      <c r="D32" s="42"/>
      <c r="E32" s="42"/>
      <c r="F32" s="42"/>
      <c r="G32" s="43">
        <f>IF(Operator_Group2="+",1,-1)</f>
        <v>-1</v>
      </c>
      <c r="H32" s="43"/>
      <c r="I32" s="43">
        <f t="shared" ref="I32:U32" si="10">SUMIFS(I20:I31,$D20:$D31,"&lt;&gt;*[-]*",$E20:$E31,"&lt;&gt;*[-]*",$F20:$F31,"&lt;&gt;*[-]*")</f>
        <v>155848.79</v>
      </c>
      <c r="J32" s="43">
        <f t="shared" si="10"/>
        <v>160202.67000000001</v>
      </c>
      <c r="K32" s="43">
        <f t="shared" si="10"/>
        <v>134935.16000000003</v>
      </c>
      <c r="L32" s="43">
        <f t="shared" si="10"/>
        <v>151971.99000000002</v>
      </c>
      <c r="M32" s="43">
        <f t="shared" si="10"/>
        <v>146045.81</v>
      </c>
      <c r="N32" s="43">
        <f t="shared" si="10"/>
        <v>156140.09</v>
      </c>
      <c r="O32" s="43">
        <f t="shared" si="10"/>
        <v>144493.43999999997</v>
      </c>
      <c r="P32" s="43">
        <f t="shared" si="10"/>
        <v>150856.36000000002</v>
      </c>
      <c r="Q32" s="43">
        <f t="shared" si="10"/>
        <v>157940.35</v>
      </c>
      <c r="R32" s="43">
        <f t="shared" si="10"/>
        <v>167185.01</v>
      </c>
      <c r="S32" s="43">
        <f t="shared" si="10"/>
        <v>168958.05000000002</v>
      </c>
      <c r="T32" s="43">
        <f t="shared" si="10"/>
        <v>174571.24999999997</v>
      </c>
      <c r="U32" s="44">
        <f t="shared" si="10"/>
        <v>1869148.9700000002</v>
      </c>
    </row>
    <row r="33" spans="1:21" s="37" customFormat="1" ht="15" customHeight="1" thickBot="1" x14ac:dyDescent="0.25">
      <c r="A33" s="37" t="str">
        <f>A32</f>
        <v>#showrow</v>
      </c>
    </row>
    <row r="34" spans="1:21" ht="15" hidden="1" customHeight="1" x14ac:dyDescent="0.2">
      <c r="A34" s="18" t="str">
        <f>A35</f>
        <v>#hiderow</v>
      </c>
      <c r="D34" s="22" t="str">
        <f>$D$4</f>
        <v>103 (Avista Sun City West)</v>
      </c>
      <c r="E34" s="22" t="str">
        <f>$E$4</f>
        <v>All Departments</v>
      </c>
      <c r="F34" s="22" t="s">
        <v>100</v>
      </c>
      <c r="G34" s="39"/>
      <c r="H34" s="39"/>
      <c r="I34" s="39">
        <v>15500.13</v>
      </c>
      <c r="J34" s="39">
        <v>19567.560000000001</v>
      </c>
      <c r="K34" s="39">
        <v>21472.86</v>
      </c>
      <c r="L34" s="39">
        <v>4750.24</v>
      </c>
      <c r="M34" s="39">
        <v>13567.99</v>
      </c>
      <c r="N34" s="39">
        <v>18662.57</v>
      </c>
      <c r="O34" s="39">
        <v>36491.43</v>
      </c>
      <c r="P34" s="39">
        <v>49605.02</v>
      </c>
      <c r="Q34" s="39">
        <v>60714.92</v>
      </c>
      <c r="R34" s="39">
        <v>48824.33</v>
      </c>
      <c r="S34" s="39">
        <v>44600.08</v>
      </c>
      <c r="T34" s="39">
        <v>28168.55</v>
      </c>
      <c r="U34" s="40">
        <f t="shared" ref="U34" si="11">SUM(I34:T34)</f>
        <v>361925.68</v>
      </c>
    </row>
    <row r="35" spans="1:21" ht="15" hidden="1" customHeight="1" thickBot="1" x14ac:dyDescent="0.25">
      <c r="A35" s="45" t="str">
        <f>IF(COUNTIF(I35:T35,"FALSE")&gt;0,"#showrow","#hiderow")</f>
        <v>#hiderow</v>
      </c>
      <c r="I35" s="46" t="b">
        <f t="shared" ref="I35:U35" si="12">ABS(I17-I32-I34)&lt;0.01</f>
        <v>1</v>
      </c>
      <c r="J35" s="46" t="b">
        <f t="shared" si="12"/>
        <v>1</v>
      </c>
      <c r="K35" s="46" t="b">
        <f t="shared" si="12"/>
        <v>1</v>
      </c>
      <c r="L35" s="46" t="b">
        <f t="shared" si="12"/>
        <v>1</v>
      </c>
      <c r="M35" s="46" t="b">
        <f t="shared" si="12"/>
        <v>1</v>
      </c>
      <c r="N35" s="46" t="b">
        <f t="shared" si="12"/>
        <v>1</v>
      </c>
      <c r="O35" s="46" t="b">
        <f t="shared" si="12"/>
        <v>1</v>
      </c>
      <c r="P35" s="46" t="b">
        <f t="shared" si="12"/>
        <v>1</v>
      </c>
      <c r="Q35" s="46" t="b">
        <f t="shared" si="12"/>
        <v>1</v>
      </c>
      <c r="R35" s="46" t="b">
        <f t="shared" si="12"/>
        <v>1</v>
      </c>
      <c r="S35" s="46" t="b">
        <f t="shared" si="12"/>
        <v>1</v>
      </c>
      <c r="T35" s="46" t="b">
        <f t="shared" si="12"/>
        <v>1</v>
      </c>
      <c r="U35" s="46" t="b">
        <f t="shared" si="12"/>
        <v>1</v>
      </c>
    </row>
    <row r="36" spans="1:21" s="47" customFormat="1" ht="15" customHeight="1" x14ac:dyDescent="0.2">
      <c r="A36" s="37" t="str">
        <f>IF(COUNTBLANK(A13:A31)&gt;0,"#showrow","#hiderow")</f>
        <v>#showrow</v>
      </c>
      <c r="C36" s="48" t="s">
        <v>100</v>
      </c>
      <c r="D36" s="48"/>
      <c r="E36" s="48"/>
      <c r="F36" s="48"/>
      <c r="G36" s="49"/>
      <c r="H36" s="49"/>
      <c r="I36" s="49">
        <f>IF(I35=TRUE,I34,"ERROR")</f>
        <v>15500.13</v>
      </c>
      <c r="J36" s="49">
        <f t="shared" ref="J36:U36" si="13">IF(J35=TRUE,J34,"ERROR")</f>
        <v>19567.560000000001</v>
      </c>
      <c r="K36" s="49">
        <f t="shared" si="13"/>
        <v>21472.86</v>
      </c>
      <c r="L36" s="49">
        <f t="shared" si="13"/>
        <v>4750.24</v>
      </c>
      <c r="M36" s="49">
        <f t="shared" si="13"/>
        <v>13567.99</v>
      </c>
      <c r="N36" s="49">
        <f t="shared" si="13"/>
        <v>18662.57</v>
      </c>
      <c r="O36" s="49">
        <f t="shared" si="13"/>
        <v>36491.43</v>
      </c>
      <c r="P36" s="49">
        <f t="shared" si="13"/>
        <v>49605.02</v>
      </c>
      <c r="Q36" s="49">
        <f t="shared" si="13"/>
        <v>60714.92</v>
      </c>
      <c r="R36" s="49">
        <f t="shared" si="13"/>
        <v>48824.33</v>
      </c>
      <c r="S36" s="49">
        <f t="shared" si="13"/>
        <v>44600.08</v>
      </c>
      <c r="T36" s="49">
        <f>IF(T35=TRUE,T34,"ERROR")</f>
        <v>28168.55</v>
      </c>
      <c r="U36" s="49">
        <f t="shared" si="13"/>
        <v>361925.68</v>
      </c>
    </row>
    <row r="37" spans="1:21" s="37" customFormat="1" ht="2.25" customHeight="1" thickBot="1" x14ac:dyDescent="0.25">
      <c r="A37" s="37" t="str">
        <f>A36</f>
        <v>#showrow</v>
      </c>
    </row>
    <row r="38" spans="1:21" s="37" customFormat="1" ht="15" customHeight="1" thickTop="1" thickBot="1" x14ac:dyDescent="0.25">
      <c r="A38" s="37" t="str">
        <f t="shared" ref="A38:A39" si="14">A37</f>
        <v>#showrow</v>
      </c>
      <c r="C38" s="100" t="s">
        <v>185</v>
      </c>
      <c r="I38" s="99">
        <f t="shared" ref="I38:U38" si="15">I36/I17</f>
        <v>9.0459455478330397E-2</v>
      </c>
      <c r="J38" s="99">
        <f t="shared" si="15"/>
        <v>0.10884761064165076</v>
      </c>
      <c r="K38" s="99">
        <f t="shared" si="15"/>
        <v>0.13728746134629158</v>
      </c>
      <c r="L38" s="99">
        <f t="shared" si="15"/>
        <v>3.0309931143782217E-2</v>
      </c>
      <c r="M38" s="99">
        <f t="shared" si="15"/>
        <v>8.5005118605032903E-2</v>
      </c>
      <c r="N38" s="99">
        <f t="shared" si="15"/>
        <v>0.10676364993530418</v>
      </c>
      <c r="O38" s="99">
        <f t="shared" si="15"/>
        <v>0.20162696472915112</v>
      </c>
      <c r="P38" s="99">
        <f t="shared" si="15"/>
        <v>0.24745424779575995</v>
      </c>
      <c r="Q38" s="99">
        <f t="shared" si="15"/>
        <v>0.27767416719478111</v>
      </c>
      <c r="R38" s="99">
        <f t="shared" si="15"/>
        <v>0.22602879116245622</v>
      </c>
      <c r="S38" s="99">
        <f t="shared" si="15"/>
        <v>0.20884281015197126</v>
      </c>
      <c r="T38" s="99">
        <f t="shared" si="15"/>
        <v>0.13893941890048231</v>
      </c>
      <c r="U38" s="99">
        <f t="shared" si="15"/>
        <v>0.16222033628502749</v>
      </c>
    </row>
    <row r="39" spans="1:21" s="37" customFormat="1" ht="6" customHeight="1" thickTop="1" x14ac:dyDescent="0.2">
      <c r="A39" s="37" t="str">
        <f t="shared" si="14"/>
        <v>#showrow</v>
      </c>
    </row>
    <row r="40" spans="1:21" s="37" customFormat="1" ht="20.25" customHeight="1" thickBot="1" x14ac:dyDescent="0.25">
      <c r="A40" s="37" t="str">
        <f>IF(COUNTBLANK(A41:A43)&gt;0,"#showrow","#hiderow")</f>
        <v>#showrow</v>
      </c>
      <c r="C40" s="20" t="str">
        <f>Group3</f>
        <v>Non-Operating Income</v>
      </c>
      <c r="D40" s="20"/>
      <c r="E40" s="20"/>
      <c r="F40" s="20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5" hidden="1" customHeight="1" x14ac:dyDescent="0.2">
      <c r="A41" s="18" t="s">
        <v>1</v>
      </c>
      <c r="D41" s="22" t="s">
        <v>77</v>
      </c>
      <c r="E41" s="22" t="s">
        <v>76</v>
      </c>
      <c r="F41" s="22" t="s">
        <v>10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40">
        <f>SUM(I41:T41)</f>
        <v>0</v>
      </c>
    </row>
    <row r="42" spans="1:21" ht="15" customHeight="1" thickBot="1" x14ac:dyDescent="0.25">
      <c r="D42" s="22" t="s">
        <v>291</v>
      </c>
      <c r="E42" s="22" t="s">
        <v>79</v>
      </c>
      <c r="F42" s="22" t="s">
        <v>332</v>
      </c>
      <c r="G42" s="39"/>
      <c r="H42" s="39"/>
      <c r="I42" s="39"/>
      <c r="J42" s="39">
        <v>68.209999999999994</v>
      </c>
      <c r="K42" s="39"/>
      <c r="L42" s="39"/>
      <c r="M42" s="39"/>
      <c r="N42" s="39">
        <v>57.76</v>
      </c>
      <c r="O42" s="39"/>
      <c r="P42" s="39">
        <v>134.84</v>
      </c>
      <c r="Q42" s="39"/>
      <c r="R42" s="39"/>
      <c r="S42" s="39">
        <v>233.39</v>
      </c>
      <c r="T42" s="39"/>
      <c r="U42" s="40">
        <f>SUM(I42:T42)</f>
        <v>494.2</v>
      </c>
    </row>
    <row r="43" spans="1:21" ht="15" hidden="1" customHeight="1" thickBot="1" x14ac:dyDescent="0.25">
      <c r="A43" s="18" t="s">
        <v>1</v>
      </c>
      <c r="B43" s="18"/>
    </row>
    <row r="44" spans="1:21" s="37" customFormat="1" ht="15" customHeight="1" x14ac:dyDescent="0.2">
      <c r="A44" s="37" t="str">
        <f>A40</f>
        <v>#showrow</v>
      </c>
      <c r="B44" s="41"/>
      <c r="C44" s="42" t="str">
        <f>"Total "&amp;C40</f>
        <v>Total Non-Operating Income</v>
      </c>
      <c r="D44" s="42"/>
      <c r="E44" s="42"/>
      <c r="F44" s="42"/>
      <c r="G44" s="43">
        <f>IF(Operator_Group3="+",1,-1)</f>
        <v>1</v>
      </c>
      <c r="H44" s="43"/>
      <c r="I44" s="43">
        <f t="shared" ref="I44:U44" si="16">SUMIFS(I41:I43,$D41:$D43,"&lt;&gt;*[-]*",$E41:$E43,"&lt;&gt;*[-]*",$F41:$F43,"&lt;&gt;*[-]*")</f>
        <v>0</v>
      </c>
      <c r="J44" s="43">
        <f t="shared" si="16"/>
        <v>68.209999999999994</v>
      </c>
      <c r="K44" s="43">
        <f t="shared" si="16"/>
        <v>0</v>
      </c>
      <c r="L44" s="43">
        <f t="shared" si="16"/>
        <v>0</v>
      </c>
      <c r="M44" s="43">
        <f t="shared" si="16"/>
        <v>0</v>
      </c>
      <c r="N44" s="43">
        <f t="shared" si="16"/>
        <v>57.76</v>
      </c>
      <c r="O44" s="43">
        <f t="shared" si="16"/>
        <v>0</v>
      </c>
      <c r="P44" s="43">
        <f t="shared" si="16"/>
        <v>134.84</v>
      </c>
      <c r="Q44" s="43">
        <f t="shared" si="16"/>
        <v>0</v>
      </c>
      <c r="R44" s="43">
        <f t="shared" si="16"/>
        <v>0</v>
      </c>
      <c r="S44" s="43">
        <f t="shared" si="16"/>
        <v>233.39</v>
      </c>
      <c r="T44" s="43">
        <f t="shared" si="16"/>
        <v>0</v>
      </c>
      <c r="U44" s="44">
        <f t="shared" si="16"/>
        <v>494.2</v>
      </c>
    </row>
    <row r="45" spans="1:21" s="37" customFormat="1" ht="15" customHeight="1" x14ac:dyDescent="0.2">
      <c r="A45" s="37" t="str">
        <f>A44</f>
        <v>#showrow</v>
      </c>
    </row>
    <row r="46" spans="1:21" s="37" customFormat="1" ht="20.25" customHeight="1" thickBot="1" x14ac:dyDescent="0.25">
      <c r="A46" s="37" t="str">
        <f>IF(COUNTBLANK(A47:A51)&gt;0,"#showrow","#hiderow")</f>
        <v>#showrow</v>
      </c>
      <c r="C46" s="20" t="str">
        <f>Group4</f>
        <v>Non-Operating Expense</v>
      </c>
      <c r="D46" s="20"/>
      <c r="E46" s="20"/>
      <c r="F46" s="20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5" hidden="1" customHeight="1" x14ac:dyDescent="0.2">
      <c r="A47" s="18" t="s">
        <v>1</v>
      </c>
      <c r="D47" s="22" t="s">
        <v>77</v>
      </c>
      <c r="E47" s="22" t="s">
        <v>76</v>
      </c>
      <c r="F47" s="22" t="s">
        <v>10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40">
        <f>SUM(I47:T47)</f>
        <v>0</v>
      </c>
    </row>
    <row r="48" spans="1:21" ht="15" customHeight="1" x14ac:dyDescent="0.2">
      <c r="D48" s="22" t="s">
        <v>291</v>
      </c>
      <c r="E48" s="22" t="s">
        <v>79</v>
      </c>
      <c r="F48" s="22" t="s">
        <v>344</v>
      </c>
      <c r="G48" s="39"/>
      <c r="H48" s="39"/>
      <c r="I48" s="39">
        <v>266.35000000000002</v>
      </c>
      <c r="J48" s="39">
        <v>266.35000000000002</v>
      </c>
      <c r="K48" s="39">
        <v>266.35000000000002</v>
      </c>
      <c r="L48" s="39">
        <v>266.35000000000002</v>
      </c>
      <c r="M48" s="39">
        <v>284.06</v>
      </c>
      <c r="N48" s="39">
        <v>329.6</v>
      </c>
      <c r="O48" s="39">
        <v>329.6</v>
      </c>
      <c r="P48" s="39">
        <v>361.45</v>
      </c>
      <c r="Q48" s="39">
        <v>328.75</v>
      </c>
      <c r="R48" s="39">
        <v>328.75</v>
      </c>
      <c r="S48" s="39">
        <v>328.75</v>
      </c>
      <c r="T48" s="39">
        <v>328.75</v>
      </c>
      <c r="U48" s="40">
        <f t="shared" ref="U48:U50" si="17">SUM(I48:T48)</f>
        <v>3685.1099999999997</v>
      </c>
    </row>
    <row r="49" spans="1:21" ht="15" customHeight="1" x14ac:dyDescent="0.2">
      <c r="D49" s="22" t="s">
        <v>291</v>
      </c>
      <c r="E49" s="22" t="s">
        <v>79</v>
      </c>
      <c r="F49" s="22" t="s">
        <v>345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>
        <v>30000</v>
      </c>
      <c r="T49" s="39">
        <v>30000</v>
      </c>
      <c r="U49" s="40">
        <f t="shared" si="17"/>
        <v>60000</v>
      </c>
    </row>
    <row r="50" spans="1:21" ht="15" customHeight="1" thickBot="1" x14ac:dyDescent="0.25">
      <c r="D50" s="22" t="s">
        <v>291</v>
      </c>
      <c r="E50" s="22" t="s">
        <v>79</v>
      </c>
      <c r="F50" s="22" t="s">
        <v>346</v>
      </c>
      <c r="G50" s="39"/>
      <c r="H50" s="39"/>
      <c r="I50" s="39">
        <v>840.74</v>
      </c>
      <c r="J50" s="39">
        <v>1100.0999999999999</v>
      </c>
      <c r="K50" s="39">
        <v>1006.79</v>
      </c>
      <c r="L50" s="39">
        <v>946.8</v>
      </c>
      <c r="M50" s="39">
        <v>930.97</v>
      </c>
      <c r="N50" s="39">
        <v>502.15</v>
      </c>
      <c r="O50" s="39">
        <v>868.77</v>
      </c>
      <c r="P50" s="39">
        <v>591.19000000000005</v>
      </c>
      <c r="Q50" s="39">
        <v>360.66</v>
      </c>
      <c r="R50" s="39">
        <v>332.13</v>
      </c>
      <c r="S50" s="39">
        <v>301.01</v>
      </c>
      <c r="T50" s="39">
        <v>280.45</v>
      </c>
      <c r="U50" s="40">
        <f t="shared" si="17"/>
        <v>8061.76</v>
      </c>
    </row>
    <row r="51" spans="1:21" ht="15" hidden="1" customHeight="1" thickBot="1" x14ac:dyDescent="0.25">
      <c r="A51" s="18" t="s">
        <v>1</v>
      </c>
      <c r="B51" s="18"/>
    </row>
    <row r="52" spans="1:21" s="37" customFormat="1" ht="15" customHeight="1" x14ac:dyDescent="0.2">
      <c r="A52" s="37" t="str">
        <f>A46</f>
        <v>#showrow</v>
      </c>
      <c r="B52" s="41"/>
      <c r="C52" s="42" t="str">
        <f>"Total "&amp;C46</f>
        <v>Total Non-Operating Expense</v>
      </c>
      <c r="D52" s="42"/>
      <c r="E52" s="42"/>
      <c r="F52" s="42"/>
      <c r="G52" s="43">
        <f>IF(Operator_Group4="+",1,-1)</f>
        <v>-1</v>
      </c>
      <c r="H52" s="43"/>
      <c r="I52" s="43">
        <f t="shared" ref="I52:U52" si="18">SUMIFS(I47:I51,$D47:$D51,"&lt;&gt;*[-]*",$E47:$E51,"&lt;&gt;*[-]*",$F47:$F51,"&lt;&gt;*[-]*")</f>
        <v>1107.0900000000001</v>
      </c>
      <c r="J52" s="43">
        <f t="shared" si="18"/>
        <v>1366.4499999999998</v>
      </c>
      <c r="K52" s="43">
        <f t="shared" si="18"/>
        <v>1273.1399999999999</v>
      </c>
      <c r="L52" s="43">
        <f t="shared" si="18"/>
        <v>1213.1500000000001</v>
      </c>
      <c r="M52" s="43">
        <f t="shared" si="18"/>
        <v>1215.03</v>
      </c>
      <c r="N52" s="43">
        <f t="shared" si="18"/>
        <v>831.75</v>
      </c>
      <c r="O52" s="43">
        <f t="shared" si="18"/>
        <v>1198.3699999999999</v>
      </c>
      <c r="P52" s="43">
        <f t="shared" si="18"/>
        <v>952.6400000000001</v>
      </c>
      <c r="Q52" s="43">
        <f t="shared" si="18"/>
        <v>689.41000000000008</v>
      </c>
      <c r="R52" s="43">
        <f t="shared" si="18"/>
        <v>660.88</v>
      </c>
      <c r="S52" s="43">
        <f t="shared" si="18"/>
        <v>30629.759999999998</v>
      </c>
      <c r="T52" s="43">
        <f t="shared" si="18"/>
        <v>30609.200000000001</v>
      </c>
      <c r="U52" s="44">
        <f t="shared" si="18"/>
        <v>71746.87</v>
      </c>
    </row>
    <row r="53" spans="1:21" s="37" customFormat="1" ht="15" customHeight="1" thickBot="1" x14ac:dyDescent="0.25">
      <c r="A53" s="37" t="str">
        <f>A52</f>
        <v>#showrow</v>
      </c>
    </row>
    <row r="54" spans="1:21" s="37" customFormat="1" ht="20.25" hidden="1" customHeight="1" thickBot="1" x14ac:dyDescent="0.25">
      <c r="A54" s="37" t="str">
        <f>IF(COUNTBLANK(A55:A56)&gt;0,"#showrow","#hiderow")</f>
        <v>#hiderow</v>
      </c>
      <c r="C54" s="20" t="str">
        <f>Group5</f>
        <v>Income Tax Expense/Benefit</v>
      </c>
      <c r="D54" s="20"/>
      <c r="E54" s="20"/>
      <c r="F54" s="20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5" hidden="1" customHeight="1" x14ac:dyDescent="0.2">
      <c r="A55" s="18" t="s">
        <v>1</v>
      </c>
      <c r="D55" s="22" t="s">
        <v>77</v>
      </c>
      <c r="E55" s="22" t="s">
        <v>76</v>
      </c>
      <c r="F55" s="22" t="s">
        <v>10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40">
        <f>SUM(I55:T55)</f>
        <v>0</v>
      </c>
    </row>
    <row r="56" spans="1:21" ht="15" hidden="1" customHeight="1" thickBot="1" x14ac:dyDescent="0.25">
      <c r="A56" s="18" t="s">
        <v>1</v>
      </c>
      <c r="B56" s="18"/>
    </row>
    <row r="57" spans="1:21" s="37" customFormat="1" ht="15" hidden="1" customHeight="1" x14ac:dyDescent="0.2">
      <c r="A57" s="37" t="str">
        <f>A54</f>
        <v>#hiderow</v>
      </c>
      <c r="B57" s="41"/>
      <c r="C57" s="42" t="str">
        <f>"Total "&amp;C54</f>
        <v>Total Income Tax Expense/Benefit</v>
      </c>
      <c r="D57" s="42"/>
      <c r="E57" s="42"/>
      <c r="F57" s="42"/>
      <c r="G57" s="43">
        <f>IF(Operator_Group5="+",1,-1)</f>
        <v>-1</v>
      </c>
      <c r="H57" s="43"/>
      <c r="I57" s="43">
        <f t="shared" ref="I57:U57" si="19">SUMIFS(I55:I56,$D55:$D56,"&lt;&gt;*[-]*",$E55:$E56,"&lt;&gt;*[-]*",$F55:$F56,"&lt;&gt;*[-]*")</f>
        <v>0</v>
      </c>
      <c r="J57" s="43">
        <f t="shared" si="19"/>
        <v>0</v>
      </c>
      <c r="K57" s="43">
        <f t="shared" si="19"/>
        <v>0</v>
      </c>
      <c r="L57" s="43">
        <f t="shared" si="19"/>
        <v>0</v>
      </c>
      <c r="M57" s="43">
        <f t="shared" si="19"/>
        <v>0</v>
      </c>
      <c r="N57" s="43">
        <f t="shared" si="19"/>
        <v>0</v>
      </c>
      <c r="O57" s="43">
        <f t="shared" si="19"/>
        <v>0</v>
      </c>
      <c r="P57" s="43">
        <f t="shared" si="19"/>
        <v>0</v>
      </c>
      <c r="Q57" s="43">
        <f t="shared" si="19"/>
        <v>0</v>
      </c>
      <c r="R57" s="43">
        <f t="shared" si="19"/>
        <v>0</v>
      </c>
      <c r="S57" s="43">
        <f t="shared" si="19"/>
        <v>0</v>
      </c>
      <c r="T57" s="43">
        <f t="shared" si="19"/>
        <v>0</v>
      </c>
      <c r="U57" s="44">
        <f t="shared" si="19"/>
        <v>0</v>
      </c>
    </row>
    <row r="58" spans="1:21" s="37" customFormat="1" ht="15" hidden="1" customHeight="1" x14ac:dyDescent="0.2">
      <c r="A58" s="37" t="str">
        <f>A57</f>
        <v>#hiderow</v>
      </c>
    </row>
    <row r="59" spans="1:21" s="37" customFormat="1" ht="20.25" hidden="1" customHeight="1" thickBot="1" x14ac:dyDescent="0.25">
      <c r="A59" s="37" t="str">
        <f>IF(COUNTBLANK(A60:A61)&gt;0,"#showrow","#hiderow")</f>
        <v>#hiderow</v>
      </c>
      <c r="C59" s="20" t="str">
        <f>Group6</f>
        <v>Empty</v>
      </c>
      <c r="D59" s="20"/>
      <c r="E59" s="20"/>
      <c r="F59" s="20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5" hidden="1" customHeight="1" x14ac:dyDescent="0.2">
      <c r="A60" s="18" t="s">
        <v>1</v>
      </c>
      <c r="D60" s="22" t="s">
        <v>77</v>
      </c>
      <c r="E60" s="22" t="s">
        <v>76</v>
      </c>
      <c r="F60" s="22" t="s">
        <v>10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40">
        <f>SUM(I60:T60)</f>
        <v>0</v>
      </c>
    </row>
    <row r="61" spans="1:21" ht="15" hidden="1" customHeight="1" thickBot="1" x14ac:dyDescent="0.25">
      <c r="A61" s="18" t="s">
        <v>1</v>
      </c>
      <c r="B61" s="18"/>
    </row>
    <row r="62" spans="1:21" s="37" customFormat="1" ht="15" hidden="1" customHeight="1" x14ac:dyDescent="0.2">
      <c r="A62" s="37" t="str">
        <f>A59</f>
        <v>#hiderow</v>
      </c>
      <c r="B62" s="41"/>
      <c r="C62" s="42" t="str">
        <f>"Total "&amp;C59</f>
        <v>Total Empty</v>
      </c>
      <c r="D62" s="42"/>
      <c r="E62" s="42"/>
      <c r="F62" s="42"/>
      <c r="G62" s="43">
        <f>IF(Operator_Group6="+",1,-1)</f>
        <v>-1</v>
      </c>
      <c r="H62" s="43"/>
      <c r="I62" s="43">
        <f t="shared" ref="I62:U62" si="20">SUMIFS(I60:I61,$D60:$D61,"&lt;&gt;*[-]*",$E60:$E61,"&lt;&gt;*[-]*",$F60:$F61,"&lt;&gt;*[-]*")</f>
        <v>0</v>
      </c>
      <c r="J62" s="43">
        <f t="shared" si="20"/>
        <v>0</v>
      </c>
      <c r="K62" s="43">
        <f t="shared" si="20"/>
        <v>0</v>
      </c>
      <c r="L62" s="43">
        <f t="shared" si="20"/>
        <v>0</v>
      </c>
      <c r="M62" s="43">
        <f t="shared" si="20"/>
        <v>0</v>
      </c>
      <c r="N62" s="43">
        <f t="shared" si="20"/>
        <v>0</v>
      </c>
      <c r="O62" s="43">
        <f t="shared" si="20"/>
        <v>0</v>
      </c>
      <c r="P62" s="43">
        <f t="shared" si="20"/>
        <v>0</v>
      </c>
      <c r="Q62" s="43">
        <f t="shared" si="20"/>
        <v>0</v>
      </c>
      <c r="R62" s="43">
        <f t="shared" si="20"/>
        <v>0</v>
      </c>
      <c r="S62" s="43">
        <f t="shared" si="20"/>
        <v>0</v>
      </c>
      <c r="T62" s="43">
        <f t="shared" si="20"/>
        <v>0</v>
      </c>
      <c r="U62" s="44">
        <f t="shared" si="20"/>
        <v>0</v>
      </c>
    </row>
    <row r="63" spans="1:21" s="37" customFormat="1" ht="15" hidden="1" customHeight="1" x14ac:dyDescent="0.2">
      <c r="A63" s="37" t="str">
        <f>A62</f>
        <v>#hiderow</v>
      </c>
    </row>
    <row r="64" spans="1:21" s="37" customFormat="1" ht="20.25" hidden="1" customHeight="1" thickBot="1" x14ac:dyDescent="0.25">
      <c r="A64" s="37" t="str">
        <f>IF(COUNTBLANK(A65:A66)&gt;0,"#showrow","#hiderow")</f>
        <v>#hiderow</v>
      </c>
      <c r="C64" s="20" t="str">
        <f>Group7</f>
        <v>Empty</v>
      </c>
      <c r="D64" s="20"/>
      <c r="E64" s="20"/>
      <c r="F64" s="20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5" hidden="1" customHeight="1" x14ac:dyDescent="0.2">
      <c r="A65" s="18" t="s">
        <v>1</v>
      </c>
      <c r="D65" s="22" t="s">
        <v>77</v>
      </c>
      <c r="E65" s="22" t="s">
        <v>76</v>
      </c>
      <c r="F65" s="22" t="s">
        <v>10</v>
      </c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40">
        <f>SUM(I65:T65)</f>
        <v>0</v>
      </c>
    </row>
    <row r="66" spans="1:21" ht="15" hidden="1" customHeight="1" thickBot="1" x14ac:dyDescent="0.25">
      <c r="A66" s="18" t="s">
        <v>1</v>
      </c>
      <c r="B66" s="18"/>
    </row>
    <row r="67" spans="1:21" s="37" customFormat="1" ht="15" hidden="1" customHeight="1" x14ac:dyDescent="0.2">
      <c r="A67" s="37" t="str">
        <f>A64</f>
        <v>#hiderow</v>
      </c>
      <c r="B67" s="41"/>
      <c r="C67" s="42" t="str">
        <f>"Total "&amp;C64</f>
        <v>Total Empty</v>
      </c>
      <c r="D67" s="42"/>
      <c r="E67" s="42"/>
      <c r="F67" s="42"/>
      <c r="G67" s="43">
        <f>IF(Operator_Group7="+",1,-1)</f>
        <v>1</v>
      </c>
      <c r="H67" s="43"/>
      <c r="I67" s="43">
        <f t="shared" ref="I67:U67" si="21">SUMIFS(I65:I66,$D65:$D66,"&lt;&gt;*[-]*",$E65:$E66,"&lt;&gt;*[-]*",$F65:$F66,"&lt;&gt;*[-]*")</f>
        <v>0</v>
      </c>
      <c r="J67" s="43">
        <f t="shared" si="21"/>
        <v>0</v>
      </c>
      <c r="K67" s="43">
        <f t="shared" si="21"/>
        <v>0</v>
      </c>
      <c r="L67" s="43">
        <f t="shared" si="21"/>
        <v>0</v>
      </c>
      <c r="M67" s="43">
        <f t="shared" si="21"/>
        <v>0</v>
      </c>
      <c r="N67" s="43">
        <f t="shared" si="21"/>
        <v>0</v>
      </c>
      <c r="O67" s="43">
        <f t="shared" si="21"/>
        <v>0</v>
      </c>
      <c r="P67" s="43">
        <f t="shared" si="21"/>
        <v>0</v>
      </c>
      <c r="Q67" s="43">
        <f t="shared" si="21"/>
        <v>0</v>
      </c>
      <c r="R67" s="43">
        <f t="shared" si="21"/>
        <v>0</v>
      </c>
      <c r="S67" s="43">
        <f t="shared" si="21"/>
        <v>0</v>
      </c>
      <c r="T67" s="43">
        <f t="shared" si="21"/>
        <v>0</v>
      </c>
      <c r="U67" s="44">
        <f t="shared" si="21"/>
        <v>0</v>
      </c>
    </row>
    <row r="68" spans="1:21" s="37" customFormat="1" ht="15" hidden="1" customHeight="1" x14ac:dyDescent="0.2">
      <c r="A68" s="37" t="str">
        <f>A67</f>
        <v>#hiderow</v>
      </c>
    </row>
    <row r="69" spans="1:21" s="37" customFormat="1" ht="20.25" hidden="1" customHeight="1" thickBot="1" x14ac:dyDescent="0.25">
      <c r="A69" s="37" t="str">
        <f>IF(COUNTBLANK(A70:A71)&gt;0,"#showrow","#hiderow")</f>
        <v>#hiderow</v>
      </c>
      <c r="C69" s="20" t="str">
        <f>Group8</f>
        <v>Empty</v>
      </c>
      <c r="D69" s="20"/>
      <c r="E69" s="20"/>
      <c r="F69" s="20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5" hidden="1" customHeight="1" x14ac:dyDescent="0.2">
      <c r="A70" s="18" t="s">
        <v>1</v>
      </c>
      <c r="D70" s="22" t="s">
        <v>77</v>
      </c>
      <c r="E70" s="22" t="s">
        <v>76</v>
      </c>
      <c r="F70" s="22" t="s">
        <v>10</v>
      </c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40">
        <f>SUM(I70:T70)</f>
        <v>0</v>
      </c>
    </row>
    <row r="71" spans="1:21" ht="15" hidden="1" customHeight="1" thickBot="1" x14ac:dyDescent="0.25">
      <c r="A71" s="18" t="s">
        <v>1</v>
      </c>
      <c r="B71" s="18"/>
    </row>
    <row r="72" spans="1:21" s="37" customFormat="1" ht="15" hidden="1" customHeight="1" x14ac:dyDescent="0.2">
      <c r="A72" s="37" t="str">
        <f>A69</f>
        <v>#hiderow</v>
      </c>
      <c r="B72" s="41"/>
      <c r="C72" s="42" t="str">
        <f>"Total "&amp;C69</f>
        <v>Total Empty</v>
      </c>
      <c r="D72" s="42"/>
      <c r="E72" s="42"/>
      <c r="F72" s="42"/>
      <c r="G72" s="43">
        <f>IF(Operator_Group8="+",1,-1)</f>
        <v>1</v>
      </c>
      <c r="H72" s="43"/>
      <c r="I72" s="43">
        <f t="shared" ref="I72:U72" si="22">SUMIFS(I70:I71,$D70:$D71,"&lt;&gt;*[-]*",$E70:$E71,"&lt;&gt;*[-]*",$F70:$F71,"&lt;&gt;*[-]*")</f>
        <v>0</v>
      </c>
      <c r="J72" s="43">
        <f t="shared" si="22"/>
        <v>0</v>
      </c>
      <c r="K72" s="43">
        <f t="shared" si="22"/>
        <v>0</v>
      </c>
      <c r="L72" s="43">
        <f t="shared" si="22"/>
        <v>0</v>
      </c>
      <c r="M72" s="43">
        <f t="shared" si="22"/>
        <v>0</v>
      </c>
      <c r="N72" s="43">
        <f t="shared" si="22"/>
        <v>0</v>
      </c>
      <c r="O72" s="43">
        <f t="shared" si="22"/>
        <v>0</v>
      </c>
      <c r="P72" s="43">
        <f t="shared" si="22"/>
        <v>0</v>
      </c>
      <c r="Q72" s="43">
        <f t="shared" si="22"/>
        <v>0</v>
      </c>
      <c r="R72" s="43">
        <f t="shared" si="22"/>
        <v>0</v>
      </c>
      <c r="S72" s="43">
        <f t="shared" si="22"/>
        <v>0</v>
      </c>
      <c r="T72" s="43">
        <f t="shared" si="22"/>
        <v>0</v>
      </c>
      <c r="U72" s="44">
        <f t="shared" si="22"/>
        <v>0</v>
      </c>
    </row>
    <row r="73" spans="1:21" s="37" customFormat="1" ht="15" hidden="1" customHeight="1" x14ac:dyDescent="0.2">
      <c r="A73" s="37" t="str">
        <f>A72</f>
        <v>#hiderow</v>
      </c>
    </row>
    <row r="74" spans="1:21" s="37" customFormat="1" ht="20.25" hidden="1" customHeight="1" thickBot="1" x14ac:dyDescent="0.25">
      <c r="A74" s="37" t="str">
        <f>IF(COUNTBLANK(A75:A76)&gt;0,"#showrow","#hiderow")</f>
        <v>#hiderow</v>
      </c>
      <c r="C74" s="20" t="str">
        <f>Group9</f>
        <v>Empty</v>
      </c>
      <c r="D74" s="20"/>
      <c r="E74" s="20"/>
      <c r="F74" s="2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5" hidden="1" customHeight="1" x14ac:dyDescent="0.2">
      <c r="A75" s="18" t="s">
        <v>1</v>
      </c>
      <c r="D75" s="22" t="s">
        <v>77</v>
      </c>
      <c r="E75" s="22" t="s">
        <v>76</v>
      </c>
      <c r="F75" s="22" t="s">
        <v>10</v>
      </c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40">
        <f>SUM(I75:T75)</f>
        <v>0</v>
      </c>
    </row>
    <row r="76" spans="1:21" ht="15" hidden="1" customHeight="1" thickBot="1" x14ac:dyDescent="0.25">
      <c r="A76" s="18" t="s">
        <v>1</v>
      </c>
      <c r="B76" s="18"/>
    </row>
    <row r="77" spans="1:21" s="37" customFormat="1" ht="15" hidden="1" customHeight="1" x14ac:dyDescent="0.2">
      <c r="A77" s="37" t="str">
        <f>A74</f>
        <v>#hiderow</v>
      </c>
      <c r="B77" s="41"/>
      <c r="C77" s="42" t="str">
        <f>"Total "&amp;C74</f>
        <v>Total Empty</v>
      </c>
      <c r="D77" s="42"/>
      <c r="E77" s="42"/>
      <c r="F77" s="42"/>
      <c r="G77" s="43">
        <f>IF(Operator_Group9="+",1,-1)</f>
        <v>1</v>
      </c>
      <c r="H77" s="43"/>
      <c r="I77" s="43">
        <f t="shared" ref="I77:U77" si="23">SUMIFS(I75:I76,$D75:$D76,"&lt;&gt;*[-]*",$E75:$E76,"&lt;&gt;*[-]*",$F75:$F76,"&lt;&gt;*[-]*")</f>
        <v>0</v>
      </c>
      <c r="J77" s="43">
        <f t="shared" si="23"/>
        <v>0</v>
      </c>
      <c r="K77" s="43">
        <f t="shared" si="23"/>
        <v>0</v>
      </c>
      <c r="L77" s="43">
        <f t="shared" si="23"/>
        <v>0</v>
      </c>
      <c r="M77" s="43">
        <f t="shared" si="23"/>
        <v>0</v>
      </c>
      <c r="N77" s="43">
        <f t="shared" si="23"/>
        <v>0</v>
      </c>
      <c r="O77" s="43">
        <f t="shared" si="23"/>
        <v>0</v>
      </c>
      <c r="P77" s="43">
        <f t="shared" si="23"/>
        <v>0</v>
      </c>
      <c r="Q77" s="43">
        <f t="shared" si="23"/>
        <v>0</v>
      </c>
      <c r="R77" s="43">
        <f t="shared" si="23"/>
        <v>0</v>
      </c>
      <c r="S77" s="43">
        <f t="shared" si="23"/>
        <v>0</v>
      </c>
      <c r="T77" s="43">
        <f t="shared" si="23"/>
        <v>0</v>
      </c>
      <c r="U77" s="44">
        <f t="shared" si="23"/>
        <v>0</v>
      </c>
    </row>
    <row r="78" spans="1:21" s="37" customFormat="1" ht="15" hidden="1" customHeight="1" x14ac:dyDescent="0.2">
      <c r="A78" s="37" t="str">
        <f>A77</f>
        <v>#hiderow</v>
      </c>
    </row>
    <row r="79" spans="1:21" s="37" customFormat="1" ht="20.25" hidden="1" customHeight="1" thickBot="1" x14ac:dyDescent="0.25">
      <c r="A79" s="37" t="str">
        <f>IF(COUNTBLANK(A80:A81)&gt;0,"#showrow","#hiderow")</f>
        <v>#hiderow</v>
      </c>
      <c r="C79" s="20" t="str">
        <f>Group10</f>
        <v>Empty</v>
      </c>
      <c r="D79" s="20"/>
      <c r="E79" s="20"/>
      <c r="F79" s="20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5" hidden="1" customHeight="1" x14ac:dyDescent="0.2">
      <c r="A80" s="18" t="s">
        <v>1</v>
      </c>
      <c r="D80" s="22" t="s">
        <v>77</v>
      </c>
      <c r="E80" s="22" t="s">
        <v>76</v>
      </c>
      <c r="F80" s="22" t="s">
        <v>10</v>
      </c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40">
        <f>SUM(I80:T80)</f>
        <v>0</v>
      </c>
    </row>
    <row r="81" spans="1:21" ht="15" hidden="1" customHeight="1" thickBot="1" x14ac:dyDescent="0.25">
      <c r="A81" s="18" t="s">
        <v>1</v>
      </c>
      <c r="B81" s="18"/>
    </row>
    <row r="82" spans="1:21" s="37" customFormat="1" ht="15" hidden="1" customHeight="1" x14ac:dyDescent="0.2">
      <c r="A82" s="37" t="str">
        <f>A79</f>
        <v>#hiderow</v>
      </c>
      <c r="B82" s="41"/>
      <c r="C82" s="42" t="str">
        <f>"Total "&amp;C79</f>
        <v>Total Empty</v>
      </c>
      <c r="D82" s="42"/>
      <c r="E82" s="42"/>
      <c r="F82" s="42"/>
      <c r="G82" s="43">
        <f>IF(Operator_Group10="+",1,-1)</f>
        <v>1</v>
      </c>
      <c r="H82" s="43"/>
      <c r="I82" s="43">
        <f t="shared" ref="I82:U82" si="24">SUMIFS(I80:I81,$D80:$D81,"&lt;&gt;*[-]*",$E80:$E81,"&lt;&gt;*[-]*",$F80:$F81,"&lt;&gt;*[-]*")</f>
        <v>0</v>
      </c>
      <c r="J82" s="43">
        <f t="shared" si="24"/>
        <v>0</v>
      </c>
      <c r="K82" s="43">
        <f t="shared" si="24"/>
        <v>0</v>
      </c>
      <c r="L82" s="43">
        <f t="shared" si="24"/>
        <v>0</v>
      </c>
      <c r="M82" s="43">
        <f t="shared" si="24"/>
        <v>0</v>
      </c>
      <c r="N82" s="43">
        <f t="shared" si="24"/>
        <v>0</v>
      </c>
      <c r="O82" s="43">
        <f t="shared" si="24"/>
        <v>0</v>
      </c>
      <c r="P82" s="43">
        <f t="shared" si="24"/>
        <v>0</v>
      </c>
      <c r="Q82" s="43">
        <f t="shared" si="24"/>
        <v>0</v>
      </c>
      <c r="R82" s="43">
        <f t="shared" si="24"/>
        <v>0</v>
      </c>
      <c r="S82" s="43">
        <f t="shared" si="24"/>
        <v>0</v>
      </c>
      <c r="T82" s="43">
        <f t="shared" si="24"/>
        <v>0</v>
      </c>
      <c r="U82" s="44">
        <f t="shared" si="24"/>
        <v>0</v>
      </c>
    </row>
    <row r="83" spans="1:21" s="37" customFormat="1" ht="15" hidden="1" customHeight="1" x14ac:dyDescent="0.2">
      <c r="A83" s="37" t="str">
        <f>A82</f>
        <v>#hiderow</v>
      </c>
    </row>
    <row r="84" spans="1:21" ht="15" hidden="1" customHeight="1" thickBot="1" x14ac:dyDescent="0.25">
      <c r="A84" s="18" t="s">
        <v>1</v>
      </c>
      <c r="B84" s="18"/>
    </row>
    <row r="85" spans="1:21" s="47" customFormat="1" ht="15" customHeight="1" x14ac:dyDescent="0.2">
      <c r="A85" s="37" t="str">
        <f>IF(COUNTIF(A12:A84,"#showrow")&gt;0,"#showrow","#hiderow")</f>
        <v>#showrow</v>
      </c>
      <c r="C85" s="48" t="str">
        <f>"Total "&amp;GroupTotal</f>
        <v>Total Net Income</v>
      </c>
      <c r="D85" s="48"/>
      <c r="E85" s="48"/>
      <c r="F85" s="48"/>
      <c r="G85" s="49"/>
      <c r="H85" s="49"/>
      <c r="I85" s="49">
        <f t="shared" ref="I85:U85" si="25">SUMPRODUCT($G$12:$G$84,I$12:I$84)</f>
        <v>14393.040000000005</v>
      </c>
      <c r="J85" s="49">
        <f t="shared" si="25"/>
        <v>18269.319999999967</v>
      </c>
      <c r="K85" s="49">
        <f t="shared" si="25"/>
        <v>20199.719999999958</v>
      </c>
      <c r="L85" s="49">
        <f t="shared" si="25"/>
        <v>3537.0899999999906</v>
      </c>
      <c r="M85" s="49">
        <f t="shared" si="25"/>
        <v>12352.95999999999</v>
      </c>
      <c r="N85" s="49">
        <f t="shared" si="25"/>
        <v>17888.580000000005</v>
      </c>
      <c r="O85" s="49">
        <f t="shared" si="25"/>
        <v>35293.060000000019</v>
      </c>
      <c r="P85" s="49">
        <f t="shared" si="25"/>
        <v>48787.219999999987</v>
      </c>
      <c r="Q85" s="49">
        <f t="shared" si="25"/>
        <v>60025.50999999998</v>
      </c>
      <c r="R85" s="49">
        <f t="shared" si="25"/>
        <v>48163.44999999999</v>
      </c>
      <c r="S85" s="49">
        <f t="shared" si="25"/>
        <v>14203.709999999988</v>
      </c>
      <c r="T85" s="49">
        <f t="shared" si="25"/>
        <v>-2440.6499999999833</v>
      </c>
      <c r="U85" s="49">
        <f t="shared" si="25"/>
        <v>290673.00999999972</v>
      </c>
    </row>
    <row r="86" spans="1:21" s="50" customFormat="1" ht="15" hidden="1" customHeight="1" x14ac:dyDescent="0.2">
      <c r="A86" s="18" t="s">
        <v>1</v>
      </c>
      <c r="C86" s="51" t="str">
        <f>"Cumulated "&amp;GroupTotal</f>
        <v>Cumulated Net Income</v>
      </c>
      <c r="D86" s="52"/>
      <c r="E86" s="52"/>
      <c r="F86" s="52"/>
      <c r="G86" s="53"/>
      <c r="H86" s="53"/>
      <c r="I86" s="53">
        <f>I85</f>
        <v>14393.040000000005</v>
      </c>
      <c r="J86" s="53">
        <f>I86+J85</f>
        <v>32662.359999999971</v>
      </c>
      <c r="K86" s="53">
        <f t="shared" ref="K86" si="26">J86+K85</f>
        <v>52862.079999999929</v>
      </c>
      <c r="L86" s="53">
        <f t="shared" ref="L86" si="27">K86+L85</f>
        <v>56399.169999999918</v>
      </c>
      <c r="M86" s="53">
        <f t="shared" ref="M86" si="28">L86+M85</f>
        <v>68752.129999999903</v>
      </c>
      <c r="N86" s="53">
        <f t="shared" ref="N86" si="29">M86+N85</f>
        <v>86640.709999999905</v>
      </c>
      <c r="O86" s="53">
        <f t="shared" ref="O86" si="30">N86+O85</f>
        <v>121933.76999999993</v>
      </c>
      <c r="P86" s="53">
        <f t="shared" ref="P86" si="31">O86+P85</f>
        <v>170720.98999999993</v>
      </c>
      <c r="Q86" s="53">
        <f>P86+Q85</f>
        <v>230746.49999999991</v>
      </c>
      <c r="R86" s="53">
        <f t="shared" ref="R86" si="32">Q86+R85</f>
        <v>278909.9499999999</v>
      </c>
      <c r="S86" s="53">
        <f t="shared" ref="S86" si="33">R86+S85</f>
        <v>293113.65999999986</v>
      </c>
      <c r="T86" s="53">
        <f t="shared" ref="T86" si="34">S86+T85</f>
        <v>290673.00999999989</v>
      </c>
      <c r="U86" s="54">
        <f>T86</f>
        <v>290673.00999999989</v>
      </c>
    </row>
    <row r="87" spans="1:21" s="37" customFormat="1" ht="15" hidden="1" customHeight="1" x14ac:dyDescent="0.2">
      <c r="A87" s="18" t="s">
        <v>1</v>
      </c>
    </row>
    <row r="88" spans="1:21" s="37" customFormat="1" ht="15" hidden="1" customHeight="1" x14ac:dyDescent="0.2">
      <c r="A88" s="18" t="s">
        <v>1</v>
      </c>
    </row>
    <row r="89" spans="1:21" ht="20.25" hidden="1" customHeight="1" thickBot="1" x14ac:dyDescent="0.25">
      <c r="A89" s="18" t="s">
        <v>1</v>
      </c>
      <c r="D89" s="20" t="str">
        <f>$D$4</f>
        <v>103 (Avista Sun City West)</v>
      </c>
      <c r="E89" s="20" t="str">
        <f>$E$4</f>
        <v>All Departments</v>
      </c>
      <c r="F89" s="20" t="str">
        <f>GroupTotal</f>
        <v>Net Income</v>
      </c>
      <c r="G89" s="21"/>
      <c r="H89" s="21"/>
      <c r="I89" s="55">
        <v>14393.04</v>
      </c>
      <c r="J89" s="55">
        <v>18269.32</v>
      </c>
      <c r="K89" s="55">
        <v>20199.72</v>
      </c>
      <c r="L89" s="55">
        <v>3537.09</v>
      </c>
      <c r="M89" s="55">
        <v>12352.96</v>
      </c>
      <c r="N89" s="55">
        <v>17888.580000000002</v>
      </c>
      <c r="O89" s="55">
        <v>35293.06</v>
      </c>
      <c r="P89" s="55">
        <v>48787.22</v>
      </c>
      <c r="Q89" s="55">
        <v>60025.51</v>
      </c>
      <c r="R89" s="55">
        <v>48163.45</v>
      </c>
      <c r="S89" s="55">
        <v>14203.71</v>
      </c>
      <c r="T89" s="55">
        <v>-2440.65</v>
      </c>
      <c r="U89" s="56">
        <f>SUM(I89:T89)</f>
        <v>290673.01</v>
      </c>
    </row>
    <row r="90" spans="1:21" s="37" customFormat="1" ht="15" hidden="1" customHeight="1" x14ac:dyDescent="0.2">
      <c r="A90" s="37" t="s">
        <v>1</v>
      </c>
      <c r="I90" s="57">
        <f t="shared" ref="I90:S90" si="35">_xlfn.IFNA(ROUND(I89-I85,0),0)</f>
        <v>0</v>
      </c>
      <c r="J90" s="57">
        <f t="shared" si="35"/>
        <v>0</v>
      </c>
      <c r="K90" s="57">
        <f t="shared" si="35"/>
        <v>0</v>
      </c>
      <c r="L90" s="57">
        <f t="shared" si="35"/>
        <v>0</v>
      </c>
      <c r="M90" s="57">
        <f t="shared" si="35"/>
        <v>0</v>
      </c>
      <c r="N90" s="57">
        <f t="shared" si="35"/>
        <v>0</v>
      </c>
      <c r="O90" s="57">
        <f t="shared" si="35"/>
        <v>0</v>
      </c>
      <c r="P90" s="57">
        <f t="shared" si="35"/>
        <v>0</v>
      </c>
      <c r="Q90" s="57">
        <f t="shared" si="35"/>
        <v>0</v>
      </c>
      <c r="R90" s="57">
        <f t="shared" si="35"/>
        <v>0</v>
      </c>
      <c r="S90" s="57">
        <f t="shared" si="35"/>
        <v>0</v>
      </c>
      <c r="T90" s="57">
        <f>_xlfn.IFNA(ROUND(T89-T85,0),0)</f>
        <v>0</v>
      </c>
      <c r="U90" s="57">
        <f>_xlfn.IFNA(ROUND(U89-U85,0),0)</f>
        <v>0</v>
      </c>
    </row>
    <row r="91" spans="1:21" ht="15" customHeight="1" x14ac:dyDescent="0.2">
      <c r="U91" s="75"/>
    </row>
    <row r="92" spans="1:21" ht="15" customHeight="1" x14ac:dyDescent="0.2">
      <c r="U92" s="75"/>
    </row>
  </sheetData>
  <sheetProtection algorithmName="SHA-512" hashValue="I5einthfR6eTHLQcFcIO5Uq4iNCC1lCRiI+EgQymiY9mbXE+qMIc6LpLQkYxkwUPSjJ3E7lWXdB1kgw8/FDTMw==" saltValue="KxEgVcwipK2tCVn++Ms8Dw==" spinCount="100000" sheet="1" objects="1" scenarios="1"/>
  <phoneticPr fontId="26" type="noConversion"/>
  <conditionalFormatting sqref="I35:T35">
    <cfRule type="cellIs" dxfId="27" priority="27" operator="equal">
      <formula>FALSE</formula>
    </cfRule>
    <cfRule type="cellIs" dxfId="26" priority="28" operator="equal">
      <formula>TRUE</formula>
    </cfRule>
  </conditionalFormatting>
  <conditionalFormatting sqref="U35">
    <cfRule type="cellIs" dxfId="25" priority="1" operator="equal">
      <formula>FALSE</formula>
    </cfRule>
    <cfRule type="cellIs" dxfId="24" priority="2" operator="equal">
      <formula>TRUE</formula>
    </cfRule>
  </conditionalFormatting>
  <dataValidations count="1">
    <dataValidation type="list" allowBlank="1" showInputMessage="1" showErrorMessage="1" sqref="D5:E5" xr:uid="{B8C0F55A-818C-40D2-8082-B401AB14C0B3}">
      <formula1>"TRUE,FALSE"</formula1>
    </dataValidation>
  </dataValidations>
  <pageMargins left="0.7" right="0.7" top="0.75" bottom="0.75" header="0.3" footer="0.3"/>
  <pageSetup scale="1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7EF7-1CEA-400E-92CF-33AE3B82B05D}">
  <sheetPr codeName="Sheet12"/>
  <dimension ref="A1:S246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I10" sqref="I10"/>
    </sheetView>
  </sheetViews>
  <sheetFormatPr defaultColWidth="11.75" defaultRowHeight="15" customHeight="1" x14ac:dyDescent="0.2"/>
  <cols>
    <col min="1" max="1" width="10.75" style="18" hidden="1" customWidth="1"/>
    <col min="2" max="2" width="1.75" style="38" customWidth="1"/>
    <col min="3" max="3" width="3.75" style="18" customWidth="1"/>
    <col min="4" max="4" width="23.125" style="18" hidden="1" customWidth="1"/>
    <col min="5" max="5" width="22.375" style="18" hidden="1" customWidth="1"/>
    <col min="6" max="6" width="37.625" style="18" customWidth="1"/>
    <col min="7" max="7" width="3.75" style="18" hidden="1" customWidth="1"/>
    <col min="8" max="8" width="2.25" style="17" customWidth="1"/>
    <col min="9" max="13" width="12.75" style="18" customWidth="1"/>
    <col min="14" max="14" width="2.25" style="17" customWidth="1"/>
    <col min="15" max="18" width="12.75" style="18" customWidth="1"/>
    <col min="19" max="16384" width="11.75" style="18"/>
  </cols>
  <sheetData>
    <row r="1" spans="1:19" ht="15" hidden="1" customHeight="1" x14ac:dyDescent="0.2">
      <c r="A1" s="18" t="s">
        <v>0</v>
      </c>
      <c r="B1" s="18"/>
      <c r="C1" s="18" t="s">
        <v>1</v>
      </c>
      <c r="D1" s="18" t="str">
        <f>IF(D5,"#showcolumn","#hidecolumn")</f>
        <v>#hidecolumn</v>
      </c>
      <c r="E1" s="18" t="str">
        <f>IF(E5,"#showcolumn","#hidecolumn")</f>
        <v>#hidecolumn</v>
      </c>
      <c r="G1" s="18" t="s">
        <v>0</v>
      </c>
      <c r="I1" s="18" t="str">
        <f t="shared" ref="I1:R1" si="0">IF(I5="Empty","#hidecolumn","#showcolumn")</f>
        <v>#showcolumn</v>
      </c>
      <c r="J1" s="18" t="str">
        <f t="shared" si="0"/>
        <v>#showcolumn</v>
      </c>
      <c r="K1" s="18" t="str">
        <f t="shared" si="0"/>
        <v>#showcolumn</v>
      </c>
      <c r="L1" s="18" t="str">
        <f t="shared" si="0"/>
        <v>#showcolumn</v>
      </c>
      <c r="M1" s="18" t="str">
        <f t="shared" si="0"/>
        <v>#showcolumn</v>
      </c>
      <c r="O1" s="18" t="str">
        <f t="shared" si="0"/>
        <v>#showcolumn</v>
      </c>
      <c r="P1" s="18" t="str">
        <f t="shared" si="0"/>
        <v>#showcolumn</v>
      </c>
      <c r="Q1" s="18" t="str">
        <f t="shared" si="0"/>
        <v>#showcolumn</v>
      </c>
      <c r="R1" s="18" t="str">
        <f t="shared" si="0"/>
        <v>#showcolumn</v>
      </c>
      <c r="S1" s="18" t="s">
        <v>68</v>
      </c>
    </row>
    <row r="2" spans="1:19" ht="15" hidden="1" customHeight="1" thickBot="1" x14ac:dyDescent="0.25">
      <c r="A2" s="18" t="s">
        <v>1</v>
      </c>
      <c r="B2" s="19" t="str">
        <f>IF(FlagProtectSheet,"#protectsheet","#unprotectsheet")</f>
        <v>#protectsheet</v>
      </c>
      <c r="D2" s="20" t="s">
        <v>16</v>
      </c>
      <c r="E2" s="21"/>
      <c r="I2" s="18" t="s">
        <v>7</v>
      </c>
    </row>
    <row r="3" spans="1:19" ht="15" hidden="1" customHeight="1" x14ac:dyDescent="0.2">
      <c r="A3" s="18" t="s">
        <v>1</v>
      </c>
      <c r="B3" s="18"/>
      <c r="D3" s="22" t="s">
        <v>44</v>
      </c>
      <c r="E3" s="22" t="s">
        <v>45</v>
      </c>
      <c r="I3" s="81">
        <f t="shared" ref="I3" si="1">pvYear</f>
        <v>2022</v>
      </c>
      <c r="J3" s="81">
        <f>pvYear-1</f>
        <v>2021</v>
      </c>
      <c r="K3" s="78"/>
      <c r="L3" s="83">
        <f t="shared" ref="L3" si="2">pvYear</f>
        <v>2022</v>
      </c>
      <c r="M3" s="78"/>
      <c r="N3" s="76"/>
      <c r="O3" s="83">
        <f>pvYear</f>
        <v>2022</v>
      </c>
      <c r="P3" s="83">
        <f>pvYear-1</f>
        <v>2021</v>
      </c>
      <c r="Q3" s="79"/>
      <c r="R3" s="83">
        <f>pvYear</f>
        <v>2022</v>
      </c>
      <c r="S3" s="24"/>
    </row>
    <row r="4" spans="1:19" ht="15" hidden="1" customHeight="1" thickBot="1" x14ac:dyDescent="0.25">
      <c r="A4" s="18" t="s">
        <v>1</v>
      </c>
      <c r="B4" s="18"/>
      <c r="D4" s="23" t="str">
        <f>'T12 Summary'!$D$4</f>
        <v>103 (Avista Sun City West)</v>
      </c>
      <c r="E4" s="23" t="str">
        <f>'T12 Summary'!$E$4</f>
        <v>All Departments</v>
      </c>
      <c r="I4" s="81">
        <f>pvPeriod</f>
        <v>6</v>
      </c>
      <c r="J4" s="81">
        <f>pvPeriod</f>
        <v>6</v>
      </c>
      <c r="K4" s="78"/>
      <c r="L4" s="83">
        <f>pvPeriod</f>
        <v>6</v>
      </c>
      <c r="M4" s="78"/>
      <c r="N4" s="76"/>
      <c r="O4" s="83" t="str">
        <f>pvPeriod&amp;" YTD"</f>
        <v>6 YTD</v>
      </c>
      <c r="P4" s="83" t="str">
        <f>pvPeriod&amp;" YTD"</f>
        <v>6 YTD</v>
      </c>
      <c r="Q4" s="76"/>
      <c r="R4" s="83" t="str">
        <f>pvPeriod&amp;" YTD"</f>
        <v>6 YTD</v>
      </c>
    </row>
    <row r="5" spans="1:19" ht="15" hidden="1" customHeight="1" thickBot="1" x14ac:dyDescent="0.25">
      <c r="A5" s="18" t="s">
        <v>1</v>
      </c>
      <c r="B5" s="18"/>
      <c r="D5" s="25" t="b">
        <v>0</v>
      </c>
      <c r="E5" s="25" t="b">
        <v>0</v>
      </c>
      <c r="I5" s="82" t="s">
        <v>104</v>
      </c>
      <c r="J5" s="82" t="s">
        <v>104</v>
      </c>
      <c r="K5" s="80"/>
      <c r="L5" s="83" t="s">
        <v>125</v>
      </c>
      <c r="M5" s="80"/>
      <c r="N5" s="76"/>
      <c r="O5" s="83" t="str">
        <f>"Actual"</f>
        <v>Actual</v>
      </c>
      <c r="P5" s="83" t="str">
        <f>"Actual"</f>
        <v>Actual</v>
      </c>
      <c r="Q5" s="76"/>
      <c r="R5" s="83" t="s">
        <v>125</v>
      </c>
    </row>
    <row r="6" spans="1:19" ht="30" customHeight="1" x14ac:dyDescent="0.5">
      <c r="B6" s="18"/>
      <c r="C6" s="27" t="s">
        <v>78</v>
      </c>
      <c r="D6" s="27"/>
      <c r="E6" s="27"/>
      <c r="F6" s="27"/>
      <c r="I6" s="75"/>
      <c r="J6" s="75"/>
      <c r="K6" s="75"/>
      <c r="L6" s="75"/>
      <c r="M6" s="75"/>
      <c r="N6" s="76"/>
      <c r="O6" s="75"/>
      <c r="P6" s="75"/>
      <c r="Q6" s="75"/>
      <c r="R6" s="75"/>
    </row>
    <row r="7" spans="1:19" ht="19.5" customHeight="1" x14ac:dyDescent="0.2">
      <c r="B7" s="18"/>
      <c r="C7" s="28" t="str">
        <f>$D$4</f>
        <v>103 (Avista Sun City West)</v>
      </c>
      <c r="E7" s="28"/>
      <c r="F7" s="28"/>
      <c r="I7" s="77"/>
      <c r="J7" s="77"/>
      <c r="K7" s="77"/>
      <c r="L7" s="77"/>
      <c r="M7" s="77"/>
      <c r="N7" s="76"/>
      <c r="O7" s="77"/>
      <c r="P7" s="77"/>
      <c r="Q7" s="77"/>
      <c r="R7" s="77"/>
    </row>
    <row r="8" spans="1:19" ht="15" customHeight="1" x14ac:dyDescent="0.2">
      <c r="B8" s="18"/>
      <c r="C8" s="30"/>
      <c r="D8" s="30"/>
      <c r="E8" s="30"/>
      <c r="F8" s="30">
        <f>IF(FlagShowCalendar,OpeningPeriod,"Opening Period: P"&amp;pvPeriod&amp;" FY"&amp;RIGHT(pvYear,2))</f>
        <v>44713</v>
      </c>
      <c r="G8" s="31"/>
      <c r="I8" s="68">
        <f>IF(FlagShowCalendar,OpeningPeriod,"Opening Period: P"&amp;pvPeriod&amp;" FY"&amp;RIGHT(pvYear,2))</f>
        <v>44713</v>
      </c>
      <c r="J8" s="68">
        <f>IF(FlagShowCalendar,OpeningPeriod-360,"P"&amp;J4&amp;" FY"&amp;RIGHT(J3,2))</f>
        <v>44353</v>
      </c>
      <c r="K8" s="69" t="s">
        <v>126</v>
      </c>
      <c r="L8" s="68">
        <f>I8</f>
        <v>44713</v>
      </c>
      <c r="M8" s="69" t="str">
        <f>K8</f>
        <v>% Var</v>
      </c>
      <c r="O8" s="70">
        <f>IF(FlagShowCalendar,OpeningPeriod,"P"&amp;#REF!&amp;" FY"&amp;RIGHT(#REF!,2))</f>
        <v>44713</v>
      </c>
      <c r="P8" s="70">
        <f>IF(FlagShowCalendar,OpeningPeriod-360,"P"&amp;#REF!&amp;" FY"&amp;RIGHT(#REF!,2))</f>
        <v>44353</v>
      </c>
      <c r="Q8" s="69" t="s">
        <v>126</v>
      </c>
      <c r="R8" s="70">
        <f>O8</f>
        <v>44713</v>
      </c>
      <c r="S8" s="69" t="str">
        <f>Q8</f>
        <v>% Var</v>
      </c>
    </row>
    <row r="9" spans="1:19" ht="15" customHeight="1" x14ac:dyDescent="0.2">
      <c r="B9" s="18"/>
      <c r="C9" s="34"/>
      <c r="D9" s="34"/>
      <c r="E9" s="34"/>
      <c r="F9" s="34" t="str">
        <f>"in "&amp;$F$4&amp;" currency"</f>
        <v>in  currency</v>
      </c>
      <c r="G9" s="35"/>
      <c r="I9" s="71" t="str">
        <f>I5</f>
        <v>Actual</v>
      </c>
      <c r="J9" s="71" t="str">
        <f>J5</f>
        <v>Actual</v>
      </c>
      <c r="K9" s="72" t="s">
        <v>127</v>
      </c>
      <c r="L9" s="71" t="str">
        <f>L5</f>
        <v>Budget</v>
      </c>
      <c r="M9" s="72" t="str">
        <f>L9</f>
        <v>Budget</v>
      </c>
      <c r="O9" s="71" t="str">
        <f>O5</f>
        <v>Actual</v>
      </c>
      <c r="P9" s="71" t="str">
        <f>P5</f>
        <v>Actual</v>
      </c>
      <c r="Q9" s="72" t="s">
        <v>127</v>
      </c>
      <c r="R9" s="71" t="str">
        <f>R5</f>
        <v>Budget</v>
      </c>
      <c r="S9" s="72" t="str">
        <f>R9</f>
        <v>Budget</v>
      </c>
    </row>
    <row r="10" spans="1:19" ht="15" customHeight="1" x14ac:dyDescent="0.2">
      <c r="A10" s="18" t="s">
        <v>9</v>
      </c>
      <c r="B10" s="18"/>
    </row>
    <row r="11" spans="1:19" s="37" customFormat="1" ht="20.25" customHeight="1" thickBot="1" x14ac:dyDescent="0.25">
      <c r="A11" s="37" t="str">
        <f>IF(COUNTBLANK(A12:A15)&gt;0,"#showrow","#hiderow")</f>
        <v>#showrow</v>
      </c>
      <c r="C11" s="20" t="str">
        <f>Group1</f>
        <v>Revenue</v>
      </c>
      <c r="D11" s="20"/>
      <c r="E11" s="20"/>
      <c r="F11" s="20"/>
      <c r="G11" s="21"/>
      <c r="H11" s="17"/>
      <c r="I11" s="21"/>
      <c r="J11" s="21"/>
      <c r="K11" s="21"/>
      <c r="L11" s="21"/>
      <c r="M11" s="21"/>
      <c r="N11" s="17"/>
      <c r="O11" s="21"/>
      <c r="P11" s="21"/>
      <c r="Q11" s="21"/>
      <c r="R11" s="21"/>
      <c r="S11" s="21"/>
    </row>
    <row r="12" spans="1:19" ht="15" hidden="1" customHeight="1" x14ac:dyDescent="0.2">
      <c r="A12" s="18" t="s">
        <v>1</v>
      </c>
      <c r="D12" s="22" t="s">
        <v>77</v>
      </c>
      <c r="E12" s="22" t="s">
        <v>76</v>
      </c>
      <c r="F12" s="22" t="s">
        <v>10</v>
      </c>
      <c r="G12" s="39"/>
      <c r="H12" s="67"/>
      <c r="I12" s="39"/>
      <c r="J12" s="39"/>
      <c r="K12" s="73">
        <f>IFERROR((I12-J12)/ABS(J12),0)</f>
        <v>0</v>
      </c>
      <c r="L12" s="39"/>
      <c r="M12" s="73">
        <f>IFERROR((I12-L12)/ABS(L12),0)</f>
        <v>0</v>
      </c>
      <c r="N12" s="67"/>
      <c r="O12" s="39"/>
      <c r="P12" s="39"/>
      <c r="Q12" s="73">
        <f>IFERROR((O12-P12)/ABS(P12),0)</f>
        <v>0</v>
      </c>
      <c r="R12" s="39"/>
      <c r="S12" s="73">
        <f>IFERROR((O12-R12)/ABS(R12),0)</f>
        <v>0</v>
      </c>
    </row>
    <row r="13" spans="1:19" ht="15" customHeight="1" x14ac:dyDescent="0.2">
      <c r="D13" s="22" t="s">
        <v>291</v>
      </c>
      <c r="E13" s="22" t="s">
        <v>79</v>
      </c>
      <c r="F13" s="22" t="s">
        <v>330</v>
      </c>
      <c r="G13" s="39"/>
      <c r="H13" s="67"/>
      <c r="I13" s="39">
        <v>197685.09</v>
      </c>
      <c r="J13" s="39">
        <v>151636.54999999999</v>
      </c>
      <c r="K13" s="73">
        <f t="shared" ref="K13:K14" si="3">IFERROR((I13-J13)/ABS(J13),0)</f>
        <v>0.30367704883815949</v>
      </c>
      <c r="L13" s="39">
        <v>197584</v>
      </c>
      <c r="M13" s="73">
        <f t="shared" ref="M13:M14" si="4">IFERROR((I13-L13)/ABS(L13),0)</f>
        <v>5.1163049639645173E-4</v>
      </c>
      <c r="N13" s="67"/>
      <c r="O13" s="39">
        <v>1193281.03</v>
      </c>
      <c r="P13" s="39">
        <v>956667.88</v>
      </c>
      <c r="Q13" s="73">
        <f t="shared" ref="Q13:Q14" si="5">IFERROR((O13-P13)/ABS(P13),0)</f>
        <v>0.24733050512786112</v>
      </c>
      <c r="R13" s="39">
        <v>1105651</v>
      </c>
      <c r="S13" s="73">
        <f t="shared" ref="S13:S14" si="6">IFERROR((O13-R13)/ABS(R13),0)</f>
        <v>7.9256501373399041E-2</v>
      </c>
    </row>
    <row r="14" spans="1:19" ht="15" customHeight="1" thickBot="1" x14ac:dyDescent="0.25">
      <c r="D14" s="22" t="s">
        <v>291</v>
      </c>
      <c r="E14" s="22" t="s">
        <v>79</v>
      </c>
      <c r="F14" s="22" t="s">
        <v>331</v>
      </c>
      <c r="G14" s="39"/>
      <c r="H14" s="67"/>
      <c r="I14" s="39">
        <v>5054.71</v>
      </c>
      <c r="J14" s="39">
        <v>100</v>
      </c>
      <c r="K14" s="73">
        <f t="shared" si="3"/>
        <v>49.5471</v>
      </c>
      <c r="L14" s="39">
        <v>10000</v>
      </c>
      <c r="M14" s="73">
        <f t="shared" si="4"/>
        <v>-0.494529</v>
      </c>
      <c r="N14" s="67"/>
      <c r="O14" s="39">
        <v>39127.760000000002</v>
      </c>
      <c r="P14" s="39">
        <v>20448.439999999999</v>
      </c>
      <c r="Q14" s="73">
        <f t="shared" si="5"/>
        <v>0.91348386478381749</v>
      </c>
      <c r="R14" s="39">
        <v>50000</v>
      </c>
      <c r="S14" s="73">
        <f t="shared" si="6"/>
        <v>-0.21744479999999997</v>
      </c>
    </row>
    <row r="15" spans="1:19" ht="15" hidden="1" customHeight="1" thickBot="1" x14ac:dyDescent="0.25">
      <c r="A15" s="18" t="s">
        <v>1</v>
      </c>
      <c r="B15" s="18"/>
    </row>
    <row r="16" spans="1:19" s="37" customFormat="1" ht="15" customHeight="1" x14ac:dyDescent="0.2">
      <c r="A16" s="37" t="str">
        <f>A11</f>
        <v>#showrow</v>
      </c>
      <c r="B16" s="41"/>
      <c r="C16" s="42" t="str">
        <f>"Total "&amp;C11</f>
        <v>Total Revenue</v>
      </c>
      <c r="D16" s="42"/>
      <c r="E16" s="42"/>
      <c r="F16" s="42"/>
      <c r="G16" s="43">
        <f>IF(Operator_Group1="+",1,-1)</f>
        <v>1</v>
      </c>
      <c r="H16" s="17"/>
      <c r="I16" s="43">
        <f>SUMIFS(I12:I15,$D12:$D15,"&lt;&gt;*[-]*",$E12:$E15,"&lt;&gt;*[-]*",$F12:$F15,"&lt;&gt;*[-]*")</f>
        <v>202739.8</v>
      </c>
      <c r="J16" s="43">
        <f>SUMIFS(J12:J15,$D12:$D15,"&lt;&gt;*[-]*",$E12:$E15,"&lt;&gt;*[-]*",$F12:$F15,"&lt;&gt;*[-]*")</f>
        <v>151736.54999999999</v>
      </c>
      <c r="K16" s="84">
        <f>IFERROR((I16-J16)/ABS(J16),0)</f>
        <v>0.33613028634168896</v>
      </c>
      <c r="L16" s="43">
        <f>SUMIFS(L12:L15,$D12:$D15,"&lt;&gt;*[-]*",$E12:$E15,"&lt;&gt;*[-]*",$F12:$F15,"&lt;&gt;*[-]*")</f>
        <v>207584</v>
      </c>
      <c r="M16" s="84">
        <f>IFERROR((I16-L16)/ABS(L16),0)</f>
        <v>-2.333609526745805E-2</v>
      </c>
      <c r="N16" s="17"/>
      <c r="O16" s="43">
        <f>SUMIFS(O12:O15,$D12:$D15,"&lt;&gt;*[-]*",$E12:$E15,"&lt;&gt;*[-]*",$F12:$F15,"&lt;&gt;*[-]*")</f>
        <v>1232408.79</v>
      </c>
      <c r="P16" s="43">
        <f>SUMIFS(P12:P15,$D12:$D15,"&lt;&gt;*[-]*",$E12:$E15,"&lt;&gt;*[-]*",$F12:$F15,"&lt;&gt;*[-]*")</f>
        <v>977116.32</v>
      </c>
      <c r="Q16" s="84">
        <f>IFERROR((O16-P16)/ABS(P16),0)</f>
        <v>0.26127131926319691</v>
      </c>
      <c r="R16" s="43">
        <f>SUMIFS(R12:R15,$D12:$D15,"&lt;&gt;*[-]*",$E12:$E15,"&lt;&gt;*[-]*",$F12:$F15,"&lt;&gt;*[-]*")</f>
        <v>1155651</v>
      </c>
      <c r="S16" s="84">
        <f>IFERROR((O16-R16)/ABS(R16),0)</f>
        <v>6.6419524579652542E-2</v>
      </c>
    </row>
    <row r="17" spans="1:19" s="37" customFormat="1" ht="15" customHeight="1" x14ac:dyDescent="0.2">
      <c r="A17" s="37" t="str">
        <f>A16</f>
        <v>#showrow</v>
      </c>
      <c r="H17" s="17"/>
      <c r="N17" s="17"/>
    </row>
    <row r="18" spans="1:19" s="37" customFormat="1" ht="20.25" customHeight="1" thickBot="1" x14ac:dyDescent="0.25">
      <c r="A18" s="37" t="str">
        <f>IF(COUNTBLANK(A19:A30)&gt;0,"#showrow","#hiderow")</f>
        <v>#showrow</v>
      </c>
      <c r="C18" s="20" t="str">
        <f>Group2</f>
        <v>Operating Expenses</v>
      </c>
      <c r="D18" s="20"/>
      <c r="E18" s="20"/>
      <c r="F18" s="20"/>
      <c r="G18" s="21"/>
      <c r="H18" s="17"/>
      <c r="I18" s="21"/>
      <c r="J18" s="21"/>
      <c r="K18" s="21"/>
      <c r="L18" s="21"/>
      <c r="M18" s="21"/>
      <c r="N18" s="17"/>
      <c r="O18" s="21"/>
      <c r="P18" s="21"/>
      <c r="Q18" s="21"/>
      <c r="R18" s="21"/>
      <c r="S18" s="21"/>
    </row>
    <row r="19" spans="1:19" ht="15" hidden="1" customHeight="1" x14ac:dyDescent="0.2">
      <c r="A19" s="18" t="s">
        <v>1</v>
      </c>
      <c r="D19" s="22" t="s">
        <v>77</v>
      </c>
      <c r="E19" s="22" t="s">
        <v>76</v>
      </c>
      <c r="F19" s="22" t="s">
        <v>10</v>
      </c>
      <c r="G19" s="39"/>
      <c r="I19" s="39"/>
      <c r="J19" s="39"/>
      <c r="K19" s="73">
        <f>IFERROR((J19-I19)/ABS(J19),0)</f>
        <v>0</v>
      </c>
      <c r="L19" s="39"/>
      <c r="M19" s="73">
        <f>IFERROR((L19-I19)/ABS(L19),0)</f>
        <v>0</v>
      </c>
      <c r="N19" s="67"/>
      <c r="O19" s="39"/>
      <c r="P19" s="39"/>
      <c r="Q19" s="73">
        <f>IFERROR((P19-O19)/ABS(P19),0)</f>
        <v>0</v>
      </c>
      <c r="R19" s="39"/>
      <c r="S19" s="73">
        <f>IFERROR((R19-O19)/ABS(R19),0)</f>
        <v>0</v>
      </c>
    </row>
    <row r="20" spans="1:19" ht="15" customHeight="1" x14ac:dyDescent="0.2">
      <c r="D20" s="22" t="s">
        <v>291</v>
      </c>
      <c r="E20" s="22" t="s">
        <v>79</v>
      </c>
      <c r="F20" s="22" t="s">
        <v>334</v>
      </c>
      <c r="G20" s="39"/>
      <c r="H20" s="94"/>
      <c r="I20" s="39">
        <v>102662.49</v>
      </c>
      <c r="J20" s="39">
        <v>89697.26</v>
      </c>
      <c r="K20" s="73">
        <f t="shared" ref="K20:K29" si="7">IFERROR((J20-I20)/ABS(J20),0)</f>
        <v>-0.14454432610316093</v>
      </c>
      <c r="L20" s="39">
        <v>114159</v>
      </c>
      <c r="M20" s="73">
        <f t="shared" ref="M20:M29" si="8">IFERROR((L20-I20)/ABS(L20),0)</f>
        <v>0.10070612041100566</v>
      </c>
      <c r="N20" s="67"/>
      <c r="O20" s="39">
        <v>560288.35</v>
      </c>
      <c r="P20" s="39">
        <v>515088.59</v>
      </c>
      <c r="Q20" s="73">
        <f t="shared" ref="Q20:Q29" si="9">IFERROR((P20-O20)/ABS(P20),0)</f>
        <v>-8.7751429322089916E-2</v>
      </c>
      <c r="R20" s="39">
        <v>648381</v>
      </c>
      <c r="S20" s="73">
        <f t="shared" ref="S20:S29" si="10">IFERROR((R20-O20)/ABS(R20),0)</f>
        <v>0.13586556361151858</v>
      </c>
    </row>
    <row r="21" spans="1:19" ht="15" customHeight="1" x14ac:dyDescent="0.2">
      <c r="D21" s="22" t="s">
        <v>291</v>
      </c>
      <c r="E21" s="22" t="s">
        <v>79</v>
      </c>
      <c r="F21" s="22" t="s">
        <v>335</v>
      </c>
      <c r="G21" s="39"/>
      <c r="H21" s="94"/>
      <c r="I21" s="39">
        <v>7533.83</v>
      </c>
      <c r="J21" s="39">
        <v>7109.72</v>
      </c>
      <c r="K21" s="73">
        <f t="shared" si="7"/>
        <v>-5.9652138199535236E-2</v>
      </c>
      <c r="L21" s="39">
        <v>10303</v>
      </c>
      <c r="M21" s="73">
        <f t="shared" si="8"/>
        <v>0.26877317286227315</v>
      </c>
      <c r="N21" s="67"/>
      <c r="O21" s="39">
        <v>44892.35</v>
      </c>
      <c r="P21" s="39">
        <v>47666.31</v>
      </c>
      <c r="Q21" s="73">
        <f t="shared" si="9"/>
        <v>5.8195400483066539E-2</v>
      </c>
      <c r="R21" s="39">
        <v>58504</v>
      </c>
      <c r="S21" s="73">
        <f t="shared" si="10"/>
        <v>0.23266186927389582</v>
      </c>
    </row>
    <row r="22" spans="1:19" ht="15" customHeight="1" x14ac:dyDescent="0.2">
      <c r="D22" s="22" t="s">
        <v>291</v>
      </c>
      <c r="E22" s="22" t="s">
        <v>79</v>
      </c>
      <c r="F22" s="22" t="s">
        <v>336</v>
      </c>
      <c r="G22" s="39"/>
      <c r="H22" s="94"/>
      <c r="I22" s="39">
        <v>2666.47</v>
      </c>
      <c r="J22" s="39">
        <v>4740.51</v>
      </c>
      <c r="K22" s="73">
        <f t="shared" si="7"/>
        <v>0.43751410713193312</v>
      </c>
      <c r="L22" s="39">
        <v>3453</v>
      </c>
      <c r="M22" s="73">
        <f t="shared" si="8"/>
        <v>0.22778163915435859</v>
      </c>
      <c r="N22" s="67"/>
      <c r="O22" s="39">
        <v>16729.88</v>
      </c>
      <c r="P22" s="39">
        <v>21167.53</v>
      </c>
      <c r="Q22" s="73">
        <f t="shared" si="9"/>
        <v>0.20964420506313197</v>
      </c>
      <c r="R22" s="39">
        <v>19612</v>
      </c>
      <c r="S22" s="73">
        <f t="shared" si="10"/>
        <v>0.14695696512339379</v>
      </c>
    </row>
    <row r="23" spans="1:19" ht="15" customHeight="1" x14ac:dyDescent="0.2">
      <c r="D23" s="22" t="s">
        <v>291</v>
      </c>
      <c r="E23" s="22" t="s">
        <v>79</v>
      </c>
      <c r="F23" s="22" t="s">
        <v>337</v>
      </c>
      <c r="G23" s="39"/>
      <c r="H23" s="94"/>
      <c r="I23" s="39">
        <v>19037.05</v>
      </c>
      <c r="J23" s="39">
        <v>15214.01</v>
      </c>
      <c r="K23" s="73">
        <f t="shared" si="7"/>
        <v>-0.2512841782015392</v>
      </c>
      <c r="L23" s="39">
        <v>10715</v>
      </c>
      <c r="M23" s="73">
        <f t="shared" si="8"/>
        <v>-0.77667288847410165</v>
      </c>
      <c r="N23" s="67"/>
      <c r="O23" s="39">
        <v>91322.39</v>
      </c>
      <c r="P23" s="39">
        <v>60114.04</v>
      </c>
      <c r="Q23" s="73">
        <f t="shared" si="9"/>
        <v>-0.51915243094624808</v>
      </c>
      <c r="R23" s="39">
        <v>64290</v>
      </c>
      <c r="S23" s="73">
        <f t="shared" si="10"/>
        <v>-0.42047581272359619</v>
      </c>
    </row>
    <row r="24" spans="1:19" ht="15" customHeight="1" x14ac:dyDescent="0.2">
      <c r="D24" s="22" t="s">
        <v>291</v>
      </c>
      <c r="E24" s="22" t="s">
        <v>79</v>
      </c>
      <c r="F24" s="22" t="s">
        <v>338</v>
      </c>
      <c r="G24" s="39"/>
      <c r="H24" s="94"/>
      <c r="I24" s="39">
        <v>1487.55</v>
      </c>
      <c r="J24" s="39">
        <v>2843.05</v>
      </c>
      <c r="K24" s="73">
        <f t="shared" si="7"/>
        <v>0.47677670107806763</v>
      </c>
      <c r="L24" s="39">
        <v>3975</v>
      </c>
      <c r="M24" s="73">
        <f t="shared" si="8"/>
        <v>0.62577358490566037</v>
      </c>
      <c r="N24" s="67"/>
      <c r="O24" s="39">
        <v>14270.55</v>
      </c>
      <c r="P24" s="39">
        <v>16472.310000000001</v>
      </c>
      <c r="Q24" s="73">
        <f t="shared" si="9"/>
        <v>0.1336643130198498</v>
      </c>
      <c r="R24" s="39">
        <v>17100</v>
      </c>
      <c r="S24" s="73">
        <f t="shared" si="10"/>
        <v>0.16546491228070179</v>
      </c>
    </row>
    <row r="25" spans="1:19" ht="15" customHeight="1" x14ac:dyDescent="0.2">
      <c r="D25" s="22" t="s">
        <v>291</v>
      </c>
      <c r="E25" s="22" t="s">
        <v>79</v>
      </c>
      <c r="F25" s="22" t="s">
        <v>339</v>
      </c>
      <c r="G25" s="39"/>
      <c r="H25" s="94"/>
      <c r="I25" s="39">
        <v>748.31</v>
      </c>
      <c r="J25" s="39">
        <v>1135.22</v>
      </c>
      <c r="K25" s="73">
        <f t="shared" si="7"/>
        <v>0.34082380507742999</v>
      </c>
      <c r="L25" s="39">
        <v>965</v>
      </c>
      <c r="M25" s="73">
        <f t="shared" si="8"/>
        <v>0.22454922279792752</v>
      </c>
      <c r="N25" s="67"/>
      <c r="O25" s="39">
        <v>6604.64</v>
      </c>
      <c r="P25" s="39">
        <v>6186.19</v>
      </c>
      <c r="Q25" s="73">
        <f t="shared" si="9"/>
        <v>-6.7642603929074396E-2</v>
      </c>
      <c r="R25" s="39">
        <v>5790</v>
      </c>
      <c r="S25" s="73">
        <f t="shared" si="10"/>
        <v>-0.14069775474956828</v>
      </c>
    </row>
    <row r="26" spans="1:19" ht="15" customHeight="1" x14ac:dyDescent="0.2">
      <c r="D26" s="22" t="s">
        <v>291</v>
      </c>
      <c r="E26" s="22" t="s">
        <v>79</v>
      </c>
      <c r="F26" s="22" t="s">
        <v>340</v>
      </c>
      <c r="G26" s="39"/>
      <c r="H26" s="94"/>
      <c r="I26" s="39">
        <v>11760.4</v>
      </c>
      <c r="J26" s="39">
        <v>9659.67</v>
      </c>
      <c r="K26" s="73">
        <f t="shared" si="7"/>
        <v>-0.21747430295237824</v>
      </c>
      <c r="L26" s="39">
        <v>10612</v>
      </c>
      <c r="M26" s="73">
        <f t="shared" si="8"/>
        <v>-0.1082171127026008</v>
      </c>
      <c r="N26" s="67"/>
      <c r="O26" s="39">
        <v>63810.45</v>
      </c>
      <c r="P26" s="39">
        <v>57985.66</v>
      </c>
      <c r="Q26" s="73">
        <f t="shared" si="9"/>
        <v>-0.10045224974588533</v>
      </c>
      <c r="R26" s="39">
        <v>59933</v>
      </c>
      <c r="S26" s="73">
        <f t="shared" si="10"/>
        <v>-6.4696410992274661E-2</v>
      </c>
    </row>
    <row r="27" spans="1:19" ht="15" customHeight="1" x14ac:dyDescent="0.2">
      <c r="D27" s="22" t="s">
        <v>291</v>
      </c>
      <c r="E27" s="22" t="s">
        <v>79</v>
      </c>
      <c r="F27" s="22" t="s">
        <v>341</v>
      </c>
      <c r="G27" s="39"/>
      <c r="H27" s="94"/>
      <c r="I27" s="39">
        <v>9445.6200000000008</v>
      </c>
      <c r="J27" s="39">
        <v>8564.2800000000007</v>
      </c>
      <c r="K27" s="73">
        <f t="shared" si="7"/>
        <v>-0.10290882596085135</v>
      </c>
      <c r="L27" s="39">
        <v>8821</v>
      </c>
      <c r="M27" s="73">
        <f t="shared" si="8"/>
        <v>-7.0810565695499469E-2</v>
      </c>
      <c r="N27" s="67"/>
      <c r="O27" s="39">
        <v>48207.06</v>
      </c>
      <c r="P27" s="39">
        <v>42691.83</v>
      </c>
      <c r="Q27" s="73">
        <f t="shared" si="9"/>
        <v>-0.12918701306549743</v>
      </c>
      <c r="R27" s="39">
        <v>43970</v>
      </c>
      <c r="S27" s="73">
        <f t="shared" si="10"/>
        <v>-9.636251989993172E-2</v>
      </c>
    </row>
    <row r="28" spans="1:19" ht="15" customHeight="1" x14ac:dyDescent="0.2">
      <c r="D28" s="22" t="s">
        <v>291</v>
      </c>
      <c r="E28" s="22" t="s">
        <v>79</v>
      </c>
      <c r="F28" s="22" t="s">
        <v>342</v>
      </c>
      <c r="G28" s="39"/>
      <c r="H28" s="94"/>
      <c r="I28" s="39">
        <v>3692.27</v>
      </c>
      <c r="J28" s="39">
        <v>6050.14</v>
      </c>
      <c r="K28" s="73">
        <f t="shared" si="7"/>
        <v>0.38972156016224424</v>
      </c>
      <c r="L28" s="39">
        <v>3172</v>
      </c>
      <c r="M28" s="73">
        <f t="shared" si="8"/>
        <v>-0.16401954602774274</v>
      </c>
      <c r="N28" s="67"/>
      <c r="O28" s="39">
        <v>24803.48</v>
      </c>
      <c r="P28" s="39">
        <v>22383.41</v>
      </c>
      <c r="Q28" s="73">
        <f t="shared" si="9"/>
        <v>-0.10811891485703026</v>
      </c>
      <c r="R28" s="39">
        <v>19032</v>
      </c>
      <c r="S28" s="73">
        <f t="shared" si="10"/>
        <v>-0.30325136612021858</v>
      </c>
    </row>
    <row r="29" spans="1:19" ht="15" customHeight="1" thickBot="1" x14ac:dyDescent="0.25">
      <c r="D29" s="22" t="s">
        <v>291</v>
      </c>
      <c r="E29" s="22" t="s">
        <v>79</v>
      </c>
      <c r="F29" s="22" t="s">
        <v>343</v>
      </c>
      <c r="G29" s="39"/>
      <c r="H29" s="94"/>
      <c r="I29" s="39">
        <v>15537.26</v>
      </c>
      <c r="J29" s="39">
        <v>15389.01</v>
      </c>
      <c r="K29" s="73">
        <f t="shared" si="7"/>
        <v>-9.6334981912416708E-3</v>
      </c>
      <c r="L29" s="39">
        <v>15991</v>
      </c>
      <c r="M29" s="73">
        <f t="shared" si="8"/>
        <v>2.8374710774810817E-2</v>
      </c>
      <c r="N29" s="67"/>
      <c r="O29" s="39">
        <v>93075.31</v>
      </c>
      <c r="P29" s="39">
        <v>87870.36</v>
      </c>
      <c r="Q29" s="73">
        <f t="shared" si="9"/>
        <v>-5.923442216465253E-2</v>
      </c>
      <c r="R29" s="39">
        <v>95946</v>
      </c>
      <c r="S29" s="73">
        <f t="shared" si="10"/>
        <v>2.9919850749379882E-2</v>
      </c>
    </row>
    <row r="30" spans="1:19" ht="15" hidden="1" customHeight="1" thickBot="1" x14ac:dyDescent="0.25">
      <c r="A30" s="18" t="s">
        <v>1</v>
      </c>
      <c r="B30" s="18"/>
    </row>
    <row r="31" spans="1:19" s="37" customFormat="1" ht="15" customHeight="1" x14ac:dyDescent="0.2">
      <c r="A31" s="37" t="str">
        <f>A18</f>
        <v>#showrow</v>
      </c>
      <c r="B31" s="41"/>
      <c r="C31" s="42" t="str">
        <f>"Total "&amp;C18</f>
        <v>Total Operating Expenses</v>
      </c>
      <c r="D31" s="42"/>
      <c r="E31" s="42"/>
      <c r="F31" s="42"/>
      <c r="G31" s="43">
        <f>IF(Operator_Group2="+",1,-1)</f>
        <v>-1</v>
      </c>
      <c r="H31" s="17"/>
      <c r="I31" s="43">
        <f>SUMIFS(I19:I30,$D19:$D30,"&lt;&gt;*[-]*",$E19:$E30,"&lt;&gt;*[-]*",$F19:$F30,"&lt;&gt;*[-]*")</f>
        <v>174571.24999999997</v>
      </c>
      <c r="J31" s="43">
        <f>SUMIFS(J19:J30,$D19:$D30,"&lt;&gt;*[-]*",$E19:$E30,"&lt;&gt;*[-]*",$F19:$F30,"&lt;&gt;*[-]*")</f>
        <v>160402.87000000002</v>
      </c>
      <c r="K31" s="84">
        <f>IFERROR((J31-I31)/ABS(J31),0)</f>
        <v>-8.832996566707281E-2</v>
      </c>
      <c r="L31" s="43">
        <f>SUMIFS(L19:L30,$D19:$D30,"&lt;&gt;*[-]*",$E19:$E30,"&lt;&gt;*[-]*",$F19:$F30,"&lt;&gt;*[-]*")</f>
        <v>182166</v>
      </c>
      <c r="M31" s="84">
        <f>IFERROR((L31-I31)/ABS(L31),0)</f>
        <v>4.1691369410318223E-2</v>
      </c>
      <c r="N31" s="17"/>
      <c r="O31" s="43">
        <f>SUMIFS(O19:O30,$D19:$D30,"&lt;&gt;*[-]*",$E19:$E30,"&lt;&gt;*[-]*",$F19:$F30,"&lt;&gt;*[-]*")</f>
        <v>964004.46</v>
      </c>
      <c r="P31" s="43">
        <f>SUMIFS(P19:P30,$D19:$D30,"&lt;&gt;*[-]*",$E19:$E30,"&lt;&gt;*[-]*",$F19:$F30,"&lt;&gt;*[-]*")</f>
        <v>877626.2300000001</v>
      </c>
      <c r="Q31" s="84">
        <f t="shared" ref="Q31" si="11">IFERROR((P31-O31)/ABS(P31),0)</f>
        <v>-9.8422571075615931E-2</v>
      </c>
      <c r="R31" s="43">
        <f>SUMIFS(R19:R30,$D19:$D30,"&lt;&gt;*[-]*",$E19:$E30,"&lt;&gt;*[-]*",$F19:$F30,"&lt;&gt;*[-]*")</f>
        <v>1032558</v>
      </c>
      <c r="S31" s="84">
        <f t="shared" ref="S31" si="12">IFERROR((R31-O31)/ABS(R31),0)</f>
        <v>6.639195086377718E-2</v>
      </c>
    </row>
    <row r="32" spans="1:19" s="37" customFormat="1" ht="15" customHeight="1" thickBot="1" x14ac:dyDescent="0.25">
      <c r="A32" s="37" t="str">
        <f>A31</f>
        <v>#showrow</v>
      </c>
      <c r="H32" s="17"/>
      <c r="N32" s="17"/>
    </row>
    <row r="33" spans="1:19" ht="15" hidden="1" customHeight="1" x14ac:dyDescent="0.2">
      <c r="A33" s="18" t="str">
        <f>A34</f>
        <v>#hiderow</v>
      </c>
      <c r="D33" s="22" t="str">
        <f>$D$4</f>
        <v>103 (Avista Sun City West)</v>
      </c>
      <c r="E33" s="22" t="str">
        <f>$E$4</f>
        <v>All Departments</v>
      </c>
      <c r="F33" s="22" t="s">
        <v>100</v>
      </c>
      <c r="G33" s="39"/>
      <c r="I33" s="96">
        <v>28168.55</v>
      </c>
      <c r="J33" s="96">
        <v>-8666.32</v>
      </c>
      <c r="K33" s="86">
        <f>IFERROR((I33-J33)/ABS(J33),0)</f>
        <v>4.2503473215851706</v>
      </c>
      <c r="L33" s="96">
        <v>25418</v>
      </c>
      <c r="M33" s="104">
        <f>IFERROR((I33-L33)/ABS(L33),0)</f>
        <v>0.10821268392477769</v>
      </c>
      <c r="O33" s="96">
        <v>268404.33</v>
      </c>
      <c r="P33" s="96">
        <v>99490.09</v>
      </c>
      <c r="Q33" s="86">
        <f>IFERROR((O33-P33)/ABS(P33),0)</f>
        <v>1.6977996501963164</v>
      </c>
      <c r="R33" s="96">
        <v>123093</v>
      </c>
      <c r="S33" s="108">
        <f>IFERROR((O33-R33)/ABS(R33),0)</f>
        <v>1.1805003533913383</v>
      </c>
    </row>
    <row r="34" spans="1:19" ht="15" hidden="1" customHeight="1" thickBot="1" x14ac:dyDescent="0.25">
      <c r="A34" s="45" t="str">
        <f>IF(COUNTIF(I34:R34,"FALSE")&gt;0,"#showrow","#hiderow")</f>
        <v>#hiderow</v>
      </c>
      <c r="I34" s="105" t="b">
        <f>ABS(I16-I31-I33)&lt;0.01</f>
        <v>1</v>
      </c>
      <c r="J34" s="105" t="b">
        <f>ABS(J16-J31-J33)&lt;0.01</f>
        <v>1</v>
      </c>
      <c r="K34" s="105"/>
      <c r="L34" s="105" t="b">
        <f>ABS(L16-L31-L33)&lt;0.01</f>
        <v>1</v>
      </c>
      <c r="M34" s="105"/>
      <c r="O34" s="105" t="b">
        <f>ABS(O16-O31-O33)&lt;0.01</f>
        <v>1</v>
      </c>
      <c r="P34" s="105" t="b">
        <f>ABS(P16-P31-P33)&lt;0.01</f>
        <v>1</v>
      </c>
      <c r="Q34" s="105"/>
      <c r="R34" s="105" t="b">
        <f>ABS(R16-R31-R33)&lt;0.01</f>
        <v>1</v>
      </c>
      <c r="S34" s="105"/>
    </row>
    <row r="35" spans="1:19" s="47" customFormat="1" ht="15" customHeight="1" x14ac:dyDescent="0.2">
      <c r="A35" s="37" t="str">
        <f>IF(COUNTBLANK(A12:A30)&gt;0,"#showrow","#hiderow")</f>
        <v>#showrow</v>
      </c>
      <c r="C35" s="48" t="s">
        <v>100</v>
      </c>
      <c r="D35" s="48"/>
      <c r="E35" s="48"/>
      <c r="F35" s="48"/>
      <c r="G35" s="49"/>
      <c r="H35" s="17"/>
      <c r="I35" s="106">
        <f>IF(I34=TRUE,I33,"ERROR")</f>
        <v>28168.55</v>
      </c>
      <c r="J35" s="106">
        <f>IF(J34=TRUE,J33,"ERROR")</f>
        <v>-8666.32</v>
      </c>
      <c r="K35" s="107">
        <f>K33</f>
        <v>4.2503473215851706</v>
      </c>
      <c r="L35" s="106">
        <f>IF(L34=TRUE,L33,"ERROR")</f>
        <v>25418</v>
      </c>
      <c r="M35" s="107">
        <f>M33</f>
        <v>0.10821268392477769</v>
      </c>
      <c r="N35" s="17"/>
      <c r="O35" s="106">
        <f t="shared" ref="O35:R35" si="13">IF(O34=TRUE,O33,"ERROR")</f>
        <v>268404.33</v>
      </c>
      <c r="P35" s="106">
        <f t="shared" si="13"/>
        <v>99490.09</v>
      </c>
      <c r="Q35" s="107">
        <f>Q33</f>
        <v>1.6977996501963164</v>
      </c>
      <c r="R35" s="106">
        <f t="shared" si="13"/>
        <v>123093</v>
      </c>
      <c r="S35" s="107">
        <f>S33</f>
        <v>1.1805003533913383</v>
      </c>
    </row>
    <row r="36" spans="1:19" s="37" customFormat="1" ht="15" customHeight="1" x14ac:dyDescent="0.2">
      <c r="A36" s="37" t="str">
        <f>A35</f>
        <v>#showrow</v>
      </c>
      <c r="H36" s="17"/>
      <c r="N36" s="17"/>
    </row>
    <row r="37" spans="1:19" s="37" customFormat="1" ht="20.25" customHeight="1" thickBot="1" x14ac:dyDescent="0.25">
      <c r="A37" s="37" t="str">
        <f>IF(COUNTBLANK(A38:A41)&gt;0,"#showrow","#hiderow")</f>
        <v>#showrow</v>
      </c>
      <c r="C37" s="20" t="str">
        <f>Group3</f>
        <v>Non-Operating Income</v>
      </c>
      <c r="D37" s="20"/>
      <c r="E37" s="20"/>
      <c r="F37" s="20"/>
      <c r="G37" s="21"/>
      <c r="H37" s="17"/>
      <c r="I37" s="21"/>
      <c r="J37" s="21"/>
      <c r="K37" s="21"/>
      <c r="L37" s="21"/>
      <c r="M37" s="21"/>
      <c r="N37" s="17"/>
      <c r="O37" s="21"/>
      <c r="P37" s="21"/>
      <c r="Q37" s="21"/>
      <c r="R37" s="21"/>
      <c r="S37" s="21"/>
    </row>
    <row r="38" spans="1:19" ht="15" hidden="1" customHeight="1" x14ac:dyDescent="0.2">
      <c r="A38" s="18" t="s">
        <v>1</v>
      </c>
      <c r="D38" s="22" t="s">
        <v>77</v>
      </c>
      <c r="E38" s="22" t="s">
        <v>76</v>
      </c>
      <c r="F38" s="22" t="s">
        <v>10</v>
      </c>
      <c r="G38" s="39"/>
      <c r="I38" s="39"/>
      <c r="J38" s="39"/>
      <c r="K38" s="73">
        <f t="shared" ref="K38" si="14">IFERROR((I38-J38)/ABS(J38),0)</f>
        <v>0</v>
      </c>
      <c r="L38" s="39"/>
      <c r="M38" s="73">
        <f t="shared" ref="M38" si="15">IFERROR((I38-L38)/ABS(L38),0)</f>
        <v>0</v>
      </c>
      <c r="N38" s="67"/>
      <c r="O38" s="39"/>
      <c r="P38" s="39"/>
      <c r="Q38" s="73">
        <f>IFERROR((O38-P38)/ABS(P38),0)</f>
        <v>0</v>
      </c>
      <c r="R38" s="39"/>
      <c r="S38" s="73">
        <f>IFERROR((O38-R38)/ABS(R38),0)</f>
        <v>0</v>
      </c>
    </row>
    <row r="39" spans="1:19" ht="15" customHeight="1" x14ac:dyDescent="0.2">
      <c r="D39" s="22" t="s">
        <v>291</v>
      </c>
      <c r="E39" s="22" t="s">
        <v>79</v>
      </c>
      <c r="F39" s="22" t="s">
        <v>332</v>
      </c>
      <c r="G39" s="39"/>
      <c r="H39" s="94"/>
      <c r="I39" s="39"/>
      <c r="J39" s="39"/>
      <c r="K39" s="73">
        <f t="shared" ref="K39:K40" si="16">IFERROR((I39-J39)/ABS(J39),0)</f>
        <v>0</v>
      </c>
      <c r="L39" s="39"/>
      <c r="M39" s="73">
        <f t="shared" ref="M39:M40" si="17">IFERROR((I39-L39)/ABS(L39),0)</f>
        <v>0</v>
      </c>
      <c r="N39" s="67"/>
      <c r="O39" s="39">
        <v>368.23</v>
      </c>
      <c r="P39" s="39"/>
      <c r="Q39" s="73">
        <f t="shared" ref="Q39:Q40" si="18">IFERROR((O39-P39)/ABS(P39),0)</f>
        <v>0</v>
      </c>
      <c r="R39" s="39"/>
      <c r="S39" s="73">
        <f t="shared" ref="S39:S40" si="19">IFERROR((O39-R39)/ABS(R39),0)</f>
        <v>0</v>
      </c>
    </row>
    <row r="40" spans="1:19" ht="15" customHeight="1" thickBot="1" x14ac:dyDescent="0.25">
      <c r="D40" s="22" t="s">
        <v>291</v>
      </c>
      <c r="E40" s="22" t="s">
        <v>79</v>
      </c>
      <c r="F40" s="22" t="s">
        <v>333</v>
      </c>
      <c r="G40" s="39"/>
      <c r="H40" s="94"/>
      <c r="I40" s="39"/>
      <c r="J40" s="39">
        <v>140400</v>
      </c>
      <c r="K40" s="73">
        <f t="shared" si="16"/>
        <v>-1</v>
      </c>
      <c r="L40" s="39"/>
      <c r="M40" s="73">
        <f t="shared" si="17"/>
        <v>0</v>
      </c>
      <c r="N40" s="67"/>
      <c r="O40" s="39"/>
      <c r="P40" s="39">
        <v>140400</v>
      </c>
      <c r="Q40" s="73">
        <f t="shared" si="18"/>
        <v>-1</v>
      </c>
      <c r="R40" s="39"/>
      <c r="S40" s="73">
        <f t="shared" si="19"/>
        <v>0</v>
      </c>
    </row>
    <row r="41" spans="1:19" ht="15" hidden="1" customHeight="1" thickBot="1" x14ac:dyDescent="0.25">
      <c r="A41" s="18" t="s">
        <v>1</v>
      </c>
      <c r="B41" s="18"/>
      <c r="K41" s="94"/>
      <c r="M41" s="94"/>
      <c r="Q41" s="94"/>
      <c r="S41" s="94"/>
    </row>
    <row r="42" spans="1:19" s="37" customFormat="1" ht="15" customHeight="1" x14ac:dyDescent="0.2">
      <c r="A42" s="37" t="str">
        <f>A37</f>
        <v>#showrow</v>
      </c>
      <c r="B42" s="41"/>
      <c r="C42" s="42" t="str">
        <f>"Total "&amp;C37</f>
        <v>Total Non-Operating Income</v>
      </c>
      <c r="D42" s="42"/>
      <c r="E42" s="42"/>
      <c r="F42" s="42"/>
      <c r="G42" s="43">
        <f>IF(Operator_Group3="+",1,-1)</f>
        <v>1</v>
      </c>
      <c r="H42" s="17"/>
      <c r="I42" s="43">
        <f>SUMIFS(I38:I41,$D38:$D41,"&lt;&gt;*[-]*",$E38:$E41,"&lt;&gt;*[-]*",$F38:$F41,"&lt;&gt;*[-]*")</f>
        <v>0</v>
      </c>
      <c r="J42" s="43">
        <f>SUMIFS(J38:J41,$D38:$D41,"&lt;&gt;*[-]*",$E38:$E41,"&lt;&gt;*[-]*",$F38:$F41,"&lt;&gt;*[-]*")</f>
        <v>140400</v>
      </c>
      <c r="K42" s="84">
        <f>IFERROR((I42-J42)/ABS(J42),0)</f>
        <v>-1</v>
      </c>
      <c r="L42" s="43">
        <f>SUMIFS(L38:L41,$D38:$D41,"&lt;&gt;*[-]*",$E38:$E41,"&lt;&gt;*[-]*",$F38:$F41,"&lt;&gt;*[-]*")</f>
        <v>0</v>
      </c>
      <c r="M42" s="84">
        <f>IFERROR((I42-L42)/ABS(L42),0)</f>
        <v>0</v>
      </c>
      <c r="N42" s="17"/>
      <c r="O42" s="43">
        <f>SUMIFS(O38:O41,$D38:$D41,"&lt;&gt;*[-]*",$E38:$E41,"&lt;&gt;*[-]*",$F38:$F41,"&lt;&gt;*[-]*")</f>
        <v>368.23</v>
      </c>
      <c r="P42" s="43">
        <f>SUMIFS(P38:P41,$D38:$D41,"&lt;&gt;*[-]*",$E38:$E41,"&lt;&gt;*[-]*",$F38:$F41,"&lt;&gt;*[-]*")</f>
        <v>140400</v>
      </c>
      <c r="Q42" s="84">
        <f>IFERROR((O42-P42)/ABS(P42),0)</f>
        <v>-0.99737727920227914</v>
      </c>
      <c r="R42" s="43">
        <f>SUMIFS(R38:R41,$D38:$D41,"&lt;&gt;*[-]*",$E38:$E41,"&lt;&gt;*[-]*",$F38:$F41,"&lt;&gt;*[-]*")</f>
        <v>0</v>
      </c>
      <c r="S42" s="84">
        <f>IFERROR((O42-R42)/ABS(R42),0)</f>
        <v>0</v>
      </c>
    </row>
    <row r="43" spans="1:19" s="37" customFormat="1" ht="15" customHeight="1" x14ac:dyDescent="0.2">
      <c r="A43" s="37" t="str">
        <f>A42</f>
        <v>#showrow</v>
      </c>
      <c r="H43" s="17"/>
      <c r="N43" s="17"/>
    </row>
    <row r="44" spans="1:19" s="37" customFormat="1" ht="20.25" customHeight="1" thickBot="1" x14ac:dyDescent="0.25">
      <c r="A44" s="37" t="str">
        <f>IF(COUNTBLANK(A45:A49)&gt;0,"#showrow","#hiderow")</f>
        <v>#showrow</v>
      </c>
      <c r="C44" s="20" t="str">
        <f>Group4</f>
        <v>Non-Operating Expense</v>
      </c>
      <c r="D44" s="20"/>
      <c r="E44" s="20"/>
      <c r="F44" s="20"/>
      <c r="G44" s="21"/>
      <c r="H44" s="17"/>
      <c r="I44" s="21"/>
      <c r="J44" s="21"/>
      <c r="K44" s="21"/>
      <c r="L44" s="21"/>
      <c r="M44" s="21"/>
      <c r="N44" s="17"/>
      <c r="O44" s="21"/>
      <c r="P44" s="21"/>
      <c r="Q44" s="21"/>
      <c r="R44" s="21"/>
      <c r="S44" s="21"/>
    </row>
    <row r="45" spans="1:19" ht="15" hidden="1" customHeight="1" x14ac:dyDescent="0.2">
      <c r="A45" s="18" t="s">
        <v>1</v>
      </c>
      <c r="D45" s="22" t="s">
        <v>77</v>
      </c>
      <c r="E45" s="22" t="s">
        <v>76</v>
      </c>
      <c r="F45" s="22" t="s">
        <v>10</v>
      </c>
      <c r="G45" s="39"/>
      <c r="I45" s="39"/>
      <c r="J45" s="39"/>
      <c r="K45" s="73">
        <f t="shared" ref="K45:K50" si="20">IFERROR((J45-I45)/ABS(J45),0)</f>
        <v>0</v>
      </c>
      <c r="L45" s="96"/>
      <c r="M45" s="73">
        <f>IFERROR((L45-I45)/ABS(L45),0)</f>
        <v>0</v>
      </c>
      <c r="N45" s="67"/>
      <c r="O45" s="96"/>
      <c r="P45" s="96"/>
      <c r="Q45" s="73">
        <f>IFERROR((P45-O45)/ABS(P45),0)</f>
        <v>0</v>
      </c>
      <c r="R45" s="96"/>
      <c r="S45" s="73">
        <f>IFERROR((R45-O45)/ABS(R45),0)</f>
        <v>0</v>
      </c>
    </row>
    <row r="46" spans="1:19" ht="15" customHeight="1" x14ac:dyDescent="0.2">
      <c r="D46" s="22" t="s">
        <v>291</v>
      </c>
      <c r="E46" s="22" t="s">
        <v>79</v>
      </c>
      <c r="F46" s="22" t="s">
        <v>344</v>
      </c>
      <c r="G46" s="39"/>
      <c r="H46" s="94"/>
      <c r="I46" s="39">
        <v>328.75</v>
      </c>
      <c r="J46" s="39">
        <v>266.35000000000002</v>
      </c>
      <c r="K46" s="73">
        <f t="shared" ref="K46:K48" si="21">IFERROR((J46-I46)/ABS(J46),0)</f>
        <v>-0.23427820536887545</v>
      </c>
      <c r="L46" s="96">
        <v>267</v>
      </c>
      <c r="M46" s="73">
        <f t="shared" ref="M46:M48" si="22">IFERROR((L46-I46)/ABS(L46),0)</f>
        <v>-0.23127340823970038</v>
      </c>
      <c r="N46" s="67"/>
      <c r="O46" s="96">
        <v>2006.05</v>
      </c>
      <c r="P46" s="96">
        <v>1426.21</v>
      </c>
      <c r="Q46" s="73">
        <f t="shared" ref="Q46:Q48" si="23">IFERROR((P46-O46)/ABS(P46),0)</f>
        <v>-0.40656004375232252</v>
      </c>
      <c r="R46" s="96">
        <v>1602</v>
      </c>
      <c r="S46" s="73">
        <f t="shared" ref="S46:S48" si="24">IFERROR((R46-O46)/ABS(R46),0)</f>
        <v>-0.25221598002496876</v>
      </c>
    </row>
    <row r="47" spans="1:19" ht="15" customHeight="1" x14ac:dyDescent="0.2">
      <c r="D47" s="22" t="s">
        <v>291</v>
      </c>
      <c r="E47" s="22" t="s">
        <v>79</v>
      </c>
      <c r="F47" s="22" t="s">
        <v>345</v>
      </c>
      <c r="G47" s="39"/>
      <c r="H47" s="94"/>
      <c r="I47" s="39">
        <v>30000</v>
      </c>
      <c r="J47" s="39"/>
      <c r="K47" s="73">
        <f t="shared" si="21"/>
        <v>0</v>
      </c>
      <c r="L47" s="96">
        <v>10000</v>
      </c>
      <c r="M47" s="73">
        <f t="shared" si="22"/>
        <v>-2</v>
      </c>
      <c r="N47" s="67"/>
      <c r="O47" s="96">
        <v>60000</v>
      </c>
      <c r="P47" s="96"/>
      <c r="Q47" s="73">
        <f t="shared" si="23"/>
        <v>0</v>
      </c>
      <c r="R47" s="96">
        <v>20000</v>
      </c>
      <c r="S47" s="73">
        <f t="shared" si="24"/>
        <v>-2</v>
      </c>
    </row>
    <row r="48" spans="1:19" ht="15" customHeight="1" thickBot="1" x14ac:dyDescent="0.25">
      <c r="D48" s="22" t="s">
        <v>291</v>
      </c>
      <c r="E48" s="22" t="s">
        <v>79</v>
      </c>
      <c r="F48" s="22" t="s">
        <v>346</v>
      </c>
      <c r="G48" s="39"/>
      <c r="H48" s="94"/>
      <c r="I48" s="39">
        <v>280.45</v>
      </c>
      <c r="J48" s="39">
        <v>1443.44</v>
      </c>
      <c r="K48" s="73">
        <f t="shared" si="21"/>
        <v>0.80570719946793767</v>
      </c>
      <c r="L48" s="96">
        <v>200</v>
      </c>
      <c r="M48" s="73">
        <f t="shared" si="22"/>
        <v>-0.40224999999999994</v>
      </c>
      <c r="N48" s="67"/>
      <c r="O48" s="96">
        <v>2734.21</v>
      </c>
      <c r="P48" s="96">
        <v>10430.76</v>
      </c>
      <c r="Q48" s="73">
        <f t="shared" si="23"/>
        <v>0.73787049074084732</v>
      </c>
      <c r="R48" s="96">
        <v>1800</v>
      </c>
      <c r="S48" s="73">
        <f t="shared" si="24"/>
        <v>-0.51900555555555561</v>
      </c>
    </row>
    <row r="49" spans="1:19" ht="15" hidden="1" customHeight="1" thickBot="1" x14ac:dyDescent="0.25">
      <c r="A49" s="18" t="s">
        <v>1</v>
      </c>
      <c r="B49" s="18"/>
      <c r="M49" s="18">
        <f t="shared" ref="M49:M50" si="25">IFERROR((L49-I49)/ABS(L49),0)</f>
        <v>0</v>
      </c>
      <c r="Q49" s="18">
        <f t="shared" ref="Q49:Q50" si="26">IFERROR((P49-O49)/ABS(P49),0)</f>
        <v>0</v>
      </c>
      <c r="S49" s="18">
        <f t="shared" ref="S49:S50" si="27">IFERROR((R49-O49)/ABS(R49),0)</f>
        <v>0</v>
      </c>
    </row>
    <row r="50" spans="1:19" s="37" customFormat="1" ht="15" customHeight="1" x14ac:dyDescent="0.2">
      <c r="A50" s="37" t="str">
        <f>A44</f>
        <v>#showrow</v>
      </c>
      <c r="B50" s="41"/>
      <c r="C50" s="42" t="str">
        <f>"Total "&amp;C44</f>
        <v>Total Non-Operating Expense</v>
      </c>
      <c r="D50" s="42"/>
      <c r="E50" s="42"/>
      <c r="F50" s="42"/>
      <c r="G50" s="43">
        <f>IF(Operator_Group4="+",1,-1)</f>
        <v>-1</v>
      </c>
      <c r="H50" s="17"/>
      <c r="I50" s="43">
        <f>SUMIFS(I45:I49,$D45:$D49,"&lt;&gt;*[-]*",$E45:$E49,"&lt;&gt;*[-]*",$F45:$F49,"&lt;&gt;*[-]*")</f>
        <v>30609.200000000001</v>
      </c>
      <c r="J50" s="43">
        <f>SUMIFS(J45:J49,$D45:$D49,"&lt;&gt;*[-]*",$E45:$E49,"&lt;&gt;*[-]*",$F45:$F49,"&lt;&gt;*[-]*")</f>
        <v>1709.79</v>
      </c>
      <c r="K50" s="84">
        <f t="shared" si="20"/>
        <v>-16.902315489036667</v>
      </c>
      <c r="L50" s="43">
        <f>SUMIFS(L45:L49,$D45:$D49,"&lt;&gt;*[-]*",$E45:$E49,"&lt;&gt;*[-]*",$F45:$F49,"&lt;&gt;*[-]*")</f>
        <v>10467</v>
      </c>
      <c r="M50" s="84">
        <f t="shared" si="25"/>
        <v>-1.9243527276201395</v>
      </c>
      <c r="N50" s="17"/>
      <c r="O50" s="43">
        <f>SUMIFS(O45:O49,$D45:$D49,"&lt;&gt;*[-]*",$E45:$E49,"&lt;&gt;*[-]*",$F45:$F49,"&lt;&gt;*[-]*")</f>
        <v>64740.26</v>
      </c>
      <c r="P50" s="43">
        <f>SUMIFS(P45:P49,$D45:$D49,"&lt;&gt;*[-]*",$E45:$E49,"&lt;&gt;*[-]*",$F45:$F49,"&lt;&gt;*[-]*")</f>
        <v>11856.970000000001</v>
      </c>
      <c r="Q50" s="84">
        <f t="shared" si="26"/>
        <v>-4.460101526781294</v>
      </c>
      <c r="R50" s="43">
        <f>SUMIFS(R45:R49,$D45:$D49,"&lt;&gt;*[-]*",$E45:$E49,"&lt;&gt;*[-]*",$F45:$F49,"&lt;&gt;*[-]*")</f>
        <v>23402</v>
      </c>
      <c r="S50" s="84">
        <f t="shared" si="27"/>
        <v>-1.7664413298008719</v>
      </c>
    </row>
    <row r="51" spans="1:19" s="37" customFormat="1" ht="15" customHeight="1" thickBot="1" x14ac:dyDescent="0.25">
      <c r="A51" s="37" t="str">
        <f>A50</f>
        <v>#showrow</v>
      </c>
      <c r="H51" s="17"/>
      <c r="N51" s="17"/>
    </row>
    <row r="52" spans="1:19" s="37" customFormat="1" ht="20.25" hidden="1" customHeight="1" thickBot="1" x14ac:dyDescent="0.25">
      <c r="A52" s="37" t="str">
        <f>IF(COUNTBLANK(A53:A54)&gt;0,"#showrow","#hiderow")</f>
        <v>#hiderow</v>
      </c>
      <c r="C52" s="20" t="str">
        <f>Group5</f>
        <v>Income Tax Expense/Benefit</v>
      </c>
      <c r="D52" s="20"/>
      <c r="E52" s="20"/>
      <c r="F52" s="20"/>
      <c r="G52" s="21"/>
      <c r="H52" s="17"/>
      <c r="I52" s="21"/>
      <c r="J52" s="21"/>
      <c r="K52" s="21"/>
      <c r="L52" s="21"/>
      <c r="M52" s="21"/>
      <c r="N52" s="17"/>
      <c r="O52" s="21"/>
      <c r="P52" s="21"/>
      <c r="Q52" s="21"/>
      <c r="R52" s="21"/>
      <c r="S52" s="21"/>
    </row>
    <row r="53" spans="1:19" ht="15" hidden="1" customHeight="1" x14ac:dyDescent="0.2">
      <c r="A53" s="18" t="s">
        <v>1</v>
      </c>
      <c r="D53" s="22" t="s">
        <v>77</v>
      </c>
      <c r="E53" s="22" t="s">
        <v>76</v>
      </c>
      <c r="F53" s="22" t="s">
        <v>10</v>
      </c>
      <c r="G53" s="39"/>
      <c r="I53" s="39"/>
      <c r="J53" s="39"/>
      <c r="K53" s="73">
        <f>IFERROR(($L53-J53)/ABS(J53),0)</f>
        <v>0</v>
      </c>
      <c r="L53" s="39"/>
      <c r="M53" s="73">
        <f>IFERROR(($L53-L53)/ABS(L53),0)</f>
        <v>0</v>
      </c>
      <c r="N53" s="67"/>
      <c r="O53" s="39"/>
      <c r="P53" s="39"/>
      <c r="Q53" s="73">
        <f>IFERROR(($L53-P53)/ABS(P53),0)</f>
        <v>0</v>
      </c>
      <c r="R53" s="39"/>
      <c r="S53" s="73">
        <f>IFERROR(($L53-R53)/ABS(R53),0)</f>
        <v>0</v>
      </c>
    </row>
    <row r="54" spans="1:19" ht="15" hidden="1" customHeight="1" thickBot="1" x14ac:dyDescent="0.25">
      <c r="A54" s="18" t="s">
        <v>1</v>
      </c>
      <c r="B54" s="18"/>
    </row>
    <row r="55" spans="1:19" s="37" customFormat="1" ht="15" hidden="1" customHeight="1" x14ac:dyDescent="0.2">
      <c r="A55" s="37" t="str">
        <f>A52</f>
        <v>#hiderow</v>
      </c>
      <c r="B55" s="41"/>
      <c r="C55" s="42" t="str">
        <f>"Total "&amp;C52</f>
        <v>Total Income Tax Expense/Benefit</v>
      </c>
      <c r="D55" s="42"/>
      <c r="E55" s="42"/>
      <c r="F55" s="42"/>
      <c r="G55" s="43">
        <f>IF(Operator_Group5="+",1,-1)</f>
        <v>-1</v>
      </c>
      <c r="H55" s="17"/>
      <c r="I55" s="43">
        <f>SUMIFS(I53:I54,$D53:$D54,"&lt;&gt;*[-]*",$E53:$E54,"&lt;&gt;*[-]*",$F53:$F54,"&lt;&gt;*[-]*")</f>
        <v>0</v>
      </c>
      <c r="J55" s="43">
        <f>SUMIFS(J53:J54,$D53:$D54,"&lt;&gt;*[-]*",$E53:$E54,"&lt;&gt;*[-]*",$F53:$F54,"&lt;&gt;*[-]*")</f>
        <v>0</v>
      </c>
      <c r="K55" s="84">
        <f>IFERROR((I55-J55)/ABS(J55),0)</f>
        <v>0</v>
      </c>
      <c r="L55" s="43">
        <f>SUMIFS(L53:L54,$D53:$D54,"&lt;&gt;*[-]*",$E53:$E54,"&lt;&gt;*[-]*",$F53:$F54,"&lt;&gt;*[-]*")</f>
        <v>0</v>
      </c>
      <c r="M55" s="84">
        <f>IFERROR((I55-L55)/ABS(L55),0)</f>
        <v>0</v>
      </c>
      <c r="N55" s="17"/>
      <c r="O55" s="43">
        <f>SUMIFS(O53:O54,$D53:$D54,"&lt;&gt;*[-]*",$E53:$E54,"&lt;&gt;*[-]*",$F53:$F54,"&lt;&gt;*[-]*")</f>
        <v>0</v>
      </c>
      <c r="P55" s="43">
        <f>SUMIFS(P53:P54,$D53:$D54,"&lt;&gt;*[-]*",$E53:$E54,"&lt;&gt;*[-]*",$F53:$F54,"&lt;&gt;*[-]*")</f>
        <v>0</v>
      </c>
      <c r="Q55" s="84">
        <f>IFERROR((O55-P55)/ABS(P55),0)</f>
        <v>0</v>
      </c>
      <c r="R55" s="43">
        <f>SUMIFS(R53:R54,$D53:$D54,"&lt;&gt;*[-]*",$E53:$E54,"&lt;&gt;*[-]*",$F53:$F54,"&lt;&gt;*[-]*")</f>
        <v>0</v>
      </c>
      <c r="S55" s="84">
        <f>IFERROR((O55-R55)/ABS(R55),0)</f>
        <v>0</v>
      </c>
    </row>
    <row r="56" spans="1:19" s="37" customFormat="1" ht="15" hidden="1" customHeight="1" x14ac:dyDescent="0.2">
      <c r="A56" s="37" t="str">
        <f>A55</f>
        <v>#hiderow</v>
      </c>
      <c r="H56" s="17"/>
      <c r="N56" s="17"/>
    </row>
    <row r="57" spans="1:19" s="37" customFormat="1" ht="20.25" hidden="1" customHeight="1" thickBot="1" x14ac:dyDescent="0.25">
      <c r="A57" s="37" t="str">
        <f>IF(COUNTBLANK(A58:A59)&gt;0,"#showrow","#hiderow")</f>
        <v>#hiderow</v>
      </c>
      <c r="C57" s="20" t="str">
        <f>Group6</f>
        <v>Empty</v>
      </c>
      <c r="D57" s="20"/>
      <c r="E57" s="20"/>
      <c r="F57" s="20"/>
      <c r="G57" s="21"/>
      <c r="H57" s="17"/>
      <c r="I57" s="21"/>
      <c r="J57" s="21"/>
      <c r="K57" s="21"/>
      <c r="L57" s="21"/>
      <c r="M57" s="21"/>
      <c r="N57" s="17"/>
      <c r="O57" s="21"/>
      <c r="P57" s="21"/>
      <c r="Q57" s="21"/>
      <c r="R57" s="21"/>
      <c r="S57" s="21"/>
    </row>
    <row r="58" spans="1:19" ht="15" hidden="1" customHeight="1" x14ac:dyDescent="0.2">
      <c r="A58" s="18" t="s">
        <v>1</v>
      </c>
      <c r="D58" s="22" t="s">
        <v>77</v>
      </c>
      <c r="E58" s="22" t="s">
        <v>76</v>
      </c>
      <c r="F58" s="22" t="s">
        <v>10</v>
      </c>
      <c r="G58" s="39"/>
      <c r="I58" s="39"/>
      <c r="J58" s="39"/>
      <c r="K58" s="73">
        <f>IFERROR(($L58-J58)/ABS(J58),0)</f>
        <v>0</v>
      </c>
      <c r="L58" s="39"/>
      <c r="M58" s="73">
        <f>IFERROR(($L58-L58)/ABS(L58),0)</f>
        <v>0</v>
      </c>
      <c r="N58" s="67"/>
      <c r="O58" s="39"/>
      <c r="P58" s="39"/>
      <c r="Q58" s="73">
        <f>IFERROR(($L58-P58)/ABS(P58),0)</f>
        <v>0</v>
      </c>
      <c r="R58" s="39"/>
      <c r="S58" s="73">
        <f>IFERROR(($L58-R58)/ABS(R58),0)</f>
        <v>0</v>
      </c>
    </row>
    <row r="59" spans="1:19" ht="15" hidden="1" customHeight="1" thickBot="1" x14ac:dyDescent="0.25">
      <c r="A59" s="18" t="s">
        <v>1</v>
      </c>
      <c r="B59" s="18"/>
    </row>
    <row r="60" spans="1:19" s="37" customFormat="1" ht="15" hidden="1" customHeight="1" x14ac:dyDescent="0.2">
      <c r="A60" s="37" t="str">
        <f>A57</f>
        <v>#hiderow</v>
      </c>
      <c r="B60" s="41"/>
      <c r="C60" s="42" t="str">
        <f>"Total "&amp;C57</f>
        <v>Total Empty</v>
      </c>
      <c r="D60" s="42"/>
      <c r="E60" s="42"/>
      <c r="F60" s="42"/>
      <c r="G60" s="43">
        <f>IF(Operator_Group6="+",1,-1)</f>
        <v>-1</v>
      </c>
      <c r="H60" s="17"/>
      <c r="I60" s="43">
        <f>SUMIFS(I58:I59,$D58:$D59,"&lt;&gt;*[-]*",$E58:$E59,"&lt;&gt;*[-]*",$F58:$F59,"&lt;&gt;*[-]*")</f>
        <v>0</v>
      </c>
      <c r="J60" s="43">
        <f>SUMIFS(J58:J59,$D58:$D59,"&lt;&gt;*[-]*",$E58:$E59,"&lt;&gt;*[-]*",$F58:$F59,"&lt;&gt;*[-]*")</f>
        <v>0</v>
      </c>
      <c r="K60" s="84">
        <f>IFERROR((I60-J60)/ABS(J60),0)</f>
        <v>0</v>
      </c>
      <c r="L60" s="43">
        <f>SUMIFS(L58:L59,$D58:$D59,"&lt;&gt;*[-]*",$E58:$E59,"&lt;&gt;*[-]*",$F58:$F59,"&lt;&gt;*[-]*")</f>
        <v>0</v>
      </c>
      <c r="M60" s="84">
        <f>IFERROR((I60-L60)/ABS(L60),0)</f>
        <v>0</v>
      </c>
      <c r="N60" s="17"/>
      <c r="O60" s="43">
        <f>SUMIFS(O58:O59,$D58:$D59,"&lt;&gt;*[-]*",$E58:$E59,"&lt;&gt;*[-]*",$F58:$F59,"&lt;&gt;*[-]*")</f>
        <v>0</v>
      </c>
      <c r="P60" s="43">
        <f>SUMIFS(P58:P59,$D58:$D59,"&lt;&gt;*[-]*",$E58:$E59,"&lt;&gt;*[-]*",$F58:$F59,"&lt;&gt;*[-]*")</f>
        <v>0</v>
      </c>
      <c r="Q60" s="84">
        <f>IFERROR((O60-P60)/ABS(P60),0)</f>
        <v>0</v>
      </c>
      <c r="R60" s="43">
        <f>SUMIFS(R58:R59,$D58:$D59,"&lt;&gt;*[-]*",$E58:$E59,"&lt;&gt;*[-]*",$F58:$F59,"&lt;&gt;*[-]*")</f>
        <v>0</v>
      </c>
      <c r="S60" s="84">
        <f>IFERROR((O60-R60)/ABS(R60),0)</f>
        <v>0</v>
      </c>
    </row>
    <row r="61" spans="1:19" s="37" customFormat="1" ht="15" hidden="1" customHeight="1" x14ac:dyDescent="0.2">
      <c r="A61" s="37" t="str">
        <f>A60</f>
        <v>#hiderow</v>
      </c>
      <c r="H61" s="17"/>
      <c r="N61" s="17"/>
    </row>
    <row r="62" spans="1:19" s="37" customFormat="1" ht="20.25" hidden="1" customHeight="1" thickBot="1" x14ac:dyDescent="0.25">
      <c r="A62" s="37" t="str">
        <f>IF(COUNTBLANK(A63:A64)&gt;0,"#showrow","#hiderow")</f>
        <v>#hiderow</v>
      </c>
      <c r="C62" s="20" t="str">
        <f>Group7</f>
        <v>Empty</v>
      </c>
      <c r="D62" s="20"/>
      <c r="E62" s="20"/>
      <c r="F62" s="20"/>
      <c r="G62" s="21"/>
      <c r="H62" s="17"/>
      <c r="I62" s="21"/>
      <c r="J62" s="21"/>
      <c r="K62" s="21"/>
      <c r="L62" s="21"/>
      <c r="M62" s="21"/>
      <c r="N62" s="17"/>
      <c r="O62" s="21"/>
      <c r="P62" s="21"/>
      <c r="Q62" s="21"/>
      <c r="R62" s="21"/>
      <c r="S62" s="21"/>
    </row>
    <row r="63" spans="1:19" ht="15" hidden="1" customHeight="1" x14ac:dyDescent="0.2">
      <c r="A63" s="18" t="s">
        <v>1</v>
      </c>
      <c r="D63" s="22" t="s">
        <v>77</v>
      </c>
      <c r="E63" s="22" t="s">
        <v>76</v>
      </c>
      <c r="F63" s="22" t="s">
        <v>10</v>
      </c>
      <c r="G63" s="39"/>
      <c r="I63" s="39"/>
      <c r="J63" s="39"/>
      <c r="K63" s="73">
        <f>IFERROR(($L63-J63)/ABS(J63),0)</f>
        <v>0</v>
      </c>
      <c r="L63" s="39"/>
      <c r="M63" s="73">
        <f>IFERROR(($L63-L63)/ABS(L63),0)</f>
        <v>0</v>
      </c>
      <c r="N63" s="67"/>
      <c r="O63" s="39"/>
      <c r="P63" s="39"/>
      <c r="Q63" s="73">
        <f>IFERROR(($L63-P63)/ABS(P63),0)</f>
        <v>0</v>
      </c>
      <c r="R63" s="39"/>
      <c r="S63" s="73">
        <f>IFERROR(($L63-R63)/ABS(R63),0)</f>
        <v>0</v>
      </c>
    </row>
    <row r="64" spans="1:19" ht="15" hidden="1" customHeight="1" thickBot="1" x14ac:dyDescent="0.25">
      <c r="A64" s="18" t="s">
        <v>1</v>
      </c>
      <c r="B64" s="18"/>
    </row>
    <row r="65" spans="1:19" s="37" customFormat="1" ht="15" hidden="1" customHeight="1" x14ac:dyDescent="0.2">
      <c r="A65" s="37" t="str">
        <f>A62</f>
        <v>#hiderow</v>
      </c>
      <c r="B65" s="41"/>
      <c r="C65" s="42" t="str">
        <f>"Total "&amp;C62</f>
        <v>Total Empty</v>
      </c>
      <c r="D65" s="42"/>
      <c r="E65" s="42"/>
      <c r="F65" s="42"/>
      <c r="G65" s="43">
        <f>IF(Operator_Group7="+",1,-1)</f>
        <v>1</v>
      </c>
      <c r="H65" s="17"/>
      <c r="I65" s="43">
        <f>SUMIFS(I63:I64,$D63:$D64,"&lt;&gt;*[-]*",$E63:$E64,"&lt;&gt;*[-]*",$F63:$F64,"&lt;&gt;*[-]*")</f>
        <v>0</v>
      </c>
      <c r="J65" s="43">
        <f>SUMIFS(J63:J64,$D63:$D64,"&lt;&gt;*[-]*",$E63:$E64,"&lt;&gt;*[-]*",$F63:$F64,"&lt;&gt;*[-]*")</f>
        <v>0</v>
      </c>
      <c r="K65" s="84">
        <f>IFERROR((I65-J65)/ABS(J65),0)</f>
        <v>0</v>
      </c>
      <c r="L65" s="43">
        <f>SUMIFS(L63:L64,$D63:$D64,"&lt;&gt;*[-]*",$E63:$E64,"&lt;&gt;*[-]*",$F63:$F64,"&lt;&gt;*[-]*")</f>
        <v>0</v>
      </c>
      <c r="M65" s="84">
        <f>IFERROR((I65-L65)/ABS(L65),0)</f>
        <v>0</v>
      </c>
      <c r="N65" s="17"/>
      <c r="O65" s="43">
        <f>SUMIFS(O63:O64,$D63:$D64,"&lt;&gt;*[-]*",$E63:$E64,"&lt;&gt;*[-]*",$F63:$F64,"&lt;&gt;*[-]*")</f>
        <v>0</v>
      </c>
      <c r="P65" s="43">
        <f>SUMIFS(P63:P64,$D63:$D64,"&lt;&gt;*[-]*",$E63:$E64,"&lt;&gt;*[-]*",$F63:$F64,"&lt;&gt;*[-]*")</f>
        <v>0</v>
      </c>
      <c r="Q65" s="84">
        <f>IFERROR((O65-P65)/ABS(P65),0)</f>
        <v>0</v>
      </c>
      <c r="R65" s="43">
        <f>SUMIFS(R63:R64,$D63:$D64,"&lt;&gt;*[-]*",$E63:$E64,"&lt;&gt;*[-]*",$F63:$F64,"&lt;&gt;*[-]*")</f>
        <v>0</v>
      </c>
      <c r="S65" s="84">
        <f>IFERROR((O65-R65)/ABS(R65),0)</f>
        <v>0</v>
      </c>
    </row>
    <row r="66" spans="1:19" s="37" customFormat="1" ht="15" hidden="1" customHeight="1" x14ac:dyDescent="0.2">
      <c r="A66" s="37" t="str">
        <f>A65</f>
        <v>#hiderow</v>
      </c>
      <c r="H66" s="17"/>
      <c r="N66" s="17"/>
    </row>
    <row r="67" spans="1:19" s="37" customFormat="1" ht="20.25" hidden="1" customHeight="1" thickBot="1" x14ac:dyDescent="0.25">
      <c r="A67" s="37" t="str">
        <f>IF(COUNTBLANK(A68:A69)&gt;0,"#showrow","#hiderow")</f>
        <v>#hiderow</v>
      </c>
      <c r="C67" s="20" t="str">
        <f>Group8</f>
        <v>Empty</v>
      </c>
      <c r="D67" s="20"/>
      <c r="E67" s="20"/>
      <c r="F67" s="20"/>
      <c r="G67" s="21"/>
      <c r="H67" s="17"/>
      <c r="I67" s="21"/>
      <c r="J67" s="21"/>
      <c r="K67" s="21"/>
      <c r="L67" s="21"/>
      <c r="M67" s="21"/>
      <c r="N67" s="17"/>
      <c r="O67" s="21"/>
      <c r="P67" s="21"/>
      <c r="Q67" s="21"/>
      <c r="R67" s="21"/>
      <c r="S67" s="21"/>
    </row>
    <row r="68" spans="1:19" ht="15" hidden="1" customHeight="1" x14ac:dyDescent="0.2">
      <c r="A68" s="18" t="s">
        <v>1</v>
      </c>
      <c r="D68" s="22" t="s">
        <v>77</v>
      </c>
      <c r="E68" s="22" t="s">
        <v>76</v>
      </c>
      <c r="F68" s="22" t="s">
        <v>10</v>
      </c>
      <c r="G68" s="39"/>
      <c r="I68" s="39"/>
      <c r="J68" s="39"/>
      <c r="K68" s="73">
        <f>IFERROR(($L68-J68)/ABS(J68),0)</f>
        <v>0</v>
      </c>
      <c r="L68" s="39"/>
      <c r="M68" s="73">
        <f>IFERROR(($L68-L68)/ABS(L68),0)</f>
        <v>0</v>
      </c>
      <c r="N68" s="67"/>
      <c r="O68" s="39"/>
      <c r="P68" s="39"/>
      <c r="Q68" s="73">
        <f>IFERROR(($L68-P68)/ABS(P68),0)</f>
        <v>0</v>
      </c>
      <c r="R68" s="39"/>
      <c r="S68" s="73">
        <f>IFERROR(($L68-R68)/ABS(R68),0)</f>
        <v>0</v>
      </c>
    </row>
    <row r="69" spans="1:19" ht="15" hidden="1" customHeight="1" thickBot="1" x14ac:dyDescent="0.25">
      <c r="A69" s="18" t="s">
        <v>1</v>
      </c>
      <c r="B69" s="18"/>
    </row>
    <row r="70" spans="1:19" s="37" customFormat="1" ht="15" hidden="1" customHeight="1" x14ac:dyDescent="0.2">
      <c r="A70" s="37" t="str">
        <f>A67</f>
        <v>#hiderow</v>
      </c>
      <c r="B70" s="41"/>
      <c r="C70" s="42" t="str">
        <f>"Total "&amp;C67</f>
        <v>Total Empty</v>
      </c>
      <c r="D70" s="42"/>
      <c r="E70" s="42"/>
      <c r="F70" s="42"/>
      <c r="G70" s="43">
        <f>IF(Operator_Group8="+",1,-1)</f>
        <v>1</v>
      </c>
      <c r="H70" s="17"/>
      <c r="I70" s="43">
        <f>SUMIFS(I68:I69,$D68:$D69,"&lt;&gt;*[-]*",$E68:$E69,"&lt;&gt;*[-]*",$F68:$F69,"&lt;&gt;*[-]*")</f>
        <v>0</v>
      </c>
      <c r="J70" s="43">
        <f>SUMIFS(J68:J69,$D68:$D69,"&lt;&gt;*[-]*",$E68:$E69,"&lt;&gt;*[-]*",$F68:$F69,"&lt;&gt;*[-]*")</f>
        <v>0</v>
      </c>
      <c r="K70" s="84">
        <f>IFERROR((I70-J70)/ABS(J70),0)</f>
        <v>0</v>
      </c>
      <c r="L70" s="43">
        <f>SUMIFS(L68:L69,$D68:$D69,"&lt;&gt;*[-]*",$E68:$E69,"&lt;&gt;*[-]*",$F68:$F69,"&lt;&gt;*[-]*")</f>
        <v>0</v>
      </c>
      <c r="M70" s="84">
        <f>IFERROR((I70-L70)/ABS(L70),0)</f>
        <v>0</v>
      </c>
      <c r="N70" s="17"/>
      <c r="O70" s="43">
        <f>SUMIFS(O68:O69,$D68:$D69,"&lt;&gt;*[-]*",$E68:$E69,"&lt;&gt;*[-]*",$F68:$F69,"&lt;&gt;*[-]*")</f>
        <v>0</v>
      </c>
      <c r="P70" s="43">
        <f>SUMIFS(P68:P69,$D68:$D69,"&lt;&gt;*[-]*",$E68:$E69,"&lt;&gt;*[-]*",$F68:$F69,"&lt;&gt;*[-]*")</f>
        <v>0</v>
      </c>
      <c r="Q70" s="84">
        <f>IFERROR((O70-P70)/ABS(P70),0)</f>
        <v>0</v>
      </c>
      <c r="R70" s="43">
        <f>SUMIFS(R68:R69,$D68:$D69,"&lt;&gt;*[-]*",$E68:$E69,"&lt;&gt;*[-]*",$F68:$F69,"&lt;&gt;*[-]*")</f>
        <v>0</v>
      </c>
      <c r="S70" s="84">
        <f>IFERROR((O70-R70)/ABS(R70),0)</f>
        <v>0</v>
      </c>
    </row>
    <row r="71" spans="1:19" s="37" customFormat="1" ht="15" hidden="1" customHeight="1" x14ac:dyDescent="0.2">
      <c r="A71" s="37" t="str">
        <f>A70</f>
        <v>#hiderow</v>
      </c>
      <c r="H71" s="17"/>
      <c r="N71" s="17"/>
    </row>
    <row r="72" spans="1:19" s="37" customFormat="1" ht="20.25" hidden="1" customHeight="1" thickBot="1" x14ac:dyDescent="0.25">
      <c r="A72" s="37" t="str">
        <f>IF(COUNTBLANK(A73:A74)&gt;0,"#showrow","#hiderow")</f>
        <v>#hiderow</v>
      </c>
      <c r="C72" s="20" t="str">
        <f>Group9</f>
        <v>Empty</v>
      </c>
      <c r="D72" s="20"/>
      <c r="E72" s="20"/>
      <c r="F72" s="20"/>
      <c r="G72" s="21"/>
      <c r="H72" s="17"/>
      <c r="I72" s="21"/>
      <c r="J72" s="21"/>
      <c r="K72" s="21"/>
      <c r="L72" s="21"/>
      <c r="M72" s="21"/>
      <c r="N72" s="17"/>
      <c r="O72" s="21"/>
      <c r="P72" s="21"/>
      <c r="Q72" s="21"/>
      <c r="R72" s="21"/>
      <c r="S72" s="21"/>
    </row>
    <row r="73" spans="1:19" ht="15" hidden="1" customHeight="1" x14ac:dyDescent="0.2">
      <c r="A73" s="18" t="s">
        <v>1</v>
      </c>
      <c r="D73" s="22" t="s">
        <v>77</v>
      </c>
      <c r="E73" s="22" t="s">
        <v>76</v>
      </c>
      <c r="F73" s="22" t="s">
        <v>10</v>
      </c>
      <c r="G73" s="39"/>
      <c r="I73" s="39"/>
      <c r="J73" s="39"/>
      <c r="K73" s="73">
        <f>IFERROR(($L73-J73)/ABS(J73),0)</f>
        <v>0</v>
      </c>
      <c r="L73" s="39"/>
      <c r="M73" s="73">
        <f>IFERROR(($L73-L73)/ABS(L73),0)</f>
        <v>0</v>
      </c>
      <c r="N73" s="67"/>
      <c r="O73" s="39"/>
      <c r="P73" s="39"/>
      <c r="Q73" s="73">
        <f>IFERROR(($L73-P73)/ABS(P73),0)</f>
        <v>0</v>
      </c>
      <c r="R73" s="39"/>
      <c r="S73" s="73">
        <f>IFERROR(($L73-R73)/ABS(R73),0)</f>
        <v>0</v>
      </c>
    </row>
    <row r="74" spans="1:19" ht="15" hidden="1" customHeight="1" thickBot="1" x14ac:dyDescent="0.25">
      <c r="A74" s="18" t="s">
        <v>1</v>
      </c>
      <c r="B74" s="18"/>
    </row>
    <row r="75" spans="1:19" s="37" customFormat="1" ht="15" hidden="1" customHeight="1" x14ac:dyDescent="0.2">
      <c r="A75" s="37" t="str">
        <f>A72</f>
        <v>#hiderow</v>
      </c>
      <c r="B75" s="41"/>
      <c r="C75" s="42" t="str">
        <f>"Total "&amp;C72</f>
        <v>Total Empty</v>
      </c>
      <c r="D75" s="42"/>
      <c r="E75" s="42"/>
      <c r="F75" s="42"/>
      <c r="G75" s="43">
        <f>IF(Operator_Group9="+",1,-1)</f>
        <v>1</v>
      </c>
      <c r="H75" s="17"/>
      <c r="I75" s="43">
        <f>SUMIFS(I73:I74,$D73:$D74,"&lt;&gt;*[-]*",$E73:$E74,"&lt;&gt;*[-]*",$F73:$F74,"&lt;&gt;*[-]*")</f>
        <v>0</v>
      </c>
      <c r="J75" s="43">
        <f>SUMIFS(J73:J74,$D73:$D74,"&lt;&gt;*[-]*",$E73:$E74,"&lt;&gt;*[-]*",$F73:$F74,"&lt;&gt;*[-]*")</f>
        <v>0</v>
      </c>
      <c r="K75" s="84">
        <f>IFERROR((I75-J75)/ABS(J75),0)</f>
        <v>0</v>
      </c>
      <c r="L75" s="43">
        <f>SUMIFS(L73:L74,$D73:$D74,"&lt;&gt;*[-]*",$E73:$E74,"&lt;&gt;*[-]*",$F73:$F74,"&lt;&gt;*[-]*")</f>
        <v>0</v>
      </c>
      <c r="M75" s="84">
        <f>IFERROR((I75-L75)/ABS(L75),0)</f>
        <v>0</v>
      </c>
      <c r="N75" s="17"/>
      <c r="O75" s="43">
        <f>SUMIFS(O73:O74,$D73:$D74,"&lt;&gt;*[-]*",$E73:$E74,"&lt;&gt;*[-]*",$F73:$F74,"&lt;&gt;*[-]*")</f>
        <v>0</v>
      </c>
      <c r="P75" s="43">
        <f>SUMIFS(P73:P74,$D73:$D74,"&lt;&gt;*[-]*",$E73:$E74,"&lt;&gt;*[-]*",$F73:$F74,"&lt;&gt;*[-]*")</f>
        <v>0</v>
      </c>
      <c r="Q75" s="84">
        <f>IFERROR((O75-P75)/ABS(P75),0)</f>
        <v>0</v>
      </c>
      <c r="R75" s="43">
        <f>SUMIFS(R73:R74,$D73:$D74,"&lt;&gt;*[-]*",$E73:$E74,"&lt;&gt;*[-]*",$F73:$F74,"&lt;&gt;*[-]*")</f>
        <v>0</v>
      </c>
      <c r="S75" s="84">
        <f>IFERROR((O75-R75)/ABS(R75),0)</f>
        <v>0</v>
      </c>
    </row>
    <row r="76" spans="1:19" s="37" customFormat="1" ht="15" hidden="1" customHeight="1" x14ac:dyDescent="0.2">
      <c r="A76" s="37" t="str">
        <f>A75</f>
        <v>#hiderow</v>
      </c>
      <c r="H76" s="17"/>
      <c r="N76" s="17"/>
    </row>
    <row r="77" spans="1:19" s="37" customFormat="1" ht="20.25" hidden="1" customHeight="1" thickBot="1" x14ac:dyDescent="0.25">
      <c r="A77" s="37" t="str">
        <f>IF(COUNTBLANK(A78:A79)&gt;0,"#showrow","#hiderow")</f>
        <v>#hiderow</v>
      </c>
      <c r="C77" s="20" t="str">
        <f>Group10</f>
        <v>Empty</v>
      </c>
      <c r="D77" s="20"/>
      <c r="E77" s="20"/>
      <c r="F77" s="20"/>
      <c r="G77" s="21"/>
      <c r="H77" s="17"/>
      <c r="I77" s="21"/>
      <c r="J77" s="21"/>
      <c r="K77" s="21"/>
      <c r="L77" s="21"/>
      <c r="M77" s="21"/>
      <c r="N77" s="17"/>
      <c r="O77" s="21"/>
      <c r="P77" s="21"/>
      <c r="Q77" s="21"/>
      <c r="R77" s="21"/>
      <c r="S77" s="21"/>
    </row>
    <row r="78" spans="1:19" ht="15" hidden="1" customHeight="1" x14ac:dyDescent="0.2">
      <c r="A78" s="18" t="s">
        <v>1</v>
      </c>
      <c r="D78" s="22" t="s">
        <v>77</v>
      </c>
      <c r="E78" s="22" t="s">
        <v>76</v>
      </c>
      <c r="F78" s="22" t="s">
        <v>10</v>
      </c>
      <c r="G78" s="39"/>
      <c r="I78" s="39"/>
      <c r="J78" s="39"/>
      <c r="K78" s="73">
        <f>IFERROR(($L78-J78)/ABS(J78),0)</f>
        <v>0</v>
      </c>
      <c r="L78" s="39"/>
      <c r="M78" s="73">
        <f>IFERROR(($L78-L78)/ABS(L78),0)</f>
        <v>0</v>
      </c>
      <c r="N78" s="67"/>
      <c r="O78" s="39"/>
      <c r="P78" s="39"/>
      <c r="Q78" s="73">
        <f>IFERROR(($L78-P78)/ABS(P78),0)</f>
        <v>0</v>
      </c>
      <c r="R78" s="39"/>
      <c r="S78" s="73">
        <f>IFERROR(($L78-R78)/ABS(R78),0)</f>
        <v>0</v>
      </c>
    </row>
    <row r="79" spans="1:19" ht="15" hidden="1" customHeight="1" thickBot="1" x14ac:dyDescent="0.25">
      <c r="A79" s="18" t="s">
        <v>1</v>
      </c>
      <c r="B79" s="18"/>
    </row>
    <row r="80" spans="1:19" s="37" customFormat="1" ht="15" hidden="1" customHeight="1" x14ac:dyDescent="0.2">
      <c r="A80" s="37" t="str">
        <f>A77</f>
        <v>#hiderow</v>
      </c>
      <c r="B80" s="41"/>
      <c r="C80" s="42" t="str">
        <f>"Total "&amp;C77</f>
        <v>Total Empty</v>
      </c>
      <c r="D80" s="42"/>
      <c r="E80" s="42"/>
      <c r="F80" s="42"/>
      <c r="G80" s="43">
        <f>IF(Operator_Group10="+",1,-1)</f>
        <v>1</v>
      </c>
      <c r="H80" s="17"/>
      <c r="I80" s="43">
        <f>SUMIFS(I78:I79,$D78:$D79,"&lt;&gt;*[-]*",$E78:$E79,"&lt;&gt;*[-]*",$F78:$F79,"&lt;&gt;*[-]*")</f>
        <v>0</v>
      </c>
      <c r="J80" s="43">
        <f>SUMIFS(J78:J79,$D78:$D79,"&lt;&gt;*[-]*",$E78:$E79,"&lt;&gt;*[-]*",$F78:$F79,"&lt;&gt;*[-]*")</f>
        <v>0</v>
      </c>
      <c r="K80" s="84">
        <f>IFERROR((I80-J80)/ABS(J80),0)</f>
        <v>0</v>
      </c>
      <c r="L80" s="43">
        <f>SUMIFS(L78:L79,$D78:$D79,"&lt;&gt;*[-]*",$E78:$E79,"&lt;&gt;*[-]*",$F78:$F79,"&lt;&gt;*[-]*")</f>
        <v>0</v>
      </c>
      <c r="M80" s="84">
        <f>IFERROR((K80-L80)/ABS(L80),0)</f>
        <v>0</v>
      </c>
      <c r="N80" s="17"/>
      <c r="O80" s="43">
        <f>SUMIFS(O78:O79,$D78:$D79,"&lt;&gt;*[-]*",$E78:$E79,"&lt;&gt;*[-]*",$F78:$F79,"&lt;&gt;*[-]*")</f>
        <v>0</v>
      </c>
      <c r="P80" s="43">
        <f>SUMIFS(P78:P79,$D78:$D79,"&lt;&gt;*[-]*",$E78:$E79,"&lt;&gt;*[-]*",$F78:$F79,"&lt;&gt;*[-]*")</f>
        <v>0</v>
      </c>
      <c r="Q80" s="84">
        <f>IFERROR((O80-P80)/ABS(P80),0)</f>
        <v>0</v>
      </c>
      <c r="R80" s="43">
        <f>SUMIFS(R78:R79,$D78:$D79,"&lt;&gt;*[-]*",$E78:$E79,"&lt;&gt;*[-]*",$F78:$F79,"&lt;&gt;*[-]*")</f>
        <v>0</v>
      </c>
      <c r="S80" s="84">
        <f>IFERROR((O80-R80)/ABS(R80),0)</f>
        <v>0</v>
      </c>
    </row>
    <row r="81" spans="1:19" s="37" customFormat="1" ht="15" hidden="1" customHeight="1" x14ac:dyDescent="0.2">
      <c r="A81" s="37" t="str">
        <f>A80</f>
        <v>#hiderow</v>
      </c>
      <c r="H81" s="17"/>
      <c r="N81" s="17"/>
    </row>
    <row r="82" spans="1:19" ht="15" hidden="1" customHeight="1" thickBot="1" x14ac:dyDescent="0.25">
      <c r="A82" s="18" t="s">
        <v>1</v>
      </c>
      <c r="B82" s="18"/>
    </row>
    <row r="83" spans="1:19" s="47" customFormat="1" ht="15" customHeight="1" x14ac:dyDescent="0.2">
      <c r="A83" s="37" t="str">
        <f>IF(COUNTIF(A11:A82,"#showrow")&gt;0,"#showrow","#hiderow")</f>
        <v>#showrow</v>
      </c>
      <c r="C83" s="48" t="str">
        <f>"Total "&amp;GroupTotal</f>
        <v>Total Net Income</v>
      </c>
      <c r="D83" s="48"/>
      <c r="E83" s="48"/>
      <c r="F83" s="48"/>
      <c r="G83" s="49"/>
      <c r="H83" s="17"/>
      <c r="I83" s="49">
        <f>SUMPRODUCT($G$11:$G$82,I$11:I$82)</f>
        <v>-2440.6499999999833</v>
      </c>
      <c r="J83" s="49">
        <f>SUMPRODUCT($G$11:$G$82,J$11:J$82)</f>
        <v>130023.88999999997</v>
      </c>
      <c r="K83" s="85">
        <f>IFERROR((I83-J83)/ABS(J83),0)</f>
        <v>-1.0187707812771944</v>
      </c>
      <c r="L83" s="49">
        <f>SUMPRODUCT($G$11:$G$82,L$11:L$82)</f>
        <v>14951</v>
      </c>
      <c r="M83" s="85">
        <f>IFERROR((I83-L83)/ABS(L83),0)</f>
        <v>-1.1632432613203119</v>
      </c>
      <c r="N83" s="74"/>
      <c r="O83" s="49">
        <f>SUMPRODUCT($G$11:$G$82,O$11:O$82)</f>
        <v>204032.30000000005</v>
      </c>
      <c r="P83" s="49">
        <f>SUMPRODUCT($G$11:$G$82,P$11:P$82)</f>
        <v>228033.11999999985</v>
      </c>
      <c r="Q83" s="85">
        <f>IFERROR((O83-P83)/ABS(P83),0)</f>
        <v>-0.10525146522575238</v>
      </c>
      <c r="R83" s="49">
        <f>SUMPRODUCT($G$11:$G$82,R$11:R$82)</f>
        <v>99691</v>
      </c>
      <c r="S83" s="85">
        <f>IFERROR((O83-R83)/ABS(R83),0)</f>
        <v>1.0466471396615546</v>
      </c>
    </row>
    <row r="84" spans="1:19" s="37" customFormat="1" ht="15" hidden="1" customHeight="1" x14ac:dyDescent="0.2">
      <c r="A84" s="18" t="s">
        <v>1</v>
      </c>
      <c r="H84" s="17"/>
      <c r="N84" s="17"/>
    </row>
    <row r="85" spans="1:19" s="37" customFormat="1" ht="15" hidden="1" customHeight="1" x14ac:dyDescent="0.2">
      <c r="A85" s="18" t="s">
        <v>1</v>
      </c>
      <c r="H85" s="17"/>
      <c r="N85" s="17"/>
    </row>
    <row r="86" spans="1:19" ht="20.25" hidden="1" customHeight="1" thickBot="1" x14ac:dyDescent="0.25">
      <c r="A86" s="18" t="s">
        <v>1</v>
      </c>
      <c r="D86" s="20" t="str">
        <f>$D$4</f>
        <v>103 (Avista Sun City West)</v>
      </c>
      <c r="E86" s="20" t="str">
        <f>$E$4</f>
        <v>All Departments</v>
      </c>
      <c r="F86" s="20" t="str">
        <f>GroupTotal</f>
        <v>Net Income</v>
      </c>
      <c r="G86" s="21"/>
      <c r="I86" s="55">
        <v>-2440.65</v>
      </c>
      <c r="J86" s="55">
        <v>130023.89</v>
      </c>
      <c r="K86" s="55"/>
      <c r="L86" s="55">
        <v>14951</v>
      </c>
      <c r="M86" s="55"/>
      <c r="O86" s="55">
        <v>204032.3</v>
      </c>
      <c r="P86" s="55">
        <v>228033.12</v>
      </c>
      <c r="Q86" s="55"/>
      <c r="R86" s="55">
        <v>99691</v>
      </c>
      <c r="S86" s="56">
        <f>SUM(I86:R86)</f>
        <v>674290.65999999992</v>
      </c>
    </row>
    <row r="87" spans="1:19" s="37" customFormat="1" ht="15" hidden="1" customHeight="1" x14ac:dyDescent="0.2">
      <c r="A87" s="37" t="s">
        <v>1</v>
      </c>
      <c r="H87" s="17"/>
      <c r="I87" s="57">
        <f>_xlfn.IFNA(ROUND(I86-I83,0),0)</f>
        <v>0</v>
      </c>
      <c r="J87" s="57">
        <f>_xlfn.IFNA(ROUND(J86-J83,0),0)</f>
        <v>0</v>
      </c>
      <c r="K87" s="57">
        <f>_xlfn.IFNA(ROUND(K86-K83,0),0)</f>
        <v>1</v>
      </c>
      <c r="L87" s="57">
        <f>_xlfn.IFNA(ROUND(L86-L83,0),0)</f>
        <v>0</v>
      </c>
      <c r="M87" s="57">
        <f>_xlfn.IFNA(ROUND(M86-M83,0),0)</f>
        <v>1</v>
      </c>
      <c r="N87" s="17"/>
      <c r="O87" s="57">
        <f>_xlfn.IFNA(ROUND(O86-O83,0),0)</f>
        <v>0</v>
      </c>
      <c r="P87" s="57">
        <f>_xlfn.IFNA(ROUND(P86-P83,0),0)</f>
        <v>0</v>
      </c>
      <c r="Q87" s="57">
        <f>_xlfn.IFNA(ROUND(Q86-Q83,0),0)</f>
        <v>0</v>
      </c>
      <c r="R87" s="57">
        <f>_xlfn.IFNA(ROUND(R86-R83,0),0)</f>
        <v>0</v>
      </c>
      <c r="S87" s="57">
        <f>_xlfn.IFNA(ROUND(S86-S83,0),0)</f>
        <v>674290</v>
      </c>
    </row>
    <row r="219" spans="8:14" ht="15" customHeight="1" x14ac:dyDescent="0.2">
      <c r="H219" s="74"/>
      <c r="N219" s="74"/>
    </row>
    <row r="246" spans="8:14" ht="15" customHeight="1" x14ac:dyDescent="0.2">
      <c r="H246" s="74"/>
      <c r="N246" s="74"/>
    </row>
  </sheetData>
  <sheetProtection algorithmName="SHA-512" hashValue="mnWWNsbvwm4wO+w+NYy7IdHzuIueG5KJMl2/Lq9IRjlDCnLXF2zDwh1yLj1KQ+AHCkSN88cHfvdPBUuEBTbtPQ==" saltValue="Skr3mjRU8OKXauqPgYqAVg==" spinCount="100000" sheet="1" objects="1" scenarios="1"/>
  <conditionalFormatting sqref="N34">
    <cfRule type="cellIs" dxfId="23" priority="13" operator="equal">
      <formula>FALSE</formula>
    </cfRule>
    <cfRule type="cellIs" dxfId="22" priority="14" operator="equal">
      <formula>TRUE</formula>
    </cfRule>
  </conditionalFormatting>
  <conditionalFormatting sqref="H34">
    <cfRule type="cellIs" dxfId="21" priority="9" operator="equal">
      <formula>FALSE</formula>
    </cfRule>
    <cfRule type="cellIs" dxfId="20" priority="10" operator="equal">
      <formula>TRUE</formula>
    </cfRule>
  </conditionalFormatting>
  <conditionalFormatting sqref="I34:M34">
    <cfRule type="cellIs" dxfId="19" priority="5" operator="equal">
      <formula>FALSE</formula>
    </cfRule>
    <cfRule type="cellIs" dxfId="18" priority="6" operator="equal">
      <formula>TRUE</formula>
    </cfRule>
  </conditionalFormatting>
  <conditionalFormatting sqref="O34:R34">
    <cfRule type="cellIs" dxfId="17" priority="3" operator="equal">
      <formula>FALSE</formula>
    </cfRule>
    <cfRule type="cellIs" dxfId="16" priority="4" operator="equal">
      <formula>TRUE</formula>
    </cfRule>
  </conditionalFormatting>
  <conditionalFormatting sqref="S34">
    <cfRule type="cellIs" dxfId="15" priority="1" operator="equal">
      <formula>FALSE</formula>
    </cfRule>
    <cfRule type="cellIs" dxfId="14" priority="2" operator="equal">
      <formula>TRUE</formula>
    </cfRule>
  </conditionalFormatting>
  <dataValidations disablePrompts="1" count="1">
    <dataValidation type="list" allowBlank="1" showInputMessage="1" showErrorMessage="1" sqref="D5:E5" xr:uid="{A4EBBA13-1034-4862-B8C2-A7BE4C296475}">
      <formula1>"TRUE,FALSE"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E12B-C123-40AE-8390-7F9310EBCA8B}">
  <dimension ref="A1:S370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I10" sqref="I10"/>
    </sheetView>
  </sheetViews>
  <sheetFormatPr defaultColWidth="11.75" defaultRowHeight="11.4" x14ac:dyDescent="0.2"/>
  <cols>
    <col min="1" max="1" width="10.75" style="18" hidden="1" customWidth="1"/>
    <col min="2" max="2" width="1.75" style="38" customWidth="1"/>
    <col min="3" max="3" width="3.75" style="18" customWidth="1"/>
    <col min="4" max="4" width="23.125" style="18" hidden="1" customWidth="1"/>
    <col min="5" max="5" width="22.375" style="18" hidden="1" customWidth="1"/>
    <col min="6" max="6" width="37.625" style="18" customWidth="1"/>
    <col min="7" max="7" width="4.875" style="18" hidden="1" customWidth="1"/>
    <col min="8" max="8" width="2.25" style="94" customWidth="1"/>
    <col min="9" max="13" width="12.75" style="18" customWidth="1"/>
    <col min="14" max="14" width="2.25" style="94" customWidth="1"/>
    <col min="15" max="18" width="12.75" style="18" customWidth="1"/>
    <col min="19" max="16384" width="11.75" style="18"/>
  </cols>
  <sheetData>
    <row r="1" spans="1:19" ht="15" hidden="1" customHeight="1" x14ac:dyDescent="0.2">
      <c r="A1" s="18" t="s">
        <v>0</v>
      </c>
      <c r="B1" s="18"/>
      <c r="C1" s="18" t="s">
        <v>1</v>
      </c>
      <c r="D1" s="18" t="str">
        <f>IF(D5,"#showcolumn","#hidecolumn")</f>
        <v>#hidecolumn</v>
      </c>
      <c r="E1" s="18" t="str">
        <f>IF(E5,"#showcolumn","#hidecolumn")</f>
        <v>#hidecolumn</v>
      </c>
      <c r="G1" s="18" t="s">
        <v>0</v>
      </c>
      <c r="I1" s="18" t="str">
        <f t="shared" ref="I1:R1" si="0">IF(I5="Empty","#hidecolumn","#showcolumn")</f>
        <v>#showcolumn</v>
      </c>
      <c r="J1" s="18" t="str">
        <f t="shared" si="0"/>
        <v>#showcolumn</v>
      </c>
      <c r="K1" s="18" t="str">
        <f t="shared" si="0"/>
        <v>#showcolumn</v>
      </c>
      <c r="L1" s="18" t="str">
        <f t="shared" si="0"/>
        <v>#showcolumn</v>
      </c>
      <c r="M1" s="18" t="str">
        <f t="shared" si="0"/>
        <v>#showcolumn</v>
      </c>
      <c r="O1" s="18" t="str">
        <f t="shared" si="0"/>
        <v>#showcolumn</v>
      </c>
      <c r="P1" s="18" t="str">
        <f t="shared" si="0"/>
        <v>#showcolumn</v>
      </c>
      <c r="Q1" s="18" t="str">
        <f t="shared" si="0"/>
        <v>#showcolumn</v>
      </c>
      <c r="R1" s="18" t="str">
        <f t="shared" si="0"/>
        <v>#showcolumn</v>
      </c>
      <c r="S1" s="18" t="s">
        <v>68</v>
      </c>
    </row>
    <row r="2" spans="1:19" ht="15" hidden="1" customHeight="1" thickBot="1" x14ac:dyDescent="0.25">
      <c r="A2" s="18" t="s">
        <v>1</v>
      </c>
      <c r="B2" s="19" t="str">
        <f>IF(FlagProtectSheet,"#protectsheet","#unprotectsheet")</f>
        <v>#protectsheet</v>
      </c>
      <c r="D2" s="20" t="s">
        <v>16</v>
      </c>
      <c r="E2" s="21"/>
      <c r="I2" s="18" t="s">
        <v>7</v>
      </c>
    </row>
    <row r="3" spans="1:19" ht="15" hidden="1" customHeight="1" x14ac:dyDescent="0.2">
      <c r="A3" s="18" t="s">
        <v>1</v>
      </c>
      <c r="B3" s="18"/>
      <c r="D3" s="22" t="s">
        <v>44</v>
      </c>
      <c r="E3" s="22" t="s">
        <v>45</v>
      </c>
      <c r="I3" s="81">
        <f t="shared" ref="I3" si="1">pvYear</f>
        <v>2022</v>
      </c>
      <c r="J3" s="81">
        <f>pvYear-1</f>
        <v>2021</v>
      </c>
      <c r="K3" s="78"/>
      <c r="L3" s="83">
        <f t="shared" ref="L3" si="2">pvYear</f>
        <v>2022</v>
      </c>
      <c r="M3" s="78"/>
      <c r="N3" s="76"/>
      <c r="O3" s="83">
        <f>pvYear</f>
        <v>2022</v>
      </c>
      <c r="P3" s="83">
        <f>pvYear-1</f>
        <v>2021</v>
      </c>
      <c r="Q3" s="79"/>
      <c r="R3" s="83">
        <f>pvYear</f>
        <v>2022</v>
      </c>
      <c r="S3" s="24"/>
    </row>
    <row r="4" spans="1:19" ht="15" hidden="1" customHeight="1" thickBot="1" x14ac:dyDescent="0.25">
      <c r="A4" s="18" t="s">
        <v>1</v>
      </c>
      <c r="B4" s="18"/>
      <c r="D4" s="23" t="str">
        <f>'T12 Summary'!$D$4</f>
        <v>103 (Avista Sun City West)</v>
      </c>
      <c r="E4" s="23" t="str">
        <f>'T12 Summary'!$E$4</f>
        <v>All Departments</v>
      </c>
      <c r="I4" s="81">
        <f>pvPeriod</f>
        <v>6</v>
      </c>
      <c r="J4" s="81">
        <f>pvPeriod</f>
        <v>6</v>
      </c>
      <c r="K4" s="78"/>
      <c r="L4" s="83">
        <f>pvPeriod</f>
        <v>6</v>
      </c>
      <c r="M4" s="78"/>
      <c r="N4" s="76"/>
      <c r="O4" s="83" t="str">
        <f>pvPeriod&amp;" YTD"</f>
        <v>6 YTD</v>
      </c>
      <c r="P4" s="83" t="str">
        <f>pvPeriod&amp;" YTD"</f>
        <v>6 YTD</v>
      </c>
      <c r="Q4" s="76"/>
      <c r="R4" s="83" t="str">
        <f>pvPeriod&amp;" YTD"</f>
        <v>6 YTD</v>
      </c>
    </row>
    <row r="5" spans="1:19" ht="15" hidden="1" customHeight="1" thickBot="1" x14ac:dyDescent="0.25">
      <c r="A5" s="18" t="s">
        <v>1</v>
      </c>
      <c r="B5" s="18"/>
      <c r="D5" s="25" t="b">
        <v>0</v>
      </c>
      <c r="E5" s="25" t="b">
        <v>0</v>
      </c>
      <c r="I5" s="82" t="s">
        <v>104</v>
      </c>
      <c r="J5" s="82" t="s">
        <v>104</v>
      </c>
      <c r="K5" s="80"/>
      <c r="L5" s="83" t="s">
        <v>125</v>
      </c>
      <c r="M5" s="80"/>
      <c r="N5" s="76"/>
      <c r="O5" s="83" t="str">
        <f>"Actual"</f>
        <v>Actual</v>
      </c>
      <c r="P5" s="83" t="str">
        <f>"Actual"</f>
        <v>Actual</v>
      </c>
      <c r="Q5" s="76"/>
      <c r="R5" s="83" t="s">
        <v>125</v>
      </c>
    </row>
    <row r="6" spans="1:19" ht="30" customHeight="1" x14ac:dyDescent="0.5">
      <c r="B6" s="18"/>
      <c r="C6" s="27" t="s">
        <v>78</v>
      </c>
      <c r="D6" s="27"/>
      <c r="E6" s="27"/>
      <c r="F6" s="27"/>
      <c r="I6" s="75"/>
      <c r="J6" s="75"/>
      <c r="K6" s="75"/>
      <c r="L6" s="75"/>
      <c r="M6" s="75"/>
      <c r="N6" s="76"/>
      <c r="O6" s="75"/>
      <c r="P6" s="75"/>
      <c r="Q6" s="75"/>
      <c r="R6" s="75"/>
    </row>
    <row r="7" spans="1:19" ht="19.5" customHeight="1" x14ac:dyDescent="0.2">
      <c r="B7" s="18"/>
      <c r="C7" s="28" t="str">
        <f>$D$4</f>
        <v>103 (Avista Sun City West)</v>
      </c>
      <c r="E7" s="28"/>
      <c r="F7" s="28"/>
      <c r="I7" s="77"/>
      <c r="J7" s="77"/>
      <c r="K7" s="77"/>
      <c r="L7" s="77"/>
      <c r="M7" s="77"/>
      <c r="N7" s="76"/>
      <c r="O7" s="77"/>
      <c r="P7" s="77"/>
      <c r="Q7" s="77"/>
      <c r="R7" s="77"/>
    </row>
    <row r="8" spans="1:19" ht="15" customHeight="1" x14ac:dyDescent="0.2">
      <c r="B8" s="18"/>
      <c r="C8" s="30"/>
      <c r="D8" s="30"/>
      <c r="E8" s="30"/>
      <c r="F8" s="30">
        <f>IF(FlagShowCalendar,OpeningPeriod,"Opening Period: P"&amp;pvPeriod&amp;" FY"&amp;RIGHT(pvYear,2))</f>
        <v>44713</v>
      </c>
      <c r="G8" s="31"/>
      <c r="I8" s="68">
        <f>IF(FlagShowCalendar,OpeningPeriod,"Opening Period: P"&amp;pvPeriod&amp;" FY"&amp;RIGHT(pvYear,2))</f>
        <v>44713</v>
      </c>
      <c r="J8" s="68">
        <f>IF(FlagShowCalendar,OpeningPeriod-360,"P"&amp;J4&amp;" FY"&amp;RIGHT(J3,2))</f>
        <v>44353</v>
      </c>
      <c r="K8" s="69" t="s">
        <v>126</v>
      </c>
      <c r="L8" s="68">
        <f>I8</f>
        <v>44713</v>
      </c>
      <c r="M8" s="69" t="str">
        <f>K8</f>
        <v>% Var</v>
      </c>
      <c r="O8" s="70">
        <f>IF(FlagShowCalendar,OpeningPeriod,"P"&amp;#REF!&amp;" FY"&amp;RIGHT(#REF!,2))</f>
        <v>44713</v>
      </c>
      <c r="P8" s="70">
        <f>IF(FlagShowCalendar,OpeningPeriod-360,"P"&amp;#REF!&amp;" FY"&amp;RIGHT(#REF!,2))</f>
        <v>44353</v>
      </c>
      <c r="Q8" s="69" t="s">
        <v>126</v>
      </c>
      <c r="R8" s="70">
        <f>O8</f>
        <v>44713</v>
      </c>
      <c r="S8" s="69" t="str">
        <f>Q8</f>
        <v>% Var</v>
      </c>
    </row>
    <row r="9" spans="1:19" ht="15" customHeight="1" x14ac:dyDescent="0.2">
      <c r="B9" s="18"/>
      <c r="C9" s="34"/>
      <c r="D9" s="34"/>
      <c r="E9" s="34"/>
      <c r="F9" s="34" t="str">
        <f>"in "&amp;$F$4&amp;" currency"</f>
        <v>in  currency</v>
      </c>
      <c r="G9" s="35"/>
      <c r="I9" s="71" t="str">
        <f>I5</f>
        <v>Actual</v>
      </c>
      <c r="J9" s="71" t="str">
        <f>J5</f>
        <v>Actual</v>
      </c>
      <c r="K9" s="72" t="s">
        <v>127</v>
      </c>
      <c r="L9" s="71" t="str">
        <f>L5</f>
        <v>Budget</v>
      </c>
      <c r="M9" s="72" t="str">
        <f>L9</f>
        <v>Budget</v>
      </c>
      <c r="O9" s="71" t="str">
        <f>O5</f>
        <v>Actual</v>
      </c>
      <c r="P9" s="71" t="str">
        <f>P5</f>
        <v>Actual</v>
      </c>
      <c r="Q9" s="72" t="s">
        <v>127</v>
      </c>
      <c r="R9" s="71" t="str">
        <f>R5</f>
        <v>Budget</v>
      </c>
      <c r="S9" s="72" t="str">
        <f>R9</f>
        <v>Budget</v>
      </c>
    </row>
    <row r="10" spans="1:19" ht="15" customHeight="1" x14ac:dyDescent="0.2">
      <c r="A10" s="18" t="s">
        <v>9</v>
      </c>
      <c r="B10" s="18"/>
    </row>
    <row r="11" spans="1:19" s="37" customFormat="1" ht="20.25" customHeight="1" thickBot="1" x14ac:dyDescent="0.25">
      <c r="A11" s="37" t="str">
        <f>IF(COUNTBLANK(A12:A32)&gt;0,"#showrow","#hiderow")</f>
        <v>#showrow</v>
      </c>
      <c r="C11" s="20" t="str">
        <f>Group1</f>
        <v>Revenue</v>
      </c>
      <c r="D11" s="20"/>
      <c r="E11" s="20"/>
      <c r="F11" s="20"/>
      <c r="G11" s="21"/>
      <c r="H11" s="94"/>
      <c r="I11" s="21"/>
      <c r="J11" s="21"/>
      <c r="K11" s="21"/>
      <c r="L11" s="21"/>
      <c r="M11" s="21"/>
      <c r="N11" s="94"/>
      <c r="O11" s="21"/>
      <c r="P11" s="21"/>
      <c r="Q11" s="21"/>
      <c r="R11" s="21"/>
      <c r="S11" s="21"/>
    </row>
    <row r="12" spans="1:19" ht="15" hidden="1" customHeight="1" x14ac:dyDescent="0.2">
      <c r="A12" s="18" t="s">
        <v>1</v>
      </c>
      <c r="D12" s="22" t="s">
        <v>77</v>
      </c>
      <c r="E12" s="22" t="s">
        <v>76</v>
      </c>
      <c r="F12" s="22" t="s">
        <v>10</v>
      </c>
      <c r="G12" s="39"/>
      <c r="H12" s="67"/>
      <c r="I12" s="39"/>
      <c r="J12" s="39"/>
      <c r="K12" s="73">
        <f>IFERROR((I12-J12)/ABS(J12),0)</f>
        <v>0</v>
      </c>
      <c r="L12" s="39"/>
      <c r="M12" s="73">
        <f>IFERROR((I12-L12)/ABS(L12),0)</f>
        <v>0</v>
      </c>
      <c r="N12" s="67"/>
      <c r="O12" s="39"/>
      <c r="P12" s="39"/>
      <c r="Q12" s="73">
        <f>IFERROR((O12-P12)/ABS(P12),0)</f>
        <v>0</v>
      </c>
      <c r="R12" s="39"/>
      <c r="S12" s="73">
        <f>IFERROR((O12-R12)/ABS(R12),0)</f>
        <v>0</v>
      </c>
    </row>
    <row r="13" spans="1:19" ht="15" customHeight="1" x14ac:dyDescent="0.2">
      <c r="D13" s="22" t="s">
        <v>291</v>
      </c>
      <c r="E13" s="22" t="s">
        <v>79</v>
      </c>
      <c r="F13" s="22" t="s">
        <v>464</v>
      </c>
      <c r="G13" s="39"/>
      <c r="H13" s="67"/>
      <c r="I13" s="39">
        <v>197685.09</v>
      </c>
      <c r="J13" s="39">
        <v>151636.54999999999</v>
      </c>
      <c r="K13" s="73">
        <f t="shared" ref="K13:K31" si="3">IFERROR((I13-J13)/ABS(J13),0)</f>
        <v>0.30367704883815949</v>
      </c>
      <c r="L13" s="39">
        <v>197584</v>
      </c>
      <c r="M13" s="73">
        <f t="shared" ref="M13:M31" si="4">IFERROR((I13-L13)/ABS(L13),0)</f>
        <v>5.1163049639645173E-4</v>
      </c>
      <c r="N13" s="67"/>
      <c r="O13" s="39">
        <v>1193281.03</v>
      </c>
      <c r="P13" s="39">
        <v>956667.88</v>
      </c>
      <c r="Q13" s="73">
        <f t="shared" ref="Q13:Q31" si="5">IFERROR((O13-P13)/ABS(P13),0)</f>
        <v>0.24733050512786112</v>
      </c>
      <c r="R13" s="39">
        <v>1105651</v>
      </c>
      <c r="S13" s="73">
        <f t="shared" ref="S13:S31" si="6">IFERROR((O13-R13)/ABS(R13),0)</f>
        <v>7.9256501373399041E-2</v>
      </c>
    </row>
    <row r="14" spans="1:19" ht="15" customHeight="1" x14ac:dyDescent="0.2">
      <c r="D14" s="22" t="s">
        <v>291</v>
      </c>
      <c r="E14" s="22" t="s">
        <v>79</v>
      </c>
      <c r="F14" s="22" t="s">
        <v>465</v>
      </c>
      <c r="G14" s="39"/>
      <c r="H14" s="67"/>
      <c r="I14" s="39">
        <v>152871.62</v>
      </c>
      <c r="J14" s="39">
        <v>138536.81</v>
      </c>
      <c r="K14" s="73">
        <f t="shared" si="3"/>
        <v>0.10347293257293855</v>
      </c>
      <c r="L14" s="39">
        <v>159077</v>
      </c>
      <c r="M14" s="73">
        <f t="shared" si="4"/>
        <v>-3.9008656185369375E-2</v>
      </c>
      <c r="N14" s="67"/>
      <c r="O14" s="39">
        <v>960205</v>
      </c>
      <c r="P14" s="39">
        <v>811738.35</v>
      </c>
      <c r="Q14" s="73">
        <f t="shared" si="5"/>
        <v>0.18289963754946409</v>
      </c>
      <c r="R14" s="39">
        <v>928414</v>
      </c>
      <c r="S14" s="73">
        <f t="shared" si="6"/>
        <v>3.4242266919714694E-2</v>
      </c>
    </row>
    <row r="15" spans="1:19" ht="15" customHeight="1" x14ac:dyDescent="0.2">
      <c r="D15" s="22" t="s">
        <v>291</v>
      </c>
      <c r="E15" s="22" t="s">
        <v>79</v>
      </c>
      <c r="F15" s="22" t="s">
        <v>466</v>
      </c>
      <c r="G15" s="39"/>
      <c r="H15" s="67"/>
      <c r="I15" s="39">
        <v>37564.69</v>
      </c>
      <c r="J15" s="39">
        <v>13055.4</v>
      </c>
      <c r="K15" s="73">
        <f t="shared" si="3"/>
        <v>1.877329687332445</v>
      </c>
      <c r="L15" s="39">
        <v>37320</v>
      </c>
      <c r="M15" s="73">
        <f t="shared" si="4"/>
        <v>6.5565380493033849E-3</v>
      </c>
      <c r="N15" s="67"/>
      <c r="O15" s="39">
        <v>219497.42</v>
      </c>
      <c r="P15" s="39">
        <v>136075.78</v>
      </c>
      <c r="Q15" s="73">
        <f t="shared" si="5"/>
        <v>0.6130528151299226</v>
      </c>
      <c r="R15" s="39">
        <v>178204</v>
      </c>
      <c r="S15" s="73">
        <f t="shared" si="6"/>
        <v>0.23171993894637613</v>
      </c>
    </row>
    <row r="16" spans="1:19" ht="15" customHeight="1" x14ac:dyDescent="0.2">
      <c r="D16" s="22" t="s">
        <v>291</v>
      </c>
      <c r="E16" s="22" t="s">
        <v>79</v>
      </c>
      <c r="F16" s="22" t="s">
        <v>467</v>
      </c>
      <c r="G16" s="39"/>
      <c r="H16" s="67"/>
      <c r="I16" s="39"/>
      <c r="J16" s="39">
        <v>2175</v>
      </c>
      <c r="K16" s="73">
        <f t="shared" si="3"/>
        <v>-1</v>
      </c>
      <c r="L16" s="39"/>
      <c r="M16" s="73">
        <f t="shared" si="4"/>
        <v>0</v>
      </c>
      <c r="N16" s="67"/>
      <c r="O16" s="39">
        <v>3275</v>
      </c>
      <c r="P16" s="39">
        <v>9125</v>
      </c>
      <c r="Q16" s="73">
        <f t="shared" si="5"/>
        <v>-0.64109589041095894</v>
      </c>
      <c r="R16" s="39"/>
      <c r="S16" s="73">
        <f t="shared" si="6"/>
        <v>0</v>
      </c>
    </row>
    <row r="17" spans="1:19" ht="15" customHeight="1" x14ac:dyDescent="0.2">
      <c r="D17" s="22" t="s">
        <v>291</v>
      </c>
      <c r="E17" s="22" t="s">
        <v>79</v>
      </c>
      <c r="F17" s="22" t="s">
        <v>468</v>
      </c>
      <c r="G17" s="39"/>
      <c r="H17" s="67"/>
      <c r="I17" s="39">
        <v>4804.9799999999996</v>
      </c>
      <c r="J17" s="39"/>
      <c r="K17" s="73">
        <f t="shared" si="3"/>
        <v>0</v>
      </c>
      <c r="L17" s="39"/>
      <c r="M17" s="73">
        <f t="shared" si="4"/>
        <v>0</v>
      </c>
      <c r="N17" s="67"/>
      <c r="O17" s="39">
        <v>14414.94</v>
      </c>
      <c r="P17" s="39"/>
      <c r="Q17" s="73">
        <f t="shared" si="5"/>
        <v>0</v>
      </c>
      <c r="R17" s="39"/>
      <c r="S17" s="73">
        <f t="shared" si="6"/>
        <v>0</v>
      </c>
    </row>
    <row r="18" spans="1:19" ht="15" customHeight="1" x14ac:dyDescent="0.2">
      <c r="D18" s="22" t="s">
        <v>291</v>
      </c>
      <c r="E18" s="22" t="s">
        <v>79</v>
      </c>
      <c r="F18" s="22" t="s">
        <v>469</v>
      </c>
      <c r="G18" s="39"/>
      <c r="H18" s="67"/>
      <c r="I18" s="39"/>
      <c r="J18" s="39"/>
      <c r="K18" s="73">
        <f t="shared" si="3"/>
        <v>0</v>
      </c>
      <c r="L18" s="39">
        <v>1767</v>
      </c>
      <c r="M18" s="73">
        <f t="shared" si="4"/>
        <v>-1</v>
      </c>
      <c r="N18" s="67"/>
      <c r="O18" s="39">
        <v>200</v>
      </c>
      <c r="P18" s="39"/>
      <c r="Q18" s="73">
        <f t="shared" si="5"/>
        <v>0</v>
      </c>
      <c r="R18" s="39">
        <v>10317</v>
      </c>
      <c r="S18" s="73">
        <f t="shared" si="6"/>
        <v>-0.98061451972472613</v>
      </c>
    </row>
    <row r="19" spans="1:19" ht="15" customHeight="1" x14ac:dyDescent="0.2">
      <c r="D19" s="22" t="s">
        <v>291</v>
      </c>
      <c r="E19" s="22" t="s">
        <v>79</v>
      </c>
      <c r="F19" s="22" t="s">
        <v>470</v>
      </c>
      <c r="G19" s="39"/>
      <c r="H19" s="67"/>
      <c r="I19" s="39">
        <v>4280</v>
      </c>
      <c r="J19" s="39">
        <v>2533.33</v>
      </c>
      <c r="K19" s="73">
        <f t="shared" si="3"/>
        <v>0.68947590720514107</v>
      </c>
      <c r="L19" s="39">
        <v>8424</v>
      </c>
      <c r="M19" s="73">
        <f t="shared" si="4"/>
        <v>-0.49192782526115858</v>
      </c>
      <c r="N19" s="67"/>
      <c r="O19" s="39">
        <v>24272.68</v>
      </c>
      <c r="P19" s="39">
        <v>19699.560000000001</v>
      </c>
      <c r="Q19" s="73">
        <f t="shared" si="5"/>
        <v>0.23214325599150432</v>
      </c>
      <c r="R19" s="39">
        <v>47304</v>
      </c>
      <c r="S19" s="73">
        <f t="shared" si="6"/>
        <v>-0.48687891087434465</v>
      </c>
    </row>
    <row r="20" spans="1:19" ht="15" customHeight="1" x14ac:dyDescent="0.2">
      <c r="D20" s="22" t="s">
        <v>291</v>
      </c>
      <c r="E20" s="22" t="s">
        <v>79</v>
      </c>
      <c r="F20" s="22" t="s">
        <v>471</v>
      </c>
      <c r="G20" s="39"/>
      <c r="H20" s="67"/>
      <c r="I20" s="39">
        <v>6120.01</v>
      </c>
      <c r="J20" s="39">
        <v>599.99</v>
      </c>
      <c r="K20" s="73">
        <f t="shared" si="3"/>
        <v>9.2001866697778301</v>
      </c>
      <c r="L20" s="39">
        <v>5304</v>
      </c>
      <c r="M20" s="73">
        <f t="shared" si="4"/>
        <v>0.15384803921568632</v>
      </c>
      <c r="N20" s="67"/>
      <c r="O20" s="39">
        <v>27059.37</v>
      </c>
      <c r="P20" s="39">
        <v>9687.2999999999993</v>
      </c>
      <c r="Q20" s="73">
        <f t="shared" si="5"/>
        <v>1.7932829580997802</v>
      </c>
      <c r="R20" s="39">
        <v>29784</v>
      </c>
      <c r="S20" s="73">
        <f t="shared" si="6"/>
        <v>-9.1479653505237749E-2</v>
      </c>
    </row>
    <row r="21" spans="1:19" ht="15" customHeight="1" x14ac:dyDescent="0.2">
      <c r="D21" s="22" t="s">
        <v>291</v>
      </c>
      <c r="E21" s="22" t="s">
        <v>79</v>
      </c>
      <c r="F21" s="22" t="s">
        <v>472</v>
      </c>
      <c r="G21" s="39"/>
      <c r="H21" s="67"/>
      <c r="I21" s="39">
        <v>940</v>
      </c>
      <c r="J21" s="39">
        <v>286</v>
      </c>
      <c r="K21" s="73">
        <f t="shared" si="3"/>
        <v>2.2867132867132867</v>
      </c>
      <c r="L21" s="39">
        <v>390</v>
      </c>
      <c r="M21" s="73">
        <f t="shared" si="4"/>
        <v>1.4102564102564104</v>
      </c>
      <c r="N21" s="67"/>
      <c r="O21" s="39">
        <v>5488.67</v>
      </c>
      <c r="P21" s="39">
        <v>3471.14</v>
      </c>
      <c r="Q21" s="73">
        <f t="shared" si="5"/>
        <v>0.58122979770334826</v>
      </c>
      <c r="R21" s="39">
        <v>2340</v>
      </c>
      <c r="S21" s="73">
        <f t="shared" si="6"/>
        <v>1.3455854700854701</v>
      </c>
    </row>
    <row r="22" spans="1:19" ht="15" customHeight="1" x14ac:dyDescent="0.2">
      <c r="D22" s="22" t="s">
        <v>291</v>
      </c>
      <c r="E22" s="22" t="s">
        <v>79</v>
      </c>
      <c r="F22" s="22" t="s">
        <v>473</v>
      </c>
      <c r="G22" s="39"/>
      <c r="H22" s="67"/>
      <c r="I22" s="39">
        <v>-8896.2000000000007</v>
      </c>
      <c r="J22" s="39">
        <v>-5549.98</v>
      </c>
      <c r="K22" s="73">
        <f t="shared" si="3"/>
        <v>-0.60292469522412717</v>
      </c>
      <c r="L22" s="39">
        <v>-3977</v>
      </c>
      <c r="M22" s="73">
        <f t="shared" si="4"/>
        <v>-1.2369122454111141</v>
      </c>
      <c r="N22" s="67"/>
      <c r="O22" s="39">
        <v>-61132.04</v>
      </c>
      <c r="P22" s="39">
        <v>-33129.25</v>
      </c>
      <c r="Q22" s="73">
        <f t="shared" si="5"/>
        <v>-0.84525879698453787</v>
      </c>
      <c r="R22" s="39">
        <v>-23210</v>
      </c>
      <c r="S22" s="73">
        <f t="shared" si="6"/>
        <v>-1.633866436880655</v>
      </c>
    </row>
    <row r="23" spans="1:19" ht="15" customHeight="1" x14ac:dyDescent="0.2">
      <c r="D23" s="22" t="s">
        <v>291</v>
      </c>
      <c r="E23" s="22" t="s">
        <v>79</v>
      </c>
      <c r="F23" s="22" t="s">
        <v>474</v>
      </c>
      <c r="G23" s="39"/>
      <c r="H23" s="67"/>
      <c r="I23" s="39"/>
      <c r="J23" s="39"/>
      <c r="K23" s="73">
        <f t="shared" si="3"/>
        <v>0</v>
      </c>
      <c r="L23" s="39">
        <v>-7905</v>
      </c>
      <c r="M23" s="73">
        <f t="shared" si="4"/>
        <v>1</v>
      </c>
      <c r="N23" s="67"/>
      <c r="O23" s="39"/>
      <c r="P23" s="39"/>
      <c r="Q23" s="73">
        <f t="shared" si="5"/>
        <v>0</v>
      </c>
      <c r="R23" s="39">
        <v>-54126</v>
      </c>
      <c r="S23" s="73">
        <f t="shared" si="6"/>
        <v>1</v>
      </c>
    </row>
    <row r="24" spans="1:19" ht="15" customHeight="1" x14ac:dyDescent="0.2">
      <c r="D24" s="22" t="s">
        <v>291</v>
      </c>
      <c r="E24" s="22" t="s">
        <v>79</v>
      </c>
      <c r="F24" s="22" t="s">
        <v>475</v>
      </c>
      <c r="G24" s="39"/>
      <c r="H24" s="67"/>
      <c r="I24" s="39">
        <v>-0.01</v>
      </c>
      <c r="J24" s="39"/>
      <c r="K24" s="73">
        <f t="shared" si="3"/>
        <v>0</v>
      </c>
      <c r="L24" s="39"/>
      <c r="M24" s="73">
        <f t="shared" si="4"/>
        <v>0</v>
      </c>
      <c r="N24" s="67"/>
      <c r="O24" s="39">
        <v>-0.01</v>
      </c>
      <c r="P24" s="39"/>
      <c r="Q24" s="73">
        <f t="shared" si="5"/>
        <v>0</v>
      </c>
      <c r="R24" s="39"/>
      <c r="S24" s="73">
        <f t="shared" si="6"/>
        <v>0</v>
      </c>
    </row>
    <row r="25" spans="1:19" ht="15" customHeight="1" x14ac:dyDescent="0.2">
      <c r="D25" s="22" t="s">
        <v>291</v>
      </c>
      <c r="E25" s="22" t="s">
        <v>79</v>
      </c>
      <c r="F25" s="22" t="s">
        <v>476</v>
      </c>
      <c r="G25" s="39"/>
      <c r="H25" s="67"/>
      <c r="I25" s="39"/>
      <c r="J25" s="39"/>
      <c r="K25" s="73">
        <f t="shared" si="3"/>
        <v>0</v>
      </c>
      <c r="L25" s="39">
        <v>-2816</v>
      </c>
      <c r="M25" s="73">
        <f t="shared" si="4"/>
        <v>1</v>
      </c>
      <c r="N25" s="67"/>
      <c r="O25" s="39"/>
      <c r="P25" s="39"/>
      <c r="Q25" s="73">
        <f t="shared" si="5"/>
        <v>0</v>
      </c>
      <c r="R25" s="39">
        <v>-13376</v>
      </c>
      <c r="S25" s="73">
        <f t="shared" si="6"/>
        <v>1</v>
      </c>
    </row>
    <row r="26" spans="1:19" ht="15" customHeight="1" x14ac:dyDescent="0.2">
      <c r="D26" s="22" t="s">
        <v>291</v>
      </c>
      <c r="E26" s="22" t="s">
        <v>79</v>
      </c>
      <c r="F26" s="22" t="s">
        <v>477</v>
      </c>
      <c r="G26" s="39"/>
      <c r="H26" s="67"/>
      <c r="I26" s="39">
        <v>5054.71</v>
      </c>
      <c r="J26" s="39">
        <v>100</v>
      </c>
      <c r="K26" s="73">
        <f t="shared" si="3"/>
        <v>49.5471</v>
      </c>
      <c r="L26" s="39">
        <v>10000</v>
      </c>
      <c r="M26" s="73">
        <f t="shared" si="4"/>
        <v>-0.494529</v>
      </c>
      <c r="N26" s="67"/>
      <c r="O26" s="39">
        <v>39127.760000000002</v>
      </c>
      <c r="P26" s="39">
        <v>20448.439999999999</v>
      </c>
      <c r="Q26" s="73">
        <f t="shared" si="5"/>
        <v>0.91348386478381749</v>
      </c>
      <c r="R26" s="39">
        <v>50000</v>
      </c>
      <c r="S26" s="73">
        <f t="shared" si="6"/>
        <v>-0.21744479999999997</v>
      </c>
    </row>
    <row r="27" spans="1:19" ht="15" customHeight="1" x14ac:dyDescent="0.2">
      <c r="D27" s="22" t="s">
        <v>291</v>
      </c>
      <c r="E27" s="22" t="s">
        <v>79</v>
      </c>
      <c r="F27" s="22" t="s">
        <v>478</v>
      </c>
      <c r="G27" s="39"/>
      <c r="H27" s="67"/>
      <c r="I27" s="39">
        <v>5000</v>
      </c>
      <c r="J27" s="39"/>
      <c r="K27" s="73">
        <f t="shared" si="3"/>
        <v>0</v>
      </c>
      <c r="L27" s="39">
        <v>12500</v>
      </c>
      <c r="M27" s="73">
        <f t="shared" si="4"/>
        <v>-0.6</v>
      </c>
      <c r="N27" s="67"/>
      <c r="O27" s="39">
        <v>38000</v>
      </c>
      <c r="P27" s="39">
        <v>20000</v>
      </c>
      <c r="Q27" s="73">
        <f t="shared" si="5"/>
        <v>0.9</v>
      </c>
      <c r="R27" s="39">
        <v>65000</v>
      </c>
      <c r="S27" s="73">
        <f t="shared" si="6"/>
        <v>-0.41538461538461541</v>
      </c>
    </row>
    <row r="28" spans="1:19" ht="15" customHeight="1" x14ac:dyDescent="0.2">
      <c r="D28" s="22" t="s">
        <v>291</v>
      </c>
      <c r="E28" s="22" t="s">
        <v>79</v>
      </c>
      <c r="F28" s="22" t="s">
        <v>479</v>
      </c>
      <c r="G28" s="39"/>
      <c r="H28" s="67"/>
      <c r="I28" s="39"/>
      <c r="J28" s="39">
        <v>100</v>
      </c>
      <c r="K28" s="73">
        <f t="shared" si="3"/>
        <v>-1</v>
      </c>
      <c r="L28" s="39"/>
      <c r="M28" s="73">
        <f t="shared" si="4"/>
        <v>0</v>
      </c>
      <c r="N28" s="67"/>
      <c r="O28" s="39"/>
      <c r="P28" s="39">
        <v>100</v>
      </c>
      <c r="Q28" s="73">
        <f t="shared" si="5"/>
        <v>-1</v>
      </c>
      <c r="R28" s="39"/>
      <c r="S28" s="73">
        <f t="shared" si="6"/>
        <v>0</v>
      </c>
    </row>
    <row r="29" spans="1:19" ht="15" customHeight="1" x14ac:dyDescent="0.2">
      <c r="D29" s="22" t="s">
        <v>291</v>
      </c>
      <c r="E29" s="22" t="s">
        <v>79</v>
      </c>
      <c r="F29" s="22" t="s">
        <v>480</v>
      </c>
      <c r="G29" s="39"/>
      <c r="H29" s="67"/>
      <c r="I29" s="39">
        <v>54.71</v>
      </c>
      <c r="J29" s="39"/>
      <c r="K29" s="73">
        <f t="shared" si="3"/>
        <v>0</v>
      </c>
      <c r="L29" s="39"/>
      <c r="M29" s="73">
        <f t="shared" si="4"/>
        <v>0</v>
      </c>
      <c r="N29" s="67"/>
      <c r="O29" s="39">
        <v>766.88</v>
      </c>
      <c r="P29" s="39">
        <v>348.44</v>
      </c>
      <c r="Q29" s="73">
        <f t="shared" si="5"/>
        <v>1.2008954195844335</v>
      </c>
      <c r="R29" s="39"/>
      <c r="S29" s="73">
        <f t="shared" si="6"/>
        <v>0</v>
      </c>
    </row>
    <row r="30" spans="1:19" ht="15" customHeight="1" x14ac:dyDescent="0.2">
      <c r="D30" s="22" t="s">
        <v>291</v>
      </c>
      <c r="E30" s="22" t="s">
        <v>79</v>
      </c>
      <c r="F30" s="22" t="s">
        <v>481</v>
      </c>
      <c r="G30" s="39"/>
      <c r="H30" s="67"/>
      <c r="I30" s="39"/>
      <c r="J30" s="39"/>
      <c r="K30" s="73">
        <f t="shared" si="3"/>
        <v>0</v>
      </c>
      <c r="L30" s="39">
        <v>-2500</v>
      </c>
      <c r="M30" s="73">
        <f t="shared" si="4"/>
        <v>1</v>
      </c>
      <c r="N30" s="67"/>
      <c r="O30" s="39"/>
      <c r="P30" s="39"/>
      <c r="Q30" s="73">
        <f t="shared" si="5"/>
        <v>0</v>
      </c>
      <c r="R30" s="39">
        <v>-15000</v>
      </c>
      <c r="S30" s="73">
        <f t="shared" si="6"/>
        <v>1</v>
      </c>
    </row>
    <row r="31" spans="1:19" ht="15" customHeight="1" thickBot="1" x14ac:dyDescent="0.25">
      <c r="D31" s="22" t="s">
        <v>291</v>
      </c>
      <c r="E31" s="22" t="s">
        <v>79</v>
      </c>
      <c r="F31" s="22" t="s">
        <v>482</v>
      </c>
      <c r="G31" s="39"/>
      <c r="H31" s="67"/>
      <c r="I31" s="39"/>
      <c r="J31" s="39"/>
      <c r="K31" s="73">
        <f t="shared" si="3"/>
        <v>0</v>
      </c>
      <c r="L31" s="39"/>
      <c r="M31" s="73">
        <f t="shared" si="4"/>
        <v>0</v>
      </c>
      <c r="N31" s="67"/>
      <c r="O31" s="39">
        <v>360.88</v>
      </c>
      <c r="P31" s="39"/>
      <c r="Q31" s="73">
        <f t="shared" si="5"/>
        <v>0</v>
      </c>
      <c r="R31" s="39"/>
      <c r="S31" s="73">
        <f t="shared" si="6"/>
        <v>0</v>
      </c>
    </row>
    <row r="32" spans="1:19" ht="15" hidden="1" customHeight="1" thickBot="1" x14ac:dyDescent="0.25">
      <c r="A32" s="18" t="s">
        <v>1</v>
      </c>
      <c r="B32" s="18"/>
    </row>
    <row r="33" spans="1:19" s="37" customFormat="1" ht="15" customHeight="1" x14ac:dyDescent="0.2">
      <c r="A33" s="37" t="str">
        <f>A11</f>
        <v>#showrow</v>
      </c>
      <c r="B33" s="41"/>
      <c r="C33" s="42" t="str">
        <f>"Total "&amp;C11</f>
        <v>Total Revenue</v>
      </c>
      <c r="D33" s="42"/>
      <c r="E33" s="42"/>
      <c r="F33" s="42"/>
      <c r="G33" s="43">
        <f>IF(Operator_Group1="+",1,-1)</f>
        <v>1</v>
      </c>
      <c r="H33" s="94"/>
      <c r="I33" s="43">
        <f>SUMIFS(I12:I32,$D12:$D32,"&lt;&gt;*[-]*",$E12:$E32,"&lt;&gt;*[-]*",$F12:$F32,"&lt;&gt;*[-]*")</f>
        <v>202739.8</v>
      </c>
      <c r="J33" s="43">
        <f>SUMIFS(J12:J32,$D12:$D32,"&lt;&gt;*[-]*",$E12:$E32,"&lt;&gt;*[-]*",$F12:$F32,"&lt;&gt;*[-]*")</f>
        <v>151736.54999999996</v>
      </c>
      <c r="K33" s="84">
        <f>IFERROR((I33-J33)/ABS(J33),0)</f>
        <v>0.33613028634168923</v>
      </c>
      <c r="L33" s="43">
        <f>SUMIFS(L12:L32,$D12:$D32,"&lt;&gt;*[-]*",$E12:$E32,"&lt;&gt;*[-]*",$F12:$F32,"&lt;&gt;*[-]*")</f>
        <v>207584</v>
      </c>
      <c r="M33" s="84">
        <f>IFERROR((I33-L33)/ABS(L33),0)</f>
        <v>-2.333609526745805E-2</v>
      </c>
      <c r="N33" s="94"/>
      <c r="O33" s="43">
        <f>SUMIFS(O12:O32,$D12:$D32,"&lt;&gt;*[-]*",$E12:$E32,"&lt;&gt;*[-]*",$F12:$F32,"&lt;&gt;*[-]*")</f>
        <v>1232408.7899999996</v>
      </c>
      <c r="P33" s="43">
        <f>SUMIFS(P12:P32,$D12:$D32,"&lt;&gt;*[-]*",$E12:$E32,"&lt;&gt;*[-]*",$F12:$F32,"&lt;&gt;*[-]*")</f>
        <v>977116.32000000007</v>
      </c>
      <c r="Q33" s="84">
        <f>IFERROR((O33-P33)/ABS(P33),0)</f>
        <v>0.2612713192631963</v>
      </c>
      <c r="R33" s="43">
        <f>SUMIFS(R12:R32,$D12:$D32,"&lt;&gt;*[-]*",$E12:$E32,"&lt;&gt;*[-]*",$F12:$F32,"&lt;&gt;*[-]*")</f>
        <v>1155651</v>
      </c>
      <c r="S33" s="84">
        <f>IFERROR((O33-R33)/ABS(R33),0)</f>
        <v>6.6419524579652139E-2</v>
      </c>
    </row>
    <row r="34" spans="1:19" s="37" customFormat="1" ht="15" customHeight="1" x14ac:dyDescent="0.2">
      <c r="A34" s="37" t="str">
        <f>A33</f>
        <v>#showrow</v>
      </c>
      <c r="H34" s="94"/>
      <c r="N34" s="94"/>
    </row>
    <row r="35" spans="1:19" s="37" customFormat="1" ht="20.25" customHeight="1" thickBot="1" x14ac:dyDescent="0.25">
      <c r="A35" s="37" t="str">
        <f>IF(COUNTBLANK(A36:A154)&gt;0,"#showrow","#hiderow")</f>
        <v>#showrow</v>
      </c>
      <c r="C35" s="20" t="str">
        <f>Group2</f>
        <v>Operating Expenses</v>
      </c>
      <c r="D35" s="20"/>
      <c r="E35" s="20"/>
      <c r="F35" s="20"/>
      <c r="G35" s="21"/>
      <c r="H35" s="94"/>
      <c r="I35" s="21"/>
      <c r="J35" s="21"/>
      <c r="K35" s="21"/>
      <c r="L35" s="21"/>
      <c r="M35" s="21"/>
      <c r="N35" s="94"/>
      <c r="O35" s="21"/>
      <c r="P35" s="21"/>
      <c r="Q35" s="21"/>
      <c r="R35" s="21"/>
      <c r="S35" s="21"/>
    </row>
    <row r="36" spans="1:19" ht="15" hidden="1" customHeight="1" x14ac:dyDescent="0.2">
      <c r="A36" s="18" t="s">
        <v>1</v>
      </c>
      <c r="D36" s="22" t="s">
        <v>77</v>
      </c>
      <c r="E36" s="22" t="s">
        <v>76</v>
      </c>
      <c r="F36" s="22" t="s">
        <v>10</v>
      </c>
      <c r="G36" s="39"/>
      <c r="I36" s="39"/>
      <c r="J36" s="39"/>
      <c r="K36" s="73">
        <f>IFERROR((J36-I36)/ABS(J36),0)</f>
        <v>0</v>
      </c>
      <c r="L36" s="39"/>
      <c r="M36" s="73">
        <f>IFERROR((L36-I36)/ABS(L36),0)</f>
        <v>0</v>
      </c>
      <c r="N36" s="67"/>
      <c r="O36" s="39"/>
      <c r="P36" s="39"/>
      <c r="Q36" s="73">
        <f>IFERROR((P36-O36)/ABS(P36),0)</f>
        <v>0</v>
      </c>
      <c r="R36" s="39"/>
      <c r="S36" s="73">
        <f>IFERROR((R36-O36)/ABS(R36),0)</f>
        <v>0</v>
      </c>
    </row>
    <row r="37" spans="1:19" ht="15" customHeight="1" x14ac:dyDescent="0.2">
      <c r="D37" s="22" t="s">
        <v>291</v>
      </c>
      <c r="E37" s="22" t="s">
        <v>79</v>
      </c>
      <c r="F37" s="22" t="s">
        <v>347</v>
      </c>
      <c r="G37" s="39"/>
      <c r="I37" s="39">
        <v>102662.49</v>
      </c>
      <c r="J37" s="39">
        <v>89697.26</v>
      </c>
      <c r="K37" s="73">
        <f t="shared" ref="K37:K100" si="7">IFERROR((J37-I37)/ABS(J37),0)</f>
        <v>-0.14454432610316093</v>
      </c>
      <c r="L37" s="39">
        <v>114159</v>
      </c>
      <c r="M37" s="73">
        <f t="shared" ref="M37:M100" si="8">IFERROR((L37-I37)/ABS(L37),0)</f>
        <v>0.10070612041100566</v>
      </c>
      <c r="N37" s="67"/>
      <c r="O37" s="39">
        <v>560288.35</v>
      </c>
      <c r="P37" s="39">
        <v>515088.59</v>
      </c>
      <c r="Q37" s="73">
        <f t="shared" ref="Q37:Q100" si="9">IFERROR((P37-O37)/ABS(P37),0)</f>
        <v>-8.7751429322089916E-2</v>
      </c>
      <c r="R37" s="39">
        <v>648381</v>
      </c>
      <c r="S37" s="73">
        <f t="shared" ref="S37:S100" si="10">IFERROR((R37-O37)/ABS(R37),0)</f>
        <v>0.13586556361151858</v>
      </c>
    </row>
    <row r="38" spans="1:19" ht="15" customHeight="1" x14ac:dyDescent="0.2">
      <c r="D38" s="22" t="s">
        <v>291</v>
      </c>
      <c r="E38" s="22" t="s">
        <v>79</v>
      </c>
      <c r="F38" s="22" t="s">
        <v>348</v>
      </c>
      <c r="G38" s="39"/>
      <c r="I38" s="39">
        <v>52082.18</v>
      </c>
      <c r="J38" s="39">
        <v>56882.47</v>
      </c>
      <c r="K38" s="73">
        <f t="shared" si="7"/>
        <v>8.438961950843557E-2</v>
      </c>
      <c r="L38" s="39">
        <v>72779</v>
      </c>
      <c r="M38" s="73">
        <f t="shared" si="8"/>
        <v>0.28437901042883251</v>
      </c>
      <c r="N38" s="67"/>
      <c r="O38" s="39">
        <v>279990.23</v>
      </c>
      <c r="P38" s="39">
        <v>326460.99</v>
      </c>
      <c r="Q38" s="73">
        <f t="shared" si="9"/>
        <v>0.14234705347184057</v>
      </c>
      <c r="R38" s="39">
        <v>413066</v>
      </c>
      <c r="S38" s="73">
        <f t="shared" si="10"/>
        <v>0.32216587663956853</v>
      </c>
    </row>
    <row r="39" spans="1:19" ht="15" customHeight="1" x14ac:dyDescent="0.2">
      <c r="D39" s="22" t="s">
        <v>291</v>
      </c>
      <c r="E39" s="22" t="s">
        <v>79</v>
      </c>
      <c r="F39" s="22" t="s">
        <v>349</v>
      </c>
      <c r="G39" s="39"/>
      <c r="I39" s="39">
        <v>2591.6999999999998</v>
      </c>
      <c r="J39" s="39">
        <v>2570.3200000000002</v>
      </c>
      <c r="K39" s="73">
        <f t="shared" si="7"/>
        <v>-8.3180304397894624E-3</v>
      </c>
      <c r="L39" s="39">
        <v>2828</v>
      </c>
      <c r="M39" s="73">
        <f t="shared" si="8"/>
        <v>8.355728429985862E-2</v>
      </c>
      <c r="N39" s="67"/>
      <c r="O39" s="39">
        <v>13352.59</v>
      </c>
      <c r="P39" s="39">
        <v>11724.93</v>
      </c>
      <c r="Q39" s="73">
        <f t="shared" si="9"/>
        <v>-0.13882044498346682</v>
      </c>
      <c r="R39" s="39">
        <v>17061</v>
      </c>
      <c r="S39" s="73">
        <f t="shared" si="10"/>
        <v>0.21736181935408241</v>
      </c>
    </row>
    <row r="40" spans="1:19" ht="15" customHeight="1" x14ac:dyDescent="0.2">
      <c r="D40" s="22" t="s">
        <v>291</v>
      </c>
      <c r="E40" s="22" t="s">
        <v>79</v>
      </c>
      <c r="F40" s="22" t="s">
        <v>350</v>
      </c>
      <c r="G40" s="39"/>
      <c r="I40" s="39">
        <v>5499.1</v>
      </c>
      <c r="J40" s="39">
        <v>6067.28</v>
      </c>
      <c r="K40" s="73">
        <f t="shared" si="7"/>
        <v>9.3646576390079145E-2</v>
      </c>
      <c r="L40" s="39">
        <v>6128</v>
      </c>
      <c r="M40" s="73">
        <f t="shared" si="8"/>
        <v>0.1026272845953002</v>
      </c>
      <c r="N40" s="67"/>
      <c r="O40" s="39">
        <v>30667.22</v>
      </c>
      <c r="P40" s="39">
        <v>34800.1</v>
      </c>
      <c r="Q40" s="73">
        <f t="shared" si="9"/>
        <v>0.11876057827420029</v>
      </c>
      <c r="R40" s="39">
        <v>36975</v>
      </c>
      <c r="S40" s="73">
        <f t="shared" si="10"/>
        <v>0.17059580797836374</v>
      </c>
    </row>
    <row r="41" spans="1:19" ht="15" customHeight="1" x14ac:dyDescent="0.2">
      <c r="D41" s="22" t="s">
        <v>291</v>
      </c>
      <c r="E41" s="22" t="s">
        <v>79</v>
      </c>
      <c r="F41" s="22" t="s">
        <v>351</v>
      </c>
      <c r="G41" s="39"/>
      <c r="I41" s="39">
        <v>3362.5</v>
      </c>
      <c r="J41" s="39">
        <v>1849.41</v>
      </c>
      <c r="K41" s="73">
        <f t="shared" si="7"/>
        <v>-0.81814740917373641</v>
      </c>
      <c r="L41" s="39">
        <v>4966</v>
      </c>
      <c r="M41" s="73">
        <f t="shared" si="8"/>
        <v>0.32289569069673779</v>
      </c>
      <c r="N41" s="67"/>
      <c r="O41" s="39">
        <v>15384.32</v>
      </c>
      <c r="P41" s="39">
        <v>9276.39</v>
      </c>
      <c r="Q41" s="73">
        <f t="shared" si="9"/>
        <v>-0.65843825022449476</v>
      </c>
      <c r="R41" s="39">
        <v>22488</v>
      </c>
      <c r="S41" s="73">
        <f t="shared" si="10"/>
        <v>0.31588758448950555</v>
      </c>
    </row>
    <row r="42" spans="1:19" ht="15" customHeight="1" x14ac:dyDescent="0.2">
      <c r="D42" s="22" t="s">
        <v>291</v>
      </c>
      <c r="E42" s="22" t="s">
        <v>79</v>
      </c>
      <c r="F42" s="22" t="s">
        <v>352</v>
      </c>
      <c r="G42" s="39"/>
      <c r="I42" s="39">
        <v>2005.24</v>
      </c>
      <c r="J42" s="39">
        <v>2543.4499999999998</v>
      </c>
      <c r="K42" s="73">
        <f t="shared" si="7"/>
        <v>0.21160628280485161</v>
      </c>
      <c r="L42" s="39">
        <v>3358</v>
      </c>
      <c r="M42" s="73">
        <f t="shared" si="8"/>
        <v>0.40284693269803457</v>
      </c>
      <c r="N42" s="67"/>
      <c r="O42" s="39">
        <v>17822.490000000002</v>
      </c>
      <c r="P42" s="39">
        <v>18007.240000000002</v>
      </c>
      <c r="Q42" s="73">
        <f t="shared" si="9"/>
        <v>1.0259762184543549E-2</v>
      </c>
      <c r="R42" s="39">
        <v>20260</v>
      </c>
      <c r="S42" s="73">
        <f t="shared" si="10"/>
        <v>0.12031145113524178</v>
      </c>
    </row>
    <row r="43" spans="1:19" ht="15" customHeight="1" x14ac:dyDescent="0.2">
      <c r="D43" s="22" t="s">
        <v>291</v>
      </c>
      <c r="E43" s="22" t="s">
        <v>79</v>
      </c>
      <c r="F43" s="22" t="s">
        <v>353</v>
      </c>
      <c r="G43" s="39"/>
      <c r="I43" s="39">
        <v>7774.03</v>
      </c>
      <c r="J43" s="39">
        <v>7005.5</v>
      </c>
      <c r="K43" s="73">
        <f t="shared" si="7"/>
        <v>-0.10970380415387906</v>
      </c>
      <c r="L43" s="39">
        <v>4674</v>
      </c>
      <c r="M43" s="73">
        <f t="shared" si="8"/>
        <v>-0.66324989302524595</v>
      </c>
      <c r="N43" s="67"/>
      <c r="O43" s="39">
        <v>38967.74</v>
      </c>
      <c r="P43" s="39">
        <v>41881.86</v>
      </c>
      <c r="Q43" s="73">
        <f t="shared" si="9"/>
        <v>6.9579526792745178E-2</v>
      </c>
      <c r="R43" s="39">
        <v>28197</v>
      </c>
      <c r="S43" s="73">
        <f t="shared" si="10"/>
        <v>-0.38198177111040177</v>
      </c>
    </row>
    <row r="44" spans="1:19" ht="15" customHeight="1" x14ac:dyDescent="0.2">
      <c r="D44" s="22" t="s">
        <v>291</v>
      </c>
      <c r="E44" s="22" t="s">
        <v>79</v>
      </c>
      <c r="F44" s="22" t="s">
        <v>354</v>
      </c>
      <c r="G44" s="39"/>
      <c r="I44" s="39">
        <v>9662.5400000000009</v>
      </c>
      <c r="J44" s="39">
        <v>10040.700000000001</v>
      </c>
      <c r="K44" s="73">
        <f t="shared" si="7"/>
        <v>3.7662712759070564E-2</v>
      </c>
      <c r="L44" s="39">
        <v>13178</v>
      </c>
      <c r="M44" s="73">
        <f t="shared" si="8"/>
        <v>0.26676733950523596</v>
      </c>
      <c r="N44" s="67"/>
      <c r="O44" s="39">
        <v>57120.93</v>
      </c>
      <c r="P44" s="39">
        <v>53998.69</v>
      </c>
      <c r="Q44" s="73">
        <f t="shared" si="9"/>
        <v>-5.7820661945687898E-2</v>
      </c>
      <c r="R44" s="39">
        <v>72920</v>
      </c>
      <c r="S44" s="73">
        <f t="shared" si="10"/>
        <v>0.21666305540318156</v>
      </c>
    </row>
    <row r="45" spans="1:19" ht="15" customHeight="1" x14ac:dyDescent="0.2">
      <c r="D45" s="22" t="s">
        <v>291</v>
      </c>
      <c r="E45" s="22" t="s">
        <v>79</v>
      </c>
      <c r="F45" s="22" t="s">
        <v>355</v>
      </c>
      <c r="G45" s="39"/>
      <c r="I45" s="39">
        <v>11258.32</v>
      </c>
      <c r="J45" s="39"/>
      <c r="K45" s="73">
        <f t="shared" si="7"/>
        <v>0</v>
      </c>
      <c r="L45" s="39">
        <v>2208</v>
      </c>
      <c r="M45" s="73">
        <f t="shared" si="8"/>
        <v>-4.0988768115942031</v>
      </c>
      <c r="N45" s="67"/>
      <c r="O45" s="39">
        <v>64709.7</v>
      </c>
      <c r="P45" s="39"/>
      <c r="Q45" s="73">
        <f t="shared" si="9"/>
        <v>0</v>
      </c>
      <c r="R45" s="39">
        <v>12449</v>
      </c>
      <c r="S45" s="73">
        <f t="shared" si="10"/>
        <v>-4.197983773797092</v>
      </c>
    </row>
    <row r="46" spans="1:19" ht="15" customHeight="1" x14ac:dyDescent="0.2">
      <c r="D46" s="22" t="s">
        <v>291</v>
      </c>
      <c r="E46" s="22" t="s">
        <v>79</v>
      </c>
      <c r="F46" s="22" t="s">
        <v>356</v>
      </c>
      <c r="G46" s="39"/>
      <c r="I46" s="39">
        <v>1.35</v>
      </c>
      <c r="J46" s="39"/>
      <c r="K46" s="73">
        <f t="shared" si="7"/>
        <v>0</v>
      </c>
      <c r="L46" s="39"/>
      <c r="M46" s="73">
        <f t="shared" si="8"/>
        <v>0</v>
      </c>
      <c r="N46" s="67"/>
      <c r="O46" s="39">
        <v>213.75</v>
      </c>
      <c r="P46" s="39"/>
      <c r="Q46" s="73">
        <f t="shared" si="9"/>
        <v>0</v>
      </c>
      <c r="R46" s="39"/>
      <c r="S46" s="73">
        <f t="shared" si="10"/>
        <v>0</v>
      </c>
    </row>
    <row r="47" spans="1:19" ht="15" customHeight="1" x14ac:dyDescent="0.2">
      <c r="D47" s="22" t="s">
        <v>291</v>
      </c>
      <c r="E47" s="22" t="s">
        <v>79</v>
      </c>
      <c r="F47" s="22" t="s">
        <v>357</v>
      </c>
      <c r="G47" s="39"/>
      <c r="I47" s="39">
        <v>-147.69</v>
      </c>
      <c r="J47" s="39"/>
      <c r="K47" s="73">
        <f t="shared" si="7"/>
        <v>0</v>
      </c>
      <c r="L47" s="39">
        <v>9</v>
      </c>
      <c r="M47" s="73">
        <f t="shared" si="8"/>
        <v>17.41</v>
      </c>
      <c r="N47" s="67"/>
      <c r="O47" s="39">
        <v>702.23</v>
      </c>
      <c r="P47" s="39"/>
      <c r="Q47" s="73">
        <f t="shared" si="9"/>
        <v>0</v>
      </c>
      <c r="R47" s="39">
        <v>53</v>
      </c>
      <c r="S47" s="73">
        <f t="shared" si="10"/>
        <v>-12.249622641509434</v>
      </c>
    </row>
    <row r="48" spans="1:19" ht="15" customHeight="1" x14ac:dyDescent="0.2">
      <c r="D48" s="22" t="s">
        <v>291</v>
      </c>
      <c r="E48" s="22" t="s">
        <v>79</v>
      </c>
      <c r="F48" s="22" t="s">
        <v>358</v>
      </c>
      <c r="G48" s="39"/>
      <c r="I48" s="39"/>
      <c r="J48" s="39"/>
      <c r="K48" s="73">
        <f t="shared" si="7"/>
        <v>0</v>
      </c>
      <c r="L48" s="39"/>
      <c r="M48" s="73">
        <f t="shared" si="8"/>
        <v>0</v>
      </c>
      <c r="N48" s="67"/>
      <c r="O48" s="39">
        <v>36.33</v>
      </c>
      <c r="P48" s="39"/>
      <c r="Q48" s="73">
        <f t="shared" si="9"/>
        <v>0</v>
      </c>
      <c r="R48" s="39"/>
      <c r="S48" s="73">
        <f t="shared" si="10"/>
        <v>0</v>
      </c>
    </row>
    <row r="49" spans="4:19" ht="15" customHeight="1" x14ac:dyDescent="0.2">
      <c r="D49" s="22" t="s">
        <v>291</v>
      </c>
      <c r="E49" s="22" t="s">
        <v>79</v>
      </c>
      <c r="F49" s="22" t="s">
        <v>359</v>
      </c>
      <c r="G49" s="39"/>
      <c r="I49" s="39">
        <v>-163.47</v>
      </c>
      <c r="J49" s="39"/>
      <c r="K49" s="73">
        <f t="shared" si="7"/>
        <v>0</v>
      </c>
      <c r="L49" s="39">
        <v>4</v>
      </c>
      <c r="M49" s="73">
        <f t="shared" si="8"/>
        <v>41.8675</v>
      </c>
      <c r="N49" s="67"/>
      <c r="O49" s="39">
        <v>572.59</v>
      </c>
      <c r="P49" s="39"/>
      <c r="Q49" s="73">
        <f t="shared" si="9"/>
        <v>0</v>
      </c>
      <c r="R49" s="39">
        <v>27</v>
      </c>
      <c r="S49" s="73">
        <f t="shared" si="10"/>
        <v>-20.20703703703704</v>
      </c>
    </row>
    <row r="50" spans="4:19" ht="15" customHeight="1" x14ac:dyDescent="0.2">
      <c r="D50" s="22" t="s">
        <v>291</v>
      </c>
      <c r="E50" s="22" t="s">
        <v>79</v>
      </c>
      <c r="F50" s="22" t="s">
        <v>360</v>
      </c>
      <c r="G50" s="39"/>
      <c r="I50" s="39">
        <v>1056.99</v>
      </c>
      <c r="J50" s="39"/>
      <c r="K50" s="73">
        <f t="shared" si="7"/>
        <v>0</v>
      </c>
      <c r="L50" s="39">
        <v>67</v>
      </c>
      <c r="M50" s="73">
        <f t="shared" si="8"/>
        <v>-14.775970149253732</v>
      </c>
      <c r="N50" s="67"/>
      <c r="O50" s="39">
        <v>2185.04</v>
      </c>
      <c r="P50" s="39"/>
      <c r="Q50" s="73">
        <f t="shared" si="9"/>
        <v>0</v>
      </c>
      <c r="R50" s="39">
        <v>310</v>
      </c>
      <c r="S50" s="73">
        <f t="shared" si="10"/>
        <v>-6.048516129032258</v>
      </c>
    </row>
    <row r="51" spans="4:19" ht="15" customHeight="1" x14ac:dyDescent="0.2">
      <c r="D51" s="22" t="s">
        <v>291</v>
      </c>
      <c r="E51" s="22" t="s">
        <v>79</v>
      </c>
      <c r="F51" s="22" t="s">
        <v>361</v>
      </c>
      <c r="G51" s="39"/>
      <c r="I51" s="39">
        <v>300</v>
      </c>
      <c r="J51" s="39"/>
      <c r="K51" s="73">
        <f t="shared" si="7"/>
        <v>0</v>
      </c>
      <c r="L51" s="39">
        <v>100</v>
      </c>
      <c r="M51" s="73">
        <f t="shared" si="8"/>
        <v>-2</v>
      </c>
      <c r="N51" s="67"/>
      <c r="O51" s="39">
        <v>4784.2299999999996</v>
      </c>
      <c r="P51" s="39"/>
      <c r="Q51" s="73">
        <f t="shared" si="9"/>
        <v>0</v>
      </c>
      <c r="R51" s="39">
        <v>600</v>
      </c>
      <c r="S51" s="73">
        <f t="shared" si="10"/>
        <v>-6.9737166666666663</v>
      </c>
    </row>
    <row r="52" spans="4:19" ht="15" customHeight="1" x14ac:dyDescent="0.2">
      <c r="D52" s="22" t="s">
        <v>291</v>
      </c>
      <c r="E52" s="22" t="s">
        <v>79</v>
      </c>
      <c r="F52" s="22" t="s">
        <v>362</v>
      </c>
      <c r="G52" s="39"/>
      <c r="I52" s="39"/>
      <c r="J52" s="39"/>
      <c r="K52" s="73">
        <f t="shared" si="7"/>
        <v>0</v>
      </c>
      <c r="L52" s="39"/>
      <c r="M52" s="73">
        <f t="shared" si="8"/>
        <v>0</v>
      </c>
      <c r="N52" s="67"/>
      <c r="O52" s="39">
        <v>331.32</v>
      </c>
      <c r="P52" s="39"/>
      <c r="Q52" s="73">
        <f t="shared" si="9"/>
        <v>0</v>
      </c>
      <c r="R52" s="39"/>
      <c r="S52" s="73">
        <f t="shared" si="10"/>
        <v>0</v>
      </c>
    </row>
    <row r="53" spans="4:19" ht="15" customHeight="1" x14ac:dyDescent="0.2">
      <c r="D53" s="22" t="s">
        <v>291</v>
      </c>
      <c r="E53" s="22" t="s">
        <v>79</v>
      </c>
      <c r="F53" s="22" t="s">
        <v>363</v>
      </c>
      <c r="G53" s="39"/>
      <c r="I53" s="39"/>
      <c r="J53" s="39"/>
      <c r="K53" s="73">
        <f t="shared" si="7"/>
        <v>0</v>
      </c>
      <c r="L53" s="39">
        <v>100</v>
      </c>
      <c r="M53" s="73">
        <f t="shared" si="8"/>
        <v>1</v>
      </c>
      <c r="N53" s="67"/>
      <c r="O53" s="39">
        <v>314.58999999999997</v>
      </c>
      <c r="P53" s="39"/>
      <c r="Q53" s="73">
        <f t="shared" si="9"/>
        <v>0</v>
      </c>
      <c r="R53" s="39">
        <v>200</v>
      </c>
      <c r="S53" s="73">
        <f t="shared" si="10"/>
        <v>-0.57294999999999985</v>
      </c>
    </row>
    <row r="54" spans="4:19" ht="15" customHeight="1" x14ac:dyDescent="0.2">
      <c r="D54" s="22" t="s">
        <v>291</v>
      </c>
      <c r="E54" s="22" t="s">
        <v>79</v>
      </c>
      <c r="F54" s="22" t="s">
        <v>364</v>
      </c>
      <c r="G54" s="39"/>
      <c r="I54" s="39"/>
      <c r="J54" s="39"/>
      <c r="K54" s="73">
        <f t="shared" si="7"/>
        <v>0</v>
      </c>
      <c r="L54" s="39"/>
      <c r="M54" s="73">
        <f t="shared" si="8"/>
        <v>0</v>
      </c>
      <c r="N54" s="67"/>
      <c r="O54" s="39">
        <v>54.62</v>
      </c>
      <c r="P54" s="39"/>
      <c r="Q54" s="73">
        <f t="shared" si="9"/>
        <v>0</v>
      </c>
      <c r="R54" s="39"/>
      <c r="S54" s="73">
        <f t="shared" si="10"/>
        <v>0</v>
      </c>
    </row>
    <row r="55" spans="4:19" ht="15" customHeight="1" x14ac:dyDescent="0.2">
      <c r="D55" s="22" t="s">
        <v>291</v>
      </c>
      <c r="E55" s="22" t="s">
        <v>79</v>
      </c>
      <c r="F55" s="22" t="s">
        <v>365</v>
      </c>
      <c r="G55" s="39"/>
      <c r="I55" s="39"/>
      <c r="J55" s="39"/>
      <c r="K55" s="73">
        <f t="shared" si="7"/>
        <v>0</v>
      </c>
      <c r="L55" s="39">
        <v>461</v>
      </c>
      <c r="M55" s="73">
        <f t="shared" si="8"/>
        <v>1</v>
      </c>
      <c r="N55" s="67"/>
      <c r="O55" s="39">
        <v>1541.43</v>
      </c>
      <c r="P55" s="39"/>
      <c r="Q55" s="73">
        <f t="shared" si="9"/>
        <v>0</v>
      </c>
      <c r="R55" s="39">
        <v>2258</v>
      </c>
      <c r="S55" s="73">
        <f t="shared" si="10"/>
        <v>0.31734720992028342</v>
      </c>
    </row>
    <row r="56" spans="4:19" ht="15" customHeight="1" x14ac:dyDescent="0.2">
      <c r="D56" s="22" t="s">
        <v>291</v>
      </c>
      <c r="E56" s="22" t="s">
        <v>79</v>
      </c>
      <c r="F56" s="22" t="s">
        <v>366</v>
      </c>
      <c r="G56" s="39"/>
      <c r="I56" s="39">
        <v>300</v>
      </c>
      <c r="J56" s="39">
        <v>333</v>
      </c>
      <c r="K56" s="73">
        <f t="shared" si="7"/>
        <v>9.90990990990991E-2</v>
      </c>
      <c r="L56" s="39">
        <v>300</v>
      </c>
      <c r="M56" s="73">
        <f t="shared" si="8"/>
        <v>0</v>
      </c>
      <c r="N56" s="67"/>
      <c r="O56" s="39">
        <v>1800</v>
      </c>
      <c r="P56" s="39">
        <v>1998</v>
      </c>
      <c r="Q56" s="73">
        <f t="shared" si="9"/>
        <v>9.90990990990991E-2</v>
      </c>
      <c r="R56" s="39">
        <v>1800</v>
      </c>
      <c r="S56" s="73">
        <f t="shared" si="10"/>
        <v>0</v>
      </c>
    </row>
    <row r="57" spans="4:19" ht="15" customHeight="1" x14ac:dyDescent="0.2">
      <c r="D57" s="22" t="s">
        <v>291</v>
      </c>
      <c r="E57" s="22" t="s">
        <v>79</v>
      </c>
      <c r="F57" s="22" t="s">
        <v>367</v>
      </c>
      <c r="G57" s="39"/>
      <c r="I57" s="39">
        <v>2832.46</v>
      </c>
      <c r="J57" s="39"/>
      <c r="K57" s="73">
        <f t="shared" si="7"/>
        <v>0</v>
      </c>
      <c r="L57" s="39"/>
      <c r="M57" s="73">
        <f t="shared" si="8"/>
        <v>0</v>
      </c>
      <c r="N57" s="67"/>
      <c r="O57" s="39">
        <v>7231.05</v>
      </c>
      <c r="P57" s="39"/>
      <c r="Q57" s="73">
        <f t="shared" si="9"/>
        <v>0</v>
      </c>
      <c r="R57" s="39">
        <v>2132</v>
      </c>
      <c r="S57" s="73">
        <f t="shared" si="10"/>
        <v>-2.3916744840525328</v>
      </c>
    </row>
    <row r="58" spans="4:19" ht="15" customHeight="1" x14ac:dyDescent="0.2">
      <c r="D58" s="22" t="s">
        <v>291</v>
      </c>
      <c r="E58" s="22" t="s">
        <v>79</v>
      </c>
      <c r="F58" s="22" t="s">
        <v>368</v>
      </c>
      <c r="G58" s="39"/>
      <c r="I58" s="39"/>
      <c r="J58" s="39"/>
      <c r="K58" s="73">
        <f t="shared" si="7"/>
        <v>0</v>
      </c>
      <c r="L58" s="39"/>
      <c r="M58" s="73">
        <f t="shared" si="8"/>
        <v>0</v>
      </c>
      <c r="N58" s="67"/>
      <c r="O58" s="39"/>
      <c r="P58" s="39"/>
      <c r="Q58" s="73">
        <f t="shared" si="9"/>
        <v>0</v>
      </c>
      <c r="R58" s="39">
        <v>92</v>
      </c>
      <c r="S58" s="73">
        <f t="shared" si="10"/>
        <v>1</v>
      </c>
    </row>
    <row r="59" spans="4:19" ht="15" customHeight="1" x14ac:dyDescent="0.2">
      <c r="D59" s="22" t="s">
        <v>291</v>
      </c>
      <c r="E59" s="22" t="s">
        <v>79</v>
      </c>
      <c r="F59" s="22" t="s">
        <v>369</v>
      </c>
      <c r="G59" s="39"/>
      <c r="I59" s="39">
        <v>72.87</v>
      </c>
      <c r="J59" s="39"/>
      <c r="K59" s="73">
        <f t="shared" si="7"/>
        <v>0</v>
      </c>
      <c r="L59" s="39"/>
      <c r="M59" s="73">
        <f t="shared" si="8"/>
        <v>0</v>
      </c>
      <c r="N59" s="67"/>
      <c r="O59" s="39">
        <v>268.64</v>
      </c>
      <c r="P59" s="39"/>
      <c r="Q59" s="73">
        <f t="shared" si="9"/>
        <v>0</v>
      </c>
      <c r="R59" s="39">
        <v>80</v>
      </c>
      <c r="S59" s="73">
        <f t="shared" si="10"/>
        <v>-2.3579999999999997</v>
      </c>
    </row>
    <row r="60" spans="4:19" ht="15" customHeight="1" x14ac:dyDescent="0.2">
      <c r="D60" s="22" t="s">
        <v>291</v>
      </c>
      <c r="E60" s="22" t="s">
        <v>79</v>
      </c>
      <c r="F60" s="22" t="s">
        <v>370</v>
      </c>
      <c r="G60" s="39"/>
      <c r="I60" s="39">
        <v>192.78</v>
      </c>
      <c r="J60" s="39"/>
      <c r="K60" s="73">
        <f t="shared" si="7"/>
        <v>0</v>
      </c>
      <c r="L60" s="39"/>
      <c r="M60" s="73">
        <f t="shared" si="8"/>
        <v>0</v>
      </c>
      <c r="N60" s="67"/>
      <c r="O60" s="39">
        <v>192.78</v>
      </c>
      <c r="P60" s="39"/>
      <c r="Q60" s="73">
        <f t="shared" si="9"/>
        <v>0</v>
      </c>
      <c r="R60" s="39">
        <v>120</v>
      </c>
      <c r="S60" s="73">
        <f t="shared" si="10"/>
        <v>-0.60650000000000004</v>
      </c>
    </row>
    <row r="61" spans="4:19" ht="15" customHeight="1" x14ac:dyDescent="0.2">
      <c r="D61" s="22" t="s">
        <v>291</v>
      </c>
      <c r="E61" s="22" t="s">
        <v>79</v>
      </c>
      <c r="F61" s="22" t="s">
        <v>371</v>
      </c>
      <c r="G61" s="39"/>
      <c r="I61" s="39">
        <v>158.18</v>
      </c>
      <c r="J61" s="39"/>
      <c r="K61" s="73">
        <f t="shared" si="7"/>
        <v>0</v>
      </c>
      <c r="L61" s="39"/>
      <c r="M61" s="73">
        <f t="shared" si="8"/>
        <v>0</v>
      </c>
      <c r="N61" s="67"/>
      <c r="O61" s="39">
        <v>158.18</v>
      </c>
      <c r="P61" s="39"/>
      <c r="Q61" s="73">
        <f t="shared" si="9"/>
        <v>0</v>
      </c>
      <c r="R61" s="39">
        <v>108</v>
      </c>
      <c r="S61" s="73">
        <f t="shared" si="10"/>
        <v>-0.46462962962962967</v>
      </c>
    </row>
    <row r="62" spans="4:19" ht="15" customHeight="1" x14ac:dyDescent="0.2">
      <c r="D62" s="22" t="s">
        <v>291</v>
      </c>
      <c r="E62" s="22" t="s">
        <v>79</v>
      </c>
      <c r="F62" s="22" t="s">
        <v>372</v>
      </c>
      <c r="G62" s="39"/>
      <c r="I62" s="39"/>
      <c r="J62" s="39"/>
      <c r="K62" s="73">
        <f t="shared" si="7"/>
        <v>0</v>
      </c>
      <c r="L62" s="39"/>
      <c r="M62" s="73">
        <f t="shared" si="8"/>
        <v>0</v>
      </c>
      <c r="N62" s="67"/>
      <c r="O62" s="39"/>
      <c r="P62" s="39"/>
      <c r="Q62" s="73">
        <f t="shared" si="9"/>
        <v>0</v>
      </c>
      <c r="R62" s="39">
        <v>132</v>
      </c>
      <c r="S62" s="73">
        <f t="shared" si="10"/>
        <v>1</v>
      </c>
    </row>
    <row r="63" spans="4:19" ht="15" customHeight="1" x14ac:dyDescent="0.2">
      <c r="D63" s="22" t="s">
        <v>291</v>
      </c>
      <c r="E63" s="22" t="s">
        <v>79</v>
      </c>
      <c r="F63" s="22" t="s">
        <v>373</v>
      </c>
      <c r="G63" s="39"/>
      <c r="I63" s="39">
        <v>2307.59</v>
      </c>
      <c r="J63" s="39">
        <v>1095.24</v>
      </c>
      <c r="K63" s="73">
        <f t="shared" si="7"/>
        <v>-1.1069263357802857</v>
      </c>
      <c r="L63" s="39">
        <v>2041</v>
      </c>
      <c r="M63" s="73">
        <f t="shared" si="8"/>
        <v>-0.13061734443900055</v>
      </c>
      <c r="N63" s="67"/>
      <c r="O63" s="39">
        <v>13799.78</v>
      </c>
      <c r="P63" s="39">
        <v>8115.24</v>
      </c>
      <c r="Q63" s="73">
        <f t="shared" si="9"/>
        <v>-0.70047712698577014</v>
      </c>
      <c r="R63" s="39">
        <v>11640</v>
      </c>
      <c r="S63" s="73">
        <f t="shared" si="10"/>
        <v>-0.18554810996563578</v>
      </c>
    </row>
    <row r="64" spans="4:19" ht="15" customHeight="1" x14ac:dyDescent="0.2">
      <c r="D64" s="22" t="s">
        <v>291</v>
      </c>
      <c r="E64" s="22" t="s">
        <v>79</v>
      </c>
      <c r="F64" s="22" t="s">
        <v>374</v>
      </c>
      <c r="G64" s="39"/>
      <c r="I64" s="39">
        <v>196.55</v>
      </c>
      <c r="J64" s="39">
        <v>44.99</v>
      </c>
      <c r="K64" s="73">
        <f t="shared" si="7"/>
        <v>-3.3687486108024003</v>
      </c>
      <c r="L64" s="39">
        <v>77</v>
      </c>
      <c r="M64" s="73">
        <f t="shared" si="8"/>
        <v>-1.5525974025974028</v>
      </c>
      <c r="N64" s="67"/>
      <c r="O64" s="39">
        <v>730.04</v>
      </c>
      <c r="P64" s="39">
        <v>384.71</v>
      </c>
      <c r="Q64" s="73">
        <f t="shared" si="9"/>
        <v>-0.89763718125341163</v>
      </c>
      <c r="R64" s="39">
        <v>468</v>
      </c>
      <c r="S64" s="73">
        <f t="shared" si="10"/>
        <v>-0.55991452991452983</v>
      </c>
    </row>
    <row r="65" spans="4:19" ht="15" customHeight="1" x14ac:dyDescent="0.2">
      <c r="D65" s="22" t="s">
        <v>291</v>
      </c>
      <c r="E65" s="22" t="s">
        <v>79</v>
      </c>
      <c r="F65" s="22" t="s">
        <v>375</v>
      </c>
      <c r="G65" s="39"/>
      <c r="I65" s="39">
        <v>160.13999999999999</v>
      </c>
      <c r="J65" s="39">
        <v>204.85</v>
      </c>
      <c r="K65" s="73">
        <f t="shared" si="7"/>
        <v>0.21825726141078844</v>
      </c>
      <c r="L65" s="39">
        <v>167</v>
      </c>
      <c r="M65" s="73">
        <f t="shared" si="8"/>
        <v>4.1077844311377329E-2</v>
      </c>
      <c r="N65" s="67"/>
      <c r="O65" s="39">
        <v>976.57</v>
      </c>
      <c r="P65" s="39">
        <v>1406.97</v>
      </c>
      <c r="Q65" s="73">
        <f t="shared" si="9"/>
        <v>0.30590559855576166</v>
      </c>
      <c r="R65" s="39">
        <v>1011</v>
      </c>
      <c r="S65" s="73">
        <f t="shared" si="10"/>
        <v>3.4055390702274924E-2</v>
      </c>
    </row>
    <row r="66" spans="4:19" ht="15" customHeight="1" x14ac:dyDescent="0.2">
      <c r="D66" s="22" t="s">
        <v>291</v>
      </c>
      <c r="E66" s="22" t="s">
        <v>79</v>
      </c>
      <c r="F66" s="22" t="s">
        <v>376</v>
      </c>
      <c r="G66" s="39"/>
      <c r="I66" s="39">
        <v>152.57</v>
      </c>
      <c r="J66" s="39">
        <v>47</v>
      </c>
      <c r="K66" s="73">
        <f t="shared" si="7"/>
        <v>-2.2461702127659575</v>
      </c>
      <c r="L66" s="39">
        <v>135</v>
      </c>
      <c r="M66" s="73">
        <f t="shared" si="8"/>
        <v>-0.1301481481481481</v>
      </c>
      <c r="N66" s="67"/>
      <c r="O66" s="39">
        <v>820.44</v>
      </c>
      <c r="P66" s="39">
        <v>263.14</v>
      </c>
      <c r="Q66" s="73">
        <f t="shared" si="9"/>
        <v>-2.1178840161130958</v>
      </c>
      <c r="R66" s="39">
        <v>616</v>
      </c>
      <c r="S66" s="73">
        <f t="shared" si="10"/>
        <v>-0.33188311688311695</v>
      </c>
    </row>
    <row r="67" spans="4:19" ht="15" customHeight="1" x14ac:dyDescent="0.2">
      <c r="D67" s="22" t="s">
        <v>291</v>
      </c>
      <c r="E67" s="22" t="s">
        <v>79</v>
      </c>
      <c r="F67" s="22" t="s">
        <v>377</v>
      </c>
      <c r="G67" s="39"/>
      <c r="I67" s="39">
        <v>119.22</v>
      </c>
      <c r="J67" s="39">
        <v>134.44999999999999</v>
      </c>
      <c r="K67" s="73">
        <f t="shared" si="7"/>
        <v>0.11327631089624389</v>
      </c>
      <c r="L67" s="39">
        <v>92</v>
      </c>
      <c r="M67" s="73">
        <f t="shared" si="8"/>
        <v>-0.29586956521739127</v>
      </c>
      <c r="N67" s="67"/>
      <c r="O67" s="39">
        <v>665.79</v>
      </c>
      <c r="P67" s="39">
        <v>968.89</v>
      </c>
      <c r="Q67" s="73">
        <f t="shared" si="9"/>
        <v>0.31283221005480499</v>
      </c>
      <c r="R67" s="39">
        <v>556</v>
      </c>
      <c r="S67" s="73">
        <f t="shared" si="10"/>
        <v>-0.19746402877697836</v>
      </c>
    </row>
    <row r="68" spans="4:19" ht="15" customHeight="1" x14ac:dyDescent="0.2">
      <c r="D68" s="22" t="s">
        <v>291</v>
      </c>
      <c r="E68" s="22" t="s">
        <v>79</v>
      </c>
      <c r="F68" s="22" t="s">
        <v>378</v>
      </c>
      <c r="G68" s="39"/>
      <c r="I68" s="39">
        <v>254.81</v>
      </c>
      <c r="J68" s="39">
        <v>196</v>
      </c>
      <c r="K68" s="73">
        <f t="shared" si="7"/>
        <v>-0.30005102040816328</v>
      </c>
      <c r="L68" s="39">
        <v>127</v>
      </c>
      <c r="M68" s="73">
        <f t="shared" si="8"/>
        <v>-1.0063779527559056</v>
      </c>
      <c r="N68" s="67"/>
      <c r="O68" s="39">
        <v>1519</v>
      </c>
      <c r="P68" s="39">
        <v>1272.33</v>
      </c>
      <c r="Q68" s="73">
        <f t="shared" si="9"/>
        <v>-0.19387265882278976</v>
      </c>
      <c r="R68" s="39">
        <v>766</v>
      </c>
      <c r="S68" s="73">
        <f t="shared" si="10"/>
        <v>-0.98302872062663182</v>
      </c>
    </row>
    <row r="69" spans="4:19" ht="15" customHeight="1" x14ac:dyDescent="0.2">
      <c r="D69" s="22" t="s">
        <v>291</v>
      </c>
      <c r="E69" s="22" t="s">
        <v>79</v>
      </c>
      <c r="F69" s="22" t="s">
        <v>379</v>
      </c>
      <c r="G69" s="39"/>
      <c r="I69" s="39">
        <v>632.53</v>
      </c>
      <c r="J69" s="39">
        <v>682.6</v>
      </c>
      <c r="K69" s="73">
        <f t="shared" si="7"/>
        <v>7.3351889832991568E-2</v>
      </c>
      <c r="L69" s="39">
        <v>360</v>
      </c>
      <c r="M69" s="73">
        <f t="shared" si="8"/>
        <v>-0.75702777777777774</v>
      </c>
      <c r="N69" s="67"/>
      <c r="O69" s="39">
        <v>3374.73</v>
      </c>
      <c r="P69" s="39">
        <v>4529.1099999999997</v>
      </c>
      <c r="Q69" s="73">
        <f t="shared" si="9"/>
        <v>0.25488009785587007</v>
      </c>
      <c r="R69" s="39">
        <v>1996</v>
      </c>
      <c r="S69" s="73">
        <f t="shared" si="10"/>
        <v>-0.6907464929859719</v>
      </c>
    </row>
    <row r="70" spans="4:19" ht="15" customHeight="1" x14ac:dyDescent="0.2">
      <c r="D70" s="22" t="s">
        <v>291</v>
      </c>
      <c r="E70" s="22" t="s">
        <v>79</v>
      </c>
      <c r="F70" s="22" t="s">
        <v>380</v>
      </c>
      <c r="G70" s="39"/>
      <c r="I70" s="39">
        <v>7533.83</v>
      </c>
      <c r="J70" s="39">
        <v>7109.72</v>
      </c>
      <c r="K70" s="73">
        <f t="shared" si="7"/>
        <v>-5.9652138199535236E-2</v>
      </c>
      <c r="L70" s="39">
        <v>10303</v>
      </c>
      <c r="M70" s="73">
        <f t="shared" si="8"/>
        <v>0.26877317286227315</v>
      </c>
      <c r="N70" s="67"/>
      <c r="O70" s="39">
        <v>44892.35</v>
      </c>
      <c r="P70" s="39">
        <v>47666.31</v>
      </c>
      <c r="Q70" s="73">
        <f t="shared" si="9"/>
        <v>5.8195400483066539E-2</v>
      </c>
      <c r="R70" s="39">
        <v>58504</v>
      </c>
      <c r="S70" s="73">
        <f t="shared" si="10"/>
        <v>0.23266186927389582</v>
      </c>
    </row>
    <row r="71" spans="4:19" ht="15" customHeight="1" x14ac:dyDescent="0.2">
      <c r="D71" s="22" t="s">
        <v>291</v>
      </c>
      <c r="E71" s="22" t="s">
        <v>79</v>
      </c>
      <c r="F71" s="22" t="s">
        <v>381</v>
      </c>
      <c r="G71" s="39"/>
      <c r="I71" s="39">
        <v>5118</v>
      </c>
      <c r="J71" s="39">
        <v>4698.32</v>
      </c>
      <c r="K71" s="73">
        <f t="shared" si="7"/>
        <v>-8.9325546152667398E-2</v>
      </c>
      <c r="L71" s="39">
        <v>6979</v>
      </c>
      <c r="M71" s="73">
        <f t="shared" si="8"/>
        <v>0.26665711419974208</v>
      </c>
      <c r="N71" s="67"/>
      <c r="O71" s="39">
        <v>29402.51</v>
      </c>
      <c r="P71" s="39">
        <v>32723.93</v>
      </c>
      <c r="Q71" s="73">
        <f t="shared" si="9"/>
        <v>0.10149820024673081</v>
      </c>
      <c r="R71" s="39">
        <v>39802</v>
      </c>
      <c r="S71" s="73">
        <f t="shared" si="10"/>
        <v>0.26128058891512995</v>
      </c>
    </row>
    <row r="72" spans="4:19" ht="15" customHeight="1" x14ac:dyDescent="0.2">
      <c r="D72" s="22" t="s">
        <v>291</v>
      </c>
      <c r="E72" s="22" t="s">
        <v>79</v>
      </c>
      <c r="F72" s="22" t="s">
        <v>382</v>
      </c>
      <c r="G72" s="39"/>
      <c r="I72" s="39">
        <v>197.9</v>
      </c>
      <c r="J72" s="39">
        <v>196.64</v>
      </c>
      <c r="K72" s="73">
        <f t="shared" si="7"/>
        <v>-6.4076484947112461E-3</v>
      </c>
      <c r="L72" s="39">
        <v>263</v>
      </c>
      <c r="M72" s="73">
        <f t="shared" si="8"/>
        <v>0.24752851711026613</v>
      </c>
      <c r="N72" s="67"/>
      <c r="O72" s="39">
        <v>1233.3800000000001</v>
      </c>
      <c r="P72" s="39">
        <v>1013.19</v>
      </c>
      <c r="Q72" s="73">
        <f t="shared" si="9"/>
        <v>-0.21732350299548953</v>
      </c>
      <c r="R72" s="39">
        <v>1595</v>
      </c>
      <c r="S72" s="73">
        <f t="shared" si="10"/>
        <v>0.22672100313479618</v>
      </c>
    </row>
    <row r="73" spans="4:19" ht="15" customHeight="1" x14ac:dyDescent="0.2">
      <c r="D73" s="22" t="s">
        <v>291</v>
      </c>
      <c r="E73" s="22" t="s">
        <v>79</v>
      </c>
      <c r="F73" s="22" t="s">
        <v>383</v>
      </c>
      <c r="G73" s="39"/>
      <c r="I73" s="39">
        <v>413.04</v>
      </c>
      <c r="J73" s="39">
        <v>463.46</v>
      </c>
      <c r="K73" s="73">
        <f t="shared" si="7"/>
        <v>0.10879040262374307</v>
      </c>
      <c r="L73" s="39">
        <v>579</v>
      </c>
      <c r="M73" s="73">
        <f t="shared" si="8"/>
        <v>0.2866321243523316</v>
      </c>
      <c r="N73" s="67"/>
      <c r="O73" s="39">
        <v>2565.1</v>
      </c>
      <c r="P73" s="39">
        <v>3161.68</v>
      </c>
      <c r="Q73" s="73">
        <f t="shared" si="9"/>
        <v>0.18869082260064268</v>
      </c>
      <c r="R73" s="39">
        <v>3465</v>
      </c>
      <c r="S73" s="73">
        <f t="shared" si="10"/>
        <v>0.25971139971139973</v>
      </c>
    </row>
    <row r="74" spans="4:19" ht="15" customHeight="1" x14ac:dyDescent="0.2">
      <c r="D74" s="22" t="s">
        <v>291</v>
      </c>
      <c r="E74" s="22" t="s">
        <v>79</v>
      </c>
      <c r="F74" s="22" t="s">
        <v>384</v>
      </c>
      <c r="G74" s="39"/>
      <c r="I74" s="39">
        <v>289.72000000000003</v>
      </c>
      <c r="J74" s="39">
        <v>136.65</v>
      </c>
      <c r="K74" s="73">
        <f t="shared" si="7"/>
        <v>-1.1201609952433225</v>
      </c>
      <c r="L74" s="39">
        <v>462</v>
      </c>
      <c r="M74" s="73">
        <f t="shared" si="8"/>
        <v>0.37290043290043284</v>
      </c>
      <c r="N74" s="67"/>
      <c r="O74" s="39">
        <v>1366.15</v>
      </c>
      <c r="P74" s="39">
        <v>703.09</v>
      </c>
      <c r="Q74" s="73">
        <f t="shared" si="9"/>
        <v>-0.94306561037704995</v>
      </c>
      <c r="R74" s="39">
        <v>2102</v>
      </c>
      <c r="S74" s="73">
        <f t="shared" si="10"/>
        <v>0.35007136060894384</v>
      </c>
    </row>
    <row r="75" spans="4:19" ht="15" customHeight="1" x14ac:dyDescent="0.2">
      <c r="D75" s="22" t="s">
        <v>291</v>
      </c>
      <c r="E75" s="22" t="s">
        <v>79</v>
      </c>
      <c r="F75" s="22" t="s">
        <v>385</v>
      </c>
      <c r="G75" s="39"/>
      <c r="I75" s="39">
        <v>251.82</v>
      </c>
      <c r="J75" s="39">
        <v>194.85</v>
      </c>
      <c r="K75" s="73">
        <f t="shared" si="7"/>
        <v>-0.29237875288683601</v>
      </c>
      <c r="L75" s="39">
        <v>313</v>
      </c>
      <c r="M75" s="73">
        <f t="shared" si="8"/>
        <v>0.19546325878594251</v>
      </c>
      <c r="N75" s="67"/>
      <c r="O75" s="39">
        <v>1580</v>
      </c>
      <c r="P75" s="39">
        <v>1652.62</v>
      </c>
      <c r="Q75" s="73">
        <f t="shared" si="9"/>
        <v>4.3942346092870649E-2</v>
      </c>
      <c r="R75" s="39">
        <v>1897</v>
      </c>
      <c r="S75" s="73">
        <f t="shared" si="10"/>
        <v>0.16710595677385345</v>
      </c>
    </row>
    <row r="76" spans="4:19" ht="15" customHeight="1" x14ac:dyDescent="0.2">
      <c r="D76" s="22" t="s">
        <v>291</v>
      </c>
      <c r="E76" s="22" t="s">
        <v>79</v>
      </c>
      <c r="F76" s="22" t="s">
        <v>386</v>
      </c>
      <c r="G76" s="39"/>
      <c r="I76" s="39">
        <v>493.44</v>
      </c>
      <c r="J76" s="39">
        <v>576.14</v>
      </c>
      <c r="K76" s="73">
        <f t="shared" si="7"/>
        <v>0.14354150032978094</v>
      </c>
      <c r="L76" s="39">
        <v>434</v>
      </c>
      <c r="M76" s="73">
        <f t="shared" si="8"/>
        <v>-0.13695852534562211</v>
      </c>
      <c r="N76" s="67"/>
      <c r="O76" s="39">
        <v>3479.91</v>
      </c>
      <c r="P76" s="39">
        <v>3838.09</v>
      </c>
      <c r="Q76" s="73">
        <f t="shared" si="9"/>
        <v>9.3322459869362176E-2</v>
      </c>
      <c r="R76" s="39">
        <v>2620</v>
      </c>
      <c r="S76" s="73">
        <f t="shared" si="10"/>
        <v>-0.32820992366412211</v>
      </c>
    </row>
    <row r="77" spans="4:19" ht="15" customHeight="1" x14ac:dyDescent="0.2">
      <c r="D77" s="22" t="s">
        <v>291</v>
      </c>
      <c r="E77" s="22" t="s">
        <v>79</v>
      </c>
      <c r="F77" s="22" t="s">
        <v>387</v>
      </c>
      <c r="G77" s="39"/>
      <c r="I77" s="39">
        <v>769.91</v>
      </c>
      <c r="J77" s="39">
        <v>843.66</v>
      </c>
      <c r="K77" s="73">
        <f t="shared" si="7"/>
        <v>8.7416731858805677E-2</v>
      </c>
      <c r="L77" s="39">
        <v>1273</v>
      </c>
      <c r="M77" s="73">
        <f t="shared" si="8"/>
        <v>0.39520031421838181</v>
      </c>
      <c r="N77" s="67"/>
      <c r="O77" s="39">
        <v>5265.3</v>
      </c>
      <c r="P77" s="39">
        <v>4573.71</v>
      </c>
      <c r="Q77" s="73">
        <f t="shared" si="9"/>
        <v>-0.15120984933456649</v>
      </c>
      <c r="R77" s="39">
        <v>7023</v>
      </c>
      <c r="S77" s="73">
        <f t="shared" si="10"/>
        <v>0.25027765912003413</v>
      </c>
    </row>
    <row r="78" spans="4:19" ht="15" customHeight="1" x14ac:dyDescent="0.2">
      <c r="D78" s="22" t="s">
        <v>291</v>
      </c>
      <c r="E78" s="22" t="s">
        <v>79</v>
      </c>
      <c r="F78" s="22" t="s">
        <v>388</v>
      </c>
      <c r="G78" s="39"/>
      <c r="I78" s="39">
        <v>2666.47</v>
      </c>
      <c r="J78" s="39">
        <v>4740.51</v>
      </c>
      <c r="K78" s="73">
        <f t="shared" si="7"/>
        <v>0.43751410713193312</v>
      </c>
      <c r="L78" s="39">
        <v>3453</v>
      </c>
      <c r="M78" s="73">
        <f t="shared" si="8"/>
        <v>0.22778163915435859</v>
      </c>
      <c r="N78" s="67"/>
      <c r="O78" s="39">
        <v>16729.88</v>
      </c>
      <c r="P78" s="39">
        <v>21167.53</v>
      </c>
      <c r="Q78" s="73">
        <f t="shared" si="9"/>
        <v>0.20964420506313197</v>
      </c>
      <c r="R78" s="39">
        <v>19612</v>
      </c>
      <c r="S78" s="73">
        <f t="shared" si="10"/>
        <v>0.14695696512339379</v>
      </c>
    </row>
    <row r="79" spans="4:19" ht="15" customHeight="1" x14ac:dyDescent="0.2">
      <c r="D79" s="22" t="s">
        <v>291</v>
      </c>
      <c r="E79" s="22" t="s">
        <v>79</v>
      </c>
      <c r="F79" s="22" t="s">
        <v>389</v>
      </c>
      <c r="G79" s="39"/>
      <c r="I79" s="39">
        <v>3482.93</v>
      </c>
      <c r="J79" s="39">
        <v>5496.93</v>
      </c>
      <c r="K79" s="73">
        <f t="shared" si="7"/>
        <v>0.36638632836874407</v>
      </c>
      <c r="L79" s="39">
        <v>4314</v>
      </c>
      <c r="M79" s="73">
        <f t="shared" si="8"/>
        <v>0.19264487714418177</v>
      </c>
      <c r="N79" s="67"/>
      <c r="O79" s="39">
        <v>19199.78</v>
      </c>
      <c r="P79" s="39">
        <v>24645.77</v>
      </c>
      <c r="Q79" s="73">
        <f t="shared" si="9"/>
        <v>0.22097057628956213</v>
      </c>
      <c r="R79" s="39">
        <v>24502</v>
      </c>
      <c r="S79" s="73">
        <f t="shared" si="10"/>
        <v>0.21639947759366587</v>
      </c>
    </row>
    <row r="80" spans="4:19" ht="15" customHeight="1" x14ac:dyDescent="0.2">
      <c r="D80" s="22" t="s">
        <v>291</v>
      </c>
      <c r="E80" s="22" t="s">
        <v>79</v>
      </c>
      <c r="F80" s="22" t="s">
        <v>390</v>
      </c>
      <c r="G80" s="39"/>
      <c r="I80" s="39">
        <v>-1665.06</v>
      </c>
      <c r="J80" s="39">
        <v>-1687.84</v>
      </c>
      <c r="K80" s="73">
        <f t="shared" si="7"/>
        <v>-1.3496539956393955E-2</v>
      </c>
      <c r="L80" s="39">
        <v>-2115</v>
      </c>
      <c r="M80" s="73">
        <f t="shared" si="8"/>
        <v>-0.2127375886524823</v>
      </c>
      <c r="N80" s="67"/>
      <c r="O80" s="39">
        <v>-8144.71</v>
      </c>
      <c r="P80" s="39">
        <v>-9046.68</v>
      </c>
      <c r="Q80" s="73">
        <f t="shared" si="9"/>
        <v>-9.970176904676635E-2</v>
      </c>
      <c r="R80" s="39">
        <v>-12013</v>
      </c>
      <c r="S80" s="73">
        <f t="shared" si="10"/>
        <v>-0.32200865728793804</v>
      </c>
    </row>
    <row r="81" spans="4:19" ht="15" customHeight="1" x14ac:dyDescent="0.2">
      <c r="D81" s="22" t="s">
        <v>291</v>
      </c>
      <c r="E81" s="22" t="s">
        <v>79</v>
      </c>
      <c r="F81" s="22" t="s">
        <v>391</v>
      </c>
      <c r="G81" s="39"/>
      <c r="I81" s="39"/>
      <c r="J81" s="39"/>
      <c r="K81" s="73">
        <f t="shared" si="7"/>
        <v>0</v>
      </c>
      <c r="L81" s="39"/>
      <c r="M81" s="73">
        <f t="shared" si="8"/>
        <v>0</v>
      </c>
      <c r="N81" s="67"/>
      <c r="O81" s="39">
        <v>420.21</v>
      </c>
      <c r="P81" s="39"/>
      <c r="Q81" s="73">
        <f t="shared" si="9"/>
        <v>0</v>
      </c>
      <c r="R81" s="39"/>
      <c r="S81" s="73">
        <f t="shared" si="10"/>
        <v>0</v>
      </c>
    </row>
    <row r="82" spans="4:19" ht="15" customHeight="1" x14ac:dyDescent="0.2">
      <c r="D82" s="22" t="s">
        <v>291</v>
      </c>
      <c r="E82" s="22" t="s">
        <v>79</v>
      </c>
      <c r="F82" s="22" t="s">
        <v>392</v>
      </c>
      <c r="G82" s="39"/>
      <c r="I82" s="39">
        <v>848.6</v>
      </c>
      <c r="J82" s="39">
        <v>931.42</v>
      </c>
      <c r="K82" s="73">
        <f t="shared" si="7"/>
        <v>8.8917996177878877E-2</v>
      </c>
      <c r="L82" s="39">
        <v>1254</v>
      </c>
      <c r="M82" s="73">
        <f t="shared" si="8"/>
        <v>0.32328548644338118</v>
      </c>
      <c r="N82" s="67"/>
      <c r="O82" s="39">
        <v>5254.6</v>
      </c>
      <c r="P82" s="39">
        <v>5568.44</v>
      </c>
      <c r="Q82" s="73">
        <f t="shared" si="9"/>
        <v>5.6360488754480478E-2</v>
      </c>
      <c r="R82" s="39">
        <v>7123</v>
      </c>
      <c r="S82" s="73">
        <f t="shared" si="10"/>
        <v>0.26230520847957317</v>
      </c>
    </row>
    <row r="83" spans="4:19" ht="15" customHeight="1" x14ac:dyDescent="0.2">
      <c r="D83" s="22" t="s">
        <v>291</v>
      </c>
      <c r="E83" s="22" t="s">
        <v>79</v>
      </c>
      <c r="F83" s="22" t="s">
        <v>393</v>
      </c>
      <c r="G83" s="39"/>
      <c r="I83" s="39">
        <v>19037.05</v>
      </c>
      <c r="J83" s="39">
        <v>15214.01</v>
      </c>
      <c r="K83" s="73">
        <f t="shared" si="7"/>
        <v>-0.2512841782015392</v>
      </c>
      <c r="L83" s="39">
        <v>10715</v>
      </c>
      <c r="M83" s="73">
        <f t="shared" si="8"/>
        <v>-0.77667288847410165</v>
      </c>
      <c r="N83" s="67"/>
      <c r="O83" s="39">
        <v>91322.39</v>
      </c>
      <c r="P83" s="39">
        <v>60114.04</v>
      </c>
      <c r="Q83" s="73">
        <f t="shared" si="9"/>
        <v>-0.51915243094624808</v>
      </c>
      <c r="R83" s="39">
        <v>64290</v>
      </c>
      <c r="S83" s="73">
        <f t="shared" si="10"/>
        <v>-0.42047581272359619</v>
      </c>
    </row>
    <row r="84" spans="4:19" ht="15" customHeight="1" x14ac:dyDescent="0.2">
      <c r="D84" s="22" t="s">
        <v>291</v>
      </c>
      <c r="E84" s="22" t="s">
        <v>79</v>
      </c>
      <c r="F84" s="22" t="s">
        <v>394</v>
      </c>
      <c r="G84" s="39"/>
      <c r="I84" s="39"/>
      <c r="J84" s="39"/>
      <c r="K84" s="73">
        <f t="shared" si="7"/>
        <v>0</v>
      </c>
      <c r="L84" s="39">
        <v>35</v>
      </c>
      <c r="M84" s="73">
        <f t="shared" si="8"/>
        <v>1</v>
      </c>
      <c r="N84" s="67"/>
      <c r="O84" s="39"/>
      <c r="P84" s="39"/>
      <c r="Q84" s="73">
        <f t="shared" si="9"/>
        <v>0</v>
      </c>
      <c r="R84" s="39">
        <v>210</v>
      </c>
      <c r="S84" s="73">
        <f t="shared" si="10"/>
        <v>1</v>
      </c>
    </row>
    <row r="85" spans="4:19" ht="15" customHeight="1" x14ac:dyDescent="0.2">
      <c r="D85" s="22" t="s">
        <v>291</v>
      </c>
      <c r="E85" s="22" t="s">
        <v>79</v>
      </c>
      <c r="F85" s="22" t="s">
        <v>395</v>
      </c>
      <c r="G85" s="39"/>
      <c r="I85" s="39"/>
      <c r="J85" s="39"/>
      <c r="K85" s="73">
        <f t="shared" si="7"/>
        <v>0</v>
      </c>
      <c r="L85" s="39">
        <v>150</v>
      </c>
      <c r="M85" s="73">
        <f t="shared" si="8"/>
        <v>1</v>
      </c>
      <c r="N85" s="67"/>
      <c r="O85" s="39">
        <v>345</v>
      </c>
      <c r="P85" s="39"/>
      <c r="Q85" s="73">
        <f t="shared" si="9"/>
        <v>0</v>
      </c>
      <c r="R85" s="39">
        <v>900</v>
      </c>
      <c r="S85" s="73">
        <f t="shared" si="10"/>
        <v>0.6166666666666667</v>
      </c>
    </row>
    <row r="86" spans="4:19" ht="15" customHeight="1" x14ac:dyDescent="0.2">
      <c r="D86" s="22" t="s">
        <v>291</v>
      </c>
      <c r="E86" s="22" t="s">
        <v>79</v>
      </c>
      <c r="F86" s="22" t="s">
        <v>396</v>
      </c>
      <c r="G86" s="39"/>
      <c r="I86" s="39">
        <v>898.07</v>
      </c>
      <c r="J86" s="39">
        <v>731.64</v>
      </c>
      <c r="K86" s="73">
        <f t="shared" si="7"/>
        <v>-0.22747526105735069</v>
      </c>
      <c r="L86" s="39">
        <v>500</v>
      </c>
      <c r="M86" s="73">
        <f t="shared" si="8"/>
        <v>-0.79614000000000007</v>
      </c>
      <c r="N86" s="67"/>
      <c r="O86" s="39">
        <v>4488.79</v>
      </c>
      <c r="P86" s="39">
        <v>2330.8200000000002</v>
      </c>
      <c r="Q86" s="73">
        <f t="shared" si="9"/>
        <v>-0.92584154932598817</v>
      </c>
      <c r="R86" s="39">
        <v>3000</v>
      </c>
      <c r="S86" s="73">
        <f t="shared" si="10"/>
        <v>-0.49626333333333333</v>
      </c>
    </row>
    <row r="87" spans="4:19" ht="15" customHeight="1" x14ac:dyDescent="0.2">
      <c r="D87" s="22" t="s">
        <v>291</v>
      </c>
      <c r="E87" s="22" t="s">
        <v>79</v>
      </c>
      <c r="F87" s="22" t="s">
        <v>397</v>
      </c>
      <c r="G87" s="39"/>
      <c r="I87" s="39">
        <v>654.37</v>
      </c>
      <c r="J87" s="39">
        <v>462.45</v>
      </c>
      <c r="K87" s="73">
        <f t="shared" si="7"/>
        <v>-0.41500702778678783</v>
      </c>
      <c r="L87" s="39">
        <v>400</v>
      </c>
      <c r="M87" s="73">
        <f t="shared" si="8"/>
        <v>-0.63592499999999996</v>
      </c>
      <c r="N87" s="67"/>
      <c r="O87" s="39">
        <v>3559.06</v>
      </c>
      <c r="P87" s="39">
        <v>2247.46</v>
      </c>
      <c r="Q87" s="73">
        <f t="shared" si="9"/>
        <v>-0.58359214402036075</v>
      </c>
      <c r="R87" s="39">
        <v>2400</v>
      </c>
      <c r="S87" s="73">
        <f t="shared" si="10"/>
        <v>-0.48294166666666666</v>
      </c>
    </row>
    <row r="88" spans="4:19" ht="15" customHeight="1" x14ac:dyDescent="0.2">
      <c r="D88" s="22" t="s">
        <v>291</v>
      </c>
      <c r="E88" s="22" t="s">
        <v>79</v>
      </c>
      <c r="F88" s="22" t="s">
        <v>398</v>
      </c>
      <c r="G88" s="39"/>
      <c r="I88" s="39">
        <v>2221.39</v>
      </c>
      <c r="J88" s="39">
        <v>2646.2</v>
      </c>
      <c r="K88" s="73">
        <f t="shared" si="7"/>
        <v>0.16053586274657999</v>
      </c>
      <c r="L88" s="39">
        <v>1800</v>
      </c>
      <c r="M88" s="73">
        <f t="shared" si="8"/>
        <v>-0.23410555555555548</v>
      </c>
      <c r="N88" s="67"/>
      <c r="O88" s="39">
        <v>7301.82</v>
      </c>
      <c r="P88" s="39">
        <v>8834.49</v>
      </c>
      <c r="Q88" s="73">
        <f t="shared" si="9"/>
        <v>0.17348709433142151</v>
      </c>
      <c r="R88" s="39">
        <v>10800</v>
      </c>
      <c r="S88" s="73">
        <f t="shared" si="10"/>
        <v>0.32390555555555556</v>
      </c>
    </row>
    <row r="89" spans="4:19" ht="15" customHeight="1" x14ac:dyDescent="0.2">
      <c r="D89" s="22" t="s">
        <v>291</v>
      </c>
      <c r="E89" s="22" t="s">
        <v>79</v>
      </c>
      <c r="F89" s="22" t="s">
        <v>399</v>
      </c>
      <c r="G89" s="39"/>
      <c r="I89" s="39">
        <v>3651.42</v>
      </c>
      <c r="J89" s="39">
        <v>756.09</v>
      </c>
      <c r="K89" s="73">
        <f t="shared" si="7"/>
        <v>-3.8293457128119668</v>
      </c>
      <c r="L89" s="39">
        <v>1500</v>
      </c>
      <c r="M89" s="73">
        <f t="shared" si="8"/>
        <v>-1.43428</v>
      </c>
      <c r="N89" s="67"/>
      <c r="O89" s="39">
        <v>14165.97</v>
      </c>
      <c r="P89" s="39">
        <v>6555.4</v>
      </c>
      <c r="Q89" s="73">
        <f t="shared" si="9"/>
        <v>-1.1609619550294414</v>
      </c>
      <c r="R89" s="39">
        <v>9000</v>
      </c>
      <c r="S89" s="73">
        <f t="shared" si="10"/>
        <v>-0.5739966666666666</v>
      </c>
    </row>
    <row r="90" spans="4:19" ht="15" customHeight="1" x14ac:dyDescent="0.2">
      <c r="D90" s="22" t="s">
        <v>291</v>
      </c>
      <c r="E90" s="22" t="s">
        <v>79</v>
      </c>
      <c r="F90" s="22" t="s">
        <v>400</v>
      </c>
      <c r="G90" s="39"/>
      <c r="I90" s="39">
        <v>562.70000000000005</v>
      </c>
      <c r="J90" s="39">
        <v>693.64</v>
      </c>
      <c r="K90" s="73">
        <f t="shared" si="7"/>
        <v>0.18877227380197212</v>
      </c>
      <c r="L90" s="39">
        <v>900</v>
      </c>
      <c r="M90" s="73">
        <f t="shared" si="8"/>
        <v>0.37477777777777771</v>
      </c>
      <c r="N90" s="67"/>
      <c r="O90" s="39">
        <v>3603.48</v>
      </c>
      <c r="P90" s="39">
        <v>5948.17</v>
      </c>
      <c r="Q90" s="73">
        <f t="shared" si="9"/>
        <v>0.39418678349811792</v>
      </c>
      <c r="R90" s="39">
        <v>5400</v>
      </c>
      <c r="S90" s="73">
        <f t="shared" si="10"/>
        <v>0.33268888888888887</v>
      </c>
    </row>
    <row r="91" spans="4:19" ht="15" customHeight="1" x14ac:dyDescent="0.2">
      <c r="D91" s="22" t="s">
        <v>291</v>
      </c>
      <c r="E91" s="22" t="s">
        <v>79</v>
      </c>
      <c r="F91" s="22" t="s">
        <v>401</v>
      </c>
      <c r="G91" s="39"/>
      <c r="I91" s="39">
        <v>1977.85</v>
      </c>
      <c r="J91" s="39">
        <v>1823.99</v>
      </c>
      <c r="K91" s="73">
        <f t="shared" si="7"/>
        <v>-8.4353532639981521E-2</v>
      </c>
      <c r="L91" s="39">
        <v>1200</v>
      </c>
      <c r="M91" s="73">
        <f t="shared" si="8"/>
        <v>-0.64820833333333328</v>
      </c>
      <c r="N91" s="67"/>
      <c r="O91" s="39">
        <v>13131.27</v>
      </c>
      <c r="P91" s="39">
        <v>9297.7000000000007</v>
      </c>
      <c r="Q91" s="73">
        <f t="shared" si="9"/>
        <v>-0.41231379803607338</v>
      </c>
      <c r="R91" s="39">
        <v>7200</v>
      </c>
      <c r="S91" s="73">
        <f t="shared" si="10"/>
        <v>-0.82378750000000001</v>
      </c>
    </row>
    <row r="92" spans="4:19" ht="15" customHeight="1" x14ac:dyDescent="0.2">
      <c r="D92" s="22" t="s">
        <v>291</v>
      </c>
      <c r="E92" s="22" t="s">
        <v>79</v>
      </c>
      <c r="F92" s="22" t="s">
        <v>402</v>
      </c>
      <c r="G92" s="39"/>
      <c r="I92" s="39">
        <v>9071.25</v>
      </c>
      <c r="J92" s="39">
        <v>8100</v>
      </c>
      <c r="K92" s="73">
        <f t="shared" si="7"/>
        <v>-0.11990740740740741</v>
      </c>
      <c r="L92" s="39">
        <v>4200</v>
      </c>
      <c r="M92" s="73">
        <f t="shared" si="8"/>
        <v>-1.1598214285714286</v>
      </c>
      <c r="N92" s="67"/>
      <c r="O92" s="39">
        <v>44727</v>
      </c>
      <c r="P92" s="39">
        <v>24900</v>
      </c>
      <c r="Q92" s="73">
        <f t="shared" si="9"/>
        <v>-0.79626506024096388</v>
      </c>
      <c r="R92" s="39">
        <v>25200</v>
      </c>
      <c r="S92" s="73">
        <f t="shared" si="10"/>
        <v>-0.77488095238095234</v>
      </c>
    </row>
    <row r="93" spans="4:19" ht="15" customHeight="1" x14ac:dyDescent="0.2">
      <c r="D93" s="22" t="s">
        <v>291</v>
      </c>
      <c r="E93" s="22" t="s">
        <v>79</v>
      </c>
      <c r="F93" s="22" t="s">
        <v>403</v>
      </c>
      <c r="G93" s="39"/>
      <c r="I93" s="39"/>
      <c r="J93" s="39"/>
      <c r="K93" s="73">
        <f t="shared" si="7"/>
        <v>0</v>
      </c>
      <c r="L93" s="39">
        <v>30</v>
      </c>
      <c r="M93" s="73">
        <f t="shared" si="8"/>
        <v>1</v>
      </c>
      <c r="N93" s="67"/>
      <c r="O93" s="39"/>
      <c r="P93" s="39"/>
      <c r="Q93" s="73">
        <f t="shared" si="9"/>
        <v>0</v>
      </c>
      <c r="R93" s="39">
        <v>180</v>
      </c>
      <c r="S93" s="73">
        <f t="shared" si="10"/>
        <v>1</v>
      </c>
    </row>
    <row r="94" spans="4:19" ht="15" customHeight="1" x14ac:dyDescent="0.2">
      <c r="D94" s="22" t="s">
        <v>291</v>
      </c>
      <c r="E94" s="22" t="s">
        <v>79</v>
      </c>
      <c r="F94" s="22" t="s">
        <v>404</v>
      </c>
      <c r="G94" s="39"/>
      <c r="I94" s="39">
        <v>1487.55</v>
      </c>
      <c r="J94" s="39">
        <v>2843.05</v>
      </c>
      <c r="K94" s="73">
        <f t="shared" si="7"/>
        <v>0.47677670107806763</v>
      </c>
      <c r="L94" s="39">
        <v>3975</v>
      </c>
      <c r="M94" s="73">
        <f t="shared" si="8"/>
        <v>0.62577358490566037</v>
      </c>
      <c r="N94" s="67"/>
      <c r="O94" s="39">
        <v>14270.55</v>
      </c>
      <c r="P94" s="39">
        <v>16472.310000000001</v>
      </c>
      <c r="Q94" s="73">
        <f t="shared" si="9"/>
        <v>0.1336643130198498</v>
      </c>
      <c r="R94" s="39">
        <v>17100</v>
      </c>
      <c r="S94" s="73">
        <f t="shared" si="10"/>
        <v>0.16546491228070179</v>
      </c>
    </row>
    <row r="95" spans="4:19" ht="15" customHeight="1" x14ac:dyDescent="0.2">
      <c r="D95" s="22" t="s">
        <v>291</v>
      </c>
      <c r="E95" s="22" t="s">
        <v>79</v>
      </c>
      <c r="F95" s="22" t="s">
        <v>405</v>
      </c>
      <c r="G95" s="39"/>
      <c r="I95" s="39"/>
      <c r="J95" s="39">
        <v>500</v>
      </c>
      <c r="K95" s="73">
        <f t="shared" si="7"/>
        <v>1</v>
      </c>
      <c r="L95" s="39">
        <v>2050</v>
      </c>
      <c r="M95" s="73">
        <f t="shared" si="8"/>
        <v>1</v>
      </c>
      <c r="N95" s="67"/>
      <c r="O95" s="39">
        <v>5925</v>
      </c>
      <c r="P95" s="39">
        <v>4025</v>
      </c>
      <c r="Q95" s="73">
        <f t="shared" si="9"/>
        <v>-0.47204968944099379</v>
      </c>
      <c r="R95" s="39">
        <v>5550</v>
      </c>
      <c r="S95" s="73">
        <f t="shared" si="10"/>
        <v>-6.7567567567567571E-2</v>
      </c>
    </row>
    <row r="96" spans="4:19" ht="15" customHeight="1" x14ac:dyDescent="0.2">
      <c r="D96" s="22" t="s">
        <v>291</v>
      </c>
      <c r="E96" s="22" t="s">
        <v>79</v>
      </c>
      <c r="F96" s="22" t="s">
        <v>406</v>
      </c>
      <c r="G96" s="39"/>
      <c r="I96" s="39"/>
      <c r="J96" s="39">
        <v>51.12</v>
      </c>
      <c r="K96" s="73">
        <f t="shared" si="7"/>
        <v>1</v>
      </c>
      <c r="L96" s="39"/>
      <c r="M96" s="73">
        <f t="shared" si="8"/>
        <v>0</v>
      </c>
      <c r="N96" s="67"/>
      <c r="O96" s="39"/>
      <c r="P96" s="39">
        <v>51.12</v>
      </c>
      <c r="Q96" s="73">
        <f t="shared" si="9"/>
        <v>1</v>
      </c>
      <c r="R96" s="39"/>
      <c r="S96" s="73">
        <f t="shared" si="10"/>
        <v>0</v>
      </c>
    </row>
    <row r="97" spans="4:19" ht="15" customHeight="1" x14ac:dyDescent="0.2">
      <c r="D97" s="22" t="s">
        <v>291</v>
      </c>
      <c r="E97" s="22" t="s">
        <v>79</v>
      </c>
      <c r="F97" s="22" t="s">
        <v>407</v>
      </c>
      <c r="G97" s="39"/>
      <c r="I97" s="39">
        <v>119.49</v>
      </c>
      <c r="J97" s="39">
        <v>133</v>
      </c>
      <c r="K97" s="73">
        <f t="shared" si="7"/>
        <v>0.10157894736842109</v>
      </c>
      <c r="L97" s="39">
        <v>250</v>
      </c>
      <c r="M97" s="73">
        <f t="shared" si="8"/>
        <v>0.52203999999999995</v>
      </c>
      <c r="N97" s="67"/>
      <c r="O97" s="39">
        <v>729.4</v>
      </c>
      <c r="P97" s="39">
        <v>1250.02</v>
      </c>
      <c r="Q97" s="73">
        <f t="shared" si="9"/>
        <v>0.41648933617062128</v>
      </c>
      <c r="R97" s="39">
        <v>1500</v>
      </c>
      <c r="S97" s="73">
        <f t="shared" si="10"/>
        <v>0.51373333333333338</v>
      </c>
    </row>
    <row r="98" spans="4:19" ht="15" customHeight="1" x14ac:dyDescent="0.2">
      <c r="D98" s="22" t="s">
        <v>291</v>
      </c>
      <c r="E98" s="22" t="s">
        <v>79</v>
      </c>
      <c r="F98" s="22" t="s">
        <v>408</v>
      </c>
      <c r="G98" s="39"/>
      <c r="I98" s="39">
        <v>1368.06</v>
      </c>
      <c r="J98" s="39">
        <v>2092.94</v>
      </c>
      <c r="K98" s="73">
        <f t="shared" si="7"/>
        <v>0.34634533240322229</v>
      </c>
      <c r="L98" s="39">
        <v>1500</v>
      </c>
      <c r="M98" s="73">
        <f t="shared" si="8"/>
        <v>8.7960000000000038E-2</v>
      </c>
      <c r="N98" s="67"/>
      <c r="O98" s="39">
        <v>7158.01</v>
      </c>
      <c r="P98" s="39">
        <v>10387.200000000001</v>
      </c>
      <c r="Q98" s="73">
        <f t="shared" si="9"/>
        <v>0.31088166204559459</v>
      </c>
      <c r="R98" s="39">
        <v>9000</v>
      </c>
      <c r="S98" s="73">
        <f t="shared" si="10"/>
        <v>0.20466555555555555</v>
      </c>
    </row>
    <row r="99" spans="4:19" ht="15" customHeight="1" x14ac:dyDescent="0.2">
      <c r="D99" s="22" t="s">
        <v>291</v>
      </c>
      <c r="E99" s="22" t="s">
        <v>79</v>
      </c>
      <c r="F99" s="22" t="s">
        <v>409</v>
      </c>
      <c r="G99" s="39"/>
      <c r="I99" s="39"/>
      <c r="J99" s="39">
        <v>65.989999999999995</v>
      </c>
      <c r="K99" s="73">
        <f t="shared" si="7"/>
        <v>1</v>
      </c>
      <c r="L99" s="39">
        <v>175</v>
      </c>
      <c r="M99" s="73">
        <f t="shared" si="8"/>
        <v>1</v>
      </c>
      <c r="N99" s="67"/>
      <c r="O99" s="39">
        <v>458.14</v>
      </c>
      <c r="P99" s="39">
        <v>750.98</v>
      </c>
      <c r="Q99" s="73">
        <f t="shared" si="9"/>
        <v>0.38994380675916807</v>
      </c>
      <c r="R99" s="39">
        <v>1050</v>
      </c>
      <c r="S99" s="73">
        <f t="shared" si="10"/>
        <v>0.56367619047619044</v>
      </c>
    </row>
    <row r="100" spans="4:19" ht="15" customHeight="1" x14ac:dyDescent="0.2">
      <c r="D100" s="22" t="s">
        <v>291</v>
      </c>
      <c r="E100" s="22" t="s">
        <v>79</v>
      </c>
      <c r="F100" s="22" t="s">
        <v>410</v>
      </c>
      <c r="G100" s="39"/>
      <c r="I100" s="39"/>
      <c r="J100" s="39"/>
      <c r="K100" s="73">
        <f t="shared" si="7"/>
        <v>0</v>
      </c>
      <c r="L100" s="39"/>
      <c r="M100" s="73">
        <f t="shared" si="8"/>
        <v>0</v>
      </c>
      <c r="N100" s="67"/>
      <c r="O100" s="39"/>
      <c r="P100" s="39">
        <v>7.99</v>
      </c>
      <c r="Q100" s="73">
        <f t="shared" si="9"/>
        <v>1</v>
      </c>
      <c r="R100" s="39"/>
      <c r="S100" s="73">
        <f t="shared" si="10"/>
        <v>0</v>
      </c>
    </row>
    <row r="101" spans="4:19" ht="15" customHeight="1" x14ac:dyDescent="0.2">
      <c r="D101" s="22" t="s">
        <v>291</v>
      </c>
      <c r="E101" s="22" t="s">
        <v>79</v>
      </c>
      <c r="F101" s="22" t="s">
        <v>411</v>
      </c>
      <c r="G101" s="39"/>
      <c r="I101" s="39">
        <v>748.31</v>
      </c>
      <c r="J101" s="39">
        <v>1135.22</v>
      </c>
      <c r="K101" s="73">
        <f t="shared" ref="K101:K153" si="11">IFERROR((J101-I101)/ABS(J101),0)</f>
        <v>0.34082380507742999</v>
      </c>
      <c r="L101" s="39">
        <v>965</v>
      </c>
      <c r="M101" s="73">
        <f t="shared" ref="M101:M153" si="12">IFERROR((L101-I101)/ABS(L101),0)</f>
        <v>0.22454922279792752</v>
      </c>
      <c r="N101" s="67"/>
      <c r="O101" s="39">
        <v>6604.64</v>
      </c>
      <c r="P101" s="39">
        <v>6186.19</v>
      </c>
      <c r="Q101" s="73">
        <f t="shared" ref="Q101:Q153" si="13">IFERROR((P101-O101)/ABS(P101),0)</f>
        <v>-6.7642603929074396E-2</v>
      </c>
      <c r="R101" s="39">
        <v>5790</v>
      </c>
      <c r="S101" s="73">
        <f t="shared" ref="S101:S153" si="14">IFERROR((R101-O101)/ABS(R101),0)</f>
        <v>-0.14069775474956828</v>
      </c>
    </row>
    <row r="102" spans="4:19" ht="15" customHeight="1" x14ac:dyDescent="0.2">
      <c r="D102" s="22" t="s">
        <v>291</v>
      </c>
      <c r="E102" s="22" t="s">
        <v>79</v>
      </c>
      <c r="F102" s="22" t="s">
        <v>412</v>
      </c>
      <c r="G102" s="39"/>
      <c r="I102" s="39"/>
      <c r="J102" s="39"/>
      <c r="K102" s="73">
        <f t="shared" si="11"/>
        <v>0</v>
      </c>
      <c r="L102" s="39">
        <v>10</v>
      </c>
      <c r="M102" s="73">
        <f t="shared" si="12"/>
        <v>1</v>
      </c>
      <c r="N102" s="67"/>
      <c r="O102" s="39"/>
      <c r="P102" s="39"/>
      <c r="Q102" s="73">
        <f t="shared" si="13"/>
        <v>0</v>
      </c>
      <c r="R102" s="39">
        <v>60</v>
      </c>
      <c r="S102" s="73">
        <f t="shared" si="14"/>
        <v>1</v>
      </c>
    </row>
    <row r="103" spans="4:19" ht="15" customHeight="1" x14ac:dyDescent="0.2">
      <c r="D103" s="22" t="s">
        <v>291</v>
      </c>
      <c r="E103" s="22" t="s">
        <v>79</v>
      </c>
      <c r="F103" s="22" t="s">
        <v>413</v>
      </c>
      <c r="G103" s="39"/>
      <c r="I103" s="39">
        <v>748.31</v>
      </c>
      <c r="J103" s="39">
        <v>570</v>
      </c>
      <c r="K103" s="73">
        <f t="shared" si="11"/>
        <v>-0.31282456140350867</v>
      </c>
      <c r="L103" s="39">
        <v>590</v>
      </c>
      <c r="M103" s="73">
        <f t="shared" si="12"/>
        <v>-0.268322033898305</v>
      </c>
      <c r="N103" s="67"/>
      <c r="O103" s="39">
        <v>4492.6899999999996</v>
      </c>
      <c r="P103" s="39">
        <v>3650.59</v>
      </c>
      <c r="Q103" s="73">
        <f t="shared" si="13"/>
        <v>-0.23067504156862301</v>
      </c>
      <c r="R103" s="39">
        <v>3540</v>
      </c>
      <c r="S103" s="73">
        <f t="shared" si="14"/>
        <v>-0.26912146892655359</v>
      </c>
    </row>
    <row r="104" spans="4:19" ht="15" customHeight="1" x14ac:dyDescent="0.2">
      <c r="D104" s="22" t="s">
        <v>291</v>
      </c>
      <c r="E104" s="22" t="s">
        <v>79</v>
      </c>
      <c r="F104" s="22" t="s">
        <v>414</v>
      </c>
      <c r="G104" s="39"/>
      <c r="I104" s="39"/>
      <c r="J104" s="39"/>
      <c r="K104" s="73">
        <f t="shared" si="11"/>
        <v>0</v>
      </c>
      <c r="L104" s="39">
        <v>35</v>
      </c>
      <c r="M104" s="73">
        <f t="shared" si="12"/>
        <v>1</v>
      </c>
      <c r="N104" s="67"/>
      <c r="O104" s="39">
        <v>42.79</v>
      </c>
      <c r="P104" s="39">
        <v>297.7</v>
      </c>
      <c r="Q104" s="73">
        <f t="shared" si="13"/>
        <v>0.85626469600268729</v>
      </c>
      <c r="R104" s="39">
        <v>210</v>
      </c>
      <c r="S104" s="73">
        <f t="shared" si="14"/>
        <v>0.7962380952380953</v>
      </c>
    </row>
    <row r="105" spans="4:19" ht="15" customHeight="1" x14ac:dyDescent="0.2">
      <c r="D105" s="22" t="s">
        <v>291</v>
      </c>
      <c r="E105" s="22" t="s">
        <v>79</v>
      </c>
      <c r="F105" s="22" t="s">
        <v>415</v>
      </c>
      <c r="G105" s="39"/>
      <c r="I105" s="39"/>
      <c r="J105" s="39"/>
      <c r="K105" s="73">
        <f t="shared" si="11"/>
        <v>0</v>
      </c>
      <c r="L105" s="39">
        <v>25</v>
      </c>
      <c r="M105" s="73">
        <f t="shared" si="12"/>
        <v>1</v>
      </c>
      <c r="N105" s="67"/>
      <c r="O105" s="39"/>
      <c r="P105" s="39">
        <v>95.65</v>
      </c>
      <c r="Q105" s="73">
        <f t="shared" si="13"/>
        <v>1</v>
      </c>
      <c r="R105" s="39">
        <v>150</v>
      </c>
      <c r="S105" s="73">
        <f t="shared" si="14"/>
        <v>1</v>
      </c>
    </row>
    <row r="106" spans="4:19" ht="15" customHeight="1" x14ac:dyDescent="0.2">
      <c r="D106" s="22" t="s">
        <v>291</v>
      </c>
      <c r="E106" s="22" t="s">
        <v>79</v>
      </c>
      <c r="F106" s="22" t="s">
        <v>416</v>
      </c>
      <c r="G106" s="39"/>
      <c r="I106" s="39"/>
      <c r="J106" s="39"/>
      <c r="K106" s="73">
        <f t="shared" si="11"/>
        <v>0</v>
      </c>
      <c r="L106" s="39">
        <v>50</v>
      </c>
      <c r="M106" s="73">
        <f t="shared" si="12"/>
        <v>1</v>
      </c>
      <c r="N106" s="67"/>
      <c r="O106" s="39"/>
      <c r="P106" s="39">
        <v>594.54999999999995</v>
      </c>
      <c r="Q106" s="73">
        <f t="shared" si="13"/>
        <v>1</v>
      </c>
      <c r="R106" s="39">
        <v>300</v>
      </c>
      <c r="S106" s="73">
        <f t="shared" si="14"/>
        <v>1</v>
      </c>
    </row>
    <row r="107" spans="4:19" ht="15" customHeight="1" x14ac:dyDescent="0.2">
      <c r="D107" s="22" t="s">
        <v>291</v>
      </c>
      <c r="E107" s="22" t="s">
        <v>79</v>
      </c>
      <c r="F107" s="22" t="s">
        <v>417</v>
      </c>
      <c r="G107" s="39"/>
      <c r="I107" s="39"/>
      <c r="J107" s="39">
        <v>565.22</v>
      </c>
      <c r="K107" s="73">
        <f t="shared" si="11"/>
        <v>1</v>
      </c>
      <c r="L107" s="39">
        <v>80</v>
      </c>
      <c r="M107" s="73">
        <f t="shared" si="12"/>
        <v>1</v>
      </c>
      <c r="N107" s="67"/>
      <c r="O107" s="39">
        <v>353.73</v>
      </c>
      <c r="P107" s="39">
        <v>775.19</v>
      </c>
      <c r="Q107" s="73">
        <f t="shared" si="13"/>
        <v>0.54368606406171394</v>
      </c>
      <c r="R107" s="39">
        <v>480</v>
      </c>
      <c r="S107" s="73">
        <f t="shared" si="14"/>
        <v>0.26306249999999998</v>
      </c>
    </row>
    <row r="108" spans="4:19" ht="15" customHeight="1" x14ac:dyDescent="0.2">
      <c r="D108" s="22" t="s">
        <v>291</v>
      </c>
      <c r="E108" s="22" t="s">
        <v>79</v>
      </c>
      <c r="F108" s="22" t="s">
        <v>418</v>
      </c>
      <c r="G108" s="39"/>
      <c r="I108" s="39"/>
      <c r="J108" s="39"/>
      <c r="K108" s="73">
        <f t="shared" si="11"/>
        <v>0</v>
      </c>
      <c r="L108" s="39">
        <v>175</v>
      </c>
      <c r="M108" s="73">
        <f t="shared" si="12"/>
        <v>1</v>
      </c>
      <c r="N108" s="67"/>
      <c r="O108" s="39">
        <v>1715.43</v>
      </c>
      <c r="P108" s="39">
        <v>772.51</v>
      </c>
      <c r="Q108" s="73">
        <f t="shared" si="13"/>
        <v>-1.2205926136878489</v>
      </c>
      <c r="R108" s="39">
        <v>1050</v>
      </c>
      <c r="S108" s="73">
        <f t="shared" si="14"/>
        <v>-0.63374285714285716</v>
      </c>
    </row>
    <row r="109" spans="4:19" ht="15" customHeight="1" x14ac:dyDescent="0.2">
      <c r="D109" s="22" t="s">
        <v>291</v>
      </c>
      <c r="E109" s="22" t="s">
        <v>79</v>
      </c>
      <c r="F109" s="22" t="s">
        <v>419</v>
      </c>
      <c r="G109" s="39"/>
      <c r="I109" s="39">
        <v>11760.4</v>
      </c>
      <c r="J109" s="39">
        <v>9659.67</v>
      </c>
      <c r="K109" s="73">
        <f t="shared" si="11"/>
        <v>-0.21747430295237824</v>
      </c>
      <c r="L109" s="39">
        <v>10612</v>
      </c>
      <c r="M109" s="73">
        <f t="shared" si="12"/>
        <v>-0.1082171127026008</v>
      </c>
      <c r="N109" s="67"/>
      <c r="O109" s="39">
        <v>63810.45</v>
      </c>
      <c r="P109" s="39">
        <v>57985.66</v>
      </c>
      <c r="Q109" s="73">
        <f t="shared" si="13"/>
        <v>-0.10045224974588533</v>
      </c>
      <c r="R109" s="39">
        <v>59933</v>
      </c>
      <c r="S109" s="73">
        <f t="shared" si="14"/>
        <v>-6.4696410992274661E-2</v>
      </c>
    </row>
    <row r="110" spans="4:19" ht="15" customHeight="1" x14ac:dyDescent="0.2">
      <c r="D110" s="22" t="s">
        <v>291</v>
      </c>
      <c r="E110" s="22" t="s">
        <v>79</v>
      </c>
      <c r="F110" s="22" t="s">
        <v>420</v>
      </c>
      <c r="G110" s="39"/>
      <c r="I110" s="39">
        <v>7939.94</v>
      </c>
      <c r="J110" s="39">
        <v>6076.87</v>
      </c>
      <c r="K110" s="73">
        <f t="shared" si="11"/>
        <v>-0.30658381699789528</v>
      </c>
      <c r="L110" s="39">
        <v>7020</v>
      </c>
      <c r="M110" s="73">
        <f t="shared" si="12"/>
        <v>-0.131045584045584</v>
      </c>
      <c r="N110" s="67"/>
      <c r="O110" s="39">
        <v>45848.85</v>
      </c>
      <c r="P110" s="39">
        <v>36204.550000000003</v>
      </c>
      <c r="Q110" s="73">
        <f t="shared" si="13"/>
        <v>-0.26638364514957358</v>
      </c>
      <c r="R110" s="39">
        <v>39648</v>
      </c>
      <c r="S110" s="73">
        <f t="shared" si="14"/>
        <v>-0.15639754842615008</v>
      </c>
    </row>
    <row r="111" spans="4:19" ht="15" customHeight="1" x14ac:dyDescent="0.2">
      <c r="D111" s="22" t="s">
        <v>291</v>
      </c>
      <c r="E111" s="22" t="s">
        <v>79</v>
      </c>
      <c r="F111" s="22" t="s">
        <v>421</v>
      </c>
      <c r="G111" s="39"/>
      <c r="I111" s="39">
        <v>295.75</v>
      </c>
      <c r="J111" s="39">
        <v>146.72</v>
      </c>
      <c r="K111" s="73">
        <f t="shared" si="11"/>
        <v>-1.0157442748091603</v>
      </c>
      <c r="L111" s="39">
        <v>140</v>
      </c>
      <c r="M111" s="73">
        <f t="shared" si="12"/>
        <v>-1.1125</v>
      </c>
      <c r="N111" s="67"/>
      <c r="O111" s="39">
        <v>768.08</v>
      </c>
      <c r="P111" s="39">
        <v>572.99</v>
      </c>
      <c r="Q111" s="73">
        <f t="shared" si="13"/>
        <v>-0.340477146198014</v>
      </c>
      <c r="R111" s="39">
        <v>792</v>
      </c>
      <c r="S111" s="73">
        <f t="shared" si="14"/>
        <v>3.020202020202015E-2</v>
      </c>
    </row>
    <row r="112" spans="4:19" ht="15" customHeight="1" x14ac:dyDescent="0.2">
      <c r="D112" s="22" t="s">
        <v>291</v>
      </c>
      <c r="E112" s="22" t="s">
        <v>79</v>
      </c>
      <c r="F112" s="22" t="s">
        <v>422</v>
      </c>
      <c r="G112" s="39"/>
      <c r="I112" s="39">
        <v>886.01</v>
      </c>
      <c r="J112" s="39">
        <v>1243.69</v>
      </c>
      <c r="K112" s="73">
        <f t="shared" si="11"/>
        <v>0.28759578351518467</v>
      </c>
      <c r="L112" s="39">
        <v>1053</v>
      </c>
      <c r="M112" s="73">
        <f t="shared" si="12"/>
        <v>0.15858499525166192</v>
      </c>
      <c r="N112" s="67"/>
      <c r="O112" s="39">
        <v>6325.63</v>
      </c>
      <c r="P112" s="39">
        <v>6263.67</v>
      </c>
      <c r="Q112" s="73">
        <f t="shared" si="13"/>
        <v>-9.8919642956924667E-3</v>
      </c>
      <c r="R112" s="39">
        <v>5947</v>
      </c>
      <c r="S112" s="73">
        <f t="shared" si="14"/>
        <v>-6.366739532537416E-2</v>
      </c>
    </row>
    <row r="113" spans="4:19" ht="15" customHeight="1" x14ac:dyDescent="0.2">
      <c r="D113" s="22" t="s">
        <v>291</v>
      </c>
      <c r="E113" s="22" t="s">
        <v>79</v>
      </c>
      <c r="F113" s="22" t="s">
        <v>423</v>
      </c>
      <c r="G113" s="39"/>
      <c r="I113" s="39">
        <v>1037.8499999999999</v>
      </c>
      <c r="J113" s="39">
        <v>336.2</v>
      </c>
      <c r="K113" s="73">
        <f t="shared" si="11"/>
        <v>-2.0870017846519926</v>
      </c>
      <c r="L113" s="39">
        <v>620</v>
      </c>
      <c r="M113" s="73">
        <f t="shared" si="12"/>
        <v>-0.67395161290322569</v>
      </c>
      <c r="N113" s="67"/>
      <c r="O113" s="39">
        <v>4349.7</v>
      </c>
      <c r="P113" s="39">
        <v>2894.79</v>
      </c>
      <c r="Q113" s="73">
        <f t="shared" si="13"/>
        <v>-0.50259604323629692</v>
      </c>
      <c r="R113" s="39">
        <v>3501</v>
      </c>
      <c r="S113" s="73">
        <f t="shared" si="14"/>
        <v>-0.24241645244215934</v>
      </c>
    </row>
    <row r="114" spans="4:19" ht="15" customHeight="1" x14ac:dyDescent="0.2">
      <c r="D114" s="22" t="s">
        <v>291</v>
      </c>
      <c r="E114" s="22" t="s">
        <v>79</v>
      </c>
      <c r="F114" s="22" t="s">
        <v>424</v>
      </c>
      <c r="G114" s="39"/>
      <c r="I114" s="39">
        <v>380.05</v>
      </c>
      <c r="J114" s="39">
        <v>451.91</v>
      </c>
      <c r="K114" s="73">
        <f t="shared" si="11"/>
        <v>0.15901396295722603</v>
      </c>
      <c r="L114" s="39">
        <v>585</v>
      </c>
      <c r="M114" s="73">
        <f t="shared" si="12"/>
        <v>0.3503418803418803</v>
      </c>
      <c r="N114" s="67"/>
      <c r="O114" s="39">
        <v>1415.7</v>
      </c>
      <c r="P114" s="39">
        <v>2578.92</v>
      </c>
      <c r="Q114" s="73">
        <f t="shared" si="13"/>
        <v>0.45104927644130099</v>
      </c>
      <c r="R114" s="39">
        <v>3304</v>
      </c>
      <c r="S114" s="73">
        <f t="shared" si="14"/>
        <v>0.57151937046004841</v>
      </c>
    </row>
    <row r="115" spans="4:19" ht="15" customHeight="1" x14ac:dyDescent="0.2">
      <c r="D115" s="22" t="s">
        <v>291</v>
      </c>
      <c r="E115" s="22" t="s">
        <v>79</v>
      </c>
      <c r="F115" s="22" t="s">
        <v>425</v>
      </c>
      <c r="G115" s="39"/>
      <c r="I115" s="39">
        <v>260.08999999999997</v>
      </c>
      <c r="J115" s="39">
        <v>567.41</v>
      </c>
      <c r="K115" s="73">
        <f t="shared" si="11"/>
        <v>0.54161893516152348</v>
      </c>
      <c r="L115" s="39">
        <v>293</v>
      </c>
      <c r="M115" s="73">
        <f t="shared" si="12"/>
        <v>0.11232081911262808</v>
      </c>
      <c r="N115" s="67"/>
      <c r="O115" s="39">
        <v>1044.24</v>
      </c>
      <c r="P115" s="39">
        <v>2256.86</v>
      </c>
      <c r="Q115" s="73">
        <f t="shared" si="13"/>
        <v>0.53730404189892156</v>
      </c>
      <c r="R115" s="39">
        <v>1654</v>
      </c>
      <c r="S115" s="73">
        <f t="shared" si="14"/>
        <v>0.36865779927448611</v>
      </c>
    </row>
    <row r="116" spans="4:19" ht="15" customHeight="1" x14ac:dyDescent="0.2">
      <c r="D116" s="22" t="s">
        <v>291</v>
      </c>
      <c r="E116" s="22" t="s">
        <v>79</v>
      </c>
      <c r="F116" s="22" t="s">
        <v>426</v>
      </c>
      <c r="G116" s="39"/>
      <c r="I116" s="39">
        <v>393.84</v>
      </c>
      <c r="J116" s="39">
        <v>220.18</v>
      </c>
      <c r="K116" s="73">
        <f t="shared" si="11"/>
        <v>-0.78871832137342157</v>
      </c>
      <c r="L116" s="39">
        <v>222</v>
      </c>
      <c r="M116" s="73">
        <f t="shared" si="12"/>
        <v>-0.77405405405405392</v>
      </c>
      <c r="N116" s="67"/>
      <c r="O116" s="39">
        <v>1654.29</v>
      </c>
      <c r="P116" s="39">
        <v>1139.44</v>
      </c>
      <c r="Q116" s="73">
        <f t="shared" si="13"/>
        <v>-0.45184476584989108</v>
      </c>
      <c r="R116" s="39">
        <v>1255</v>
      </c>
      <c r="S116" s="73">
        <f t="shared" si="14"/>
        <v>-0.31815936254980076</v>
      </c>
    </row>
    <row r="117" spans="4:19" ht="15" customHeight="1" x14ac:dyDescent="0.2">
      <c r="D117" s="22" t="s">
        <v>291</v>
      </c>
      <c r="E117" s="22" t="s">
        <v>79</v>
      </c>
      <c r="F117" s="22" t="s">
        <v>427</v>
      </c>
      <c r="G117" s="39"/>
      <c r="I117" s="39">
        <v>566.87</v>
      </c>
      <c r="J117" s="39">
        <v>269.82</v>
      </c>
      <c r="K117" s="73">
        <f t="shared" si="11"/>
        <v>-1.1009191312727005</v>
      </c>
      <c r="L117" s="39">
        <v>515</v>
      </c>
      <c r="M117" s="73">
        <f t="shared" si="12"/>
        <v>-0.10071844660194175</v>
      </c>
      <c r="N117" s="67"/>
      <c r="O117" s="39">
        <v>2000.2</v>
      </c>
      <c r="P117" s="39">
        <v>1975.51</v>
      </c>
      <c r="Q117" s="73">
        <f t="shared" si="13"/>
        <v>-1.249803848120235E-2</v>
      </c>
      <c r="R117" s="39">
        <v>2907</v>
      </c>
      <c r="S117" s="73">
        <f t="shared" si="14"/>
        <v>0.31193670450636396</v>
      </c>
    </row>
    <row r="118" spans="4:19" ht="15" customHeight="1" x14ac:dyDescent="0.2">
      <c r="D118" s="22" t="s">
        <v>291</v>
      </c>
      <c r="E118" s="22" t="s">
        <v>79</v>
      </c>
      <c r="F118" s="22" t="s">
        <v>428</v>
      </c>
      <c r="G118" s="39"/>
      <c r="I118" s="39"/>
      <c r="J118" s="39">
        <v>346.87</v>
      </c>
      <c r="K118" s="73">
        <f t="shared" si="11"/>
        <v>1</v>
      </c>
      <c r="L118" s="39">
        <v>152</v>
      </c>
      <c r="M118" s="73">
        <f t="shared" si="12"/>
        <v>1</v>
      </c>
      <c r="N118" s="67"/>
      <c r="O118" s="39">
        <v>25</v>
      </c>
      <c r="P118" s="39">
        <v>903.55</v>
      </c>
      <c r="Q118" s="73">
        <f t="shared" si="13"/>
        <v>0.97233135963698747</v>
      </c>
      <c r="R118" s="39">
        <v>858</v>
      </c>
      <c r="S118" s="73">
        <f t="shared" si="14"/>
        <v>0.97086247086247091</v>
      </c>
    </row>
    <row r="119" spans="4:19" ht="15" customHeight="1" x14ac:dyDescent="0.2">
      <c r="D119" s="22" t="s">
        <v>291</v>
      </c>
      <c r="E119" s="22" t="s">
        <v>79</v>
      </c>
      <c r="F119" s="22" t="s">
        <v>429</v>
      </c>
      <c r="G119" s="39"/>
      <c r="I119" s="39"/>
      <c r="J119" s="39"/>
      <c r="K119" s="73">
        <f t="shared" si="11"/>
        <v>0</v>
      </c>
      <c r="L119" s="39">
        <v>12</v>
      </c>
      <c r="M119" s="73">
        <f t="shared" si="12"/>
        <v>1</v>
      </c>
      <c r="N119" s="67"/>
      <c r="O119" s="39">
        <v>378.76</v>
      </c>
      <c r="P119" s="39">
        <v>55.03</v>
      </c>
      <c r="Q119" s="73">
        <f t="shared" si="13"/>
        <v>-5.8827912047973836</v>
      </c>
      <c r="R119" s="39">
        <v>67</v>
      </c>
      <c r="S119" s="73">
        <f t="shared" si="14"/>
        <v>-4.6531343283582087</v>
      </c>
    </row>
    <row r="120" spans="4:19" ht="15" customHeight="1" x14ac:dyDescent="0.2">
      <c r="D120" s="22" t="s">
        <v>291</v>
      </c>
      <c r="E120" s="22" t="s">
        <v>79</v>
      </c>
      <c r="F120" s="22" t="s">
        <v>430</v>
      </c>
      <c r="G120" s="39"/>
      <c r="I120" s="39"/>
      <c r="J120" s="39"/>
      <c r="K120" s="73">
        <f t="shared" si="11"/>
        <v>0</v>
      </c>
      <c r="L120" s="39"/>
      <c r="M120" s="73">
        <f t="shared" si="12"/>
        <v>0</v>
      </c>
      <c r="N120" s="67"/>
      <c r="O120" s="39"/>
      <c r="P120" s="39">
        <v>3140.35</v>
      </c>
      <c r="Q120" s="73">
        <f t="shared" si="13"/>
        <v>1</v>
      </c>
      <c r="R120" s="39"/>
      <c r="S120" s="73">
        <f t="shared" si="14"/>
        <v>0</v>
      </c>
    </row>
    <row r="121" spans="4:19" ht="15" customHeight="1" x14ac:dyDescent="0.2">
      <c r="D121" s="22" t="s">
        <v>291</v>
      </c>
      <c r="E121" s="22" t="s">
        <v>79</v>
      </c>
      <c r="F121" s="22" t="s">
        <v>431</v>
      </c>
      <c r="G121" s="39"/>
      <c r="I121" s="39">
        <v>9445.6200000000008</v>
      </c>
      <c r="J121" s="39">
        <v>8564.2800000000007</v>
      </c>
      <c r="K121" s="73">
        <f t="shared" si="11"/>
        <v>-0.10290882596085135</v>
      </c>
      <c r="L121" s="39">
        <v>8821</v>
      </c>
      <c r="M121" s="73">
        <f t="shared" si="12"/>
        <v>-7.0810565695499469E-2</v>
      </c>
      <c r="N121" s="67"/>
      <c r="O121" s="39">
        <v>48207.06</v>
      </c>
      <c r="P121" s="39">
        <v>42691.83</v>
      </c>
      <c r="Q121" s="73">
        <f t="shared" si="13"/>
        <v>-0.12918701306549743</v>
      </c>
      <c r="R121" s="39">
        <v>43970</v>
      </c>
      <c r="S121" s="73">
        <f t="shared" si="14"/>
        <v>-9.636251989993172E-2</v>
      </c>
    </row>
    <row r="122" spans="4:19" ht="15" customHeight="1" x14ac:dyDescent="0.2">
      <c r="D122" s="22" t="s">
        <v>291</v>
      </c>
      <c r="E122" s="22" t="s">
        <v>79</v>
      </c>
      <c r="F122" s="22" t="s">
        <v>432</v>
      </c>
      <c r="G122" s="39"/>
      <c r="I122" s="39">
        <v>5140.09</v>
      </c>
      <c r="J122" s="39">
        <v>5151.7</v>
      </c>
      <c r="K122" s="73">
        <f t="shared" si="11"/>
        <v>2.2536250169846212E-3</v>
      </c>
      <c r="L122" s="39">
        <v>5307</v>
      </c>
      <c r="M122" s="73">
        <f t="shared" si="12"/>
        <v>3.1450913887318611E-2</v>
      </c>
      <c r="N122" s="67"/>
      <c r="O122" s="39">
        <v>20798.330000000002</v>
      </c>
      <c r="P122" s="39">
        <v>19567.650000000001</v>
      </c>
      <c r="Q122" s="73">
        <f t="shared" si="13"/>
        <v>-6.289360245098416E-2</v>
      </c>
      <c r="R122" s="39">
        <v>20154</v>
      </c>
      <c r="S122" s="73">
        <f t="shared" si="14"/>
        <v>-3.197032847077512E-2</v>
      </c>
    </row>
    <row r="123" spans="4:19" ht="15" customHeight="1" x14ac:dyDescent="0.2">
      <c r="D123" s="22" t="s">
        <v>291</v>
      </c>
      <c r="E123" s="22" t="s">
        <v>79</v>
      </c>
      <c r="F123" s="22" t="s">
        <v>433</v>
      </c>
      <c r="G123" s="39"/>
      <c r="I123" s="39">
        <v>421.27</v>
      </c>
      <c r="J123" s="39">
        <v>74.3</v>
      </c>
      <c r="K123" s="73">
        <f t="shared" si="11"/>
        <v>-4.6698519515477788</v>
      </c>
      <c r="L123" s="39">
        <v>76</v>
      </c>
      <c r="M123" s="73">
        <f t="shared" si="12"/>
        <v>-4.543026315789473</v>
      </c>
      <c r="N123" s="67"/>
      <c r="O123" s="39">
        <v>4171.6499999999996</v>
      </c>
      <c r="P123" s="39">
        <v>2607.4899999999998</v>
      </c>
      <c r="Q123" s="73">
        <f t="shared" si="13"/>
        <v>-0.59987190746656749</v>
      </c>
      <c r="R123" s="39">
        <v>2684</v>
      </c>
      <c r="S123" s="73">
        <f t="shared" si="14"/>
        <v>-0.55426602086438137</v>
      </c>
    </row>
    <row r="124" spans="4:19" ht="15" customHeight="1" x14ac:dyDescent="0.2">
      <c r="D124" s="22" t="s">
        <v>291</v>
      </c>
      <c r="E124" s="22" t="s">
        <v>79</v>
      </c>
      <c r="F124" s="22" t="s">
        <v>434</v>
      </c>
      <c r="G124" s="39"/>
      <c r="I124" s="39">
        <v>1896.04</v>
      </c>
      <c r="J124" s="39">
        <v>1505.57</v>
      </c>
      <c r="K124" s="73">
        <f t="shared" si="11"/>
        <v>-0.2593502792962134</v>
      </c>
      <c r="L124" s="39">
        <v>1551</v>
      </c>
      <c r="M124" s="73">
        <f t="shared" si="12"/>
        <v>-0.22246292714377819</v>
      </c>
      <c r="N124" s="67"/>
      <c r="O124" s="39">
        <v>11682.13</v>
      </c>
      <c r="P124" s="39">
        <v>8688.18</v>
      </c>
      <c r="Q124" s="73">
        <f t="shared" si="13"/>
        <v>-0.34460036509372488</v>
      </c>
      <c r="R124" s="39">
        <v>8949</v>
      </c>
      <c r="S124" s="73">
        <f t="shared" si="14"/>
        <v>-0.30541177785227391</v>
      </c>
    </row>
    <row r="125" spans="4:19" ht="15" customHeight="1" x14ac:dyDescent="0.2">
      <c r="D125" s="22" t="s">
        <v>291</v>
      </c>
      <c r="E125" s="22" t="s">
        <v>79</v>
      </c>
      <c r="F125" s="22" t="s">
        <v>435</v>
      </c>
      <c r="G125" s="39"/>
      <c r="I125" s="39">
        <v>408.5</v>
      </c>
      <c r="J125" s="39">
        <v>302</v>
      </c>
      <c r="K125" s="73">
        <f t="shared" si="11"/>
        <v>-0.35264900662251658</v>
      </c>
      <c r="L125" s="39">
        <v>311</v>
      </c>
      <c r="M125" s="73">
        <f t="shared" si="12"/>
        <v>-0.31350482315112538</v>
      </c>
      <c r="N125" s="67"/>
      <c r="O125" s="39">
        <v>2091.02</v>
      </c>
      <c r="P125" s="39">
        <v>2603.1999999999998</v>
      </c>
      <c r="Q125" s="73">
        <f t="shared" si="13"/>
        <v>0.19675015365703744</v>
      </c>
      <c r="R125" s="39">
        <v>2680</v>
      </c>
      <c r="S125" s="73">
        <f t="shared" si="14"/>
        <v>0.2197686567164179</v>
      </c>
    </row>
    <row r="126" spans="4:19" ht="15" customHeight="1" x14ac:dyDescent="0.2">
      <c r="D126" s="22" t="s">
        <v>291</v>
      </c>
      <c r="E126" s="22" t="s">
        <v>79</v>
      </c>
      <c r="F126" s="22" t="s">
        <v>436</v>
      </c>
      <c r="G126" s="39"/>
      <c r="I126" s="39">
        <v>179.85</v>
      </c>
      <c r="J126" s="39">
        <v>60</v>
      </c>
      <c r="K126" s="73">
        <f t="shared" si="11"/>
        <v>-1.9974999999999998</v>
      </c>
      <c r="L126" s="39">
        <v>62</v>
      </c>
      <c r="M126" s="73">
        <f t="shared" si="12"/>
        <v>-1.9008064516129031</v>
      </c>
      <c r="N126" s="67"/>
      <c r="O126" s="39">
        <v>779.35</v>
      </c>
      <c r="P126" s="39">
        <v>299.85000000000002</v>
      </c>
      <c r="Q126" s="73">
        <f t="shared" si="13"/>
        <v>-1.5991328997832248</v>
      </c>
      <c r="R126" s="39">
        <v>310</v>
      </c>
      <c r="S126" s="73">
        <f t="shared" si="14"/>
        <v>-1.5140322580645162</v>
      </c>
    </row>
    <row r="127" spans="4:19" ht="15" customHeight="1" x14ac:dyDescent="0.2">
      <c r="D127" s="22" t="s">
        <v>291</v>
      </c>
      <c r="E127" s="22" t="s">
        <v>79</v>
      </c>
      <c r="F127" s="22" t="s">
        <v>437</v>
      </c>
      <c r="G127" s="39"/>
      <c r="I127" s="39">
        <v>990.42</v>
      </c>
      <c r="J127" s="39">
        <v>939.32</v>
      </c>
      <c r="K127" s="73">
        <f t="shared" si="11"/>
        <v>-5.4401056083123865E-2</v>
      </c>
      <c r="L127" s="39">
        <v>967</v>
      </c>
      <c r="M127" s="73">
        <f t="shared" si="12"/>
        <v>-2.4219234746639048E-2</v>
      </c>
      <c r="N127" s="67"/>
      <c r="O127" s="39">
        <v>5941.86</v>
      </c>
      <c r="P127" s="39">
        <v>5798.73</v>
      </c>
      <c r="Q127" s="73">
        <f t="shared" si="13"/>
        <v>-2.4682990930772794E-2</v>
      </c>
      <c r="R127" s="39">
        <v>5972</v>
      </c>
      <c r="S127" s="73">
        <f t="shared" si="14"/>
        <v>5.0468854655057478E-3</v>
      </c>
    </row>
    <row r="128" spans="4:19" ht="15" customHeight="1" x14ac:dyDescent="0.2">
      <c r="D128" s="22" t="s">
        <v>291</v>
      </c>
      <c r="E128" s="22" t="s">
        <v>79</v>
      </c>
      <c r="F128" s="22" t="s">
        <v>438</v>
      </c>
      <c r="G128" s="39"/>
      <c r="I128" s="39">
        <v>409.45</v>
      </c>
      <c r="J128" s="39">
        <v>531.39</v>
      </c>
      <c r="K128" s="73">
        <f t="shared" si="11"/>
        <v>0.22947364459248387</v>
      </c>
      <c r="L128" s="39">
        <v>547</v>
      </c>
      <c r="M128" s="73">
        <f t="shared" si="12"/>
        <v>0.25146252285191956</v>
      </c>
      <c r="N128" s="67"/>
      <c r="O128" s="39">
        <v>2742.72</v>
      </c>
      <c r="P128" s="39">
        <v>3126.73</v>
      </c>
      <c r="Q128" s="73">
        <f t="shared" si="13"/>
        <v>0.12281520950002085</v>
      </c>
      <c r="R128" s="39">
        <v>3221</v>
      </c>
      <c r="S128" s="73">
        <f t="shared" si="14"/>
        <v>0.14848804719031364</v>
      </c>
    </row>
    <row r="129" spans="4:19" ht="15" customHeight="1" x14ac:dyDescent="0.2">
      <c r="D129" s="22" t="s">
        <v>291</v>
      </c>
      <c r="E129" s="22" t="s">
        <v>79</v>
      </c>
      <c r="F129" s="22" t="s">
        <v>439</v>
      </c>
      <c r="G129" s="39"/>
      <c r="I129" s="39">
        <v>3692.27</v>
      </c>
      <c r="J129" s="39">
        <v>6050.14</v>
      </c>
      <c r="K129" s="73">
        <f t="shared" si="11"/>
        <v>0.38972156016224424</v>
      </c>
      <c r="L129" s="39">
        <v>3172</v>
      </c>
      <c r="M129" s="73">
        <f t="shared" si="12"/>
        <v>-0.16401954602774274</v>
      </c>
      <c r="N129" s="67"/>
      <c r="O129" s="39">
        <v>24803.48</v>
      </c>
      <c r="P129" s="39">
        <v>22383.41</v>
      </c>
      <c r="Q129" s="73">
        <f t="shared" si="13"/>
        <v>-0.10811891485703026</v>
      </c>
      <c r="R129" s="39">
        <v>19032</v>
      </c>
      <c r="S129" s="73">
        <f t="shared" si="14"/>
        <v>-0.30325136612021858</v>
      </c>
    </row>
    <row r="130" spans="4:19" ht="15" customHeight="1" x14ac:dyDescent="0.2">
      <c r="D130" s="22" t="s">
        <v>291</v>
      </c>
      <c r="E130" s="22" t="s">
        <v>79</v>
      </c>
      <c r="F130" s="22" t="s">
        <v>440</v>
      </c>
      <c r="G130" s="39"/>
      <c r="I130" s="39">
        <v>352.07</v>
      </c>
      <c r="J130" s="39">
        <v>355.41</v>
      </c>
      <c r="K130" s="73">
        <f t="shared" si="11"/>
        <v>9.39759714132982E-3</v>
      </c>
      <c r="L130" s="39">
        <v>250</v>
      </c>
      <c r="M130" s="73">
        <f t="shared" si="12"/>
        <v>-0.40827999999999998</v>
      </c>
      <c r="N130" s="67"/>
      <c r="O130" s="39">
        <v>1734.44</v>
      </c>
      <c r="P130" s="39">
        <v>1780.72</v>
      </c>
      <c r="Q130" s="73">
        <f t="shared" si="13"/>
        <v>2.5989487398355705E-2</v>
      </c>
      <c r="R130" s="39">
        <v>1500</v>
      </c>
      <c r="S130" s="73">
        <f t="shared" si="14"/>
        <v>-0.15629333333333337</v>
      </c>
    </row>
    <row r="131" spans="4:19" ht="15" customHeight="1" x14ac:dyDescent="0.2">
      <c r="D131" s="22" t="s">
        <v>291</v>
      </c>
      <c r="E131" s="22" t="s">
        <v>79</v>
      </c>
      <c r="F131" s="22" t="s">
        <v>441</v>
      </c>
      <c r="G131" s="39"/>
      <c r="I131" s="39">
        <v>-67.5</v>
      </c>
      <c r="J131" s="39">
        <v>1478.8</v>
      </c>
      <c r="K131" s="73">
        <f t="shared" si="11"/>
        <v>1.04564511766297</v>
      </c>
      <c r="L131" s="39">
        <v>50</v>
      </c>
      <c r="M131" s="73">
        <f t="shared" si="12"/>
        <v>2.35</v>
      </c>
      <c r="N131" s="67"/>
      <c r="O131" s="39">
        <v>960.5</v>
      </c>
      <c r="P131" s="39">
        <v>2380.65</v>
      </c>
      <c r="Q131" s="73">
        <f t="shared" si="13"/>
        <v>0.5965387604225737</v>
      </c>
      <c r="R131" s="39">
        <v>300</v>
      </c>
      <c r="S131" s="73">
        <f t="shared" si="14"/>
        <v>-2.2016666666666667</v>
      </c>
    </row>
    <row r="132" spans="4:19" ht="15" customHeight="1" x14ac:dyDescent="0.2">
      <c r="D132" s="22" t="s">
        <v>291</v>
      </c>
      <c r="E132" s="22" t="s">
        <v>79</v>
      </c>
      <c r="F132" s="22" t="s">
        <v>442</v>
      </c>
      <c r="G132" s="39"/>
      <c r="I132" s="39">
        <v>400.44</v>
      </c>
      <c r="J132" s="39">
        <v>720.99</v>
      </c>
      <c r="K132" s="73">
        <f t="shared" si="11"/>
        <v>0.44459701244122668</v>
      </c>
      <c r="L132" s="39">
        <v>200</v>
      </c>
      <c r="M132" s="73">
        <f t="shared" si="12"/>
        <v>-1.0022</v>
      </c>
      <c r="N132" s="67"/>
      <c r="O132" s="39">
        <v>2573.5</v>
      </c>
      <c r="P132" s="39">
        <v>3043.29</v>
      </c>
      <c r="Q132" s="73">
        <f t="shared" si="13"/>
        <v>0.15436912026129615</v>
      </c>
      <c r="R132" s="39">
        <v>1200</v>
      </c>
      <c r="S132" s="73">
        <f t="shared" si="14"/>
        <v>-1.1445833333333333</v>
      </c>
    </row>
    <row r="133" spans="4:19" ht="15" customHeight="1" x14ac:dyDescent="0.2">
      <c r="D133" s="22" t="s">
        <v>291</v>
      </c>
      <c r="E133" s="22" t="s">
        <v>79</v>
      </c>
      <c r="F133" s="22" t="s">
        <v>443</v>
      </c>
      <c r="G133" s="39"/>
      <c r="I133" s="39">
        <v>82.97</v>
      </c>
      <c r="J133" s="39">
        <v>-33.69</v>
      </c>
      <c r="K133" s="73">
        <f t="shared" si="11"/>
        <v>-3.462748590086079</v>
      </c>
      <c r="L133" s="39">
        <v>25</v>
      </c>
      <c r="M133" s="73">
        <f t="shared" si="12"/>
        <v>-2.3188</v>
      </c>
      <c r="N133" s="67"/>
      <c r="O133" s="39">
        <v>376.75</v>
      </c>
      <c r="P133" s="39">
        <v>167.45</v>
      </c>
      <c r="Q133" s="73">
        <f t="shared" si="13"/>
        <v>-1.2499253508510004</v>
      </c>
      <c r="R133" s="39">
        <v>150</v>
      </c>
      <c r="S133" s="73">
        <f t="shared" si="14"/>
        <v>-1.5116666666666667</v>
      </c>
    </row>
    <row r="134" spans="4:19" ht="15" customHeight="1" x14ac:dyDescent="0.2">
      <c r="D134" s="22" t="s">
        <v>291</v>
      </c>
      <c r="E134" s="22" t="s">
        <v>79</v>
      </c>
      <c r="F134" s="22" t="s">
        <v>444</v>
      </c>
      <c r="G134" s="39"/>
      <c r="I134" s="39">
        <v>1472.52</v>
      </c>
      <c r="J134" s="39">
        <v>855.1</v>
      </c>
      <c r="K134" s="73">
        <f t="shared" si="11"/>
        <v>-0.72204420535609859</v>
      </c>
      <c r="L134" s="39">
        <v>1000</v>
      </c>
      <c r="M134" s="73">
        <f t="shared" si="12"/>
        <v>-0.47252</v>
      </c>
      <c r="N134" s="67"/>
      <c r="O134" s="39">
        <v>8628.0400000000009</v>
      </c>
      <c r="P134" s="39">
        <v>4444.04</v>
      </c>
      <c r="Q134" s="73">
        <f t="shared" si="13"/>
        <v>-0.94148567519644311</v>
      </c>
      <c r="R134" s="39">
        <v>6000</v>
      </c>
      <c r="S134" s="73">
        <f t="shared" si="14"/>
        <v>-0.43800666666666682</v>
      </c>
    </row>
    <row r="135" spans="4:19" ht="15" customHeight="1" x14ac:dyDescent="0.2">
      <c r="D135" s="22" t="s">
        <v>291</v>
      </c>
      <c r="E135" s="22" t="s">
        <v>79</v>
      </c>
      <c r="F135" s="22" t="s">
        <v>445</v>
      </c>
      <c r="G135" s="39"/>
      <c r="I135" s="39">
        <v>680.56</v>
      </c>
      <c r="J135" s="39">
        <v>1541.23</v>
      </c>
      <c r="K135" s="73">
        <f t="shared" si="11"/>
        <v>0.55843060412787193</v>
      </c>
      <c r="L135" s="39">
        <v>690</v>
      </c>
      <c r="M135" s="73">
        <f t="shared" si="12"/>
        <v>1.3681159420289935E-2</v>
      </c>
      <c r="N135" s="67"/>
      <c r="O135" s="39">
        <v>3777.07</v>
      </c>
      <c r="P135" s="39">
        <v>5181.29</v>
      </c>
      <c r="Q135" s="73">
        <f t="shared" si="13"/>
        <v>0.27101744932246596</v>
      </c>
      <c r="R135" s="39">
        <v>4140</v>
      </c>
      <c r="S135" s="73">
        <f t="shared" si="14"/>
        <v>8.7664251207729429E-2</v>
      </c>
    </row>
    <row r="136" spans="4:19" ht="15" customHeight="1" x14ac:dyDescent="0.2">
      <c r="D136" s="22" t="s">
        <v>291</v>
      </c>
      <c r="E136" s="22" t="s">
        <v>79</v>
      </c>
      <c r="F136" s="22" t="s">
        <v>446</v>
      </c>
      <c r="G136" s="39"/>
      <c r="I136" s="39">
        <v>42.41</v>
      </c>
      <c r="J136" s="39"/>
      <c r="K136" s="73">
        <f t="shared" si="11"/>
        <v>0</v>
      </c>
      <c r="L136" s="39">
        <v>50</v>
      </c>
      <c r="M136" s="73">
        <f t="shared" si="12"/>
        <v>0.15180000000000007</v>
      </c>
      <c r="N136" s="67"/>
      <c r="O136" s="39">
        <v>304.16000000000003</v>
      </c>
      <c r="P136" s="39">
        <v>282.77999999999997</v>
      </c>
      <c r="Q136" s="73">
        <f t="shared" si="13"/>
        <v>-7.560647853455002E-2</v>
      </c>
      <c r="R136" s="39">
        <v>300</v>
      </c>
      <c r="S136" s="73">
        <f t="shared" si="14"/>
        <v>-1.3866666666666749E-2</v>
      </c>
    </row>
    <row r="137" spans="4:19" ht="15" customHeight="1" x14ac:dyDescent="0.2">
      <c r="D137" s="22" t="s">
        <v>291</v>
      </c>
      <c r="E137" s="22" t="s">
        <v>79</v>
      </c>
      <c r="F137" s="22" t="s">
        <v>447</v>
      </c>
      <c r="G137" s="39"/>
      <c r="I137" s="39">
        <v>30.08</v>
      </c>
      <c r="J137" s="39">
        <v>48.65</v>
      </c>
      <c r="K137" s="73">
        <f t="shared" si="11"/>
        <v>0.38170606372045224</v>
      </c>
      <c r="L137" s="39">
        <v>15</v>
      </c>
      <c r="M137" s="73">
        <f t="shared" si="12"/>
        <v>-1.0053333333333332</v>
      </c>
      <c r="N137" s="67"/>
      <c r="O137" s="39">
        <v>156.69</v>
      </c>
      <c r="P137" s="39">
        <v>100.33</v>
      </c>
      <c r="Q137" s="73">
        <f t="shared" si="13"/>
        <v>-0.56174623741652552</v>
      </c>
      <c r="R137" s="39">
        <v>90</v>
      </c>
      <c r="S137" s="73">
        <f t="shared" si="14"/>
        <v>-0.74099999999999999</v>
      </c>
    </row>
    <row r="138" spans="4:19" ht="15" customHeight="1" x14ac:dyDescent="0.2">
      <c r="D138" s="22" t="s">
        <v>291</v>
      </c>
      <c r="E138" s="22" t="s">
        <v>79</v>
      </c>
      <c r="F138" s="22" t="s">
        <v>448</v>
      </c>
      <c r="G138" s="39"/>
      <c r="I138" s="39"/>
      <c r="J138" s="39"/>
      <c r="K138" s="73">
        <f t="shared" si="11"/>
        <v>0</v>
      </c>
      <c r="L138" s="39">
        <v>25</v>
      </c>
      <c r="M138" s="73">
        <f t="shared" si="12"/>
        <v>1</v>
      </c>
      <c r="N138" s="67"/>
      <c r="O138" s="39"/>
      <c r="P138" s="39">
        <v>24.48</v>
      </c>
      <c r="Q138" s="73">
        <f t="shared" si="13"/>
        <v>1</v>
      </c>
      <c r="R138" s="39">
        <v>150</v>
      </c>
      <c r="S138" s="73">
        <f t="shared" si="14"/>
        <v>1</v>
      </c>
    </row>
    <row r="139" spans="4:19" ht="15" customHeight="1" x14ac:dyDescent="0.2">
      <c r="D139" s="22" t="s">
        <v>291</v>
      </c>
      <c r="E139" s="22" t="s">
        <v>79</v>
      </c>
      <c r="F139" s="22" t="s">
        <v>449</v>
      </c>
      <c r="G139" s="39"/>
      <c r="I139" s="39"/>
      <c r="J139" s="39"/>
      <c r="K139" s="73">
        <f t="shared" si="11"/>
        <v>0</v>
      </c>
      <c r="L139" s="39">
        <v>20</v>
      </c>
      <c r="M139" s="73">
        <f t="shared" si="12"/>
        <v>1</v>
      </c>
      <c r="N139" s="67"/>
      <c r="O139" s="39"/>
      <c r="P139" s="39">
        <v>6</v>
      </c>
      <c r="Q139" s="73">
        <f t="shared" si="13"/>
        <v>1</v>
      </c>
      <c r="R139" s="39">
        <v>120</v>
      </c>
      <c r="S139" s="73">
        <f t="shared" si="14"/>
        <v>1</v>
      </c>
    </row>
    <row r="140" spans="4:19" ht="15" customHeight="1" x14ac:dyDescent="0.2">
      <c r="D140" s="22" t="s">
        <v>291</v>
      </c>
      <c r="E140" s="22" t="s">
        <v>79</v>
      </c>
      <c r="F140" s="22" t="s">
        <v>450</v>
      </c>
      <c r="G140" s="39"/>
      <c r="I140" s="39"/>
      <c r="J140" s="39">
        <v>321.99</v>
      </c>
      <c r="K140" s="73">
        <f t="shared" si="11"/>
        <v>1</v>
      </c>
      <c r="L140" s="39">
        <v>10</v>
      </c>
      <c r="M140" s="73">
        <f t="shared" si="12"/>
        <v>1</v>
      </c>
      <c r="N140" s="67"/>
      <c r="O140" s="39">
        <v>1417.49</v>
      </c>
      <c r="P140" s="39">
        <v>447.24</v>
      </c>
      <c r="Q140" s="73">
        <f t="shared" si="13"/>
        <v>-2.1694168679009032</v>
      </c>
      <c r="R140" s="39">
        <v>60</v>
      </c>
      <c r="S140" s="73">
        <f t="shared" si="14"/>
        <v>-22.624833333333335</v>
      </c>
    </row>
    <row r="141" spans="4:19" ht="15" customHeight="1" x14ac:dyDescent="0.2">
      <c r="D141" s="22" t="s">
        <v>291</v>
      </c>
      <c r="E141" s="22" t="s">
        <v>79</v>
      </c>
      <c r="F141" s="22" t="s">
        <v>451</v>
      </c>
      <c r="G141" s="39"/>
      <c r="I141" s="39">
        <v>102.04</v>
      </c>
      <c r="J141" s="39">
        <v>54.68</v>
      </c>
      <c r="K141" s="73">
        <f t="shared" si="11"/>
        <v>-0.86613021214337982</v>
      </c>
      <c r="L141" s="39">
        <v>50</v>
      </c>
      <c r="M141" s="73">
        <f t="shared" si="12"/>
        <v>-1.0408000000000002</v>
      </c>
      <c r="N141" s="67"/>
      <c r="O141" s="39">
        <v>520.33000000000004</v>
      </c>
      <c r="P141" s="39">
        <v>196.22</v>
      </c>
      <c r="Q141" s="73">
        <f t="shared" si="13"/>
        <v>-1.6517684231984509</v>
      </c>
      <c r="R141" s="39">
        <v>300</v>
      </c>
      <c r="S141" s="73">
        <f t="shared" si="14"/>
        <v>-0.73443333333333349</v>
      </c>
    </row>
    <row r="142" spans="4:19" ht="15" customHeight="1" x14ac:dyDescent="0.2">
      <c r="D142" s="22" t="s">
        <v>291</v>
      </c>
      <c r="E142" s="22" t="s">
        <v>79</v>
      </c>
      <c r="F142" s="22" t="s">
        <v>452</v>
      </c>
      <c r="G142" s="39"/>
      <c r="I142" s="39"/>
      <c r="J142" s="39">
        <v>60</v>
      </c>
      <c r="K142" s="73">
        <f t="shared" si="11"/>
        <v>1</v>
      </c>
      <c r="L142" s="39">
        <v>25</v>
      </c>
      <c r="M142" s="73">
        <f t="shared" si="12"/>
        <v>1</v>
      </c>
      <c r="N142" s="67"/>
      <c r="O142" s="39">
        <v>79.8</v>
      </c>
      <c r="P142" s="39">
        <v>60</v>
      </c>
      <c r="Q142" s="73">
        <f t="shared" si="13"/>
        <v>-0.32999999999999996</v>
      </c>
      <c r="R142" s="39">
        <v>150</v>
      </c>
      <c r="S142" s="73">
        <f t="shared" si="14"/>
        <v>0.46800000000000003</v>
      </c>
    </row>
    <row r="143" spans="4:19" ht="15" customHeight="1" x14ac:dyDescent="0.2">
      <c r="D143" s="22" t="s">
        <v>291</v>
      </c>
      <c r="E143" s="22" t="s">
        <v>79</v>
      </c>
      <c r="F143" s="22" t="s">
        <v>453</v>
      </c>
      <c r="G143" s="39"/>
      <c r="I143" s="39"/>
      <c r="J143" s="39"/>
      <c r="K143" s="73">
        <f t="shared" si="11"/>
        <v>0</v>
      </c>
      <c r="L143" s="39">
        <v>120</v>
      </c>
      <c r="M143" s="73">
        <f t="shared" si="12"/>
        <v>1</v>
      </c>
      <c r="N143" s="67"/>
      <c r="O143" s="39">
        <v>228.99</v>
      </c>
      <c r="P143" s="39">
        <v>480</v>
      </c>
      <c r="Q143" s="73">
        <f t="shared" si="13"/>
        <v>0.52293749999999994</v>
      </c>
      <c r="R143" s="39">
        <v>720</v>
      </c>
      <c r="S143" s="73">
        <f t="shared" si="14"/>
        <v>0.68195833333333333</v>
      </c>
    </row>
    <row r="144" spans="4:19" ht="15" customHeight="1" x14ac:dyDescent="0.2">
      <c r="D144" s="22" t="s">
        <v>291</v>
      </c>
      <c r="E144" s="22" t="s">
        <v>79</v>
      </c>
      <c r="F144" s="22" t="s">
        <v>454</v>
      </c>
      <c r="G144" s="39"/>
      <c r="I144" s="39"/>
      <c r="J144" s="39"/>
      <c r="K144" s="73">
        <f t="shared" si="11"/>
        <v>0</v>
      </c>
      <c r="L144" s="39">
        <v>12</v>
      </c>
      <c r="M144" s="73">
        <f t="shared" si="12"/>
        <v>1</v>
      </c>
      <c r="N144" s="67"/>
      <c r="O144" s="39">
        <v>400</v>
      </c>
      <c r="P144" s="39">
        <v>142.5</v>
      </c>
      <c r="Q144" s="73">
        <f t="shared" si="13"/>
        <v>-1.8070175438596492</v>
      </c>
      <c r="R144" s="39">
        <v>72</v>
      </c>
      <c r="S144" s="73">
        <f t="shared" si="14"/>
        <v>-4.5555555555555554</v>
      </c>
    </row>
    <row r="145" spans="1:19" ht="15" customHeight="1" x14ac:dyDescent="0.2">
      <c r="D145" s="22" t="s">
        <v>291</v>
      </c>
      <c r="E145" s="22" t="s">
        <v>79</v>
      </c>
      <c r="F145" s="22" t="s">
        <v>455</v>
      </c>
      <c r="G145" s="39"/>
      <c r="I145" s="39"/>
      <c r="J145" s="39"/>
      <c r="K145" s="73">
        <f t="shared" si="11"/>
        <v>0</v>
      </c>
      <c r="L145" s="39">
        <v>40</v>
      </c>
      <c r="M145" s="73">
        <f t="shared" si="12"/>
        <v>1</v>
      </c>
      <c r="N145" s="67"/>
      <c r="O145" s="39"/>
      <c r="P145" s="39">
        <v>160</v>
      </c>
      <c r="Q145" s="73">
        <f t="shared" si="13"/>
        <v>1</v>
      </c>
      <c r="R145" s="39">
        <v>240</v>
      </c>
      <c r="S145" s="73">
        <f t="shared" si="14"/>
        <v>1</v>
      </c>
    </row>
    <row r="146" spans="1:19" ht="15" customHeight="1" x14ac:dyDescent="0.2">
      <c r="D146" s="22" t="s">
        <v>291</v>
      </c>
      <c r="E146" s="22" t="s">
        <v>79</v>
      </c>
      <c r="F146" s="22" t="s">
        <v>456</v>
      </c>
      <c r="G146" s="39"/>
      <c r="I146" s="39">
        <v>530</v>
      </c>
      <c r="J146" s="39">
        <v>515</v>
      </c>
      <c r="K146" s="73">
        <f t="shared" si="11"/>
        <v>-2.9126213592233011E-2</v>
      </c>
      <c r="L146" s="39">
        <v>530</v>
      </c>
      <c r="M146" s="73">
        <f t="shared" si="12"/>
        <v>0</v>
      </c>
      <c r="N146" s="67"/>
      <c r="O146" s="39">
        <v>3180</v>
      </c>
      <c r="P146" s="39">
        <v>3090</v>
      </c>
      <c r="Q146" s="73">
        <f t="shared" si="13"/>
        <v>-2.9126213592233011E-2</v>
      </c>
      <c r="R146" s="39">
        <v>3180</v>
      </c>
      <c r="S146" s="73">
        <f t="shared" si="14"/>
        <v>0</v>
      </c>
    </row>
    <row r="147" spans="1:19" ht="15" customHeight="1" x14ac:dyDescent="0.2">
      <c r="D147" s="22" t="s">
        <v>291</v>
      </c>
      <c r="E147" s="22" t="s">
        <v>79</v>
      </c>
      <c r="F147" s="22" t="s">
        <v>457</v>
      </c>
      <c r="G147" s="39"/>
      <c r="I147" s="39">
        <v>66.680000000000007</v>
      </c>
      <c r="J147" s="39">
        <v>56.98</v>
      </c>
      <c r="K147" s="73">
        <f t="shared" si="11"/>
        <v>-0.17023517023517043</v>
      </c>
      <c r="L147" s="39">
        <v>60</v>
      </c>
      <c r="M147" s="73">
        <f t="shared" si="12"/>
        <v>-0.11133333333333345</v>
      </c>
      <c r="N147" s="67"/>
      <c r="O147" s="39">
        <v>465.72</v>
      </c>
      <c r="P147" s="39">
        <v>321.42</v>
      </c>
      <c r="Q147" s="73">
        <f t="shared" si="13"/>
        <v>-0.44894530520813891</v>
      </c>
      <c r="R147" s="39">
        <v>360</v>
      </c>
      <c r="S147" s="73">
        <f t="shared" si="14"/>
        <v>-0.29366666666666674</v>
      </c>
    </row>
    <row r="148" spans="1:19" ht="15" customHeight="1" x14ac:dyDescent="0.2">
      <c r="D148" s="22" t="s">
        <v>291</v>
      </c>
      <c r="E148" s="22" t="s">
        <v>79</v>
      </c>
      <c r="F148" s="22" t="s">
        <v>458</v>
      </c>
      <c r="G148" s="39"/>
      <c r="I148" s="39"/>
      <c r="J148" s="39">
        <v>75</v>
      </c>
      <c r="K148" s="73">
        <f t="shared" si="11"/>
        <v>1</v>
      </c>
      <c r="L148" s="39"/>
      <c r="M148" s="73">
        <f t="shared" si="12"/>
        <v>0</v>
      </c>
      <c r="N148" s="67"/>
      <c r="O148" s="39"/>
      <c r="P148" s="39">
        <v>75</v>
      </c>
      <c r="Q148" s="73">
        <f t="shared" si="13"/>
        <v>1</v>
      </c>
      <c r="R148" s="39"/>
      <c r="S148" s="73">
        <f t="shared" si="14"/>
        <v>0</v>
      </c>
    </row>
    <row r="149" spans="1:19" ht="15" customHeight="1" x14ac:dyDescent="0.2">
      <c r="D149" s="22" t="s">
        <v>291</v>
      </c>
      <c r="E149" s="22" t="s">
        <v>79</v>
      </c>
      <c r="F149" s="22" t="s">
        <v>459</v>
      </c>
      <c r="G149" s="39"/>
      <c r="I149" s="39">
        <v>15537.26</v>
      </c>
      <c r="J149" s="39">
        <v>15389.01</v>
      </c>
      <c r="K149" s="73">
        <f t="shared" si="11"/>
        <v>-9.6334981912416708E-3</v>
      </c>
      <c r="L149" s="39">
        <v>15991</v>
      </c>
      <c r="M149" s="73">
        <f t="shared" si="12"/>
        <v>2.8374710774810817E-2</v>
      </c>
      <c r="N149" s="67"/>
      <c r="O149" s="39">
        <v>93075.31</v>
      </c>
      <c r="P149" s="39">
        <v>87870.36</v>
      </c>
      <c r="Q149" s="73">
        <f t="shared" si="13"/>
        <v>-5.923442216465253E-2</v>
      </c>
      <c r="R149" s="39">
        <v>95946</v>
      </c>
      <c r="S149" s="73">
        <f t="shared" si="14"/>
        <v>2.9919850749379882E-2</v>
      </c>
    </row>
    <row r="150" spans="1:19" ht="15" customHeight="1" x14ac:dyDescent="0.2">
      <c r="D150" s="22" t="s">
        <v>291</v>
      </c>
      <c r="E150" s="22" t="s">
        <v>79</v>
      </c>
      <c r="F150" s="22" t="s">
        <v>460</v>
      </c>
      <c r="G150" s="39"/>
      <c r="I150" s="39">
        <v>7500</v>
      </c>
      <c r="J150" s="39">
        <v>7500</v>
      </c>
      <c r="K150" s="73">
        <f t="shared" si="11"/>
        <v>0</v>
      </c>
      <c r="L150" s="39">
        <v>7500</v>
      </c>
      <c r="M150" s="73">
        <f t="shared" si="12"/>
        <v>0</v>
      </c>
      <c r="N150" s="67"/>
      <c r="O150" s="39">
        <v>45000</v>
      </c>
      <c r="P150" s="39">
        <v>45000</v>
      </c>
      <c r="Q150" s="73">
        <f t="shared" si="13"/>
        <v>0</v>
      </c>
      <c r="R150" s="39">
        <v>45000</v>
      </c>
      <c r="S150" s="73">
        <f t="shared" si="14"/>
        <v>0</v>
      </c>
    </row>
    <row r="151" spans="1:19" ht="15" customHeight="1" x14ac:dyDescent="0.2">
      <c r="D151" s="22" t="s">
        <v>291</v>
      </c>
      <c r="E151" s="22" t="s">
        <v>79</v>
      </c>
      <c r="F151" s="22" t="s">
        <v>461</v>
      </c>
      <c r="G151" s="39"/>
      <c r="I151" s="39">
        <v>5368.91</v>
      </c>
      <c r="J151" s="39">
        <v>5220.66</v>
      </c>
      <c r="K151" s="73">
        <f t="shared" si="11"/>
        <v>-2.8396792742680046E-2</v>
      </c>
      <c r="L151" s="39">
        <v>5743</v>
      </c>
      <c r="M151" s="73">
        <f t="shared" si="12"/>
        <v>6.5138429392303701E-2</v>
      </c>
      <c r="N151" s="67"/>
      <c r="O151" s="39">
        <v>32065.21</v>
      </c>
      <c r="P151" s="39">
        <v>26860.26</v>
      </c>
      <c r="Q151" s="73">
        <f t="shared" si="13"/>
        <v>-0.19377883907303953</v>
      </c>
      <c r="R151" s="39">
        <v>34458</v>
      </c>
      <c r="S151" s="73">
        <f t="shared" si="14"/>
        <v>6.9440768471762754E-2</v>
      </c>
    </row>
    <row r="152" spans="1:19" ht="15" customHeight="1" x14ac:dyDescent="0.2">
      <c r="D152" s="22" t="s">
        <v>291</v>
      </c>
      <c r="E152" s="22" t="s">
        <v>79</v>
      </c>
      <c r="F152" s="22" t="s">
        <v>462</v>
      </c>
      <c r="G152" s="39"/>
      <c r="I152" s="39">
        <v>2287.16</v>
      </c>
      <c r="J152" s="39">
        <v>2287.16</v>
      </c>
      <c r="K152" s="73">
        <f t="shared" si="11"/>
        <v>0</v>
      </c>
      <c r="L152" s="39">
        <v>2356</v>
      </c>
      <c r="M152" s="73">
        <f t="shared" si="12"/>
        <v>2.9219015280135884E-2</v>
      </c>
      <c r="N152" s="67"/>
      <c r="O152" s="39">
        <v>13722.96</v>
      </c>
      <c r="P152" s="39">
        <v>13722.96</v>
      </c>
      <c r="Q152" s="73">
        <f t="shared" si="13"/>
        <v>0</v>
      </c>
      <c r="R152" s="39">
        <v>14136</v>
      </c>
      <c r="S152" s="73">
        <f t="shared" si="14"/>
        <v>2.9219015280135884E-2</v>
      </c>
    </row>
    <row r="153" spans="1:19" ht="15" customHeight="1" thickBot="1" x14ac:dyDescent="0.25">
      <c r="D153" s="22" t="s">
        <v>291</v>
      </c>
      <c r="E153" s="22" t="s">
        <v>79</v>
      </c>
      <c r="F153" s="22" t="s">
        <v>463</v>
      </c>
      <c r="G153" s="39"/>
      <c r="I153" s="39">
        <v>381.19</v>
      </c>
      <c r="J153" s="39">
        <v>381.19</v>
      </c>
      <c r="K153" s="73">
        <f t="shared" si="11"/>
        <v>0</v>
      </c>
      <c r="L153" s="39">
        <v>392</v>
      </c>
      <c r="M153" s="73">
        <f t="shared" si="12"/>
        <v>2.7576530612244902E-2</v>
      </c>
      <c r="N153" s="67"/>
      <c r="O153" s="39">
        <v>2287.14</v>
      </c>
      <c r="P153" s="39">
        <v>2287.14</v>
      </c>
      <c r="Q153" s="73">
        <f t="shared" si="13"/>
        <v>0</v>
      </c>
      <c r="R153" s="39">
        <v>2352</v>
      </c>
      <c r="S153" s="73">
        <f t="shared" si="14"/>
        <v>2.7576530612244951E-2</v>
      </c>
    </row>
    <row r="154" spans="1:19" ht="15" hidden="1" customHeight="1" thickBot="1" x14ac:dyDescent="0.25">
      <c r="A154" s="18" t="s">
        <v>1</v>
      </c>
      <c r="B154" s="18"/>
    </row>
    <row r="155" spans="1:19" s="37" customFormat="1" ht="15" customHeight="1" x14ac:dyDescent="0.2">
      <c r="A155" s="37" t="str">
        <f>A35</f>
        <v>#showrow</v>
      </c>
      <c r="B155" s="41"/>
      <c r="C155" s="42" t="str">
        <f>"Total "&amp;C35</f>
        <v>Total Operating Expenses</v>
      </c>
      <c r="D155" s="42"/>
      <c r="E155" s="42"/>
      <c r="F155" s="42"/>
      <c r="G155" s="43">
        <f>IF(Operator_Group2="+",1,-1)</f>
        <v>-1</v>
      </c>
      <c r="H155" s="94"/>
      <c r="I155" s="43">
        <f>SUMIFS(I36:I154,$D36:$D154,"&lt;&gt;*[-]*",$E36:$E154,"&lt;&gt;*[-]*",$F36:$F154,"&lt;&gt;*[-]*")</f>
        <v>174571.25000000003</v>
      </c>
      <c r="J155" s="43">
        <f>SUMIFS(J36:J154,$D36:$D154,"&lt;&gt;*[-]*",$E36:$E154,"&lt;&gt;*[-]*",$F36:$F154,"&lt;&gt;*[-]*")</f>
        <v>160402.87000000005</v>
      </c>
      <c r="K155" s="84">
        <f>IFERROR((J155-I155)/ABS(J155),0)</f>
        <v>-8.8329965667072977E-2</v>
      </c>
      <c r="L155" s="43">
        <f>SUMIFS(L36:L154,$D36:$D154,"&lt;&gt;*[-]*",$E36:$E154,"&lt;&gt;*[-]*",$F36:$F154,"&lt;&gt;*[-]*")</f>
        <v>182166</v>
      </c>
      <c r="M155" s="84">
        <f>IFERROR((L155-I155)/ABS(L155),0)</f>
        <v>4.1691369410317904E-2</v>
      </c>
      <c r="N155" s="94"/>
      <c r="O155" s="43">
        <f>SUMIFS(O36:O154,$D36:$D154,"&lt;&gt;*[-]*",$E36:$E154,"&lt;&gt;*[-]*",$F36:$F154,"&lt;&gt;*[-]*")</f>
        <v>964004.45999999985</v>
      </c>
      <c r="P155" s="43">
        <f>SUMIFS(P36:P154,$D36:$D154,"&lt;&gt;*[-]*",$E36:$E154,"&lt;&gt;*[-]*",$F36:$F154,"&lt;&gt;*[-]*")</f>
        <v>877626.22999999975</v>
      </c>
      <c r="Q155" s="84">
        <f t="shared" ref="Q155" si="15">IFERROR((P155-O155)/ABS(P155),0)</f>
        <v>-9.8422571075616236E-2</v>
      </c>
      <c r="R155" s="43">
        <f>SUMIFS(R36:R154,$D36:$D154,"&lt;&gt;*[-]*",$E36:$E154,"&lt;&gt;*[-]*",$F36:$F154,"&lt;&gt;*[-]*")</f>
        <v>1032558</v>
      </c>
      <c r="S155" s="84">
        <f t="shared" ref="S155" si="16">IFERROR((R155-O155)/ABS(R155),0)</f>
        <v>6.6391950863777291E-2</v>
      </c>
    </row>
    <row r="156" spans="1:19" s="37" customFormat="1" ht="15" customHeight="1" thickBot="1" x14ac:dyDescent="0.25">
      <c r="A156" s="37" t="str">
        <f>A155</f>
        <v>#showrow</v>
      </c>
      <c r="H156" s="94"/>
      <c r="N156" s="94"/>
    </row>
    <row r="157" spans="1:19" ht="15" hidden="1" customHeight="1" x14ac:dyDescent="0.2">
      <c r="A157" s="18" t="str">
        <f>A158</f>
        <v>#hiderow</v>
      </c>
      <c r="D157" s="22" t="str">
        <f>$D$4</f>
        <v>103 (Avista Sun City West)</v>
      </c>
      <c r="E157" s="22" t="str">
        <f>$E$4</f>
        <v>All Departments</v>
      </c>
      <c r="F157" s="22" t="s">
        <v>100</v>
      </c>
      <c r="G157" s="39"/>
      <c r="I157" s="96">
        <v>28168.55</v>
      </c>
      <c r="J157" s="96">
        <v>-8666.32</v>
      </c>
      <c r="K157" s="86">
        <f>IFERROR((I157-J157)/ABS(J157),0)</f>
        <v>4.2503473215851706</v>
      </c>
      <c r="L157" s="96">
        <v>25418</v>
      </c>
      <c r="M157" s="104">
        <f>IFERROR((I157-L157)/ABS(L157),0)</f>
        <v>0.10821268392477769</v>
      </c>
      <c r="O157" s="96">
        <v>268404.33</v>
      </c>
      <c r="P157" s="96">
        <v>99490.09</v>
      </c>
      <c r="Q157" s="86">
        <f>IFERROR((O157-P157)/ABS(P157),0)</f>
        <v>1.6977996501963164</v>
      </c>
      <c r="R157" s="96">
        <v>123093</v>
      </c>
      <c r="S157" s="108">
        <f>IFERROR((O157-R157)/ABS(R157),0)</f>
        <v>1.1805003533913383</v>
      </c>
    </row>
    <row r="158" spans="1:19" ht="15" hidden="1" customHeight="1" thickBot="1" x14ac:dyDescent="0.25">
      <c r="A158" s="45" t="str">
        <f>IF(COUNTIF(I158:R158,"FALSE")&gt;0,"#showrow","#hiderow")</f>
        <v>#hiderow</v>
      </c>
      <c r="I158" s="105" t="b">
        <f>ABS(I33-I155-I157)&lt;0.01</f>
        <v>1</v>
      </c>
      <c r="J158" s="105" t="b">
        <f>ABS(J33-J155-J157)&lt;0.01</f>
        <v>1</v>
      </c>
      <c r="K158" s="105"/>
      <c r="L158" s="105" t="b">
        <f>ABS(L33-L155-L157)&lt;0.01</f>
        <v>1</v>
      </c>
      <c r="M158" s="105"/>
      <c r="O158" s="105" t="b">
        <f>ABS(O33-O155-O157)&lt;0.01</f>
        <v>1</v>
      </c>
      <c r="P158" s="105" t="b">
        <f>ABS(P33-P155-P157)&lt;0.01</f>
        <v>1</v>
      </c>
      <c r="Q158" s="105"/>
      <c r="R158" s="105" t="b">
        <f>ABS(R33-R155-R157)&lt;0.01</f>
        <v>1</v>
      </c>
      <c r="S158" s="105"/>
    </row>
    <row r="159" spans="1:19" s="47" customFormat="1" ht="15" customHeight="1" x14ac:dyDescent="0.2">
      <c r="A159" s="37" t="str">
        <f>IF(COUNTBLANK(A12:A154)&gt;0,"#showrow","#hiderow")</f>
        <v>#showrow</v>
      </c>
      <c r="C159" s="48" t="s">
        <v>100</v>
      </c>
      <c r="D159" s="48"/>
      <c r="E159" s="48"/>
      <c r="F159" s="48"/>
      <c r="G159" s="49"/>
      <c r="H159" s="94"/>
      <c r="I159" s="106">
        <f>IF(I158=TRUE,I157,"ERROR")</f>
        <v>28168.55</v>
      </c>
      <c r="J159" s="106">
        <f>IF(J158=TRUE,J157,"ERROR")</f>
        <v>-8666.32</v>
      </c>
      <c r="K159" s="107">
        <f>K157</f>
        <v>4.2503473215851706</v>
      </c>
      <c r="L159" s="106">
        <f>IF(L158=TRUE,L157,"ERROR")</f>
        <v>25418</v>
      </c>
      <c r="M159" s="107">
        <f>M157</f>
        <v>0.10821268392477769</v>
      </c>
      <c r="N159" s="94"/>
      <c r="O159" s="106">
        <f t="shared" ref="O159:R159" si="17">IF(O158=TRUE,O157,"ERROR")</f>
        <v>268404.33</v>
      </c>
      <c r="P159" s="106">
        <f t="shared" si="17"/>
        <v>99490.09</v>
      </c>
      <c r="Q159" s="107">
        <f>Q157</f>
        <v>1.6977996501963164</v>
      </c>
      <c r="R159" s="106">
        <f t="shared" si="17"/>
        <v>123093</v>
      </c>
      <c r="S159" s="107">
        <f>S157</f>
        <v>1.1805003533913383</v>
      </c>
    </row>
    <row r="160" spans="1:19" s="37" customFormat="1" ht="15" customHeight="1" x14ac:dyDescent="0.2">
      <c r="A160" s="37" t="str">
        <f>A159</f>
        <v>#showrow</v>
      </c>
      <c r="H160" s="94"/>
      <c r="N160" s="94"/>
    </row>
    <row r="161" spans="1:19" s="37" customFormat="1" ht="20.25" customHeight="1" thickBot="1" x14ac:dyDescent="0.25">
      <c r="A161" s="37" t="str">
        <f>IF(COUNTBLANK(A162:A165)&gt;0,"#showrow","#hiderow")</f>
        <v>#showrow</v>
      </c>
      <c r="C161" s="20" t="str">
        <f>Group3</f>
        <v>Non-Operating Income</v>
      </c>
      <c r="D161" s="20"/>
      <c r="E161" s="20"/>
      <c r="F161" s="20"/>
      <c r="G161" s="21"/>
      <c r="H161" s="94"/>
      <c r="I161" s="21"/>
      <c r="J161" s="21"/>
      <c r="K161" s="21"/>
      <c r="L161" s="21"/>
      <c r="M161" s="21"/>
      <c r="N161" s="94"/>
      <c r="O161" s="21"/>
      <c r="P161" s="21"/>
      <c r="Q161" s="21"/>
      <c r="R161" s="21"/>
      <c r="S161" s="21"/>
    </row>
    <row r="162" spans="1:19" ht="15" hidden="1" customHeight="1" x14ac:dyDescent="0.2">
      <c r="A162" s="18" t="s">
        <v>1</v>
      </c>
      <c r="D162" s="22" t="s">
        <v>77</v>
      </c>
      <c r="E162" s="22" t="s">
        <v>76</v>
      </c>
      <c r="F162" s="22" t="s">
        <v>10</v>
      </c>
      <c r="G162" s="39"/>
      <c r="I162" s="39"/>
      <c r="J162" s="39"/>
      <c r="K162" s="73">
        <f t="shared" ref="K162" si="18">IFERROR((I162-J162)/ABS(J162),0)</f>
        <v>0</v>
      </c>
      <c r="L162" s="39"/>
      <c r="M162" s="73">
        <f t="shared" ref="M162" si="19">IFERROR((I162-L162)/ABS(L162),0)</f>
        <v>0</v>
      </c>
      <c r="N162" s="67"/>
      <c r="O162" s="39"/>
      <c r="P162" s="39"/>
      <c r="Q162" s="73">
        <f t="shared" ref="Q162" si="20">IFERROR((O162-P162)/ABS(P162),0)</f>
        <v>0</v>
      </c>
      <c r="R162" s="39"/>
      <c r="S162" s="73">
        <f t="shared" ref="S162" si="21">IFERROR((O162-R162)/ABS(R162),0)</f>
        <v>0</v>
      </c>
    </row>
    <row r="163" spans="1:19" ht="15" customHeight="1" x14ac:dyDescent="0.2">
      <c r="D163" s="22" t="s">
        <v>291</v>
      </c>
      <c r="E163" s="22" t="s">
        <v>79</v>
      </c>
      <c r="F163" s="22" t="s">
        <v>332</v>
      </c>
      <c r="G163" s="39"/>
      <c r="I163" s="39"/>
      <c r="J163" s="39"/>
      <c r="K163" s="73">
        <f t="shared" ref="K163:K164" si="22">IFERROR((I163-J163)/ABS(J163),0)</f>
        <v>0</v>
      </c>
      <c r="L163" s="39"/>
      <c r="M163" s="73">
        <f t="shared" ref="M163:M164" si="23">IFERROR((I163-L163)/ABS(L163),0)</f>
        <v>0</v>
      </c>
      <c r="N163" s="67"/>
      <c r="O163" s="39">
        <v>368.23</v>
      </c>
      <c r="P163" s="39"/>
      <c r="Q163" s="73">
        <f t="shared" ref="Q163:Q164" si="24">IFERROR((O163-P163)/ABS(P163),0)</f>
        <v>0</v>
      </c>
      <c r="R163" s="39"/>
      <c r="S163" s="73">
        <f t="shared" ref="S163:S164" si="25">IFERROR((O163-R163)/ABS(R163),0)</f>
        <v>0</v>
      </c>
    </row>
    <row r="164" spans="1:19" ht="15" customHeight="1" thickBot="1" x14ac:dyDescent="0.25">
      <c r="D164" s="22" t="s">
        <v>291</v>
      </c>
      <c r="E164" s="22" t="s">
        <v>79</v>
      </c>
      <c r="F164" s="22" t="s">
        <v>333</v>
      </c>
      <c r="G164" s="39"/>
      <c r="I164" s="39"/>
      <c r="J164" s="39">
        <v>140400</v>
      </c>
      <c r="K164" s="73">
        <f t="shared" si="22"/>
        <v>-1</v>
      </c>
      <c r="L164" s="39"/>
      <c r="M164" s="73">
        <f t="shared" si="23"/>
        <v>0</v>
      </c>
      <c r="N164" s="67"/>
      <c r="O164" s="39"/>
      <c r="P164" s="39">
        <v>140400</v>
      </c>
      <c r="Q164" s="73">
        <f t="shared" si="24"/>
        <v>-1</v>
      </c>
      <c r="R164" s="39"/>
      <c r="S164" s="73">
        <f t="shared" si="25"/>
        <v>0</v>
      </c>
    </row>
    <row r="165" spans="1:19" ht="15" hidden="1" customHeight="1" thickBot="1" x14ac:dyDescent="0.25">
      <c r="A165" s="18" t="s">
        <v>1</v>
      </c>
      <c r="B165" s="18"/>
      <c r="K165" s="94"/>
      <c r="M165" s="94"/>
      <c r="Q165" s="94"/>
      <c r="S165" s="94"/>
    </row>
    <row r="166" spans="1:19" s="37" customFormat="1" ht="15" customHeight="1" x14ac:dyDescent="0.2">
      <c r="A166" s="37" t="str">
        <f>A161</f>
        <v>#showrow</v>
      </c>
      <c r="B166" s="41"/>
      <c r="C166" s="42" t="str">
        <f>"Total "&amp;C161</f>
        <v>Total Non-Operating Income</v>
      </c>
      <c r="D166" s="42"/>
      <c r="E166" s="42"/>
      <c r="F166" s="42"/>
      <c r="G166" s="43">
        <f>IF(Operator_Group3="+",1,-1)</f>
        <v>1</v>
      </c>
      <c r="H166" s="94"/>
      <c r="I166" s="43">
        <f>SUMIFS(I162:I165,$D162:$D165,"&lt;&gt;*[-]*",$E162:$E165,"&lt;&gt;*[-]*",$F162:$F165,"&lt;&gt;*[-]*")</f>
        <v>0</v>
      </c>
      <c r="J166" s="43">
        <f>SUMIFS(J162:J165,$D162:$D165,"&lt;&gt;*[-]*",$E162:$E165,"&lt;&gt;*[-]*",$F162:$F165,"&lt;&gt;*[-]*")</f>
        <v>140400</v>
      </c>
      <c r="K166" s="84">
        <f>IFERROR((I166-J166)/ABS(J166),0)</f>
        <v>-1</v>
      </c>
      <c r="L166" s="43">
        <f>SUMIFS(L162:L165,$D162:$D165,"&lt;&gt;*[-]*",$E162:$E165,"&lt;&gt;*[-]*",$F162:$F165,"&lt;&gt;*[-]*")</f>
        <v>0</v>
      </c>
      <c r="M166" s="84">
        <f>IFERROR((I166-L166)/ABS(L166),0)</f>
        <v>0</v>
      </c>
      <c r="N166" s="94"/>
      <c r="O166" s="43">
        <f>SUMIFS(O162:O165,$D162:$D165,"&lt;&gt;*[-]*",$E162:$E165,"&lt;&gt;*[-]*",$F162:$F165,"&lt;&gt;*[-]*")</f>
        <v>368.23</v>
      </c>
      <c r="P166" s="43">
        <f>SUMIFS(P162:P165,$D162:$D165,"&lt;&gt;*[-]*",$E162:$E165,"&lt;&gt;*[-]*",$F162:$F165,"&lt;&gt;*[-]*")</f>
        <v>140400</v>
      </c>
      <c r="Q166" s="84">
        <f>IFERROR((O166-P166)/ABS(P166),0)</f>
        <v>-0.99737727920227914</v>
      </c>
      <c r="R166" s="43">
        <f>SUMIFS(R162:R165,$D162:$D165,"&lt;&gt;*[-]*",$E162:$E165,"&lt;&gt;*[-]*",$F162:$F165,"&lt;&gt;*[-]*")</f>
        <v>0</v>
      </c>
      <c r="S166" s="84">
        <f>IFERROR((O166-R166)/ABS(R166),0)</f>
        <v>0</v>
      </c>
    </row>
    <row r="167" spans="1:19" s="37" customFormat="1" ht="15" customHeight="1" x14ac:dyDescent="0.2">
      <c r="A167" s="37" t="str">
        <f>A166</f>
        <v>#showrow</v>
      </c>
      <c r="H167" s="94"/>
      <c r="N167" s="94"/>
    </row>
    <row r="168" spans="1:19" s="37" customFormat="1" ht="20.25" customHeight="1" thickBot="1" x14ac:dyDescent="0.25">
      <c r="A168" s="37" t="str">
        <f>IF(COUNTBLANK(A169:A173)&gt;0,"#showrow","#hiderow")</f>
        <v>#showrow</v>
      </c>
      <c r="C168" s="20" t="str">
        <f>Group4</f>
        <v>Non-Operating Expense</v>
      </c>
      <c r="D168" s="20"/>
      <c r="E168" s="20"/>
      <c r="F168" s="20"/>
      <c r="G168" s="21"/>
      <c r="H168" s="94"/>
      <c r="I168" s="21"/>
      <c r="J168" s="21"/>
      <c r="K168" s="21"/>
      <c r="L168" s="21"/>
      <c r="M168" s="21"/>
      <c r="N168" s="94"/>
      <c r="O168" s="21"/>
      <c r="P168" s="21"/>
      <c r="Q168" s="21"/>
      <c r="R168" s="21"/>
      <c r="S168" s="21"/>
    </row>
    <row r="169" spans="1:19" ht="15" hidden="1" customHeight="1" x14ac:dyDescent="0.2">
      <c r="A169" s="18" t="s">
        <v>1</v>
      </c>
      <c r="D169" s="22" t="s">
        <v>77</v>
      </c>
      <c r="E169" s="22" t="s">
        <v>76</v>
      </c>
      <c r="F169" s="22" t="s">
        <v>10</v>
      </c>
      <c r="G169" s="39"/>
      <c r="I169" s="39"/>
      <c r="J169" s="39"/>
      <c r="K169" s="73">
        <f t="shared" ref="K169:K174" si="26">IFERROR((J169-I169)/ABS(J169),0)</f>
        <v>0</v>
      </c>
      <c r="L169" s="96"/>
      <c r="M169" s="73">
        <f t="shared" ref="M169:M174" si="27">IFERROR((L169-I169)/ABS(L169),0)</f>
        <v>0</v>
      </c>
      <c r="N169" s="67"/>
      <c r="O169" s="96"/>
      <c r="P169" s="96"/>
      <c r="Q169" s="73">
        <f t="shared" ref="Q169:Q174" si="28">IFERROR((P169-O169)/ABS(P169),0)</f>
        <v>0</v>
      </c>
      <c r="R169" s="96"/>
      <c r="S169" s="73">
        <f t="shared" ref="S169:S174" si="29">IFERROR((R169-O169)/ABS(R169),0)</f>
        <v>0</v>
      </c>
    </row>
    <row r="170" spans="1:19" ht="15" customHeight="1" x14ac:dyDescent="0.2">
      <c r="D170" s="22" t="s">
        <v>291</v>
      </c>
      <c r="E170" s="22" t="s">
        <v>79</v>
      </c>
      <c r="F170" s="22" t="s">
        <v>344</v>
      </c>
      <c r="G170" s="39"/>
      <c r="I170" s="39">
        <v>328.75</v>
      </c>
      <c r="J170" s="39">
        <v>266.35000000000002</v>
      </c>
      <c r="K170" s="73">
        <f t="shared" ref="K170:K172" si="30">IFERROR((J170-I170)/ABS(J170),0)</f>
        <v>-0.23427820536887545</v>
      </c>
      <c r="L170" s="96">
        <v>267</v>
      </c>
      <c r="M170" s="73">
        <f t="shared" ref="M170:M172" si="31">IFERROR((L170-I170)/ABS(L170),0)</f>
        <v>-0.23127340823970038</v>
      </c>
      <c r="N170" s="67"/>
      <c r="O170" s="96">
        <v>2006.05</v>
      </c>
      <c r="P170" s="96">
        <v>1426.21</v>
      </c>
      <c r="Q170" s="73">
        <f t="shared" ref="Q170:Q172" si="32">IFERROR((P170-O170)/ABS(P170),0)</f>
        <v>-0.40656004375232252</v>
      </c>
      <c r="R170" s="96">
        <v>1602</v>
      </c>
      <c r="S170" s="73">
        <f t="shared" ref="S170:S172" si="33">IFERROR((R170-O170)/ABS(R170),0)</f>
        <v>-0.25221598002496876</v>
      </c>
    </row>
    <row r="171" spans="1:19" ht="15" customHeight="1" x14ac:dyDescent="0.2">
      <c r="D171" s="22" t="s">
        <v>291</v>
      </c>
      <c r="E171" s="22" t="s">
        <v>79</v>
      </c>
      <c r="F171" s="22" t="s">
        <v>345</v>
      </c>
      <c r="G171" s="39"/>
      <c r="I171" s="39">
        <v>30000</v>
      </c>
      <c r="J171" s="39"/>
      <c r="K171" s="73">
        <f t="shared" si="30"/>
        <v>0</v>
      </c>
      <c r="L171" s="96">
        <v>10000</v>
      </c>
      <c r="M171" s="73">
        <f t="shared" si="31"/>
        <v>-2</v>
      </c>
      <c r="N171" s="67"/>
      <c r="O171" s="96">
        <v>60000</v>
      </c>
      <c r="P171" s="96"/>
      <c r="Q171" s="73">
        <f t="shared" si="32"/>
        <v>0</v>
      </c>
      <c r="R171" s="96">
        <v>20000</v>
      </c>
      <c r="S171" s="73">
        <f t="shared" si="33"/>
        <v>-2</v>
      </c>
    </row>
    <row r="172" spans="1:19" ht="15" customHeight="1" thickBot="1" x14ac:dyDescent="0.25">
      <c r="D172" s="22" t="s">
        <v>291</v>
      </c>
      <c r="E172" s="22" t="s">
        <v>79</v>
      </c>
      <c r="F172" s="22" t="s">
        <v>346</v>
      </c>
      <c r="G172" s="39"/>
      <c r="I172" s="39">
        <v>280.45</v>
      </c>
      <c r="J172" s="39">
        <v>1443.44</v>
      </c>
      <c r="K172" s="73">
        <f t="shared" si="30"/>
        <v>0.80570719946793767</v>
      </c>
      <c r="L172" s="96">
        <v>200</v>
      </c>
      <c r="M172" s="73">
        <f t="shared" si="31"/>
        <v>-0.40224999999999994</v>
      </c>
      <c r="N172" s="67"/>
      <c r="O172" s="96">
        <v>2734.21</v>
      </c>
      <c r="P172" s="96">
        <v>10430.76</v>
      </c>
      <c r="Q172" s="73">
        <f t="shared" si="32"/>
        <v>0.73787049074084732</v>
      </c>
      <c r="R172" s="96">
        <v>1800</v>
      </c>
      <c r="S172" s="73">
        <f t="shared" si="33"/>
        <v>-0.51900555555555561</v>
      </c>
    </row>
    <row r="173" spans="1:19" ht="15" hidden="1" customHeight="1" thickBot="1" x14ac:dyDescent="0.25">
      <c r="A173" s="18" t="s">
        <v>1</v>
      </c>
      <c r="B173" s="18"/>
    </row>
    <row r="174" spans="1:19" s="37" customFormat="1" ht="15" customHeight="1" x14ac:dyDescent="0.2">
      <c r="A174" s="37" t="str">
        <f>A168</f>
        <v>#showrow</v>
      </c>
      <c r="B174" s="41"/>
      <c r="C174" s="42" t="str">
        <f>"Total "&amp;C168</f>
        <v>Total Non-Operating Expense</v>
      </c>
      <c r="D174" s="42"/>
      <c r="E174" s="42"/>
      <c r="F174" s="42"/>
      <c r="G174" s="43">
        <f>IF(Operator_Group4="+",1,-1)</f>
        <v>-1</v>
      </c>
      <c r="H174" s="94"/>
      <c r="I174" s="43">
        <f>SUMIFS(I169:I173,$D169:$D173,"&lt;&gt;*[-]*",$E169:$E173,"&lt;&gt;*[-]*",$F169:$F173,"&lt;&gt;*[-]*")</f>
        <v>30609.200000000001</v>
      </c>
      <c r="J174" s="43">
        <f>SUMIFS(J169:J173,$D169:$D173,"&lt;&gt;*[-]*",$E169:$E173,"&lt;&gt;*[-]*",$F169:$F173,"&lt;&gt;*[-]*")</f>
        <v>1709.79</v>
      </c>
      <c r="K174" s="84">
        <f t="shared" si="26"/>
        <v>-16.902315489036667</v>
      </c>
      <c r="L174" s="43">
        <f>SUMIFS(L169:L173,$D169:$D173,"&lt;&gt;*[-]*",$E169:$E173,"&lt;&gt;*[-]*",$F169:$F173,"&lt;&gt;*[-]*")</f>
        <v>10467</v>
      </c>
      <c r="M174" s="84">
        <f t="shared" si="27"/>
        <v>-1.9243527276201395</v>
      </c>
      <c r="N174" s="94"/>
      <c r="O174" s="43">
        <f>SUMIFS(O169:O173,$D169:$D173,"&lt;&gt;*[-]*",$E169:$E173,"&lt;&gt;*[-]*",$F169:$F173,"&lt;&gt;*[-]*")</f>
        <v>64740.26</v>
      </c>
      <c r="P174" s="43">
        <f>SUMIFS(P169:P173,$D169:$D173,"&lt;&gt;*[-]*",$E169:$E173,"&lt;&gt;*[-]*",$F169:$F173,"&lt;&gt;*[-]*")</f>
        <v>11856.970000000001</v>
      </c>
      <c r="Q174" s="84">
        <f t="shared" si="28"/>
        <v>-4.460101526781294</v>
      </c>
      <c r="R174" s="43">
        <f>SUMIFS(R169:R173,$D169:$D173,"&lt;&gt;*[-]*",$E169:$E173,"&lt;&gt;*[-]*",$F169:$F173,"&lt;&gt;*[-]*")</f>
        <v>23402</v>
      </c>
      <c r="S174" s="84">
        <f t="shared" si="29"/>
        <v>-1.7664413298008719</v>
      </c>
    </row>
    <row r="175" spans="1:19" s="37" customFormat="1" ht="15" customHeight="1" thickBot="1" x14ac:dyDescent="0.25">
      <c r="A175" s="37" t="str">
        <f>A174</f>
        <v>#showrow</v>
      </c>
      <c r="H175" s="94"/>
      <c r="N175" s="94"/>
    </row>
    <row r="176" spans="1:19" s="37" customFormat="1" ht="20.25" hidden="1" customHeight="1" thickBot="1" x14ac:dyDescent="0.25">
      <c r="A176" s="37" t="str">
        <f>IF(COUNTBLANK(A177:A178)&gt;0,"#showrow","#hiderow")</f>
        <v>#hiderow</v>
      </c>
      <c r="C176" s="20" t="str">
        <f>Group5</f>
        <v>Income Tax Expense/Benefit</v>
      </c>
      <c r="D176" s="20"/>
      <c r="E176" s="20"/>
      <c r="F176" s="20"/>
      <c r="G176" s="21"/>
      <c r="H176" s="94"/>
      <c r="I176" s="21"/>
      <c r="J176" s="21"/>
      <c r="K176" s="21"/>
      <c r="L176" s="21"/>
      <c r="M176" s="21"/>
      <c r="N176" s="94"/>
      <c r="O176" s="21"/>
      <c r="P176" s="21"/>
      <c r="Q176" s="21"/>
      <c r="R176" s="21"/>
      <c r="S176" s="21"/>
    </row>
    <row r="177" spans="1:19" ht="15" hidden="1" customHeight="1" x14ac:dyDescent="0.2">
      <c r="A177" s="18" t="s">
        <v>1</v>
      </c>
      <c r="D177" s="22" t="s">
        <v>77</v>
      </c>
      <c r="E177" s="22" t="s">
        <v>76</v>
      </c>
      <c r="F177" s="22" t="s">
        <v>10</v>
      </c>
      <c r="G177" s="39"/>
      <c r="I177" s="39"/>
      <c r="J177" s="39"/>
      <c r="K177" s="73">
        <f>IFERROR(($L177-J177)/ABS(J177),0)</f>
        <v>0</v>
      </c>
      <c r="L177" s="39"/>
      <c r="M177" s="73">
        <f>IFERROR(($L177-L177)/ABS(L177),0)</f>
        <v>0</v>
      </c>
      <c r="N177" s="67"/>
      <c r="O177" s="39"/>
      <c r="P177" s="39"/>
      <c r="Q177" s="73">
        <f>IFERROR(($L177-P177)/ABS(P177),0)</f>
        <v>0</v>
      </c>
      <c r="R177" s="39"/>
      <c r="S177" s="73">
        <f>IFERROR(($L177-R177)/ABS(R177),0)</f>
        <v>0</v>
      </c>
    </row>
    <row r="178" spans="1:19" ht="15" hidden="1" customHeight="1" thickBot="1" x14ac:dyDescent="0.25">
      <c r="A178" s="18" t="s">
        <v>1</v>
      </c>
      <c r="B178" s="18"/>
    </row>
    <row r="179" spans="1:19" s="37" customFormat="1" ht="15" hidden="1" customHeight="1" x14ac:dyDescent="0.2">
      <c r="A179" s="37" t="str">
        <f>A176</f>
        <v>#hiderow</v>
      </c>
      <c r="B179" s="41"/>
      <c r="C179" s="42" t="str">
        <f>"Total "&amp;C176</f>
        <v>Total Income Tax Expense/Benefit</v>
      </c>
      <c r="D179" s="42"/>
      <c r="E179" s="42"/>
      <c r="F179" s="42"/>
      <c r="G179" s="43">
        <f>IF(Operator_Group5="+",1,-1)</f>
        <v>-1</v>
      </c>
      <c r="H179" s="94"/>
      <c r="I179" s="43">
        <f>SUMIFS(I177:I178,$D177:$D178,"&lt;&gt;*[-]*",$E177:$E178,"&lt;&gt;*[-]*",$F177:$F178,"&lt;&gt;*[-]*")</f>
        <v>0</v>
      </c>
      <c r="J179" s="43">
        <f>SUMIFS(J177:J178,$D177:$D178,"&lt;&gt;*[-]*",$E177:$E178,"&lt;&gt;*[-]*",$F177:$F178,"&lt;&gt;*[-]*")</f>
        <v>0</v>
      </c>
      <c r="K179" s="84">
        <f>IFERROR((I179-J179)/ABS(J179),0)</f>
        <v>0</v>
      </c>
      <c r="L179" s="43">
        <f>SUMIFS(L177:L178,$D177:$D178,"&lt;&gt;*[-]*",$E177:$E178,"&lt;&gt;*[-]*",$F177:$F178,"&lt;&gt;*[-]*")</f>
        <v>0</v>
      </c>
      <c r="M179" s="84">
        <f>IFERROR((I179-L179)/ABS(L179),0)</f>
        <v>0</v>
      </c>
      <c r="N179" s="94"/>
      <c r="O179" s="43">
        <f>SUMIFS(O177:O178,$D177:$D178,"&lt;&gt;*[-]*",$E177:$E178,"&lt;&gt;*[-]*",$F177:$F178,"&lt;&gt;*[-]*")</f>
        <v>0</v>
      </c>
      <c r="P179" s="43">
        <f>SUMIFS(P177:P178,$D177:$D178,"&lt;&gt;*[-]*",$E177:$E178,"&lt;&gt;*[-]*",$F177:$F178,"&lt;&gt;*[-]*")</f>
        <v>0</v>
      </c>
      <c r="Q179" s="84">
        <f>IFERROR((O179-P179)/ABS(P179),0)</f>
        <v>0</v>
      </c>
      <c r="R179" s="43">
        <f>SUMIFS(R177:R178,$D177:$D178,"&lt;&gt;*[-]*",$E177:$E178,"&lt;&gt;*[-]*",$F177:$F178,"&lt;&gt;*[-]*")</f>
        <v>0</v>
      </c>
      <c r="S179" s="84">
        <f>IFERROR((O179-R179)/ABS(R179),0)</f>
        <v>0</v>
      </c>
    </row>
    <row r="180" spans="1:19" s="37" customFormat="1" ht="15" hidden="1" customHeight="1" x14ac:dyDescent="0.2">
      <c r="A180" s="37" t="str">
        <f>A179</f>
        <v>#hiderow</v>
      </c>
      <c r="H180" s="94"/>
      <c r="N180" s="94"/>
    </row>
    <row r="181" spans="1:19" s="37" customFormat="1" ht="20.25" hidden="1" customHeight="1" thickBot="1" x14ac:dyDescent="0.25">
      <c r="A181" s="37" t="str">
        <f>IF(COUNTBLANK(A182:A183)&gt;0,"#showrow","#hiderow")</f>
        <v>#hiderow</v>
      </c>
      <c r="C181" s="20" t="str">
        <f>Group6</f>
        <v>Empty</v>
      </c>
      <c r="D181" s="20"/>
      <c r="E181" s="20"/>
      <c r="F181" s="20"/>
      <c r="G181" s="21"/>
      <c r="H181" s="94"/>
      <c r="I181" s="21"/>
      <c r="J181" s="21"/>
      <c r="K181" s="21"/>
      <c r="L181" s="21"/>
      <c r="M181" s="21"/>
      <c r="N181" s="94"/>
      <c r="O181" s="21"/>
      <c r="P181" s="21"/>
      <c r="Q181" s="21"/>
      <c r="R181" s="21"/>
      <c r="S181" s="21"/>
    </row>
    <row r="182" spans="1:19" ht="15" hidden="1" customHeight="1" x14ac:dyDescent="0.2">
      <c r="A182" s="18" t="s">
        <v>1</v>
      </c>
      <c r="D182" s="22" t="s">
        <v>77</v>
      </c>
      <c r="E182" s="22" t="s">
        <v>76</v>
      </c>
      <c r="F182" s="22" t="s">
        <v>10</v>
      </c>
      <c r="G182" s="39"/>
      <c r="I182" s="39"/>
      <c r="J182" s="39"/>
      <c r="K182" s="73">
        <f>IFERROR(($L182-J182)/ABS(J182),0)</f>
        <v>0</v>
      </c>
      <c r="L182" s="39"/>
      <c r="M182" s="73">
        <f>IFERROR(($L182-L182)/ABS(L182),0)</f>
        <v>0</v>
      </c>
      <c r="N182" s="67"/>
      <c r="O182" s="39"/>
      <c r="P182" s="39"/>
      <c r="Q182" s="73">
        <f>IFERROR(($L182-P182)/ABS(P182),0)</f>
        <v>0</v>
      </c>
      <c r="R182" s="39"/>
      <c r="S182" s="73">
        <f>IFERROR(($L182-R182)/ABS(R182),0)</f>
        <v>0</v>
      </c>
    </row>
    <row r="183" spans="1:19" ht="15" hidden="1" customHeight="1" thickBot="1" x14ac:dyDescent="0.25">
      <c r="A183" s="18" t="s">
        <v>1</v>
      </c>
      <c r="B183" s="18"/>
    </row>
    <row r="184" spans="1:19" s="37" customFormat="1" ht="15" hidden="1" customHeight="1" x14ac:dyDescent="0.2">
      <c r="A184" s="37" t="str">
        <f>A181</f>
        <v>#hiderow</v>
      </c>
      <c r="B184" s="41"/>
      <c r="C184" s="42" t="str">
        <f>"Total "&amp;C181</f>
        <v>Total Empty</v>
      </c>
      <c r="D184" s="42"/>
      <c r="E184" s="42"/>
      <c r="F184" s="42"/>
      <c r="G184" s="43">
        <f>IF(Operator_Group6="+",1,-1)</f>
        <v>-1</v>
      </c>
      <c r="H184" s="94"/>
      <c r="I184" s="43">
        <f>SUMIFS(I182:I183,$D182:$D183,"&lt;&gt;*[-]*",$E182:$E183,"&lt;&gt;*[-]*",$F182:$F183,"&lt;&gt;*[-]*")</f>
        <v>0</v>
      </c>
      <c r="J184" s="43">
        <f>SUMIFS(J182:J183,$D182:$D183,"&lt;&gt;*[-]*",$E182:$E183,"&lt;&gt;*[-]*",$F182:$F183,"&lt;&gt;*[-]*")</f>
        <v>0</v>
      </c>
      <c r="K184" s="84">
        <f>IFERROR((I184-J184)/ABS(J184),0)</f>
        <v>0</v>
      </c>
      <c r="L184" s="43">
        <f>SUMIFS(L182:L183,$D182:$D183,"&lt;&gt;*[-]*",$E182:$E183,"&lt;&gt;*[-]*",$F182:$F183,"&lt;&gt;*[-]*")</f>
        <v>0</v>
      </c>
      <c r="M184" s="84">
        <f>IFERROR((I184-L184)/ABS(L184),0)</f>
        <v>0</v>
      </c>
      <c r="N184" s="94"/>
      <c r="O184" s="43">
        <f>SUMIFS(O182:O183,$D182:$D183,"&lt;&gt;*[-]*",$E182:$E183,"&lt;&gt;*[-]*",$F182:$F183,"&lt;&gt;*[-]*")</f>
        <v>0</v>
      </c>
      <c r="P184" s="43">
        <f>SUMIFS(P182:P183,$D182:$D183,"&lt;&gt;*[-]*",$E182:$E183,"&lt;&gt;*[-]*",$F182:$F183,"&lt;&gt;*[-]*")</f>
        <v>0</v>
      </c>
      <c r="Q184" s="84">
        <f>IFERROR((O184-P184)/ABS(P184),0)</f>
        <v>0</v>
      </c>
      <c r="R184" s="43">
        <f>SUMIFS(R182:R183,$D182:$D183,"&lt;&gt;*[-]*",$E182:$E183,"&lt;&gt;*[-]*",$F182:$F183,"&lt;&gt;*[-]*")</f>
        <v>0</v>
      </c>
      <c r="S184" s="84">
        <f>IFERROR((O184-R184)/ABS(R184),0)</f>
        <v>0</v>
      </c>
    </row>
    <row r="185" spans="1:19" s="37" customFormat="1" ht="15" hidden="1" customHeight="1" x14ac:dyDescent="0.2">
      <c r="A185" s="37" t="str">
        <f>A184</f>
        <v>#hiderow</v>
      </c>
      <c r="H185" s="94"/>
      <c r="N185" s="94"/>
    </row>
    <row r="186" spans="1:19" s="37" customFormat="1" ht="20.25" hidden="1" customHeight="1" thickBot="1" x14ac:dyDescent="0.25">
      <c r="A186" s="37" t="str">
        <f>IF(COUNTBLANK(A187:A188)&gt;0,"#showrow","#hiderow")</f>
        <v>#hiderow</v>
      </c>
      <c r="C186" s="20" t="str">
        <f>Group7</f>
        <v>Empty</v>
      </c>
      <c r="D186" s="20"/>
      <c r="E186" s="20"/>
      <c r="F186" s="20"/>
      <c r="G186" s="21"/>
      <c r="H186" s="94"/>
      <c r="I186" s="21"/>
      <c r="J186" s="21"/>
      <c r="K186" s="21"/>
      <c r="L186" s="21"/>
      <c r="M186" s="21"/>
      <c r="N186" s="94"/>
      <c r="O186" s="21"/>
      <c r="P186" s="21"/>
      <c r="Q186" s="21"/>
      <c r="R186" s="21"/>
      <c r="S186" s="21"/>
    </row>
    <row r="187" spans="1:19" ht="15" hidden="1" customHeight="1" x14ac:dyDescent="0.2">
      <c r="A187" s="18" t="s">
        <v>1</v>
      </c>
      <c r="D187" s="22" t="s">
        <v>77</v>
      </c>
      <c r="E187" s="22" t="s">
        <v>76</v>
      </c>
      <c r="F187" s="22" t="s">
        <v>10</v>
      </c>
      <c r="G187" s="39"/>
      <c r="I187" s="39"/>
      <c r="J187" s="39"/>
      <c r="K187" s="73">
        <f>IFERROR(($L187-J187)/ABS(J187),0)</f>
        <v>0</v>
      </c>
      <c r="L187" s="39"/>
      <c r="M187" s="73">
        <f>IFERROR(($L187-L187)/ABS(L187),0)</f>
        <v>0</v>
      </c>
      <c r="N187" s="67"/>
      <c r="O187" s="39"/>
      <c r="P187" s="39"/>
      <c r="Q187" s="73">
        <f>IFERROR(($L187-P187)/ABS(P187),0)</f>
        <v>0</v>
      </c>
      <c r="R187" s="39"/>
      <c r="S187" s="73">
        <f>IFERROR(($L187-R187)/ABS(R187),0)</f>
        <v>0</v>
      </c>
    </row>
    <row r="188" spans="1:19" ht="15" hidden="1" customHeight="1" thickBot="1" x14ac:dyDescent="0.25">
      <c r="A188" s="18" t="s">
        <v>1</v>
      </c>
      <c r="B188" s="18"/>
    </row>
    <row r="189" spans="1:19" s="37" customFormat="1" ht="15" hidden="1" customHeight="1" x14ac:dyDescent="0.2">
      <c r="A189" s="37" t="str">
        <f>A186</f>
        <v>#hiderow</v>
      </c>
      <c r="B189" s="41"/>
      <c r="C189" s="42" t="str">
        <f>"Total "&amp;C186</f>
        <v>Total Empty</v>
      </c>
      <c r="D189" s="42"/>
      <c r="E189" s="42"/>
      <c r="F189" s="42"/>
      <c r="G189" s="43">
        <f>IF(Operator_Group7="+",1,-1)</f>
        <v>1</v>
      </c>
      <c r="H189" s="94"/>
      <c r="I189" s="43">
        <f>SUMIFS(I187:I188,$D187:$D188,"&lt;&gt;*[-]*",$E187:$E188,"&lt;&gt;*[-]*",$F187:$F188,"&lt;&gt;*[-]*")</f>
        <v>0</v>
      </c>
      <c r="J189" s="43">
        <f>SUMIFS(J187:J188,$D187:$D188,"&lt;&gt;*[-]*",$E187:$E188,"&lt;&gt;*[-]*",$F187:$F188,"&lt;&gt;*[-]*")</f>
        <v>0</v>
      </c>
      <c r="K189" s="84">
        <f>IFERROR((I189-J189)/ABS(J189),0)</f>
        <v>0</v>
      </c>
      <c r="L189" s="43">
        <f>SUMIFS(L187:L188,$D187:$D188,"&lt;&gt;*[-]*",$E187:$E188,"&lt;&gt;*[-]*",$F187:$F188,"&lt;&gt;*[-]*")</f>
        <v>0</v>
      </c>
      <c r="M189" s="84">
        <f>IFERROR((I189-L189)/ABS(L189),0)</f>
        <v>0</v>
      </c>
      <c r="N189" s="94"/>
      <c r="O189" s="43">
        <f>SUMIFS(O187:O188,$D187:$D188,"&lt;&gt;*[-]*",$E187:$E188,"&lt;&gt;*[-]*",$F187:$F188,"&lt;&gt;*[-]*")</f>
        <v>0</v>
      </c>
      <c r="P189" s="43">
        <f>SUMIFS(P187:P188,$D187:$D188,"&lt;&gt;*[-]*",$E187:$E188,"&lt;&gt;*[-]*",$F187:$F188,"&lt;&gt;*[-]*")</f>
        <v>0</v>
      </c>
      <c r="Q189" s="84">
        <f>IFERROR((O189-P189)/ABS(P189),0)</f>
        <v>0</v>
      </c>
      <c r="R189" s="43">
        <f>SUMIFS(R187:R188,$D187:$D188,"&lt;&gt;*[-]*",$E187:$E188,"&lt;&gt;*[-]*",$F187:$F188,"&lt;&gt;*[-]*")</f>
        <v>0</v>
      </c>
      <c r="S189" s="84">
        <f>IFERROR((O189-R189)/ABS(R189),0)</f>
        <v>0</v>
      </c>
    </row>
    <row r="190" spans="1:19" s="37" customFormat="1" ht="15" hidden="1" customHeight="1" x14ac:dyDescent="0.2">
      <c r="A190" s="37" t="str">
        <f>A189</f>
        <v>#hiderow</v>
      </c>
      <c r="H190" s="94"/>
      <c r="N190" s="94"/>
    </row>
    <row r="191" spans="1:19" s="37" customFormat="1" ht="20.25" hidden="1" customHeight="1" thickBot="1" x14ac:dyDescent="0.25">
      <c r="A191" s="37" t="str">
        <f>IF(COUNTBLANK(A192:A193)&gt;0,"#showrow","#hiderow")</f>
        <v>#hiderow</v>
      </c>
      <c r="C191" s="20" t="str">
        <f>Group8</f>
        <v>Empty</v>
      </c>
      <c r="D191" s="20"/>
      <c r="E191" s="20"/>
      <c r="F191" s="20"/>
      <c r="G191" s="21"/>
      <c r="H191" s="94"/>
      <c r="I191" s="21"/>
      <c r="J191" s="21"/>
      <c r="K191" s="21"/>
      <c r="L191" s="21"/>
      <c r="M191" s="21"/>
      <c r="N191" s="94"/>
      <c r="O191" s="21"/>
      <c r="P191" s="21"/>
      <c r="Q191" s="21"/>
      <c r="R191" s="21"/>
      <c r="S191" s="21"/>
    </row>
    <row r="192" spans="1:19" ht="15" hidden="1" customHeight="1" x14ac:dyDescent="0.2">
      <c r="A192" s="18" t="s">
        <v>1</v>
      </c>
      <c r="D192" s="22" t="s">
        <v>77</v>
      </c>
      <c r="E192" s="22" t="s">
        <v>76</v>
      </c>
      <c r="F192" s="22" t="s">
        <v>10</v>
      </c>
      <c r="G192" s="39"/>
      <c r="I192" s="39"/>
      <c r="J192" s="39"/>
      <c r="K192" s="73">
        <f>IFERROR(($L192-J192)/ABS(J192),0)</f>
        <v>0</v>
      </c>
      <c r="L192" s="39"/>
      <c r="M192" s="73">
        <f>IFERROR(($L192-L192)/ABS(L192),0)</f>
        <v>0</v>
      </c>
      <c r="N192" s="67"/>
      <c r="O192" s="39"/>
      <c r="P192" s="39"/>
      <c r="Q192" s="73">
        <f>IFERROR(($L192-P192)/ABS(P192),0)</f>
        <v>0</v>
      </c>
      <c r="R192" s="39"/>
      <c r="S192" s="73">
        <f>IFERROR(($L192-R192)/ABS(R192),0)</f>
        <v>0</v>
      </c>
    </row>
    <row r="193" spans="1:19" ht="15" hidden="1" customHeight="1" thickBot="1" x14ac:dyDescent="0.25">
      <c r="A193" s="18" t="s">
        <v>1</v>
      </c>
      <c r="B193" s="18"/>
    </row>
    <row r="194" spans="1:19" s="37" customFormat="1" ht="15" hidden="1" customHeight="1" x14ac:dyDescent="0.2">
      <c r="A194" s="37" t="str">
        <f>A191</f>
        <v>#hiderow</v>
      </c>
      <c r="B194" s="41"/>
      <c r="C194" s="42" t="str">
        <f>"Total "&amp;C191</f>
        <v>Total Empty</v>
      </c>
      <c r="D194" s="42"/>
      <c r="E194" s="42"/>
      <c r="F194" s="42"/>
      <c r="G194" s="43">
        <f>IF(Operator_Group8="+",1,-1)</f>
        <v>1</v>
      </c>
      <c r="H194" s="94"/>
      <c r="I194" s="43">
        <f>SUMIFS(I192:I193,$D192:$D193,"&lt;&gt;*[-]*",$E192:$E193,"&lt;&gt;*[-]*",$F192:$F193,"&lt;&gt;*[-]*")</f>
        <v>0</v>
      </c>
      <c r="J194" s="43">
        <f>SUMIFS(J192:J193,$D192:$D193,"&lt;&gt;*[-]*",$E192:$E193,"&lt;&gt;*[-]*",$F192:$F193,"&lt;&gt;*[-]*")</f>
        <v>0</v>
      </c>
      <c r="K194" s="84">
        <f>IFERROR((I194-J194)/ABS(J194),0)</f>
        <v>0</v>
      </c>
      <c r="L194" s="43">
        <f>SUMIFS(L192:L193,$D192:$D193,"&lt;&gt;*[-]*",$E192:$E193,"&lt;&gt;*[-]*",$F192:$F193,"&lt;&gt;*[-]*")</f>
        <v>0</v>
      </c>
      <c r="M194" s="84">
        <f>IFERROR((I194-L194)/ABS(L194),0)</f>
        <v>0</v>
      </c>
      <c r="N194" s="94"/>
      <c r="O194" s="43">
        <f>SUMIFS(O192:O193,$D192:$D193,"&lt;&gt;*[-]*",$E192:$E193,"&lt;&gt;*[-]*",$F192:$F193,"&lt;&gt;*[-]*")</f>
        <v>0</v>
      </c>
      <c r="P194" s="43">
        <f>SUMIFS(P192:P193,$D192:$D193,"&lt;&gt;*[-]*",$E192:$E193,"&lt;&gt;*[-]*",$F192:$F193,"&lt;&gt;*[-]*")</f>
        <v>0</v>
      </c>
      <c r="Q194" s="84">
        <f>IFERROR((O194-P194)/ABS(P194),0)</f>
        <v>0</v>
      </c>
      <c r="R194" s="43">
        <f>SUMIFS(R192:R193,$D192:$D193,"&lt;&gt;*[-]*",$E192:$E193,"&lt;&gt;*[-]*",$F192:$F193,"&lt;&gt;*[-]*")</f>
        <v>0</v>
      </c>
      <c r="S194" s="84">
        <f>IFERROR((O194-R194)/ABS(R194),0)</f>
        <v>0</v>
      </c>
    </row>
    <row r="195" spans="1:19" s="37" customFormat="1" ht="15" hidden="1" customHeight="1" x14ac:dyDescent="0.2">
      <c r="A195" s="37" t="str">
        <f>A194</f>
        <v>#hiderow</v>
      </c>
      <c r="H195" s="94"/>
      <c r="N195" s="94"/>
    </row>
    <row r="196" spans="1:19" s="37" customFormat="1" ht="20.25" hidden="1" customHeight="1" thickBot="1" x14ac:dyDescent="0.25">
      <c r="A196" s="37" t="str">
        <f>IF(COUNTBLANK(A197:A198)&gt;0,"#showrow","#hiderow")</f>
        <v>#hiderow</v>
      </c>
      <c r="C196" s="20" t="str">
        <f>Group9</f>
        <v>Empty</v>
      </c>
      <c r="D196" s="20"/>
      <c r="E196" s="20"/>
      <c r="F196" s="20"/>
      <c r="G196" s="21"/>
      <c r="H196" s="94"/>
      <c r="I196" s="21"/>
      <c r="J196" s="21"/>
      <c r="K196" s="21"/>
      <c r="L196" s="21"/>
      <c r="M196" s="21"/>
      <c r="N196" s="94"/>
      <c r="O196" s="21"/>
      <c r="P196" s="21"/>
      <c r="Q196" s="21"/>
      <c r="R196" s="21"/>
      <c r="S196" s="21"/>
    </row>
    <row r="197" spans="1:19" ht="15" hidden="1" customHeight="1" x14ac:dyDescent="0.2">
      <c r="A197" s="18" t="s">
        <v>1</v>
      </c>
      <c r="D197" s="22" t="s">
        <v>77</v>
      </c>
      <c r="E197" s="22" t="s">
        <v>76</v>
      </c>
      <c r="F197" s="22" t="s">
        <v>10</v>
      </c>
      <c r="G197" s="39"/>
      <c r="I197" s="39"/>
      <c r="J197" s="39"/>
      <c r="K197" s="73">
        <f>IFERROR(($L197-J197)/ABS(J197),0)</f>
        <v>0</v>
      </c>
      <c r="L197" s="39"/>
      <c r="M197" s="73">
        <f>IFERROR(($L197-L197)/ABS(L197),0)</f>
        <v>0</v>
      </c>
      <c r="N197" s="67"/>
      <c r="O197" s="39"/>
      <c r="P197" s="39"/>
      <c r="Q197" s="73">
        <f>IFERROR(($L197-P197)/ABS(P197),0)</f>
        <v>0</v>
      </c>
      <c r="R197" s="39"/>
      <c r="S197" s="73">
        <f>IFERROR(($L197-R197)/ABS(R197),0)</f>
        <v>0</v>
      </c>
    </row>
    <row r="198" spans="1:19" ht="15" hidden="1" customHeight="1" thickBot="1" x14ac:dyDescent="0.25">
      <c r="A198" s="18" t="s">
        <v>1</v>
      </c>
      <c r="B198" s="18"/>
    </row>
    <row r="199" spans="1:19" s="37" customFormat="1" ht="15" hidden="1" customHeight="1" x14ac:dyDescent="0.2">
      <c r="A199" s="37" t="str">
        <f>A196</f>
        <v>#hiderow</v>
      </c>
      <c r="B199" s="41"/>
      <c r="C199" s="42" t="str">
        <f>"Total "&amp;C196</f>
        <v>Total Empty</v>
      </c>
      <c r="D199" s="42"/>
      <c r="E199" s="42"/>
      <c r="F199" s="42"/>
      <c r="G199" s="43">
        <f>IF(Operator_Group9="+",1,-1)</f>
        <v>1</v>
      </c>
      <c r="H199" s="94"/>
      <c r="I199" s="43">
        <f>SUMIFS(I197:I198,$D197:$D198,"&lt;&gt;*[-]*",$E197:$E198,"&lt;&gt;*[-]*",$F197:$F198,"&lt;&gt;*[-]*")</f>
        <v>0</v>
      </c>
      <c r="J199" s="43">
        <f>SUMIFS(J197:J198,$D197:$D198,"&lt;&gt;*[-]*",$E197:$E198,"&lt;&gt;*[-]*",$F197:$F198,"&lt;&gt;*[-]*")</f>
        <v>0</v>
      </c>
      <c r="K199" s="84">
        <f>IFERROR((I199-J199)/ABS(J199),0)</f>
        <v>0</v>
      </c>
      <c r="L199" s="43">
        <f>SUMIFS(L197:L198,$D197:$D198,"&lt;&gt;*[-]*",$E197:$E198,"&lt;&gt;*[-]*",$F197:$F198,"&lt;&gt;*[-]*")</f>
        <v>0</v>
      </c>
      <c r="M199" s="84">
        <f>IFERROR((I199-L199)/ABS(L199),0)</f>
        <v>0</v>
      </c>
      <c r="N199" s="94"/>
      <c r="O199" s="43">
        <f>SUMIFS(O197:O198,$D197:$D198,"&lt;&gt;*[-]*",$E197:$E198,"&lt;&gt;*[-]*",$F197:$F198,"&lt;&gt;*[-]*")</f>
        <v>0</v>
      </c>
      <c r="P199" s="43">
        <f>SUMIFS(P197:P198,$D197:$D198,"&lt;&gt;*[-]*",$E197:$E198,"&lt;&gt;*[-]*",$F197:$F198,"&lt;&gt;*[-]*")</f>
        <v>0</v>
      </c>
      <c r="Q199" s="84">
        <f>IFERROR((O199-P199)/ABS(P199),0)</f>
        <v>0</v>
      </c>
      <c r="R199" s="43">
        <f>SUMIFS(R197:R198,$D197:$D198,"&lt;&gt;*[-]*",$E197:$E198,"&lt;&gt;*[-]*",$F197:$F198,"&lt;&gt;*[-]*")</f>
        <v>0</v>
      </c>
      <c r="S199" s="84">
        <f>IFERROR((O199-R199)/ABS(R199),0)</f>
        <v>0</v>
      </c>
    </row>
    <row r="200" spans="1:19" s="37" customFormat="1" ht="15" hidden="1" customHeight="1" x14ac:dyDescent="0.2">
      <c r="A200" s="37" t="str">
        <f>A199</f>
        <v>#hiderow</v>
      </c>
      <c r="H200" s="94"/>
      <c r="N200" s="94"/>
    </row>
    <row r="201" spans="1:19" s="37" customFormat="1" ht="20.25" hidden="1" customHeight="1" thickBot="1" x14ac:dyDescent="0.25">
      <c r="A201" s="37" t="str">
        <f>IF(COUNTBLANK(A202:A203)&gt;0,"#showrow","#hiderow")</f>
        <v>#hiderow</v>
      </c>
      <c r="C201" s="20" t="str">
        <f>Group10</f>
        <v>Empty</v>
      </c>
      <c r="D201" s="20"/>
      <c r="E201" s="20"/>
      <c r="F201" s="20"/>
      <c r="G201" s="21"/>
      <c r="H201" s="94"/>
      <c r="I201" s="21"/>
      <c r="J201" s="21"/>
      <c r="K201" s="21"/>
      <c r="L201" s="21"/>
      <c r="M201" s="21"/>
      <c r="N201" s="94"/>
      <c r="O201" s="21"/>
      <c r="P201" s="21"/>
      <c r="Q201" s="21"/>
      <c r="R201" s="21"/>
      <c r="S201" s="21"/>
    </row>
    <row r="202" spans="1:19" ht="15" hidden="1" customHeight="1" x14ac:dyDescent="0.2">
      <c r="A202" s="18" t="s">
        <v>1</v>
      </c>
      <c r="D202" s="22" t="s">
        <v>77</v>
      </c>
      <c r="E202" s="22" t="s">
        <v>76</v>
      </c>
      <c r="F202" s="22" t="s">
        <v>10</v>
      </c>
      <c r="G202" s="39"/>
      <c r="I202" s="39"/>
      <c r="J202" s="39"/>
      <c r="K202" s="73">
        <f>IFERROR(($L202-J202)/ABS(J202),0)</f>
        <v>0</v>
      </c>
      <c r="L202" s="39"/>
      <c r="M202" s="73">
        <f>IFERROR(($L202-L202)/ABS(L202),0)</f>
        <v>0</v>
      </c>
      <c r="N202" s="67"/>
      <c r="O202" s="39"/>
      <c r="P202" s="39"/>
      <c r="Q202" s="73">
        <f>IFERROR(($L202-P202)/ABS(P202),0)</f>
        <v>0</v>
      </c>
      <c r="R202" s="39"/>
      <c r="S202" s="73">
        <f>IFERROR(($L202-R202)/ABS(R202),0)</f>
        <v>0</v>
      </c>
    </row>
    <row r="203" spans="1:19" ht="15" hidden="1" customHeight="1" thickBot="1" x14ac:dyDescent="0.25">
      <c r="A203" s="18" t="s">
        <v>1</v>
      </c>
      <c r="B203" s="18"/>
    </row>
    <row r="204" spans="1:19" s="37" customFormat="1" ht="15" hidden="1" customHeight="1" x14ac:dyDescent="0.2">
      <c r="A204" s="37" t="str">
        <f>A201</f>
        <v>#hiderow</v>
      </c>
      <c r="B204" s="41"/>
      <c r="C204" s="42" t="str">
        <f>"Total "&amp;C201</f>
        <v>Total Empty</v>
      </c>
      <c r="D204" s="42"/>
      <c r="E204" s="42"/>
      <c r="F204" s="42"/>
      <c r="G204" s="43">
        <f>IF(Operator_Group10="+",1,-1)</f>
        <v>1</v>
      </c>
      <c r="H204" s="94"/>
      <c r="I204" s="43">
        <f>SUMIFS(I202:I203,$D202:$D203,"&lt;&gt;*[-]*",$E202:$E203,"&lt;&gt;*[-]*",$F202:$F203,"&lt;&gt;*[-]*")</f>
        <v>0</v>
      </c>
      <c r="J204" s="43">
        <f>SUMIFS(J202:J203,$D202:$D203,"&lt;&gt;*[-]*",$E202:$E203,"&lt;&gt;*[-]*",$F202:$F203,"&lt;&gt;*[-]*")</f>
        <v>0</v>
      </c>
      <c r="K204" s="84">
        <f>IFERROR((I204-J204)/ABS(J204),0)</f>
        <v>0</v>
      </c>
      <c r="L204" s="43">
        <f>SUMIFS(L202:L203,$D202:$D203,"&lt;&gt;*[-]*",$E202:$E203,"&lt;&gt;*[-]*",$F202:$F203,"&lt;&gt;*[-]*")</f>
        <v>0</v>
      </c>
      <c r="M204" s="84">
        <f>IFERROR((K204-L204)/ABS(L204),0)</f>
        <v>0</v>
      </c>
      <c r="N204" s="94"/>
      <c r="O204" s="43">
        <f>SUMIFS(O202:O203,$D202:$D203,"&lt;&gt;*[-]*",$E202:$E203,"&lt;&gt;*[-]*",$F202:$F203,"&lt;&gt;*[-]*")</f>
        <v>0</v>
      </c>
      <c r="P204" s="43">
        <f>SUMIFS(P202:P203,$D202:$D203,"&lt;&gt;*[-]*",$E202:$E203,"&lt;&gt;*[-]*",$F202:$F203,"&lt;&gt;*[-]*")</f>
        <v>0</v>
      </c>
      <c r="Q204" s="84">
        <f>IFERROR((O204-P204)/ABS(P204),0)</f>
        <v>0</v>
      </c>
      <c r="R204" s="43">
        <f>SUMIFS(R202:R203,$D202:$D203,"&lt;&gt;*[-]*",$E202:$E203,"&lt;&gt;*[-]*",$F202:$F203,"&lt;&gt;*[-]*")</f>
        <v>0</v>
      </c>
      <c r="S204" s="84">
        <f>IFERROR((O204-R204)/ABS(R204),0)</f>
        <v>0</v>
      </c>
    </row>
    <row r="205" spans="1:19" s="37" customFormat="1" ht="15" hidden="1" customHeight="1" x14ac:dyDescent="0.2">
      <c r="A205" s="37" t="str">
        <f>A204</f>
        <v>#hiderow</v>
      </c>
      <c r="H205" s="94"/>
      <c r="N205" s="94"/>
    </row>
    <row r="206" spans="1:19" ht="15" hidden="1" customHeight="1" thickBot="1" x14ac:dyDescent="0.25">
      <c r="A206" s="18" t="s">
        <v>1</v>
      </c>
      <c r="B206" s="18"/>
    </row>
    <row r="207" spans="1:19" s="47" customFormat="1" ht="15" customHeight="1" x14ac:dyDescent="0.2">
      <c r="A207" s="37" t="str">
        <f>IF(COUNTIF(A11:A206,"#showrow")&gt;0,"#showrow","#hiderow")</f>
        <v>#showrow</v>
      </c>
      <c r="C207" s="48" t="str">
        <f>"Total "&amp;GroupTotal</f>
        <v>Total Net Income</v>
      </c>
      <c r="D207" s="48"/>
      <c r="E207" s="48"/>
      <c r="F207" s="48"/>
      <c r="G207" s="49"/>
      <c r="H207" s="94"/>
      <c r="I207" s="49">
        <f>SUMPRODUCT($G$11:$G$206,I$11:I$206)</f>
        <v>-2440.6500000000415</v>
      </c>
      <c r="J207" s="49">
        <f>SUMPRODUCT($G$11:$G$206,J$11:J$206)</f>
        <v>130023.88999999991</v>
      </c>
      <c r="K207" s="85">
        <f>IFERROR((I207-J207)/ABS(J207),0)</f>
        <v>-1.0187707812771949</v>
      </c>
      <c r="L207" s="49">
        <f>SUMPRODUCT($G$11:$G$206,L$11:L$206)</f>
        <v>14951</v>
      </c>
      <c r="M207" s="85">
        <f>IFERROR((I207-L207)/ABS(L207),0)</f>
        <v>-1.1632432613203159</v>
      </c>
      <c r="N207" s="74"/>
      <c r="O207" s="49">
        <f>SUMPRODUCT($G$11:$G$206,O$11:O$206)</f>
        <v>204032.2999999997</v>
      </c>
      <c r="P207" s="49">
        <f>SUMPRODUCT($G$11:$G$206,P$11:P$206)</f>
        <v>228033.12000000032</v>
      </c>
      <c r="Q207" s="85">
        <f>IFERROR((O207-P207)/ABS(P207),0)</f>
        <v>-0.10525146522575574</v>
      </c>
      <c r="R207" s="49">
        <f>SUMPRODUCT($G$11:$G$206,R$11:R$206)</f>
        <v>99691</v>
      </c>
      <c r="S207" s="85">
        <f>IFERROR((O207-R207)/ABS(R207),0)</f>
        <v>1.0466471396615511</v>
      </c>
    </row>
    <row r="208" spans="1:19" s="37" customFormat="1" ht="15" hidden="1" customHeight="1" x14ac:dyDescent="0.2">
      <c r="A208" s="18" t="s">
        <v>1</v>
      </c>
      <c r="H208" s="94"/>
      <c r="N208" s="94"/>
    </row>
    <row r="209" spans="1:19" s="37" customFormat="1" ht="15" hidden="1" customHeight="1" x14ac:dyDescent="0.2">
      <c r="A209" s="18" t="s">
        <v>1</v>
      </c>
      <c r="H209" s="94"/>
      <c r="N209" s="94"/>
    </row>
    <row r="210" spans="1:19" ht="20.25" hidden="1" customHeight="1" thickBot="1" x14ac:dyDescent="0.25">
      <c r="A210" s="18" t="s">
        <v>1</v>
      </c>
      <c r="D210" s="20" t="str">
        <f>$D$4</f>
        <v>103 (Avista Sun City West)</v>
      </c>
      <c r="E210" s="20" t="str">
        <f>$E$4</f>
        <v>All Departments</v>
      </c>
      <c r="F210" s="20" t="str">
        <f>GroupTotal</f>
        <v>Net Income</v>
      </c>
      <c r="G210" s="21"/>
      <c r="I210" s="55">
        <v>-2440.65</v>
      </c>
      <c r="J210" s="55">
        <v>130023.89</v>
      </c>
      <c r="K210" s="55"/>
      <c r="L210" s="55">
        <v>14951</v>
      </c>
      <c r="M210" s="55"/>
      <c r="O210" s="55">
        <v>204032.3</v>
      </c>
      <c r="P210" s="55">
        <v>228033.12</v>
      </c>
      <c r="Q210" s="55"/>
      <c r="R210" s="55">
        <v>99691</v>
      </c>
      <c r="S210" s="56">
        <f>SUM(I210:R210)</f>
        <v>674290.65999999992</v>
      </c>
    </row>
    <row r="211" spans="1:19" s="37" customFormat="1" ht="15" hidden="1" customHeight="1" x14ac:dyDescent="0.2">
      <c r="A211" s="37" t="s">
        <v>1</v>
      </c>
      <c r="H211" s="94"/>
      <c r="I211" s="57">
        <f>_xlfn.IFNA(ROUND(I210-I207,0),0)</f>
        <v>0</v>
      </c>
      <c r="J211" s="57">
        <f>_xlfn.IFNA(ROUND(J210-J207,0),0)</f>
        <v>0</v>
      </c>
      <c r="K211" s="57">
        <f>_xlfn.IFNA(ROUND(K210-K207,0),0)</f>
        <v>1</v>
      </c>
      <c r="L211" s="57">
        <f>_xlfn.IFNA(ROUND(L210-L207,0),0)</f>
        <v>0</v>
      </c>
      <c r="M211" s="57">
        <f>_xlfn.IFNA(ROUND(M210-M207,0),0)</f>
        <v>1</v>
      </c>
      <c r="N211" s="94"/>
      <c r="O211" s="57">
        <f>_xlfn.IFNA(ROUND(O210-O207,0),0)</f>
        <v>0</v>
      </c>
      <c r="P211" s="57">
        <f>_xlfn.IFNA(ROUND(P210-P207,0),0)</f>
        <v>0</v>
      </c>
      <c r="Q211" s="57">
        <f>_xlfn.IFNA(ROUND(Q210-Q207,0),0)</f>
        <v>0</v>
      </c>
      <c r="R211" s="57">
        <f>_xlfn.IFNA(ROUND(R210-R207,0),0)</f>
        <v>0</v>
      </c>
      <c r="S211" s="57">
        <f>_xlfn.IFNA(ROUND(S210-S207,0),0)</f>
        <v>674290</v>
      </c>
    </row>
    <row r="343" spans="8:14" ht="15" customHeight="1" x14ac:dyDescent="0.2">
      <c r="H343" s="74"/>
      <c r="N343" s="74"/>
    </row>
    <row r="370" spans="8:14" ht="15" customHeight="1" x14ac:dyDescent="0.2">
      <c r="H370" s="74"/>
      <c r="N370" s="74"/>
    </row>
  </sheetData>
  <sheetProtection algorithmName="SHA-512" hashValue="+hme4xuSrjXGna3QAL/4ExorIKoKFUD7h4FX3d780S5S8AJvFnj2U7VqpDYdilxa3fMl9um+1rMVcwxF9roaGw==" saltValue="T4W+wnlbRJPrLa/Eliihaw==" spinCount="100000" sheet="1" objects="1" scenarios="1"/>
  <conditionalFormatting sqref="N158">
    <cfRule type="cellIs" dxfId="13" priority="9" operator="equal">
      <formula>FALSE</formula>
    </cfRule>
    <cfRule type="cellIs" dxfId="12" priority="10" operator="equal">
      <formula>TRUE</formula>
    </cfRule>
  </conditionalFormatting>
  <conditionalFormatting sqref="H158">
    <cfRule type="cellIs" dxfId="11" priority="7" operator="equal">
      <formula>FALSE</formula>
    </cfRule>
    <cfRule type="cellIs" dxfId="10" priority="8" operator="equal">
      <formula>TRUE</formula>
    </cfRule>
  </conditionalFormatting>
  <conditionalFormatting sqref="I158:M158">
    <cfRule type="cellIs" dxfId="9" priority="5" operator="equal">
      <formula>FALSE</formula>
    </cfRule>
    <cfRule type="cellIs" dxfId="8" priority="6" operator="equal">
      <formula>TRUE</formula>
    </cfRule>
  </conditionalFormatting>
  <conditionalFormatting sqref="O158:R158">
    <cfRule type="cellIs" dxfId="7" priority="3" operator="equal">
      <formula>FALSE</formula>
    </cfRule>
    <cfRule type="cellIs" dxfId="6" priority="4" operator="equal">
      <formula>TRUE</formula>
    </cfRule>
  </conditionalFormatting>
  <conditionalFormatting sqref="S158">
    <cfRule type="cellIs" dxfId="5" priority="1" operator="equal">
      <formula>FALSE</formula>
    </cfRule>
    <cfRule type="cellIs" dxfId="4" priority="2" operator="equal">
      <formula>TRUE</formula>
    </cfRule>
  </conditionalFormatting>
  <dataValidations count="1">
    <dataValidation type="list" allowBlank="1" showInputMessage="1" showErrorMessage="1" sqref="D5:E5" xr:uid="{4F76ABF0-D0B1-4526-B044-DE9C3C2F8EA2}">
      <formula1>"TRUE,FALSE"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EB2F-9A66-4AE0-8A2C-4284E83553B3}">
  <sheetPr codeName="Sheet1"/>
  <dimension ref="A1:T227"/>
  <sheetViews>
    <sheetView workbookViewId="0">
      <pane xSplit="7" ySplit="10" topLeftCell="H178" activePane="bottomRight" state="frozen"/>
      <selection pane="topRight" activeCell="H1" sqref="H1"/>
      <selection pane="bottomLeft" activeCell="A11" sqref="A11"/>
      <selection pane="bottomRight" activeCell="S144" activeCellId="6" sqref="V143 S51 S78 S90 S113 S125 S144"/>
    </sheetView>
  </sheetViews>
  <sheetFormatPr defaultColWidth="9.125" defaultRowHeight="11.4" x14ac:dyDescent="0.2"/>
  <cols>
    <col min="1" max="1" width="8.125" style="94" hidden="1" customWidth="1"/>
    <col min="2" max="3" width="2.875" style="94" customWidth="1"/>
    <col min="4" max="4" width="24.875" style="94" hidden="1" customWidth="1"/>
    <col min="5" max="5" width="16.375" style="94" hidden="1" customWidth="1"/>
    <col min="6" max="6" width="43.625" style="94" bestFit="1" customWidth="1"/>
    <col min="7" max="7" width="2.625" style="94" hidden="1" customWidth="1"/>
    <col min="8" max="19" width="12.125" style="94" customWidth="1"/>
    <col min="20" max="20" width="15.25" style="94" customWidth="1"/>
    <col min="21" max="16384" width="9.125" style="94"/>
  </cols>
  <sheetData>
    <row r="1" spans="1:20" hidden="1" x14ac:dyDescent="0.2">
      <c r="A1" s="94" t="s">
        <v>0</v>
      </c>
      <c r="C1" s="94" t="s">
        <v>1</v>
      </c>
      <c r="D1" s="94" t="str">
        <f>IF(D5,"#showcolumn","#hidecolumn")</f>
        <v>#hidecolumn</v>
      </c>
      <c r="E1" s="94" t="str">
        <f>IF(E5,"#showcolumn","#hidecolumn")</f>
        <v>#hidecolumn</v>
      </c>
      <c r="G1" s="94" t="s">
        <v>0</v>
      </c>
      <c r="H1" s="94" t="str">
        <f t="shared" ref="H1:S1" si="0">IF(H5="Empty","#hidecolumn","#showcolumn")</f>
        <v>#showcolumn</v>
      </c>
      <c r="I1" s="94" t="str">
        <f t="shared" si="0"/>
        <v>#showcolumn</v>
      </c>
      <c r="J1" s="94" t="str">
        <f t="shared" si="0"/>
        <v>#showcolumn</v>
      </c>
      <c r="K1" s="94" t="str">
        <f t="shared" si="0"/>
        <v>#showcolumn</v>
      </c>
      <c r="L1" s="94" t="str">
        <f t="shared" si="0"/>
        <v>#showcolumn</v>
      </c>
      <c r="M1" s="94" t="str">
        <f t="shared" si="0"/>
        <v>#showcolumn</v>
      </c>
      <c r="N1" s="94" t="str">
        <f t="shared" si="0"/>
        <v>#showcolumn</v>
      </c>
      <c r="O1" s="94" t="str">
        <f t="shared" si="0"/>
        <v>#showcolumn</v>
      </c>
      <c r="P1" s="94" t="str">
        <f t="shared" si="0"/>
        <v>#showcolumn</v>
      </c>
      <c r="Q1" s="94" t="str">
        <f t="shared" si="0"/>
        <v>#showcolumn</v>
      </c>
      <c r="R1" s="94" t="str">
        <f t="shared" si="0"/>
        <v>#showcolumn</v>
      </c>
      <c r="S1" s="94" t="str">
        <f t="shared" si="0"/>
        <v>#showcolumn</v>
      </c>
      <c r="T1" s="94" t="s">
        <v>68</v>
      </c>
    </row>
    <row r="2" spans="1:20" ht="13.2" hidden="1" thickBot="1" x14ac:dyDescent="0.25">
      <c r="A2" s="94" t="s">
        <v>1</v>
      </c>
      <c r="B2" s="117" t="str">
        <f>IF(FlagProtectSheet,"#protectsheet","#unprotectsheet")</f>
        <v>#protectsheet</v>
      </c>
      <c r="D2" s="8" t="s">
        <v>16</v>
      </c>
      <c r="E2" s="9"/>
      <c r="H2" s="94" t="s">
        <v>7</v>
      </c>
    </row>
    <row r="3" spans="1:20" hidden="1" x14ac:dyDescent="0.2">
      <c r="A3" s="94" t="s">
        <v>1</v>
      </c>
      <c r="D3" s="92" t="s">
        <v>44</v>
      </c>
      <c r="E3" s="92" t="s">
        <v>45</v>
      </c>
      <c r="H3" s="95">
        <f t="shared" ref="H3:Q3" si="1">IF(H4=12,I3-1,I3)</f>
        <v>2021</v>
      </c>
      <c r="I3" s="95">
        <f t="shared" si="1"/>
        <v>2021</v>
      </c>
      <c r="J3" s="95">
        <f t="shared" si="1"/>
        <v>2021</v>
      </c>
      <c r="K3" s="95">
        <f t="shared" si="1"/>
        <v>2021</v>
      </c>
      <c r="L3" s="95">
        <f t="shared" si="1"/>
        <v>2021</v>
      </c>
      <c r="M3" s="95">
        <f t="shared" si="1"/>
        <v>2021</v>
      </c>
      <c r="N3" s="95">
        <f t="shared" si="1"/>
        <v>2022</v>
      </c>
      <c r="O3" s="95">
        <f t="shared" si="1"/>
        <v>2022</v>
      </c>
      <c r="P3" s="95">
        <f t="shared" si="1"/>
        <v>2022</v>
      </c>
      <c r="Q3" s="95">
        <f t="shared" si="1"/>
        <v>2022</v>
      </c>
      <c r="R3" s="95">
        <f>IF(R4=12,S3-1,S3)</f>
        <v>2022</v>
      </c>
      <c r="S3" s="95">
        <f t="shared" ref="S3" si="2">pvYear</f>
        <v>2022</v>
      </c>
      <c r="T3" s="113"/>
    </row>
    <row r="4" spans="1:20" ht="12" hidden="1" thickBot="1" x14ac:dyDescent="0.25">
      <c r="A4" s="94" t="s">
        <v>1</v>
      </c>
      <c r="D4" s="95" t="str">
        <f>'T12 Summary'!$D$4</f>
        <v>103 (Avista Sun City West)</v>
      </c>
      <c r="E4" s="95" t="str">
        <f>'T12 Summary'!$E$4</f>
        <v>All Departments</v>
      </c>
      <c r="H4" s="95">
        <f t="shared" ref="H4:P4" si="3">IF(I4=1,12,I4-1)</f>
        <v>7</v>
      </c>
      <c r="I4" s="95">
        <f t="shared" si="3"/>
        <v>8</v>
      </c>
      <c r="J4" s="95">
        <f t="shared" si="3"/>
        <v>9</v>
      </c>
      <c r="K4" s="95">
        <f t="shared" si="3"/>
        <v>10</v>
      </c>
      <c r="L4" s="95">
        <f t="shared" si="3"/>
        <v>11</v>
      </c>
      <c r="M4" s="95">
        <f t="shared" si="3"/>
        <v>12</v>
      </c>
      <c r="N4" s="95">
        <f t="shared" si="3"/>
        <v>1</v>
      </c>
      <c r="O4" s="95">
        <f t="shared" si="3"/>
        <v>2</v>
      </c>
      <c r="P4" s="95">
        <f t="shared" si="3"/>
        <v>3</v>
      </c>
      <c r="Q4" s="95">
        <f>IF(R4=1,12,R4-1)</f>
        <v>4</v>
      </c>
      <c r="R4" s="95">
        <f>IF(S4=1,12,S4-1)</f>
        <v>5</v>
      </c>
      <c r="S4" s="95">
        <f>pvPeriod</f>
        <v>6</v>
      </c>
    </row>
    <row r="5" spans="1:20" ht="12" hidden="1" thickBot="1" x14ac:dyDescent="0.25">
      <c r="A5" s="94" t="s">
        <v>1</v>
      </c>
      <c r="D5" s="25" t="b">
        <v>0</v>
      </c>
      <c r="E5" s="25" t="b">
        <v>0</v>
      </c>
      <c r="H5" s="118" t="s">
        <v>104</v>
      </c>
      <c r="I5" s="118" t="s">
        <v>104</v>
      </c>
      <c r="J5" s="118" t="s">
        <v>104</v>
      </c>
      <c r="K5" s="118" t="s">
        <v>104</v>
      </c>
      <c r="L5" s="118" t="s">
        <v>104</v>
      </c>
      <c r="M5" s="118" t="s">
        <v>104</v>
      </c>
      <c r="N5" s="118" t="s">
        <v>104</v>
      </c>
      <c r="O5" s="118" t="s">
        <v>104</v>
      </c>
      <c r="P5" s="118" t="s">
        <v>104</v>
      </c>
      <c r="Q5" s="118" t="s">
        <v>104</v>
      </c>
      <c r="R5" s="118" t="s">
        <v>104</v>
      </c>
      <c r="S5" s="118" t="s">
        <v>104</v>
      </c>
    </row>
    <row r="6" spans="1:20" hidden="1" x14ac:dyDescent="0.2">
      <c r="A6" s="94" t="s">
        <v>1</v>
      </c>
    </row>
    <row r="7" spans="1:20" ht="30.6" thickBot="1" x14ac:dyDescent="0.55000000000000004">
      <c r="C7" s="119" t="s">
        <v>78</v>
      </c>
      <c r="D7" s="119"/>
      <c r="E7" s="119"/>
      <c r="F7" s="119"/>
    </row>
    <row r="8" spans="1:20" ht="18.600000000000001" x14ac:dyDescent="0.2">
      <c r="C8" s="120" t="str">
        <f>$D$4</f>
        <v>103 (Avista Sun City West)</v>
      </c>
      <c r="E8" s="120"/>
      <c r="F8" s="120"/>
      <c r="H8" s="121" t="s">
        <v>3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</row>
    <row r="9" spans="1:20" ht="15" x14ac:dyDescent="0.2">
      <c r="C9" s="122"/>
      <c r="D9" s="122"/>
      <c r="E9" s="122"/>
      <c r="F9" s="122">
        <f>$S$10</f>
        <v>44727</v>
      </c>
      <c r="G9" s="123"/>
      <c r="H9" s="124" t="str">
        <f t="shared" ref="H9:S9" ca="1" si="4">IF(OFFSET(H5,0,-1)&lt;&gt;H5,H5,"")</f>
        <v>Actual</v>
      </c>
      <c r="I9" s="124" t="str">
        <f t="shared" ca="1" si="4"/>
        <v/>
      </c>
      <c r="J9" s="124" t="str">
        <f t="shared" ca="1" si="4"/>
        <v/>
      </c>
      <c r="K9" s="124" t="str">
        <f t="shared" ca="1" si="4"/>
        <v/>
      </c>
      <c r="L9" s="124" t="str">
        <f t="shared" ca="1" si="4"/>
        <v/>
      </c>
      <c r="M9" s="124" t="str">
        <f t="shared" ca="1" si="4"/>
        <v/>
      </c>
      <c r="N9" s="124" t="str">
        <f t="shared" ca="1" si="4"/>
        <v/>
      </c>
      <c r="O9" s="124" t="str">
        <f t="shared" ca="1" si="4"/>
        <v/>
      </c>
      <c r="P9" s="124" t="str">
        <f t="shared" ca="1" si="4"/>
        <v/>
      </c>
      <c r="Q9" s="124" t="str">
        <f t="shared" ca="1" si="4"/>
        <v/>
      </c>
      <c r="R9" s="124" t="str">
        <f t="shared" ca="1" si="4"/>
        <v/>
      </c>
      <c r="S9" s="124" t="str">
        <f t="shared" ca="1" si="4"/>
        <v/>
      </c>
      <c r="T9" s="72" t="s">
        <v>184</v>
      </c>
    </row>
    <row r="10" spans="1:20" ht="15" x14ac:dyDescent="0.2">
      <c r="C10" s="125"/>
      <c r="D10" s="125"/>
      <c r="E10" s="125"/>
      <c r="F10" s="125" t="str">
        <f>"in "&amp;$F$4&amp;" currency"</f>
        <v>in  currency</v>
      </c>
      <c r="G10" s="126"/>
      <c r="H10" s="68">
        <f t="shared" ref="H10:S10" si="5">DATE(H$3,H$4,15)</f>
        <v>44392</v>
      </c>
      <c r="I10" s="68">
        <f t="shared" si="5"/>
        <v>44423</v>
      </c>
      <c r="J10" s="68">
        <f t="shared" si="5"/>
        <v>44454</v>
      </c>
      <c r="K10" s="68">
        <f t="shared" si="5"/>
        <v>44484</v>
      </c>
      <c r="L10" s="68">
        <f t="shared" si="5"/>
        <v>44515</v>
      </c>
      <c r="M10" s="68">
        <f t="shared" si="5"/>
        <v>44545</v>
      </c>
      <c r="N10" s="68">
        <f t="shared" si="5"/>
        <v>44576</v>
      </c>
      <c r="O10" s="68">
        <f t="shared" si="5"/>
        <v>44607</v>
      </c>
      <c r="P10" s="68">
        <f t="shared" si="5"/>
        <v>44635</v>
      </c>
      <c r="Q10" s="68">
        <f t="shared" si="5"/>
        <v>44666</v>
      </c>
      <c r="R10" s="68">
        <f t="shared" si="5"/>
        <v>44696</v>
      </c>
      <c r="S10" s="68">
        <f t="shared" si="5"/>
        <v>44727</v>
      </c>
      <c r="T10" s="72" t="s">
        <v>117</v>
      </c>
    </row>
    <row r="11" spans="1:20" x14ac:dyDescent="0.2">
      <c r="A11" s="94" t="s">
        <v>9</v>
      </c>
    </row>
    <row r="12" spans="1:20" ht="20.25" hidden="1" customHeight="1" thickBot="1" x14ac:dyDescent="0.25">
      <c r="A12" s="94" t="str">
        <f>IF(COUNTBLANK(A13:A14)&gt;0,"#showrow","#hiderow")</f>
        <v>#hiderow</v>
      </c>
      <c r="C12" s="8" t="str">
        <f>GroupISDet1</f>
        <v>Assisted Living Revenue</v>
      </c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15" hidden="1" customHeight="1" x14ac:dyDescent="0.2">
      <c r="A13" s="94" t="s">
        <v>1</v>
      </c>
      <c r="D13" s="92" t="s">
        <v>77</v>
      </c>
      <c r="E13" s="92" t="s">
        <v>76</v>
      </c>
      <c r="F13" s="92" t="s">
        <v>10</v>
      </c>
      <c r="G13" s="92"/>
      <c r="H13" s="127"/>
      <c r="I13" s="127"/>
      <c r="J13" s="127"/>
      <c r="K13" s="96"/>
      <c r="L13" s="96"/>
      <c r="M13" s="96"/>
      <c r="N13" s="96"/>
      <c r="O13" s="96"/>
      <c r="P13" s="96"/>
      <c r="Q13" s="96"/>
      <c r="R13" s="96"/>
      <c r="S13" s="96"/>
      <c r="T13" s="96">
        <f>SUM(H13:S13)</f>
        <v>0</v>
      </c>
    </row>
    <row r="14" spans="1:20" ht="12" hidden="1" thickBot="1" x14ac:dyDescent="0.25">
      <c r="A14" s="94" t="s">
        <v>1</v>
      </c>
    </row>
    <row r="15" spans="1:20" ht="12.6" hidden="1" x14ac:dyDescent="0.2">
      <c r="A15" s="94" t="str">
        <f>A12</f>
        <v>#hiderow</v>
      </c>
      <c r="C15" s="128" t="str">
        <f>"Total "&amp;C12</f>
        <v>Total Assisted Living Revenue</v>
      </c>
      <c r="D15" s="128"/>
      <c r="E15" s="128"/>
      <c r="F15" s="128"/>
      <c r="G15" s="129" cm="1">
        <f t="array" ref="G15">IF(Operator_GroupISDet1="+",1,-1)</f>
        <v>1</v>
      </c>
      <c r="H15" s="129">
        <f t="shared" ref="H15:T15" si="6">SUMIFS(H13:H14,$D13:$D14,"&lt;&gt;*[-]*",$E13:$E14,"&lt;&gt;*[-]*",$F13:$F14,"&lt;&gt;*[-]*")</f>
        <v>0</v>
      </c>
      <c r="I15" s="129">
        <f t="shared" si="6"/>
        <v>0</v>
      </c>
      <c r="J15" s="129">
        <f t="shared" si="6"/>
        <v>0</v>
      </c>
      <c r="K15" s="129">
        <f t="shared" si="6"/>
        <v>0</v>
      </c>
      <c r="L15" s="129">
        <f t="shared" si="6"/>
        <v>0</v>
      </c>
      <c r="M15" s="129">
        <f t="shared" si="6"/>
        <v>0</v>
      </c>
      <c r="N15" s="129">
        <f t="shared" si="6"/>
        <v>0</v>
      </c>
      <c r="O15" s="129">
        <f t="shared" si="6"/>
        <v>0</v>
      </c>
      <c r="P15" s="129">
        <f t="shared" si="6"/>
        <v>0</v>
      </c>
      <c r="Q15" s="129">
        <f t="shared" si="6"/>
        <v>0</v>
      </c>
      <c r="R15" s="129">
        <f t="shared" si="6"/>
        <v>0</v>
      </c>
      <c r="S15" s="129">
        <f t="shared" si="6"/>
        <v>0</v>
      </c>
      <c r="T15" s="130">
        <f t="shared" si="6"/>
        <v>0</v>
      </c>
    </row>
    <row r="16" spans="1:20" hidden="1" x14ac:dyDescent="0.2">
      <c r="A16" s="94" t="str">
        <f>A15</f>
        <v>#hiderow</v>
      </c>
    </row>
    <row r="17" spans="1:20" ht="20.25" customHeight="1" thickBot="1" x14ac:dyDescent="0.25">
      <c r="A17" s="94" t="str">
        <f>IF(COUNTBLANK(A18:A29)&gt;0,"#showrow","#hiderow")</f>
        <v>#showrow</v>
      </c>
      <c r="C17" s="8" t="str">
        <f>GroupISDet2</f>
        <v>Memory Care Revenue</v>
      </c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idden="1" x14ac:dyDescent="0.2">
      <c r="A18" s="94" t="s">
        <v>1</v>
      </c>
      <c r="D18" s="92" t="s">
        <v>77</v>
      </c>
      <c r="E18" s="92" t="s">
        <v>76</v>
      </c>
      <c r="F18" s="92" t="s">
        <v>10</v>
      </c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112">
        <f>SUM(H18:S18)</f>
        <v>0</v>
      </c>
    </row>
    <row r="19" spans="1:20" x14ac:dyDescent="0.2">
      <c r="D19" s="92" t="s">
        <v>291</v>
      </c>
      <c r="E19" s="92" t="s">
        <v>79</v>
      </c>
      <c r="F19" s="92" t="s">
        <v>520</v>
      </c>
      <c r="G19" s="96"/>
      <c r="H19" s="96">
        <v>151390.82</v>
      </c>
      <c r="I19" s="96">
        <v>154791.6</v>
      </c>
      <c r="J19" s="96">
        <v>144745.09</v>
      </c>
      <c r="K19" s="96">
        <v>124279.96</v>
      </c>
      <c r="L19" s="96">
        <v>133500.23000000001</v>
      </c>
      <c r="M19" s="96">
        <v>139632.44</v>
      </c>
      <c r="N19" s="96">
        <v>145970.42000000001</v>
      </c>
      <c r="O19" s="96">
        <v>153178.1</v>
      </c>
      <c r="P19" s="96">
        <v>174401.24</v>
      </c>
      <c r="Q19" s="96">
        <v>171786.08</v>
      </c>
      <c r="R19" s="96">
        <v>161997.54</v>
      </c>
      <c r="S19" s="96">
        <v>152871.62</v>
      </c>
      <c r="T19" s="112">
        <f t="shared" ref="T19:T28" si="7">SUM(H19:S19)</f>
        <v>1808545.1400000001</v>
      </c>
    </row>
    <row r="20" spans="1:20" x14ac:dyDescent="0.2">
      <c r="D20" s="92" t="s">
        <v>291</v>
      </c>
      <c r="E20" s="92" t="s">
        <v>79</v>
      </c>
      <c r="F20" s="92" t="s">
        <v>521</v>
      </c>
      <c r="G20" s="96"/>
      <c r="H20" s="96">
        <v>17488.87</v>
      </c>
      <c r="I20" s="96">
        <v>14954.52</v>
      </c>
      <c r="J20" s="96">
        <v>10281.91</v>
      </c>
      <c r="K20" s="96">
        <v>27606.84</v>
      </c>
      <c r="L20" s="96">
        <v>18531.29</v>
      </c>
      <c r="M20" s="96">
        <v>19412.04</v>
      </c>
      <c r="N20" s="96">
        <v>32917.03</v>
      </c>
      <c r="O20" s="96">
        <v>42133.83</v>
      </c>
      <c r="P20" s="96">
        <v>34259.040000000001</v>
      </c>
      <c r="Q20" s="96">
        <v>33470.39</v>
      </c>
      <c r="R20" s="96">
        <v>39152.44</v>
      </c>
      <c r="S20" s="96">
        <v>37564.69</v>
      </c>
      <c r="T20" s="112">
        <f t="shared" si="7"/>
        <v>327772.89</v>
      </c>
    </row>
    <row r="21" spans="1:20" x14ac:dyDescent="0.2">
      <c r="D21" s="92" t="s">
        <v>291</v>
      </c>
      <c r="E21" s="92" t="s">
        <v>79</v>
      </c>
      <c r="F21" s="92" t="s">
        <v>522</v>
      </c>
      <c r="G21" s="96"/>
      <c r="H21" s="96">
        <v>1800</v>
      </c>
      <c r="I21" s="96">
        <v>1200</v>
      </c>
      <c r="J21" s="96">
        <v>1200</v>
      </c>
      <c r="K21" s="96">
        <v>1200</v>
      </c>
      <c r="L21" s="96">
        <v>2100</v>
      </c>
      <c r="M21" s="96">
        <v>3675</v>
      </c>
      <c r="N21" s="96">
        <v>1225</v>
      </c>
      <c r="O21" s="96">
        <v>1050</v>
      </c>
      <c r="P21" s="96"/>
      <c r="Q21" s="96"/>
      <c r="R21" s="96">
        <v>1000</v>
      </c>
      <c r="S21" s="96"/>
      <c r="T21" s="112">
        <f t="shared" si="7"/>
        <v>14450</v>
      </c>
    </row>
    <row r="22" spans="1:20" x14ac:dyDescent="0.2">
      <c r="D22" s="92" t="s">
        <v>291</v>
      </c>
      <c r="E22" s="92" t="s">
        <v>79</v>
      </c>
      <c r="F22" s="92" t="s">
        <v>523</v>
      </c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>
        <v>4804.9799999999996</v>
      </c>
      <c r="R22" s="96">
        <v>4804.9799999999996</v>
      </c>
      <c r="S22" s="96">
        <v>4804.9799999999996</v>
      </c>
      <c r="T22" s="112">
        <f t="shared" si="7"/>
        <v>14414.939999999999</v>
      </c>
    </row>
    <row r="23" spans="1:20" x14ac:dyDescent="0.2">
      <c r="D23" s="92" t="s">
        <v>291</v>
      </c>
      <c r="E23" s="92" t="s">
        <v>79</v>
      </c>
      <c r="F23" s="92" t="s">
        <v>524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>
        <v>200</v>
      </c>
      <c r="S23" s="96"/>
      <c r="T23" s="112">
        <f t="shared" si="7"/>
        <v>200</v>
      </c>
    </row>
    <row r="24" spans="1:20" x14ac:dyDescent="0.2">
      <c r="D24" s="92" t="s">
        <v>291</v>
      </c>
      <c r="E24" s="92" t="s">
        <v>79</v>
      </c>
      <c r="F24" s="92" t="s">
        <v>525</v>
      </c>
      <c r="G24" s="96"/>
      <c r="H24" s="96">
        <v>3587.1</v>
      </c>
      <c r="I24" s="96">
        <v>3303.23</v>
      </c>
      <c r="J24" s="96">
        <v>2946.66</v>
      </c>
      <c r="K24" s="96">
        <v>1935.48</v>
      </c>
      <c r="L24" s="96">
        <v>2613.33</v>
      </c>
      <c r="M24" s="96">
        <v>2451.61</v>
      </c>
      <c r="N24" s="96">
        <v>3032.26</v>
      </c>
      <c r="O24" s="96">
        <v>3200</v>
      </c>
      <c r="P24" s="96">
        <v>4025.8</v>
      </c>
      <c r="Q24" s="96">
        <v>4612.04</v>
      </c>
      <c r="R24" s="96">
        <v>5122.58</v>
      </c>
      <c r="S24" s="96">
        <v>4280</v>
      </c>
      <c r="T24" s="112">
        <f t="shared" si="7"/>
        <v>41110.089999999997</v>
      </c>
    </row>
    <row r="25" spans="1:20" x14ac:dyDescent="0.2">
      <c r="D25" s="92" t="s">
        <v>291</v>
      </c>
      <c r="E25" s="92" t="s">
        <v>79</v>
      </c>
      <c r="F25" s="92" t="s">
        <v>526</v>
      </c>
      <c r="G25" s="96"/>
      <c r="H25" s="96">
        <v>2722.58</v>
      </c>
      <c r="I25" s="96">
        <v>1819.37</v>
      </c>
      <c r="J25" s="96">
        <v>-524.30999999999995</v>
      </c>
      <c r="K25" s="96">
        <v>800</v>
      </c>
      <c r="L25" s="96">
        <v>880</v>
      </c>
      <c r="M25" s="96">
        <v>1277.42</v>
      </c>
      <c r="N25" s="96">
        <v>2374.19</v>
      </c>
      <c r="O25" s="96">
        <v>3200</v>
      </c>
      <c r="P25" s="96">
        <v>5006.46</v>
      </c>
      <c r="Q25" s="96">
        <v>5681.29</v>
      </c>
      <c r="R25" s="96">
        <v>4677.42</v>
      </c>
      <c r="S25" s="96">
        <v>6120.01</v>
      </c>
      <c r="T25" s="112">
        <f t="shared" si="7"/>
        <v>34034.43</v>
      </c>
    </row>
    <row r="26" spans="1:20" x14ac:dyDescent="0.2">
      <c r="D26" s="92" t="s">
        <v>291</v>
      </c>
      <c r="E26" s="92" t="s">
        <v>79</v>
      </c>
      <c r="F26" s="92" t="s">
        <v>527</v>
      </c>
      <c r="G26" s="96"/>
      <c r="H26" s="96">
        <v>1021.43</v>
      </c>
      <c r="I26" s="96">
        <v>520</v>
      </c>
      <c r="J26" s="96">
        <v>1127.04</v>
      </c>
      <c r="K26" s="96">
        <v>520</v>
      </c>
      <c r="L26" s="96">
        <v>684.33</v>
      </c>
      <c r="M26" s="96">
        <v>810</v>
      </c>
      <c r="N26" s="96">
        <v>805.81</v>
      </c>
      <c r="O26" s="96">
        <v>922.86</v>
      </c>
      <c r="P26" s="96">
        <v>940</v>
      </c>
      <c r="Q26" s="96">
        <v>940</v>
      </c>
      <c r="R26" s="96">
        <v>940</v>
      </c>
      <c r="S26" s="96">
        <v>940</v>
      </c>
      <c r="T26" s="112">
        <f t="shared" si="7"/>
        <v>10171.469999999998</v>
      </c>
    </row>
    <row r="27" spans="1:20" x14ac:dyDescent="0.2">
      <c r="D27" s="92" t="s">
        <v>291</v>
      </c>
      <c r="E27" s="92" t="s">
        <v>79</v>
      </c>
      <c r="F27" s="92" t="s">
        <v>528</v>
      </c>
      <c r="G27" s="96"/>
      <c r="H27" s="96">
        <v>-6873.79</v>
      </c>
      <c r="I27" s="96">
        <v>-6887.42</v>
      </c>
      <c r="J27" s="96">
        <v>-6022.43</v>
      </c>
      <c r="K27" s="96">
        <v>-3421.83</v>
      </c>
      <c r="L27" s="96">
        <v>-3743.56</v>
      </c>
      <c r="M27" s="96">
        <v>-2596.06</v>
      </c>
      <c r="N27" s="96">
        <v>-11610.44</v>
      </c>
      <c r="O27" s="96">
        <v>-10723.41</v>
      </c>
      <c r="P27" s="96">
        <v>-12033.86</v>
      </c>
      <c r="Q27" s="96">
        <v>-9531.2999999999993</v>
      </c>
      <c r="R27" s="96">
        <v>-8336.83</v>
      </c>
      <c r="S27" s="96">
        <v>-8896.2000000000007</v>
      </c>
      <c r="T27" s="112">
        <f t="shared" si="7"/>
        <v>-90677.13</v>
      </c>
    </row>
    <row r="28" spans="1:20" ht="12" thickBot="1" x14ac:dyDescent="0.25">
      <c r="D28" s="92" t="s">
        <v>291</v>
      </c>
      <c r="E28" s="92" t="s">
        <v>79</v>
      </c>
      <c r="F28" s="92" t="s">
        <v>529</v>
      </c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>
        <v>-0.01</v>
      </c>
      <c r="T28" s="112">
        <f t="shared" si="7"/>
        <v>-0.01</v>
      </c>
    </row>
    <row r="29" spans="1:20" ht="12" hidden="1" thickBot="1" x14ac:dyDescent="0.25">
      <c r="A29" s="94" t="s">
        <v>1</v>
      </c>
    </row>
    <row r="30" spans="1:20" ht="12.6" x14ac:dyDescent="0.2">
      <c r="A30" s="94" t="str">
        <f>A17</f>
        <v>#showrow</v>
      </c>
      <c r="C30" s="128" t="str">
        <f>"Total "&amp;C17</f>
        <v>Total Memory Care Revenue</v>
      </c>
      <c r="D30" s="128"/>
      <c r="E30" s="128"/>
      <c r="F30" s="128"/>
      <c r="G30" s="129" cm="1">
        <f t="array" ref="G30">IF(Operator_GroupISDet2="+",1,-1)</f>
        <v>1</v>
      </c>
      <c r="H30" s="129">
        <f t="shared" ref="H30:T30" si="8">SUMIFS(H18:H29,$D18:$D29,"&lt;&gt;*[-]*",$E18:$E29,"&lt;&gt;*[-]*",$F18:$F29,"&lt;&gt;*[-]*")</f>
        <v>171137.00999999998</v>
      </c>
      <c r="I30" s="129">
        <f t="shared" si="8"/>
        <v>169701.3</v>
      </c>
      <c r="J30" s="129">
        <f t="shared" si="8"/>
        <v>153753.96000000002</v>
      </c>
      <c r="K30" s="129">
        <f t="shared" si="8"/>
        <v>152920.45000000004</v>
      </c>
      <c r="L30" s="129">
        <f t="shared" si="8"/>
        <v>154565.62</v>
      </c>
      <c r="M30" s="129">
        <f t="shared" si="8"/>
        <v>164662.45000000001</v>
      </c>
      <c r="N30" s="129">
        <f t="shared" si="8"/>
        <v>174714.27000000002</v>
      </c>
      <c r="O30" s="129">
        <f t="shared" si="8"/>
        <v>192961.37999999998</v>
      </c>
      <c r="P30" s="129">
        <f t="shared" si="8"/>
        <v>206598.68</v>
      </c>
      <c r="Q30" s="129">
        <f t="shared" si="8"/>
        <v>211763.48</v>
      </c>
      <c r="R30" s="129">
        <f t="shared" si="8"/>
        <v>209558.13000000003</v>
      </c>
      <c r="S30" s="129">
        <f t="shared" si="8"/>
        <v>197685.09</v>
      </c>
      <c r="T30" s="130">
        <f t="shared" si="8"/>
        <v>2160021.8200000008</v>
      </c>
    </row>
    <row r="31" spans="1:20" x14ac:dyDescent="0.2">
      <c r="A31" s="94" t="str">
        <f>A30</f>
        <v>#showrow</v>
      </c>
    </row>
    <row r="32" spans="1:20" ht="20.25" customHeight="1" thickBot="1" x14ac:dyDescent="0.25">
      <c r="A32" s="94" t="str">
        <f>IF(COUNTBLANK(A33:A37)&gt;0,"#showrow","#hiderow")</f>
        <v>#showrow</v>
      </c>
      <c r="C32" s="8" t="str">
        <f>GroupISDet3</f>
        <v>Ancillary/Other Revenue</v>
      </c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idden="1" x14ac:dyDescent="0.2">
      <c r="A33" s="94" t="s">
        <v>1</v>
      </c>
      <c r="D33" s="92" t="s">
        <v>77</v>
      </c>
      <c r="E33" s="92" t="s">
        <v>76</v>
      </c>
      <c r="F33" s="92" t="s">
        <v>10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112">
        <f>SUM(H33:S33)</f>
        <v>0</v>
      </c>
    </row>
    <row r="34" spans="1:20" x14ac:dyDescent="0.2">
      <c r="D34" s="92" t="s">
        <v>291</v>
      </c>
      <c r="E34" s="92" t="s">
        <v>79</v>
      </c>
      <c r="F34" s="92" t="s">
        <v>530</v>
      </c>
      <c r="G34" s="96"/>
      <c r="H34" s="96"/>
      <c r="I34" s="96">
        <v>10000</v>
      </c>
      <c r="J34" s="96">
        <v>2500</v>
      </c>
      <c r="K34" s="96">
        <v>3500</v>
      </c>
      <c r="L34" s="96">
        <v>5000</v>
      </c>
      <c r="M34" s="96">
        <v>10000</v>
      </c>
      <c r="N34" s="96">
        <v>6000</v>
      </c>
      <c r="O34" s="96">
        <v>7500</v>
      </c>
      <c r="P34" s="96">
        <v>11500</v>
      </c>
      <c r="Q34" s="96">
        <v>4000</v>
      </c>
      <c r="R34" s="96">
        <v>4000</v>
      </c>
      <c r="S34" s="96">
        <v>5000</v>
      </c>
      <c r="T34" s="112">
        <f t="shared" ref="T34:T36" si="9">SUM(H34:S34)</f>
        <v>69000</v>
      </c>
    </row>
    <row r="35" spans="1:20" x14ac:dyDescent="0.2">
      <c r="D35" s="92" t="s">
        <v>291</v>
      </c>
      <c r="E35" s="92" t="s">
        <v>79</v>
      </c>
      <c r="F35" s="92" t="s">
        <v>531</v>
      </c>
      <c r="G35" s="96"/>
      <c r="H35" s="96">
        <v>211.91</v>
      </c>
      <c r="I35" s="96">
        <v>43.18</v>
      </c>
      <c r="J35" s="96">
        <v>152.94999999999999</v>
      </c>
      <c r="K35" s="96">
        <v>301.77999999999997</v>
      </c>
      <c r="L35" s="96">
        <v>48.18</v>
      </c>
      <c r="M35" s="96">
        <v>140.21</v>
      </c>
      <c r="N35" s="96">
        <v>270.60000000000002</v>
      </c>
      <c r="O35" s="96"/>
      <c r="P35" s="96">
        <v>195.71</v>
      </c>
      <c r="Q35" s="96">
        <v>245.86</v>
      </c>
      <c r="R35" s="96"/>
      <c r="S35" s="96">
        <v>54.71</v>
      </c>
      <c r="T35" s="112">
        <f t="shared" si="9"/>
        <v>1665.0900000000001</v>
      </c>
    </row>
    <row r="36" spans="1:20" ht="12" thickBot="1" x14ac:dyDescent="0.25">
      <c r="D36" s="92" t="s">
        <v>291</v>
      </c>
      <c r="E36" s="92" t="s">
        <v>79</v>
      </c>
      <c r="F36" s="92" t="s">
        <v>532</v>
      </c>
      <c r="G36" s="96"/>
      <c r="H36" s="96"/>
      <c r="I36" s="96">
        <v>25.75</v>
      </c>
      <c r="J36" s="96">
        <v>1.1100000000000001</v>
      </c>
      <c r="K36" s="96"/>
      <c r="L36" s="96"/>
      <c r="M36" s="96"/>
      <c r="N36" s="96"/>
      <c r="O36" s="96"/>
      <c r="P36" s="96">
        <v>360.88</v>
      </c>
      <c r="Q36" s="96"/>
      <c r="R36" s="96"/>
      <c r="S36" s="96"/>
      <c r="T36" s="112">
        <f t="shared" si="9"/>
        <v>387.74</v>
      </c>
    </row>
    <row r="37" spans="1:20" ht="12" hidden="1" thickBot="1" x14ac:dyDescent="0.25">
      <c r="A37" s="94" t="s">
        <v>1</v>
      </c>
    </row>
    <row r="38" spans="1:20" ht="12.6" x14ac:dyDescent="0.2">
      <c r="A38" s="94" t="str">
        <f>A32</f>
        <v>#showrow</v>
      </c>
      <c r="C38" s="128" t="str">
        <f>"Total "&amp;C32</f>
        <v>Total Ancillary/Other Revenue</v>
      </c>
      <c r="D38" s="128"/>
      <c r="E38" s="128"/>
      <c r="F38" s="128"/>
      <c r="G38" s="129" cm="1">
        <f t="array" ref="G38">IF(Operator_GroupISDet3="+",1,-1)</f>
        <v>1</v>
      </c>
      <c r="H38" s="129">
        <f t="shared" ref="H38:T38" si="10">SUMIFS(H33:H37,$D33:$D37,"&lt;&gt;*[-]*",$E33:$E37,"&lt;&gt;*[-]*",$F33:$F37,"&lt;&gt;*[-]*")</f>
        <v>211.91</v>
      </c>
      <c r="I38" s="129">
        <f t="shared" si="10"/>
        <v>10068.93</v>
      </c>
      <c r="J38" s="129">
        <f t="shared" si="10"/>
        <v>2654.06</v>
      </c>
      <c r="K38" s="129">
        <f t="shared" si="10"/>
        <v>3801.7799999999997</v>
      </c>
      <c r="L38" s="129">
        <f t="shared" si="10"/>
        <v>5048.18</v>
      </c>
      <c r="M38" s="129">
        <f t="shared" si="10"/>
        <v>10140.209999999999</v>
      </c>
      <c r="N38" s="129">
        <f t="shared" si="10"/>
        <v>6270.6</v>
      </c>
      <c r="O38" s="129">
        <f t="shared" si="10"/>
        <v>7500</v>
      </c>
      <c r="P38" s="129">
        <f t="shared" si="10"/>
        <v>12056.589999999998</v>
      </c>
      <c r="Q38" s="129">
        <f t="shared" si="10"/>
        <v>4245.8599999999997</v>
      </c>
      <c r="R38" s="129">
        <f t="shared" si="10"/>
        <v>4000</v>
      </c>
      <c r="S38" s="129">
        <f t="shared" si="10"/>
        <v>5054.71</v>
      </c>
      <c r="T38" s="130">
        <f t="shared" si="10"/>
        <v>71052.83</v>
      </c>
    </row>
    <row r="39" spans="1:20" x14ac:dyDescent="0.2">
      <c r="A39" s="94" t="str">
        <f>A30</f>
        <v>#showrow</v>
      </c>
    </row>
    <row r="40" spans="1:20" s="109" customFormat="1" ht="20.100000000000001" customHeight="1" x14ac:dyDescent="0.2">
      <c r="A40" s="109" t="str">
        <f>IF(COUNTBLANK(A13:A29)&gt;0,"#showrow","#hiderow")</f>
        <v>#showrow</v>
      </c>
      <c r="C40" s="110" t="s">
        <v>213</v>
      </c>
      <c r="D40" s="110"/>
      <c r="E40" s="110"/>
      <c r="F40" s="110"/>
      <c r="G40" s="110"/>
      <c r="H40" s="111">
        <f t="shared" ref="H40:T40" si="11">ABS(SUMPRODUCT($G13:$G39,H13:H39))</f>
        <v>171348.91999999998</v>
      </c>
      <c r="I40" s="111">
        <f t="shared" si="11"/>
        <v>179770.22999999998</v>
      </c>
      <c r="J40" s="111">
        <f t="shared" si="11"/>
        <v>156408.02000000002</v>
      </c>
      <c r="K40" s="111">
        <f t="shared" si="11"/>
        <v>156722.23000000004</v>
      </c>
      <c r="L40" s="111">
        <f t="shared" si="11"/>
        <v>159613.79999999999</v>
      </c>
      <c r="M40" s="111">
        <f t="shared" si="11"/>
        <v>174802.66</v>
      </c>
      <c r="N40" s="111">
        <f t="shared" si="11"/>
        <v>180984.87000000002</v>
      </c>
      <c r="O40" s="111">
        <f t="shared" si="11"/>
        <v>200461.37999999998</v>
      </c>
      <c r="P40" s="111">
        <f t="shared" si="11"/>
        <v>218655.27</v>
      </c>
      <c r="Q40" s="111">
        <f t="shared" si="11"/>
        <v>216009.34</v>
      </c>
      <c r="R40" s="111">
        <f t="shared" si="11"/>
        <v>213558.13000000003</v>
      </c>
      <c r="S40" s="111">
        <f t="shared" si="11"/>
        <v>202739.8</v>
      </c>
      <c r="T40" s="111">
        <f t="shared" si="11"/>
        <v>2231074.6500000008</v>
      </c>
    </row>
    <row r="41" spans="1:20" x14ac:dyDescent="0.2">
      <c r="A41" s="94" t="str">
        <f>A38</f>
        <v>#showrow</v>
      </c>
    </row>
    <row r="42" spans="1:20" x14ac:dyDescent="0.2">
      <c r="A42" s="94" t="str">
        <f>A38</f>
        <v>#showrow</v>
      </c>
    </row>
    <row r="43" spans="1:20" ht="20.25" customHeight="1" thickBot="1" x14ac:dyDescent="0.25">
      <c r="A43" s="94" t="str">
        <f>IF(COUNTBLANK(A44:A80)&gt;0,"#showrow","#hiderow")</f>
        <v>#showrow</v>
      </c>
      <c r="C43" s="8" t="str">
        <f>GroupISDet4</f>
        <v>Salaries &amp; Wages</v>
      </c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idden="1" x14ac:dyDescent="0.2">
      <c r="A44" s="94" t="s">
        <v>1</v>
      </c>
      <c r="D44" s="92" t="s">
        <v>77</v>
      </c>
      <c r="E44" s="92" t="s">
        <v>76</v>
      </c>
      <c r="F44" s="92" t="s">
        <v>10</v>
      </c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112">
        <f>SUM(H44:S44)</f>
        <v>0</v>
      </c>
    </row>
    <row r="45" spans="1:20" x14ac:dyDescent="0.2">
      <c r="D45" s="92" t="s">
        <v>291</v>
      </c>
      <c r="E45" s="92" t="s">
        <v>79</v>
      </c>
      <c r="F45" s="92" t="s">
        <v>563</v>
      </c>
      <c r="G45" s="96"/>
      <c r="H45" s="96">
        <v>91096.9</v>
      </c>
      <c r="I45" s="96">
        <v>88452.26</v>
      </c>
      <c r="J45" s="96">
        <v>81293.460000000006</v>
      </c>
      <c r="K45" s="96">
        <v>83554.67</v>
      </c>
      <c r="L45" s="96">
        <v>84260.46</v>
      </c>
      <c r="M45" s="96">
        <v>91815.83</v>
      </c>
      <c r="N45" s="96">
        <v>64707.82</v>
      </c>
      <c r="O45" s="96">
        <v>69989.990000000005</v>
      </c>
      <c r="P45" s="96">
        <v>79564.73</v>
      </c>
      <c r="Q45" s="96">
        <v>73252.94</v>
      </c>
      <c r="R45" s="96">
        <v>82812.75</v>
      </c>
      <c r="S45" s="96">
        <v>82977.289999999994</v>
      </c>
      <c r="T45" s="112">
        <f t="shared" ref="T45:T79" si="12">SUM(H45:S45)</f>
        <v>973779.10000000009</v>
      </c>
    </row>
    <row r="46" spans="1:20" x14ac:dyDescent="0.2">
      <c r="D46" s="92" t="s">
        <v>291</v>
      </c>
      <c r="E46" s="92" t="s">
        <v>79</v>
      </c>
      <c r="F46" s="92" t="s">
        <v>348</v>
      </c>
      <c r="G46" s="96"/>
      <c r="H46" s="96">
        <v>58377.97</v>
      </c>
      <c r="I46" s="96">
        <v>58065.440000000002</v>
      </c>
      <c r="J46" s="96">
        <v>53184.9</v>
      </c>
      <c r="K46" s="96">
        <v>55369.89</v>
      </c>
      <c r="L46" s="96">
        <v>55046.61</v>
      </c>
      <c r="M46" s="96">
        <v>61935.67</v>
      </c>
      <c r="N46" s="96">
        <v>38090.69</v>
      </c>
      <c r="O46" s="96">
        <v>44133.26</v>
      </c>
      <c r="P46" s="96">
        <v>48708.959999999999</v>
      </c>
      <c r="Q46" s="96">
        <v>47664.47</v>
      </c>
      <c r="R46" s="96">
        <v>49310.67</v>
      </c>
      <c r="S46" s="96">
        <v>52082.18</v>
      </c>
      <c r="T46" s="112">
        <f t="shared" si="12"/>
        <v>621970.71000000008</v>
      </c>
    </row>
    <row r="47" spans="1:20" x14ac:dyDescent="0.2">
      <c r="D47" s="92" t="s">
        <v>291</v>
      </c>
      <c r="E47" s="92" t="s">
        <v>79</v>
      </c>
      <c r="F47" s="92" t="s">
        <v>349</v>
      </c>
      <c r="G47" s="96"/>
      <c r="H47" s="96">
        <v>2983.43</v>
      </c>
      <c r="I47" s="96">
        <v>2653.99</v>
      </c>
      <c r="J47" s="96">
        <v>2857.42</v>
      </c>
      <c r="K47" s="96">
        <v>2529.44</v>
      </c>
      <c r="L47" s="96">
        <v>2385.5300000000002</v>
      </c>
      <c r="M47" s="96">
        <v>2716</v>
      </c>
      <c r="N47" s="96">
        <v>1202.77</v>
      </c>
      <c r="O47" s="96">
        <v>2562.2199999999998</v>
      </c>
      <c r="P47" s="96">
        <v>2571.9499999999998</v>
      </c>
      <c r="Q47" s="96">
        <v>2277.52</v>
      </c>
      <c r="R47" s="96">
        <v>2146.4299999999998</v>
      </c>
      <c r="S47" s="96">
        <v>2591.6999999999998</v>
      </c>
      <c r="T47" s="112">
        <f t="shared" si="12"/>
        <v>29478.400000000005</v>
      </c>
    </row>
    <row r="48" spans="1:20" x14ac:dyDescent="0.2">
      <c r="D48" s="92" t="s">
        <v>291</v>
      </c>
      <c r="E48" s="92" t="s">
        <v>79</v>
      </c>
      <c r="F48" s="92" t="s">
        <v>350</v>
      </c>
      <c r="G48" s="96"/>
      <c r="H48" s="96">
        <v>6492.11</v>
      </c>
      <c r="I48" s="96">
        <v>5217.3500000000004</v>
      </c>
      <c r="J48" s="96">
        <v>5102.09</v>
      </c>
      <c r="K48" s="96">
        <v>6011.56</v>
      </c>
      <c r="L48" s="96">
        <v>5210.8500000000004</v>
      </c>
      <c r="M48" s="96">
        <v>5449.76</v>
      </c>
      <c r="N48" s="96">
        <v>4985.75</v>
      </c>
      <c r="O48" s="96">
        <v>3248.73</v>
      </c>
      <c r="P48" s="96">
        <v>4960.6000000000004</v>
      </c>
      <c r="Q48" s="96">
        <v>6046.47</v>
      </c>
      <c r="R48" s="96">
        <v>5926.57</v>
      </c>
      <c r="S48" s="96">
        <v>5499.1</v>
      </c>
      <c r="T48" s="112">
        <f t="shared" si="12"/>
        <v>64150.94</v>
      </c>
    </row>
    <row r="49" spans="4:20" x14ac:dyDescent="0.2">
      <c r="D49" s="92" t="s">
        <v>291</v>
      </c>
      <c r="E49" s="92" t="s">
        <v>79</v>
      </c>
      <c r="F49" s="92" t="s">
        <v>351</v>
      </c>
      <c r="G49" s="96"/>
      <c r="H49" s="96">
        <v>1641.46</v>
      </c>
      <c r="I49" s="96">
        <v>2022.1</v>
      </c>
      <c r="J49" s="96">
        <v>670.95</v>
      </c>
      <c r="K49" s="96">
        <v>1627.5</v>
      </c>
      <c r="L49" s="96">
        <v>1648.22</v>
      </c>
      <c r="M49" s="96">
        <v>1370.53</v>
      </c>
      <c r="N49" s="96">
        <v>1805.4</v>
      </c>
      <c r="O49" s="96">
        <v>1867</v>
      </c>
      <c r="P49" s="96">
        <v>1566.92</v>
      </c>
      <c r="Q49" s="96">
        <v>3622.2</v>
      </c>
      <c r="R49" s="96">
        <v>3160.3</v>
      </c>
      <c r="S49" s="96">
        <v>3362.5</v>
      </c>
      <c r="T49" s="112">
        <f t="shared" si="12"/>
        <v>24365.079999999998</v>
      </c>
    </row>
    <row r="50" spans="4:20" x14ac:dyDescent="0.2">
      <c r="D50" s="92" t="s">
        <v>291</v>
      </c>
      <c r="E50" s="92" t="s">
        <v>79</v>
      </c>
      <c r="F50" s="92" t="s">
        <v>352</v>
      </c>
      <c r="G50" s="96"/>
      <c r="H50" s="96">
        <v>4822.4399999999996</v>
      </c>
      <c r="I50" s="96">
        <v>3262.32</v>
      </c>
      <c r="J50" s="96">
        <v>3358.34</v>
      </c>
      <c r="K50" s="96">
        <v>3325.52</v>
      </c>
      <c r="L50" s="96">
        <v>3394.17</v>
      </c>
      <c r="M50" s="96">
        <v>3464.84</v>
      </c>
      <c r="N50" s="96">
        <v>2984.11</v>
      </c>
      <c r="O50" s="96">
        <v>2974.7</v>
      </c>
      <c r="P50" s="96">
        <v>3244.11</v>
      </c>
      <c r="Q50" s="96">
        <v>3248.62</v>
      </c>
      <c r="R50" s="96">
        <v>3365.71</v>
      </c>
      <c r="S50" s="96">
        <v>2005.24</v>
      </c>
      <c r="T50" s="112">
        <f t="shared" si="12"/>
        <v>39450.120000000003</v>
      </c>
    </row>
    <row r="51" spans="4:20" x14ac:dyDescent="0.2">
      <c r="D51" s="92" t="s">
        <v>291</v>
      </c>
      <c r="E51" s="92" t="s">
        <v>79</v>
      </c>
      <c r="F51" s="92" t="s">
        <v>353</v>
      </c>
      <c r="G51" s="96"/>
      <c r="H51" s="96">
        <v>6537.09</v>
      </c>
      <c r="I51" s="96">
        <v>6813.18</v>
      </c>
      <c r="J51" s="96">
        <v>6593.42</v>
      </c>
      <c r="K51" s="96">
        <v>5151.1000000000004</v>
      </c>
      <c r="L51" s="96">
        <v>6986.26</v>
      </c>
      <c r="M51" s="96">
        <v>6813.19</v>
      </c>
      <c r="N51" s="96">
        <v>6813.18</v>
      </c>
      <c r="O51" s="96">
        <v>6153.84</v>
      </c>
      <c r="P51" s="96">
        <v>6673.43</v>
      </c>
      <c r="Q51" s="96">
        <v>5322.11</v>
      </c>
      <c r="R51" s="96">
        <v>6231.15</v>
      </c>
      <c r="S51" s="96">
        <v>7774.03</v>
      </c>
      <c r="T51" s="112">
        <f t="shared" si="12"/>
        <v>77861.98000000001</v>
      </c>
    </row>
    <row r="52" spans="4:20" x14ac:dyDescent="0.2">
      <c r="D52" s="92" t="s">
        <v>291</v>
      </c>
      <c r="E52" s="92" t="s">
        <v>79</v>
      </c>
      <c r="F52" s="92" t="s">
        <v>354</v>
      </c>
      <c r="G52" s="96"/>
      <c r="H52" s="96">
        <v>10242.4</v>
      </c>
      <c r="I52" s="96">
        <v>10417.879999999999</v>
      </c>
      <c r="J52" s="96">
        <v>9526.34</v>
      </c>
      <c r="K52" s="96">
        <v>9539.66</v>
      </c>
      <c r="L52" s="96">
        <v>9588.82</v>
      </c>
      <c r="M52" s="96">
        <v>10065.84</v>
      </c>
      <c r="N52" s="96">
        <v>8825.92</v>
      </c>
      <c r="O52" s="96">
        <v>9050.24</v>
      </c>
      <c r="P52" s="96">
        <v>11838.76</v>
      </c>
      <c r="Q52" s="96">
        <v>5071.55</v>
      </c>
      <c r="R52" s="96">
        <v>12671.92</v>
      </c>
      <c r="S52" s="96">
        <v>9662.5400000000009</v>
      </c>
      <c r="T52" s="112">
        <f t="shared" si="12"/>
        <v>116501.87</v>
      </c>
    </row>
    <row r="53" spans="4:20" x14ac:dyDescent="0.2">
      <c r="D53" s="92" t="s">
        <v>291</v>
      </c>
      <c r="E53" s="92" t="s">
        <v>79</v>
      </c>
      <c r="F53" s="92" t="s">
        <v>564</v>
      </c>
      <c r="G53" s="96"/>
      <c r="H53" s="96"/>
      <c r="I53" s="96"/>
      <c r="J53" s="96"/>
      <c r="K53" s="96"/>
      <c r="L53" s="96"/>
      <c r="M53" s="96"/>
      <c r="N53" s="96">
        <v>7666.26</v>
      </c>
      <c r="O53" s="96">
        <v>10431.620000000001</v>
      </c>
      <c r="P53" s="96">
        <v>9937.56</v>
      </c>
      <c r="Q53" s="96">
        <v>14132.6</v>
      </c>
      <c r="R53" s="96">
        <v>14246.1</v>
      </c>
      <c r="S53" s="96">
        <v>12005.5</v>
      </c>
      <c r="T53" s="112">
        <f t="shared" si="12"/>
        <v>68419.64</v>
      </c>
    </row>
    <row r="54" spans="4:20" x14ac:dyDescent="0.2">
      <c r="D54" s="92" t="s">
        <v>291</v>
      </c>
      <c r="E54" s="92" t="s">
        <v>79</v>
      </c>
      <c r="F54" s="92" t="s">
        <v>355</v>
      </c>
      <c r="G54" s="96"/>
      <c r="H54" s="96"/>
      <c r="I54" s="96"/>
      <c r="J54" s="96"/>
      <c r="K54" s="96"/>
      <c r="L54" s="96"/>
      <c r="M54" s="96"/>
      <c r="N54" s="96">
        <v>7382.02</v>
      </c>
      <c r="O54" s="96">
        <v>9956.31</v>
      </c>
      <c r="P54" s="96">
        <v>9616.8799999999992</v>
      </c>
      <c r="Q54" s="96">
        <v>12976.51</v>
      </c>
      <c r="R54" s="96">
        <v>13519.66</v>
      </c>
      <c r="S54" s="96">
        <v>11258.32</v>
      </c>
      <c r="T54" s="112">
        <f t="shared" si="12"/>
        <v>64709.700000000004</v>
      </c>
    </row>
    <row r="55" spans="4:20" x14ac:dyDescent="0.2">
      <c r="D55" s="92" t="s">
        <v>291</v>
      </c>
      <c r="E55" s="92" t="s">
        <v>79</v>
      </c>
      <c r="F55" s="92" t="s">
        <v>356</v>
      </c>
      <c r="G55" s="96"/>
      <c r="H55" s="96"/>
      <c r="I55" s="96"/>
      <c r="J55" s="96"/>
      <c r="K55" s="96"/>
      <c r="L55" s="96"/>
      <c r="M55" s="96"/>
      <c r="N55" s="96">
        <v>40.590000000000003</v>
      </c>
      <c r="O55" s="96">
        <v>-5.07</v>
      </c>
      <c r="P55" s="96"/>
      <c r="Q55" s="96">
        <v>265.32</v>
      </c>
      <c r="R55" s="96">
        <v>-88.44</v>
      </c>
      <c r="S55" s="96">
        <v>1.35</v>
      </c>
      <c r="T55" s="112">
        <f t="shared" si="12"/>
        <v>213.74999999999997</v>
      </c>
    </row>
    <row r="56" spans="4:20" x14ac:dyDescent="0.2">
      <c r="D56" s="92" t="s">
        <v>291</v>
      </c>
      <c r="E56" s="92" t="s">
        <v>79</v>
      </c>
      <c r="F56" s="92" t="s">
        <v>357</v>
      </c>
      <c r="G56" s="96"/>
      <c r="H56" s="96"/>
      <c r="I56" s="96"/>
      <c r="J56" s="96"/>
      <c r="K56" s="96"/>
      <c r="L56" s="96"/>
      <c r="M56" s="96"/>
      <c r="N56" s="96">
        <v>55.25</v>
      </c>
      <c r="O56" s="96"/>
      <c r="P56" s="96"/>
      <c r="Q56" s="96">
        <v>382.1</v>
      </c>
      <c r="R56" s="96">
        <v>412.57</v>
      </c>
      <c r="S56" s="96">
        <v>-147.69</v>
      </c>
      <c r="T56" s="112">
        <f t="shared" si="12"/>
        <v>702.23</v>
      </c>
    </row>
    <row r="57" spans="4:20" x14ac:dyDescent="0.2">
      <c r="D57" s="92" t="s">
        <v>291</v>
      </c>
      <c r="E57" s="92" t="s">
        <v>79</v>
      </c>
      <c r="F57" s="92" t="s">
        <v>358</v>
      </c>
      <c r="G57" s="96"/>
      <c r="H57" s="96"/>
      <c r="I57" s="96"/>
      <c r="J57" s="96"/>
      <c r="K57" s="96"/>
      <c r="L57" s="96"/>
      <c r="M57" s="96"/>
      <c r="N57" s="96"/>
      <c r="O57" s="96">
        <v>41.52</v>
      </c>
      <c r="P57" s="96">
        <v>-5.19</v>
      </c>
      <c r="Q57" s="96"/>
      <c r="R57" s="96"/>
      <c r="S57" s="96"/>
      <c r="T57" s="112">
        <f t="shared" si="12"/>
        <v>36.330000000000005</v>
      </c>
    </row>
    <row r="58" spans="4:20" x14ac:dyDescent="0.2">
      <c r="D58" s="92" t="s">
        <v>291</v>
      </c>
      <c r="E58" s="92" t="s">
        <v>79</v>
      </c>
      <c r="F58" s="92" t="s">
        <v>359</v>
      </c>
      <c r="G58" s="96"/>
      <c r="H58" s="96"/>
      <c r="I58" s="96"/>
      <c r="J58" s="96"/>
      <c r="K58" s="96"/>
      <c r="L58" s="96"/>
      <c r="M58" s="96"/>
      <c r="N58" s="96">
        <v>2.29</v>
      </c>
      <c r="O58" s="96">
        <v>39.049999999999997</v>
      </c>
      <c r="P58" s="96">
        <v>7.41</v>
      </c>
      <c r="Q58" s="96">
        <v>171</v>
      </c>
      <c r="R58" s="96">
        <v>516.30999999999995</v>
      </c>
      <c r="S58" s="96">
        <v>-163.47</v>
      </c>
      <c r="T58" s="112">
        <f t="shared" si="12"/>
        <v>572.58999999999992</v>
      </c>
    </row>
    <row r="59" spans="4:20" x14ac:dyDescent="0.2">
      <c r="D59" s="92" t="s">
        <v>291</v>
      </c>
      <c r="E59" s="92" t="s">
        <v>79</v>
      </c>
      <c r="F59" s="92" t="s">
        <v>360</v>
      </c>
      <c r="G59" s="96"/>
      <c r="H59" s="96"/>
      <c r="I59" s="96"/>
      <c r="J59" s="96"/>
      <c r="K59" s="96"/>
      <c r="L59" s="96"/>
      <c r="M59" s="96"/>
      <c r="N59" s="96">
        <v>186.11</v>
      </c>
      <c r="O59" s="96">
        <v>399.81</v>
      </c>
      <c r="P59" s="96">
        <v>318.45999999999998</v>
      </c>
      <c r="Q59" s="96">
        <v>337.67</v>
      </c>
      <c r="R59" s="96">
        <v>-114</v>
      </c>
      <c r="S59" s="96">
        <v>1056.99</v>
      </c>
      <c r="T59" s="112">
        <f t="shared" si="12"/>
        <v>2185.04</v>
      </c>
    </row>
    <row r="60" spans="4:20" x14ac:dyDescent="0.2">
      <c r="D60" s="92" t="s">
        <v>291</v>
      </c>
      <c r="E60" s="92" t="s">
        <v>79</v>
      </c>
      <c r="F60" s="92" t="s">
        <v>565</v>
      </c>
      <c r="G60" s="96"/>
      <c r="H60" s="96">
        <v>333</v>
      </c>
      <c r="I60" s="96">
        <v>333</v>
      </c>
      <c r="J60" s="96">
        <v>333</v>
      </c>
      <c r="K60" s="96">
        <v>333</v>
      </c>
      <c r="L60" s="96">
        <v>333</v>
      </c>
      <c r="M60" s="96">
        <v>333</v>
      </c>
      <c r="N60" s="96">
        <v>780.26</v>
      </c>
      <c r="O60" s="96">
        <v>864.22</v>
      </c>
      <c r="P60" s="96">
        <v>2192.98</v>
      </c>
      <c r="Q60" s="96">
        <v>2033.54</v>
      </c>
      <c r="R60" s="96">
        <v>2355.19</v>
      </c>
      <c r="S60" s="96">
        <v>600</v>
      </c>
      <c r="T60" s="112">
        <f t="shared" si="12"/>
        <v>10824.19</v>
      </c>
    </row>
    <row r="61" spans="4:20" x14ac:dyDescent="0.2">
      <c r="D61" s="92" t="s">
        <v>291</v>
      </c>
      <c r="E61" s="92" t="s">
        <v>79</v>
      </c>
      <c r="F61" s="92" t="s">
        <v>361</v>
      </c>
      <c r="G61" s="96"/>
      <c r="H61" s="96"/>
      <c r="I61" s="96"/>
      <c r="J61" s="96"/>
      <c r="K61" s="96"/>
      <c r="L61" s="96"/>
      <c r="M61" s="96"/>
      <c r="N61" s="96">
        <v>111.53</v>
      </c>
      <c r="O61" s="96">
        <v>399.16</v>
      </c>
      <c r="P61" s="96">
        <v>674.26</v>
      </c>
      <c r="Q61" s="96">
        <v>1406.52</v>
      </c>
      <c r="R61" s="96">
        <v>1892.76</v>
      </c>
      <c r="S61" s="96">
        <v>300</v>
      </c>
      <c r="T61" s="112">
        <f t="shared" si="12"/>
        <v>4784.2300000000005</v>
      </c>
    </row>
    <row r="62" spans="4:20" x14ac:dyDescent="0.2">
      <c r="D62" s="92" t="s">
        <v>291</v>
      </c>
      <c r="E62" s="92" t="s">
        <v>79</v>
      </c>
      <c r="F62" s="92" t="s">
        <v>362</v>
      </c>
      <c r="G62" s="96"/>
      <c r="H62" s="96"/>
      <c r="I62" s="96"/>
      <c r="J62" s="96"/>
      <c r="K62" s="96"/>
      <c r="L62" s="96"/>
      <c r="M62" s="96"/>
      <c r="N62" s="96"/>
      <c r="O62" s="96">
        <v>110.44</v>
      </c>
      <c r="P62" s="96">
        <v>110.44</v>
      </c>
      <c r="Q62" s="96">
        <v>110.44</v>
      </c>
      <c r="R62" s="96"/>
      <c r="S62" s="96"/>
      <c r="T62" s="112">
        <f t="shared" si="12"/>
        <v>331.32</v>
      </c>
    </row>
    <row r="63" spans="4:20" x14ac:dyDescent="0.2">
      <c r="D63" s="92" t="s">
        <v>291</v>
      </c>
      <c r="E63" s="92" t="s">
        <v>79</v>
      </c>
      <c r="F63" s="92" t="s">
        <v>363</v>
      </c>
      <c r="G63" s="96"/>
      <c r="H63" s="96"/>
      <c r="I63" s="96"/>
      <c r="J63" s="96"/>
      <c r="K63" s="96"/>
      <c r="L63" s="96"/>
      <c r="M63" s="96"/>
      <c r="N63" s="96">
        <v>206.31</v>
      </c>
      <c r="O63" s="96"/>
      <c r="P63" s="96">
        <v>108.28</v>
      </c>
      <c r="Q63" s="96"/>
      <c r="R63" s="96"/>
      <c r="S63" s="96"/>
      <c r="T63" s="112">
        <f t="shared" si="12"/>
        <v>314.59000000000003</v>
      </c>
    </row>
    <row r="64" spans="4:20" x14ac:dyDescent="0.2">
      <c r="D64" s="92" t="s">
        <v>291</v>
      </c>
      <c r="E64" s="92" t="s">
        <v>79</v>
      </c>
      <c r="F64" s="92" t="s">
        <v>364</v>
      </c>
      <c r="G64" s="96"/>
      <c r="H64" s="96"/>
      <c r="I64" s="96"/>
      <c r="J64" s="96"/>
      <c r="K64" s="96"/>
      <c r="L64" s="96"/>
      <c r="M64" s="96"/>
      <c r="N64" s="96"/>
      <c r="O64" s="96">
        <v>54.62</v>
      </c>
      <c r="P64" s="96"/>
      <c r="Q64" s="96"/>
      <c r="R64" s="96"/>
      <c r="S64" s="96"/>
      <c r="T64" s="112">
        <f t="shared" si="12"/>
        <v>54.62</v>
      </c>
    </row>
    <row r="65" spans="1:20" x14ac:dyDescent="0.2">
      <c r="D65" s="92" t="s">
        <v>291</v>
      </c>
      <c r="E65" s="92" t="s">
        <v>79</v>
      </c>
      <c r="F65" s="92" t="s">
        <v>365</v>
      </c>
      <c r="G65" s="96"/>
      <c r="H65" s="96"/>
      <c r="I65" s="96"/>
      <c r="J65" s="96"/>
      <c r="K65" s="96"/>
      <c r="L65" s="96"/>
      <c r="M65" s="96"/>
      <c r="N65" s="96">
        <v>162.41999999999999</v>
      </c>
      <c r="O65" s="96"/>
      <c r="P65" s="96">
        <v>1000</v>
      </c>
      <c r="Q65" s="96">
        <v>216.58</v>
      </c>
      <c r="R65" s="96">
        <v>162.43</v>
      </c>
      <c r="S65" s="96"/>
      <c r="T65" s="112">
        <f t="shared" si="12"/>
        <v>1541.43</v>
      </c>
    </row>
    <row r="66" spans="1:20" x14ac:dyDescent="0.2">
      <c r="D66" s="92" t="s">
        <v>291</v>
      </c>
      <c r="E66" s="92" t="s">
        <v>79</v>
      </c>
      <c r="F66" s="92" t="s">
        <v>366</v>
      </c>
      <c r="G66" s="96"/>
      <c r="H66" s="96">
        <v>333</v>
      </c>
      <c r="I66" s="96">
        <v>333</v>
      </c>
      <c r="J66" s="96">
        <v>333</v>
      </c>
      <c r="K66" s="96">
        <v>333</v>
      </c>
      <c r="L66" s="96">
        <v>333</v>
      </c>
      <c r="M66" s="96">
        <v>333</v>
      </c>
      <c r="N66" s="96">
        <v>300</v>
      </c>
      <c r="O66" s="96">
        <v>300</v>
      </c>
      <c r="P66" s="96">
        <v>300</v>
      </c>
      <c r="Q66" s="96">
        <v>300</v>
      </c>
      <c r="R66" s="96">
        <v>300</v>
      </c>
      <c r="S66" s="96">
        <v>300</v>
      </c>
      <c r="T66" s="112">
        <f t="shared" si="12"/>
        <v>3798</v>
      </c>
    </row>
    <row r="67" spans="1:20" x14ac:dyDescent="0.2">
      <c r="D67" s="92" t="s">
        <v>291</v>
      </c>
      <c r="E67" s="92" t="s">
        <v>79</v>
      </c>
      <c r="F67" s="92" t="s">
        <v>566</v>
      </c>
      <c r="G67" s="96"/>
      <c r="H67" s="96"/>
      <c r="I67" s="96"/>
      <c r="J67" s="96"/>
      <c r="K67" s="96"/>
      <c r="L67" s="96"/>
      <c r="M67" s="96"/>
      <c r="N67" s="96">
        <v>4594.3599999999997</v>
      </c>
      <c r="O67" s="96"/>
      <c r="P67" s="96"/>
      <c r="Q67" s="96"/>
      <c r="R67" s="96"/>
      <c r="S67" s="96">
        <v>3256.29</v>
      </c>
      <c r="T67" s="112">
        <f t="shared" si="12"/>
        <v>7850.65</v>
      </c>
    </row>
    <row r="68" spans="1:20" x14ac:dyDescent="0.2">
      <c r="D68" s="92" t="s">
        <v>291</v>
      </c>
      <c r="E68" s="92" t="s">
        <v>79</v>
      </c>
      <c r="F68" s="92" t="s">
        <v>367</v>
      </c>
      <c r="G68" s="96"/>
      <c r="H68" s="96"/>
      <c r="I68" s="96"/>
      <c r="J68" s="96"/>
      <c r="K68" s="96"/>
      <c r="L68" s="96"/>
      <c r="M68" s="96"/>
      <c r="N68" s="96">
        <v>4398.59</v>
      </c>
      <c r="O68" s="96"/>
      <c r="P68" s="96"/>
      <c r="Q68" s="96"/>
      <c r="R68" s="96"/>
      <c r="S68" s="96">
        <v>2832.46</v>
      </c>
      <c r="T68" s="112">
        <f t="shared" si="12"/>
        <v>7231.05</v>
      </c>
    </row>
    <row r="69" spans="1:20" x14ac:dyDescent="0.2">
      <c r="D69" s="92" t="s">
        <v>291</v>
      </c>
      <c r="E69" s="92" t="s">
        <v>79</v>
      </c>
      <c r="F69" s="92" t="s">
        <v>369</v>
      </c>
      <c r="G69" s="96"/>
      <c r="H69" s="96"/>
      <c r="I69" s="96"/>
      <c r="J69" s="96"/>
      <c r="K69" s="96"/>
      <c r="L69" s="96"/>
      <c r="M69" s="96"/>
      <c r="N69" s="96">
        <v>195.77</v>
      </c>
      <c r="O69" s="96"/>
      <c r="P69" s="96"/>
      <c r="Q69" s="96"/>
      <c r="R69" s="96"/>
      <c r="S69" s="96">
        <v>72.87</v>
      </c>
      <c r="T69" s="112">
        <f t="shared" si="12"/>
        <v>268.64</v>
      </c>
    </row>
    <row r="70" spans="1:20" x14ac:dyDescent="0.2">
      <c r="D70" s="92" t="s">
        <v>291</v>
      </c>
      <c r="E70" s="92" t="s">
        <v>79</v>
      </c>
      <c r="F70" s="92" t="s">
        <v>370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>
        <v>192.78</v>
      </c>
      <c r="T70" s="112">
        <f t="shared" si="12"/>
        <v>192.78</v>
      </c>
    </row>
    <row r="71" spans="1:20" x14ac:dyDescent="0.2">
      <c r="D71" s="92" t="s">
        <v>291</v>
      </c>
      <c r="E71" s="92" t="s">
        <v>79</v>
      </c>
      <c r="F71" s="92" t="s">
        <v>371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>
        <v>158.18</v>
      </c>
      <c r="T71" s="112">
        <f t="shared" si="12"/>
        <v>158.18</v>
      </c>
    </row>
    <row r="72" spans="1:20" x14ac:dyDescent="0.2">
      <c r="D72" s="92" t="s">
        <v>291</v>
      </c>
      <c r="E72" s="92" t="s">
        <v>79</v>
      </c>
      <c r="F72" s="92" t="s">
        <v>567</v>
      </c>
      <c r="G72" s="96"/>
      <c r="H72" s="96">
        <v>2114.6799999999998</v>
      </c>
      <c r="I72" s="96">
        <v>2032.34</v>
      </c>
      <c r="J72" s="96">
        <v>1769.9</v>
      </c>
      <c r="K72" s="96">
        <v>2773.33</v>
      </c>
      <c r="L72" s="96">
        <v>3275.54</v>
      </c>
      <c r="M72" s="96">
        <v>2847.67</v>
      </c>
      <c r="N72" s="96">
        <v>3064.56</v>
      </c>
      <c r="O72" s="96">
        <v>2925.51</v>
      </c>
      <c r="P72" s="96">
        <v>3255.01</v>
      </c>
      <c r="Q72" s="96">
        <v>5212.33</v>
      </c>
      <c r="R72" s="96">
        <v>3605.53</v>
      </c>
      <c r="S72" s="96">
        <v>3823.41</v>
      </c>
      <c r="T72" s="112">
        <f t="shared" si="12"/>
        <v>36699.81</v>
      </c>
    </row>
    <row r="73" spans="1:20" x14ac:dyDescent="0.2">
      <c r="D73" s="92" t="s">
        <v>291</v>
      </c>
      <c r="E73" s="92" t="s">
        <v>79</v>
      </c>
      <c r="F73" s="92" t="s">
        <v>373</v>
      </c>
      <c r="G73" s="96"/>
      <c r="H73" s="96">
        <v>1254.57</v>
      </c>
      <c r="I73" s="96">
        <v>1083.3399999999999</v>
      </c>
      <c r="J73" s="96">
        <v>923.22</v>
      </c>
      <c r="K73" s="96">
        <v>1560.75</v>
      </c>
      <c r="L73" s="96">
        <v>2456.41</v>
      </c>
      <c r="M73" s="96">
        <v>2089</v>
      </c>
      <c r="N73" s="96">
        <v>1749.43</v>
      </c>
      <c r="O73" s="96">
        <v>1983.94</v>
      </c>
      <c r="P73" s="96">
        <v>2073.52</v>
      </c>
      <c r="Q73" s="96">
        <v>3308.29</v>
      </c>
      <c r="R73" s="96">
        <v>2377.0100000000002</v>
      </c>
      <c r="S73" s="96">
        <v>2307.59</v>
      </c>
      <c r="T73" s="112">
        <f t="shared" si="12"/>
        <v>23167.070000000003</v>
      </c>
    </row>
    <row r="74" spans="1:20" x14ac:dyDescent="0.2">
      <c r="D74" s="92" t="s">
        <v>291</v>
      </c>
      <c r="E74" s="92" t="s">
        <v>79</v>
      </c>
      <c r="F74" s="92" t="s">
        <v>374</v>
      </c>
      <c r="G74" s="96"/>
      <c r="H74" s="96">
        <v>85.61</v>
      </c>
      <c r="I74" s="96">
        <v>81.36</v>
      </c>
      <c r="J74" s="96">
        <v>84.04</v>
      </c>
      <c r="K74" s="96">
        <v>116.24</v>
      </c>
      <c r="L74" s="96">
        <v>147.22999999999999</v>
      </c>
      <c r="M74" s="96">
        <v>130.93</v>
      </c>
      <c r="N74" s="96">
        <v>84.54</v>
      </c>
      <c r="O74" s="96">
        <v>131.63</v>
      </c>
      <c r="P74" s="96">
        <v>127.41</v>
      </c>
      <c r="Q74" s="96">
        <v>190.26</v>
      </c>
      <c r="R74" s="96">
        <v>-0.35</v>
      </c>
      <c r="S74" s="96">
        <v>196.55</v>
      </c>
      <c r="T74" s="112">
        <f t="shared" si="12"/>
        <v>1375.45</v>
      </c>
    </row>
    <row r="75" spans="1:20" x14ac:dyDescent="0.2">
      <c r="D75" s="92" t="s">
        <v>291</v>
      </c>
      <c r="E75" s="92" t="s">
        <v>79</v>
      </c>
      <c r="F75" s="92" t="s">
        <v>375</v>
      </c>
      <c r="G75" s="96"/>
      <c r="H75" s="96">
        <v>4.12</v>
      </c>
      <c r="I75" s="96">
        <v>113.23</v>
      </c>
      <c r="J75" s="96">
        <v>94.32</v>
      </c>
      <c r="K75" s="96">
        <v>229.65</v>
      </c>
      <c r="L75" s="96">
        <v>173.25</v>
      </c>
      <c r="M75" s="96">
        <v>156.37</v>
      </c>
      <c r="N75" s="96">
        <v>228.45</v>
      </c>
      <c r="O75" s="96">
        <v>-16.809999999999999</v>
      </c>
      <c r="P75" s="96">
        <v>140.11000000000001</v>
      </c>
      <c r="Q75" s="96">
        <v>283.32</v>
      </c>
      <c r="R75" s="96">
        <v>181.36</v>
      </c>
      <c r="S75" s="96">
        <v>160.13999999999999</v>
      </c>
      <c r="T75" s="112">
        <f t="shared" si="12"/>
        <v>1747.5099999999998</v>
      </c>
    </row>
    <row r="76" spans="1:20" x14ac:dyDescent="0.2">
      <c r="D76" s="92" t="s">
        <v>291</v>
      </c>
      <c r="E76" s="92" t="s">
        <v>79</v>
      </c>
      <c r="F76" s="92" t="s">
        <v>376</v>
      </c>
      <c r="G76" s="96"/>
      <c r="H76" s="96">
        <v>50.15</v>
      </c>
      <c r="I76" s="96">
        <v>61.59</v>
      </c>
      <c r="J76" s="96">
        <v>30.28</v>
      </c>
      <c r="K76" s="96">
        <v>68.03</v>
      </c>
      <c r="L76" s="96">
        <v>113.25</v>
      </c>
      <c r="M76" s="96">
        <v>55.23</v>
      </c>
      <c r="N76" s="96">
        <v>112.3</v>
      </c>
      <c r="O76" s="96">
        <v>110.93</v>
      </c>
      <c r="P76" s="96">
        <v>84.29</v>
      </c>
      <c r="Q76" s="96">
        <v>223.14</v>
      </c>
      <c r="R76" s="96">
        <v>137.21</v>
      </c>
      <c r="S76" s="96">
        <v>152.57</v>
      </c>
      <c r="T76" s="112">
        <f t="shared" si="12"/>
        <v>1198.9699999999998</v>
      </c>
    </row>
    <row r="77" spans="1:20" x14ac:dyDescent="0.2">
      <c r="D77" s="92" t="s">
        <v>291</v>
      </c>
      <c r="E77" s="92" t="s">
        <v>79</v>
      </c>
      <c r="F77" s="92" t="s">
        <v>377</v>
      </c>
      <c r="G77" s="96"/>
      <c r="H77" s="96">
        <v>151.43</v>
      </c>
      <c r="I77" s="96">
        <v>155.1</v>
      </c>
      <c r="J77" s="96">
        <v>102.1</v>
      </c>
      <c r="K77" s="96">
        <v>209.09</v>
      </c>
      <c r="L77" s="96">
        <v>172.7</v>
      </c>
      <c r="M77" s="96">
        <v>161.19999999999999</v>
      </c>
      <c r="N77" s="96">
        <v>146.94999999999999</v>
      </c>
      <c r="O77" s="96">
        <v>120.91</v>
      </c>
      <c r="P77" s="96">
        <v>106.7</v>
      </c>
      <c r="Q77" s="96">
        <v>113.55</v>
      </c>
      <c r="R77" s="96">
        <v>58.46</v>
      </c>
      <c r="S77" s="96">
        <v>119.22</v>
      </c>
      <c r="T77" s="112">
        <f t="shared" si="12"/>
        <v>1617.4100000000003</v>
      </c>
    </row>
    <row r="78" spans="1:20" x14ac:dyDescent="0.2">
      <c r="D78" s="92" t="s">
        <v>291</v>
      </c>
      <c r="E78" s="92" t="s">
        <v>79</v>
      </c>
      <c r="F78" s="92" t="s">
        <v>378</v>
      </c>
      <c r="G78" s="96"/>
      <c r="H78" s="96">
        <v>205</v>
      </c>
      <c r="I78" s="96">
        <v>109.45</v>
      </c>
      <c r="J78" s="96">
        <v>134.24</v>
      </c>
      <c r="K78" s="96">
        <v>70.650000000000006</v>
      </c>
      <c r="L78" s="96">
        <v>326.93</v>
      </c>
      <c r="M78" s="96">
        <v>215.6</v>
      </c>
      <c r="N78" s="96">
        <v>208.53</v>
      </c>
      <c r="O78" s="96">
        <v>222.66</v>
      </c>
      <c r="P78" s="96">
        <v>215.6</v>
      </c>
      <c r="Q78" s="96">
        <v>333.99</v>
      </c>
      <c r="R78" s="96">
        <v>283.41000000000003</v>
      </c>
      <c r="S78" s="96">
        <v>254.81</v>
      </c>
      <c r="T78" s="112">
        <f t="shared" si="12"/>
        <v>2580.87</v>
      </c>
    </row>
    <row r="79" spans="1:20" ht="12" thickBot="1" x14ac:dyDescent="0.25">
      <c r="D79" s="92" t="s">
        <v>291</v>
      </c>
      <c r="E79" s="92" t="s">
        <v>79</v>
      </c>
      <c r="F79" s="92" t="s">
        <v>379</v>
      </c>
      <c r="G79" s="96"/>
      <c r="H79" s="96">
        <v>363.8</v>
      </c>
      <c r="I79" s="96">
        <v>428.27</v>
      </c>
      <c r="J79" s="96">
        <v>401.7</v>
      </c>
      <c r="K79" s="96">
        <v>518.91999999999996</v>
      </c>
      <c r="L79" s="96">
        <v>-114.23</v>
      </c>
      <c r="M79" s="96">
        <v>39.340000000000003</v>
      </c>
      <c r="N79" s="96">
        <v>534.36</v>
      </c>
      <c r="O79" s="96">
        <v>372.25</v>
      </c>
      <c r="P79" s="96">
        <v>507.38</v>
      </c>
      <c r="Q79" s="96">
        <v>759.78</v>
      </c>
      <c r="R79" s="96">
        <v>568.42999999999995</v>
      </c>
      <c r="S79" s="96">
        <v>632.53</v>
      </c>
      <c r="T79" s="112">
        <f t="shared" si="12"/>
        <v>5012.53</v>
      </c>
    </row>
    <row r="80" spans="1:20" ht="12" hidden="1" thickBot="1" x14ac:dyDescent="0.25">
      <c r="A80" s="94" t="s">
        <v>1</v>
      </c>
    </row>
    <row r="81" spans="1:20" ht="12.6" x14ac:dyDescent="0.2">
      <c r="A81" s="94" t="str">
        <f>A43</f>
        <v>#showrow</v>
      </c>
      <c r="C81" s="128" t="str">
        <f>"Total "&amp;C43</f>
        <v>Total Salaries &amp; Wages</v>
      </c>
      <c r="D81" s="128"/>
      <c r="E81" s="128"/>
      <c r="F81" s="128"/>
      <c r="G81" s="129" cm="1">
        <f t="array" ref="G81">IF(Operator_GroupISDet4="+",1,-1)</f>
        <v>-1</v>
      </c>
      <c r="H81" s="129">
        <f t="shared" ref="H81:T81" si="13">SUMIFS(H44:H80,$D44:$D80,"&lt;&gt;*[-]*",$E44:$E80,"&lt;&gt;*[-]*",$F44:$F80,"&lt;&gt;*[-]*")</f>
        <v>93544.579999999987</v>
      </c>
      <c r="I81" s="129">
        <f t="shared" si="13"/>
        <v>90817.600000000006</v>
      </c>
      <c r="J81" s="129">
        <f t="shared" si="13"/>
        <v>83396.36</v>
      </c>
      <c r="K81" s="129">
        <f t="shared" si="13"/>
        <v>86661</v>
      </c>
      <c r="L81" s="129">
        <f t="shared" si="13"/>
        <v>87868.999999999985</v>
      </c>
      <c r="M81" s="129">
        <f t="shared" si="13"/>
        <v>94996.499999999971</v>
      </c>
      <c r="N81" s="129">
        <f t="shared" si="13"/>
        <v>80813.259999999966</v>
      </c>
      <c r="O81" s="129">
        <f t="shared" si="13"/>
        <v>84211.340000000011</v>
      </c>
      <c r="P81" s="129">
        <f t="shared" si="13"/>
        <v>94950.280000000013</v>
      </c>
      <c r="Q81" s="129">
        <f t="shared" si="13"/>
        <v>94631.410000000018</v>
      </c>
      <c r="R81" s="129">
        <f t="shared" si="13"/>
        <v>103019.56999999999</v>
      </c>
      <c r="S81" s="129">
        <f t="shared" si="13"/>
        <v>102662.49000000002</v>
      </c>
      <c r="T81" s="130">
        <f t="shared" si="13"/>
        <v>1097573.3899999997</v>
      </c>
    </row>
    <row r="82" spans="1:20" x14ac:dyDescent="0.2">
      <c r="A82" s="94" t="str">
        <f>A81</f>
        <v>#showrow</v>
      </c>
    </row>
    <row r="83" spans="1:20" ht="20.25" customHeight="1" thickBot="1" x14ac:dyDescent="0.25">
      <c r="A83" s="94" t="str">
        <f>IF(COUNTBLANK(A84:A92)&gt;0,"#showrow","#hiderow")</f>
        <v>#showrow</v>
      </c>
      <c r="C83" s="8" t="str">
        <f>GroupISDet5</f>
        <v>Payroll Tax</v>
      </c>
      <c r="D83" s="8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hidden="1" x14ac:dyDescent="0.2">
      <c r="A84" s="94" t="s">
        <v>1</v>
      </c>
      <c r="D84" s="92" t="s">
        <v>77</v>
      </c>
      <c r="E84" s="92" t="s">
        <v>76</v>
      </c>
      <c r="F84" s="92" t="s">
        <v>10</v>
      </c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112">
        <f>SUM(H84:S84)</f>
        <v>0</v>
      </c>
    </row>
    <row r="85" spans="1:20" x14ac:dyDescent="0.2">
      <c r="D85" s="92" t="s">
        <v>291</v>
      </c>
      <c r="E85" s="92" t="s">
        <v>79</v>
      </c>
      <c r="F85" s="92" t="s">
        <v>497</v>
      </c>
      <c r="G85" s="96"/>
      <c r="H85" s="96">
        <v>5094.5200000000004</v>
      </c>
      <c r="I85" s="96">
        <v>5051.2700000000004</v>
      </c>
      <c r="J85" s="96">
        <v>4355.87</v>
      </c>
      <c r="K85" s="96">
        <v>4657.34</v>
      </c>
      <c r="L85" s="96">
        <v>4930.68</v>
      </c>
      <c r="M85" s="96">
        <v>5204.8999999999996</v>
      </c>
      <c r="N85" s="96">
        <v>6831.81</v>
      </c>
      <c r="O85" s="96">
        <v>2731.27</v>
      </c>
      <c r="P85" s="96">
        <v>4553.75</v>
      </c>
      <c r="Q85" s="96">
        <v>5023.82</v>
      </c>
      <c r="R85" s="96">
        <v>5143.8599999999997</v>
      </c>
      <c r="S85" s="96">
        <v>5118</v>
      </c>
      <c r="T85" s="112">
        <f t="shared" ref="T85:T91" si="14">SUM(H85:S85)</f>
        <v>58697.09</v>
      </c>
    </row>
    <row r="86" spans="1:20" x14ac:dyDescent="0.2">
      <c r="D86" s="92" t="s">
        <v>291</v>
      </c>
      <c r="E86" s="92" t="s">
        <v>79</v>
      </c>
      <c r="F86" s="92" t="s">
        <v>498</v>
      </c>
      <c r="G86" s="96"/>
      <c r="H86" s="96">
        <v>352.78</v>
      </c>
      <c r="I86" s="96">
        <v>309.99</v>
      </c>
      <c r="J86" s="96">
        <v>266.69</v>
      </c>
      <c r="K86" s="96">
        <v>190.98</v>
      </c>
      <c r="L86" s="96">
        <v>179.22</v>
      </c>
      <c r="M86" s="96">
        <v>205.09</v>
      </c>
      <c r="N86" s="96">
        <v>215.34</v>
      </c>
      <c r="O86" s="96">
        <v>154.30000000000001</v>
      </c>
      <c r="P86" s="96">
        <v>255.4</v>
      </c>
      <c r="Q86" s="96">
        <v>199.22</v>
      </c>
      <c r="R86" s="96">
        <v>211.22</v>
      </c>
      <c r="S86" s="96">
        <v>197.9</v>
      </c>
      <c r="T86" s="112">
        <f t="shared" si="14"/>
        <v>2738.1299999999997</v>
      </c>
    </row>
    <row r="87" spans="1:20" x14ac:dyDescent="0.2">
      <c r="D87" s="92" t="s">
        <v>291</v>
      </c>
      <c r="E87" s="92" t="s">
        <v>79</v>
      </c>
      <c r="F87" s="92" t="s">
        <v>499</v>
      </c>
      <c r="G87" s="96"/>
      <c r="H87" s="96">
        <v>614.29999999999995</v>
      </c>
      <c r="I87" s="96">
        <v>589.72</v>
      </c>
      <c r="J87" s="96">
        <v>564.22</v>
      </c>
      <c r="K87" s="96">
        <v>474.52</v>
      </c>
      <c r="L87" s="96">
        <v>388.51</v>
      </c>
      <c r="M87" s="96">
        <v>395.38</v>
      </c>
      <c r="N87" s="96">
        <v>703.73</v>
      </c>
      <c r="O87" s="96">
        <v>153.38999999999999</v>
      </c>
      <c r="P87" s="96">
        <v>282.70999999999998</v>
      </c>
      <c r="Q87" s="96">
        <v>520.08000000000004</v>
      </c>
      <c r="R87" s="96">
        <v>492.15</v>
      </c>
      <c r="S87" s="96">
        <v>413.04</v>
      </c>
      <c r="T87" s="112">
        <f t="shared" si="14"/>
        <v>5591.75</v>
      </c>
    </row>
    <row r="88" spans="1:20" x14ac:dyDescent="0.2">
      <c r="D88" s="92" t="s">
        <v>291</v>
      </c>
      <c r="E88" s="92" t="s">
        <v>79</v>
      </c>
      <c r="F88" s="92" t="s">
        <v>500</v>
      </c>
      <c r="G88" s="96"/>
      <c r="H88" s="96">
        <v>222.89</v>
      </c>
      <c r="I88" s="96">
        <v>230.5</v>
      </c>
      <c r="J88" s="96">
        <v>71.819999999999993</v>
      </c>
      <c r="K88" s="96">
        <v>190.09</v>
      </c>
      <c r="L88" s="96">
        <v>192.51</v>
      </c>
      <c r="M88" s="96">
        <v>138.66</v>
      </c>
      <c r="N88" s="96">
        <v>221.21</v>
      </c>
      <c r="O88" s="96">
        <v>102.44</v>
      </c>
      <c r="P88" s="96">
        <v>185.41</v>
      </c>
      <c r="Q88" s="96">
        <v>308.37</v>
      </c>
      <c r="R88" s="96">
        <v>259</v>
      </c>
      <c r="S88" s="96">
        <v>289.72000000000003</v>
      </c>
      <c r="T88" s="112">
        <f t="shared" si="14"/>
        <v>2412.62</v>
      </c>
    </row>
    <row r="89" spans="1:20" x14ac:dyDescent="0.2">
      <c r="D89" s="92" t="s">
        <v>291</v>
      </c>
      <c r="E89" s="92" t="s">
        <v>79</v>
      </c>
      <c r="F89" s="92" t="s">
        <v>501</v>
      </c>
      <c r="G89" s="96"/>
      <c r="H89" s="96">
        <v>450.15</v>
      </c>
      <c r="I89" s="96">
        <v>392.7</v>
      </c>
      <c r="J89" s="96">
        <v>368.74</v>
      </c>
      <c r="K89" s="96">
        <v>234.45</v>
      </c>
      <c r="L89" s="96">
        <v>248.89</v>
      </c>
      <c r="M89" s="96">
        <v>255.68</v>
      </c>
      <c r="N89" s="96">
        <v>406.28</v>
      </c>
      <c r="O89" s="96">
        <v>150.87</v>
      </c>
      <c r="P89" s="96">
        <v>228.82</v>
      </c>
      <c r="Q89" s="96">
        <v>256.83999999999997</v>
      </c>
      <c r="R89" s="96">
        <v>285.37</v>
      </c>
      <c r="S89" s="96">
        <v>251.82</v>
      </c>
      <c r="T89" s="112">
        <f t="shared" si="14"/>
        <v>3530.61</v>
      </c>
    </row>
    <row r="90" spans="1:20" x14ac:dyDescent="0.2">
      <c r="D90" s="92" t="s">
        <v>291</v>
      </c>
      <c r="E90" s="92" t="s">
        <v>79</v>
      </c>
      <c r="F90" s="92" t="s">
        <v>502</v>
      </c>
      <c r="G90" s="96"/>
      <c r="H90" s="96">
        <v>625.32000000000005</v>
      </c>
      <c r="I90" s="96">
        <v>703.92</v>
      </c>
      <c r="J90" s="96">
        <v>582.89</v>
      </c>
      <c r="K90" s="96">
        <v>425.47</v>
      </c>
      <c r="L90" s="96">
        <v>759.04</v>
      </c>
      <c r="M90" s="96">
        <v>606.21</v>
      </c>
      <c r="N90" s="96">
        <v>937.43</v>
      </c>
      <c r="O90" s="96">
        <v>282.08999999999997</v>
      </c>
      <c r="P90" s="96">
        <v>717.7</v>
      </c>
      <c r="Q90" s="96">
        <v>351.29</v>
      </c>
      <c r="R90" s="96">
        <v>697.96</v>
      </c>
      <c r="S90" s="96">
        <v>493.44</v>
      </c>
      <c r="T90" s="112">
        <f t="shared" si="14"/>
        <v>7182.76</v>
      </c>
    </row>
    <row r="91" spans="1:20" ht="12" thickBot="1" x14ac:dyDescent="0.25">
      <c r="D91" s="92" t="s">
        <v>291</v>
      </c>
      <c r="E91" s="92" t="s">
        <v>79</v>
      </c>
      <c r="F91" s="92" t="s">
        <v>503</v>
      </c>
      <c r="G91" s="96"/>
      <c r="H91" s="96">
        <v>838.8</v>
      </c>
      <c r="I91" s="96">
        <v>826.56</v>
      </c>
      <c r="J91" s="96">
        <v>752.95</v>
      </c>
      <c r="K91" s="96">
        <v>751.24</v>
      </c>
      <c r="L91" s="96">
        <v>763.23</v>
      </c>
      <c r="M91" s="96">
        <v>801.2</v>
      </c>
      <c r="N91" s="96">
        <v>1219.97</v>
      </c>
      <c r="O91" s="96">
        <v>440.91</v>
      </c>
      <c r="P91" s="96">
        <v>1010.73</v>
      </c>
      <c r="Q91" s="96">
        <v>712.5</v>
      </c>
      <c r="R91" s="96">
        <v>1111.28</v>
      </c>
      <c r="S91" s="96">
        <v>769.91</v>
      </c>
      <c r="T91" s="112">
        <f t="shared" si="14"/>
        <v>9999.2800000000007</v>
      </c>
    </row>
    <row r="92" spans="1:20" ht="12" hidden="1" thickBot="1" x14ac:dyDescent="0.25">
      <c r="A92" s="94" t="s">
        <v>1</v>
      </c>
    </row>
    <row r="93" spans="1:20" ht="12.6" x14ac:dyDescent="0.2">
      <c r="A93" s="94" t="str">
        <f>A83</f>
        <v>#showrow</v>
      </c>
      <c r="C93" s="128" t="str">
        <f>"Total "&amp;C83</f>
        <v>Total Payroll Tax</v>
      </c>
      <c r="D93" s="128"/>
      <c r="E93" s="128"/>
      <c r="F93" s="128"/>
      <c r="G93" s="129" cm="1">
        <f t="array" ref="G93">IF(Operator_GroupISDet5="+",1,-1)</f>
        <v>-1</v>
      </c>
      <c r="H93" s="129">
        <f t="shared" ref="H93:T93" si="15">SUMIFS(H84:H92,$D84:$D92,"&lt;&gt;*[-]*",$E84:$E92,"&lt;&gt;*[-]*",$F84:$F92,"&lt;&gt;*[-]*")</f>
        <v>8198.76</v>
      </c>
      <c r="I93" s="129">
        <f t="shared" si="15"/>
        <v>8104.66</v>
      </c>
      <c r="J93" s="129">
        <f t="shared" si="15"/>
        <v>6963.1799999999994</v>
      </c>
      <c r="K93" s="129">
        <f t="shared" si="15"/>
        <v>6924.09</v>
      </c>
      <c r="L93" s="129">
        <f t="shared" si="15"/>
        <v>7462.0800000000017</v>
      </c>
      <c r="M93" s="129">
        <f t="shared" si="15"/>
        <v>7607.12</v>
      </c>
      <c r="N93" s="129">
        <f t="shared" si="15"/>
        <v>10535.77</v>
      </c>
      <c r="O93" s="129">
        <f t="shared" si="15"/>
        <v>4015.27</v>
      </c>
      <c r="P93" s="129">
        <f t="shared" si="15"/>
        <v>7234.5199999999986</v>
      </c>
      <c r="Q93" s="129">
        <f t="shared" si="15"/>
        <v>7372.12</v>
      </c>
      <c r="R93" s="129">
        <f t="shared" si="15"/>
        <v>8200.84</v>
      </c>
      <c r="S93" s="129">
        <f t="shared" si="15"/>
        <v>7533.829999999999</v>
      </c>
      <c r="T93" s="130">
        <f t="shared" si="15"/>
        <v>90152.239999999991</v>
      </c>
    </row>
    <row r="94" spans="1:20" x14ac:dyDescent="0.2">
      <c r="A94" s="94" t="str">
        <f>A93</f>
        <v>#showrow</v>
      </c>
    </row>
    <row r="95" spans="1:20" ht="20.25" customHeight="1" thickBot="1" x14ac:dyDescent="0.25">
      <c r="A95" s="94" t="str">
        <f>IF(COUNTBLANK(A96:A101)&gt;0,"#showrow","#hiderow")</f>
        <v>#showrow</v>
      </c>
      <c r="C95" s="8" t="str">
        <f>GroupISDet6</f>
        <v>Benefits</v>
      </c>
      <c r="D95" s="8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idden="1" x14ac:dyDescent="0.2">
      <c r="A96" s="94" t="s">
        <v>1</v>
      </c>
      <c r="D96" s="92" t="s">
        <v>77</v>
      </c>
      <c r="E96" s="92" t="s">
        <v>76</v>
      </c>
      <c r="F96" s="92" t="s">
        <v>10</v>
      </c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112">
        <f>SUM(H96:S96)</f>
        <v>0</v>
      </c>
    </row>
    <row r="97" spans="1:20" x14ac:dyDescent="0.2">
      <c r="D97" s="92" t="s">
        <v>291</v>
      </c>
      <c r="E97" s="92" t="s">
        <v>79</v>
      </c>
      <c r="F97" s="92" t="s">
        <v>493</v>
      </c>
      <c r="G97" s="96"/>
      <c r="H97" s="96">
        <v>3442.3</v>
      </c>
      <c r="I97" s="96">
        <v>2721.55</v>
      </c>
      <c r="J97" s="96">
        <v>1226.54</v>
      </c>
      <c r="K97" s="96">
        <v>5394.78</v>
      </c>
      <c r="L97" s="96">
        <v>3541.89</v>
      </c>
      <c r="M97" s="96">
        <v>4230.53</v>
      </c>
      <c r="N97" s="96">
        <v>2828.29</v>
      </c>
      <c r="O97" s="96">
        <v>2814.62</v>
      </c>
      <c r="P97" s="96">
        <v>2820.77</v>
      </c>
      <c r="Q97" s="96">
        <v>3867.22</v>
      </c>
      <c r="R97" s="96">
        <v>3385.95</v>
      </c>
      <c r="S97" s="96">
        <v>3482.93</v>
      </c>
      <c r="T97" s="112">
        <f t="shared" ref="T97:T100" si="16">SUM(H97:S97)</f>
        <v>39757.369999999995</v>
      </c>
    </row>
    <row r="98" spans="1:20" x14ac:dyDescent="0.2">
      <c r="D98" s="92" t="s">
        <v>291</v>
      </c>
      <c r="E98" s="92" t="s">
        <v>79</v>
      </c>
      <c r="F98" s="92" t="s">
        <v>494</v>
      </c>
      <c r="G98" s="96"/>
      <c r="H98" s="96">
        <v>-1692.36</v>
      </c>
      <c r="I98" s="96">
        <v>-1127.5</v>
      </c>
      <c r="J98" s="96">
        <v>-717.34</v>
      </c>
      <c r="K98" s="96">
        <v>-1428.72</v>
      </c>
      <c r="L98" s="96">
        <v>-1230</v>
      </c>
      <c r="M98" s="96">
        <v>-1136.19</v>
      </c>
      <c r="N98" s="96">
        <v>-1097.0999999999999</v>
      </c>
      <c r="O98" s="96">
        <v>-992.92</v>
      </c>
      <c r="P98" s="96">
        <v>-1536.34</v>
      </c>
      <c r="Q98" s="96">
        <v>-1412.53</v>
      </c>
      <c r="R98" s="96">
        <v>-1440.76</v>
      </c>
      <c r="S98" s="96">
        <v>-1665.06</v>
      </c>
      <c r="T98" s="112">
        <f t="shared" si="16"/>
        <v>-15476.820000000002</v>
      </c>
    </row>
    <row r="99" spans="1:20" x14ac:dyDescent="0.2">
      <c r="D99" s="92" t="s">
        <v>291</v>
      </c>
      <c r="E99" s="92" t="s">
        <v>79</v>
      </c>
      <c r="F99" s="92" t="s">
        <v>495</v>
      </c>
      <c r="G99" s="96"/>
      <c r="H99" s="96"/>
      <c r="I99" s="96"/>
      <c r="J99" s="96"/>
      <c r="K99" s="96"/>
      <c r="L99" s="96"/>
      <c r="M99" s="96"/>
      <c r="N99" s="96"/>
      <c r="O99" s="96">
        <v>123.28</v>
      </c>
      <c r="P99" s="96">
        <v>143.08000000000001</v>
      </c>
      <c r="Q99" s="96">
        <v>153.85</v>
      </c>
      <c r="R99" s="96"/>
      <c r="S99" s="96"/>
      <c r="T99" s="112">
        <f t="shared" si="16"/>
        <v>420.21000000000004</v>
      </c>
    </row>
    <row r="100" spans="1:20" ht="12" thickBot="1" x14ac:dyDescent="0.25">
      <c r="D100" s="92" t="s">
        <v>291</v>
      </c>
      <c r="E100" s="92" t="s">
        <v>79</v>
      </c>
      <c r="F100" s="92" t="s">
        <v>496</v>
      </c>
      <c r="G100" s="96"/>
      <c r="H100" s="96">
        <v>707.17</v>
      </c>
      <c r="I100" s="96">
        <v>707.17</v>
      </c>
      <c r="J100" s="96">
        <v>848.6</v>
      </c>
      <c r="K100" s="96">
        <v>848.6</v>
      </c>
      <c r="L100" s="96">
        <v>848.6</v>
      </c>
      <c r="M100" s="96">
        <v>-1459.22</v>
      </c>
      <c r="N100" s="96">
        <v>848.6</v>
      </c>
      <c r="O100" s="96">
        <v>848.6</v>
      </c>
      <c r="P100" s="96">
        <v>1011.6</v>
      </c>
      <c r="Q100" s="96">
        <v>848.6</v>
      </c>
      <c r="R100" s="96">
        <v>848.6</v>
      </c>
      <c r="S100" s="96">
        <v>848.6</v>
      </c>
      <c r="T100" s="112">
        <f t="shared" si="16"/>
        <v>7755.5200000000013</v>
      </c>
    </row>
    <row r="101" spans="1:20" ht="12" hidden="1" thickBot="1" x14ac:dyDescent="0.25">
      <c r="A101" s="94" t="s">
        <v>1</v>
      </c>
    </row>
    <row r="102" spans="1:20" ht="12.6" x14ac:dyDescent="0.2">
      <c r="A102" s="94" t="str">
        <f>A95</f>
        <v>#showrow</v>
      </c>
      <c r="C102" s="128" t="str">
        <f>"Total "&amp;C95</f>
        <v>Total Benefits</v>
      </c>
      <c r="D102" s="128"/>
      <c r="E102" s="128"/>
      <c r="F102" s="128"/>
      <c r="G102" s="129" cm="1">
        <f t="array" ref="G102">IF(Operator_GroupISDet6="+",1,-1)</f>
        <v>-1</v>
      </c>
      <c r="H102" s="129">
        <f t="shared" ref="H102:T102" si="17">SUMIFS(H96:H101,$D96:$D101,"&lt;&gt;*[-]*",$E96:$E101,"&lt;&gt;*[-]*",$F96:$F101,"&lt;&gt;*[-]*")</f>
        <v>2457.11</v>
      </c>
      <c r="I102" s="129">
        <f t="shared" si="17"/>
        <v>2301.2200000000003</v>
      </c>
      <c r="J102" s="129">
        <f t="shared" si="17"/>
        <v>1357.8</v>
      </c>
      <c r="K102" s="129">
        <f t="shared" si="17"/>
        <v>4814.66</v>
      </c>
      <c r="L102" s="129">
        <f t="shared" si="17"/>
        <v>3160.49</v>
      </c>
      <c r="M102" s="129">
        <f t="shared" si="17"/>
        <v>1635.1199999999997</v>
      </c>
      <c r="N102" s="129">
        <f t="shared" si="17"/>
        <v>2579.79</v>
      </c>
      <c r="O102" s="129">
        <f t="shared" si="17"/>
        <v>2793.58</v>
      </c>
      <c r="P102" s="129">
        <f t="shared" si="17"/>
        <v>2439.11</v>
      </c>
      <c r="Q102" s="129">
        <f t="shared" si="17"/>
        <v>3457.1399999999994</v>
      </c>
      <c r="R102" s="129">
        <f t="shared" si="17"/>
        <v>2793.79</v>
      </c>
      <c r="S102" s="129">
        <f t="shared" si="17"/>
        <v>2666.47</v>
      </c>
      <c r="T102" s="130">
        <f t="shared" si="17"/>
        <v>32456.279999999995</v>
      </c>
    </row>
    <row r="103" spans="1:20" x14ac:dyDescent="0.2">
      <c r="A103" s="94" t="str">
        <f>A102</f>
        <v>#showrow</v>
      </c>
    </row>
    <row r="104" spans="1:20" ht="20.25" customHeight="1" thickBot="1" x14ac:dyDescent="0.25">
      <c r="A104" s="94" t="str">
        <f>IF(COUNTBLANK(A105:A115)&gt;0,"#showrow","#hiderow")</f>
        <v>#showrow</v>
      </c>
      <c r="C104" s="8" t="str">
        <f>GroupISDet7</f>
        <v>Contract Services</v>
      </c>
      <c r="D104" s="8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hidden="1" x14ac:dyDescent="0.2">
      <c r="A105" s="94" t="s">
        <v>1</v>
      </c>
      <c r="D105" s="92" t="s">
        <v>77</v>
      </c>
      <c r="E105" s="92" t="s">
        <v>76</v>
      </c>
      <c r="F105" s="92" t="s">
        <v>10</v>
      </c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112">
        <f>SUM(H105:S105)</f>
        <v>0</v>
      </c>
    </row>
    <row r="106" spans="1:20" x14ac:dyDescent="0.2">
      <c r="D106" s="92" t="s">
        <v>291</v>
      </c>
      <c r="E106" s="92" t="s">
        <v>79</v>
      </c>
      <c r="F106" s="92" t="s">
        <v>537</v>
      </c>
      <c r="G106" s="96"/>
      <c r="H106" s="96"/>
      <c r="I106" s="96"/>
      <c r="J106" s="96"/>
      <c r="K106" s="96">
        <v>175</v>
      </c>
      <c r="L106" s="96">
        <v>125</v>
      </c>
      <c r="M106" s="96">
        <v>100</v>
      </c>
      <c r="N106" s="96"/>
      <c r="O106" s="96">
        <v>115</v>
      </c>
      <c r="P106" s="96">
        <v>115</v>
      </c>
      <c r="Q106" s="96">
        <v>115</v>
      </c>
      <c r="R106" s="96"/>
      <c r="S106" s="96"/>
      <c r="T106" s="112">
        <f t="shared" ref="T106:T114" si="18">SUM(H106:S106)</f>
        <v>745</v>
      </c>
    </row>
    <row r="107" spans="1:20" x14ac:dyDescent="0.2">
      <c r="D107" s="92" t="s">
        <v>291</v>
      </c>
      <c r="E107" s="92" t="s">
        <v>79</v>
      </c>
      <c r="F107" s="92" t="s">
        <v>538</v>
      </c>
      <c r="G107" s="96"/>
      <c r="H107" s="96">
        <v>102.3</v>
      </c>
      <c r="I107" s="96">
        <v>399.02</v>
      </c>
      <c r="J107" s="96">
        <v>673.91</v>
      </c>
      <c r="K107" s="96">
        <v>603.59</v>
      </c>
      <c r="L107" s="96">
        <v>433.19</v>
      </c>
      <c r="M107" s="96">
        <v>930.35</v>
      </c>
      <c r="N107" s="96">
        <v>441.04</v>
      </c>
      <c r="O107" s="96">
        <v>279.38</v>
      </c>
      <c r="P107" s="96">
        <v>1160.3499999999999</v>
      </c>
      <c r="Q107" s="96">
        <v>520.91999999999996</v>
      </c>
      <c r="R107" s="96">
        <v>1189.03</v>
      </c>
      <c r="S107" s="96">
        <v>898.07</v>
      </c>
      <c r="T107" s="112">
        <f t="shared" si="18"/>
        <v>7631.15</v>
      </c>
    </row>
    <row r="108" spans="1:20" x14ac:dyDescent="0.2">
      <c r="D108" s="92" t="s">
        <v>291</v>
      </c>
      <c r="E108" s="92" t="s">
        <v>79</v>
      </c>
      <c r="F108" s="92" t="s">
        <v>539</v>
      </c>
      <c r="G108" s="96"/>
      <c r="H108" s="96">
        <v>488.34</v>
      </c>
      <c r="I108" s="96">
        <v>204.68</v>
      </c>
      <c r="J108" s="96">
        <v>369.11</v>
      </c>
      <c r="K108" s="96">
        <v>447</v>
      </c>
      <c r="L108" s="96">
        <v>433.19</v>
      </c>
      <c r="M108" s="96">
        <v>335.33</v>
      </c>
      <c r="N108" s="96">
        <v>440.99</v>
      </c>
      <c r="O108" s="96">
        <v>517.45000000000005</v>
      </c>
      <c r="P108" s="96">
        <v>636.30999999999995</v>
      </c>
      <c r="Q108" s="96">
        <v>520.9</v>
      </c>
      <c r="R108" s="96">
        <v>789.04</v>
      </c>
      <c r="S108" s="96">
        <v>654.37</v>
      </c>
      <c r="T108" s="112">
        <f t="shared" si="18"/>
        <v>5836.71</v>
      </c>
    </row>
    <row r="109" spans="1:20" x14ac:dyDescent="0.2">
      <c r="D109" s="92" t="s">
        <v>291</v>
      </c>
      <c r="E109" s="92" t="s">
        <v>79</v>
      </c>
      <c r="F109" s="92" t="s">
        <v>540</v>
      </c>
      <c r="G109" s="96"/>
      <c r="H109" s="96">
        <v>1071.4000000000001</v>
      </c>
      <c r="I109" s="96">
        <v>5555.9</v>
      </c>
      <c r="J109" s="96">
        <v>659.45</v>
      </c>
      <c r="K109" s="96">
        <v>2537.25</v>
      </c>
      <c r="L109" s="96">
        <v>2803.37</v>
      </c>
      <c r="M109" s="96">
        <v>2266.19</v>
      </c>
      <c r="N109" s="96">
        <v>575.4</v>
      </c>
      <c r="O109" s="96">
        <v>929.4</v>
      </c>
      <c r="P109" s="96">
        <v>1028.3499999999999</v>
      </c>
      <c r="Q109" s="96">
        <v>1943.89</v>
      </c>
      <c r="R109" s="96">
        <v>603.39</v>
      </c>
      <c r="S109" s="96">
        <v>2221.39</v>
      </c>
      <c r="T109" s="112">
        <f t="shared" si="18"/>
        <v>22195.379999999997</v>
      </c>
    </row>
    <row r="110" spans="1:20" x14ac:dyDescent="0.2">
      <c r="D110" s="92" t="s">
        <v>291</v>
      </c>
      <c r="E110" s="92" t="s">
        <v>79</v>
      </c>
      <c r="F110" s="92" t="s">
        <v>541</v>
      </c>
      <c r="G110" s="96"/>
      <c r="H110" s="96">
        <v>1513.09</v>
      </c>
      <c r="I110" s="96">
        <v>3054</v>
      </c>
      <c r="J110" s="96">
        <v>2252.5100000000002</v>
      </c>
      <c r="K110" s="96">
        <v>3000.83</v>
      </c>
      <c r="L110" s="96">
        <v>1339.38</v>
      </c>
      <c r="M110" s="96">
        <v>1519.58</v>
      </c>
      <c r="N110" s="96">
        <v>1426.72</v>
      </c>
      <c r="O110" s="96">
        <v>3232.61</v>
      </c>
      <c r="P110" s="96">
        <v>2063.94</v>
      </c>
      <c r="Q110" s="96">
        <v>1726.75</v>
      </c>
      <c r="R110" s="96">
        <v>2064.5300000000002</v>
      </c>
      <c r="S110" s="96">
        <v>3651.42</v>
      </c>
      <c r="T110" s="112">
        <f t="shared" si="18"/>
        <v>26845.360000000001</v>
      </c>
    </row>
    <row r="111" spans="1:20" x14ac:dyDescent="0.2">
      <c r="D111" s="92" t="s">
        <v>291</v>
      </c>
      <c r="E111" s="92" t="s">
        <v>79</v>
      </c>
      <c r="F111" s="92" t="s">
        <v>542</v>
      </c>
      <c r="G111" s="96"/>
      <c r="H111" s="96">
        <v>841.02</v>
      </c>
      <c r="I111" s="96">
        <v>531.53</v>
      </c>
      <c r="J111" s="96">
        <v>570.1</v>
      </c>
      <c r="K111" s="96">
        <v>637.91999999999996</v>
      </c>
      <c r="L111" s="96">
        <v>459.51</v>
      </c>
      <c r="M111" s="96">
        <v>454.62</v>
      </c>
      <c r="N111" s="96">
        <v>851.74</v>
      </c>
      <c r="O111" s="96">
        <v>623.66999999999996</v>
      </c>
      <c r="P111" s="96">
        <v>436.51</v>
      </c>
      <c r="Q111" s="96">
        <v>597.15</v>
      </c>
      <c r="R111" s="96">
        <v>531.71</v>
      </c>
      <c r="S111" s="96">
        <v>562.70000000000005</v>
      </c>
      <c r="T111" s="112">
        <f t="shared" si="18"/>
        <v>7098.1799999999994</v>
      </c>
    </row>
    <row r="112" spans="1:20" x14ac:dyDescent="0.2">
      <c r="D112" s="92" t="s">
        <v>291</v>
      </c>
      <c r="E112" s="92" t="s">
        <v>79</v>
      </c>
      <c r="F112" s="92" t="s">
        <v>543</v>
      </c>
      <c r="G112" s="96"/>
      <c r="H112" s="96">
        <v>1158.47</v>
      </c>
      <c r="I112" s="96">
        <v>1127.01</v>
      </c>
      <c r="J112" s="96">
        <v>1143.47</v>
      </c>
      <c r="K112" s="96">
        <v>1176.1300000000001</v>
      </c>
      <c r="L112" s="96">
        <v>1637.14</v>
      </c>
      <c r="M112" s="96">
        <v>2801.85</v>
      </c>
      <c r="N112" s="96">
        <v>2687.33</v>
      </c>
      <c r="O112" s="96">
        <v>1731.96</v>
      </c>
      <c r="P112" s="96">
        <v>1988.87</v>
      </c>
      <c r="Q112" s="96">
        <v>1990.91</v>
      </c>
      <c r="R112" s="96">
        <v>2754.35</v>
      </c>
      <c r="S112" s="96">
        <v>1977.85</v>
      </c>
      <c r="T112" s="112">
        <f t="shared" si="18"/>
        <v>22175.339999999997</v>
      </c>
    </row>
    <row r="113" spans="1:20" x14ac:dyDescent="0.2">
      <c r="D113" s="92" t="s">
        <v>291</v>
      </c>
      <c r="E113" s="92" t="s">
        <v>79</v>
      </c>
      <c r="F113" s="92" t="s">
        <v>544</v>
      </c>
      <c r="G113" s="96"/>
      <c r="H113" s="96">
        <v>4335</v>
      </c>
      <c r="I113" s="96">
        <v>4335</v>
      </c>
      <c r="J113" s="96"/>
      <c r="K113" s="96">
        <v>8130</v>
      </c>
      <c r="L113" s="96"/>
      <c r="M113" s="96">
        <v>5096</v>
      </c>
      <c r="N113" s="96">
        <v>3900</v>
      </c>
      <c r="O113" s="96">
        <v>12142.5</v>
      </c>
      <c r="P113" s="96">
        <v>3821.25</v>
      </c>
      <c r="Q113" s="96">
        <v>10611.25</v>
      </c>
      <c r="R113" s="96">
        <v>5180.75</v>
      </c>
      <c r="S113" s="96">
        <v>9071.25</v>
      </c>
      <c r="T113" s="112">
        <f t="shared" si="18"/>
        <v>66623</v>
      </c>
    </row>
    <row r="114" spans="1:20" ht="12" thickBot="1" x14ac:dyDescent="0.25">
      <c r="D114" s="92" t="s">
        <v>291</v>
      </c>
      <c r="E114" s="92" t="s">
        <v>79</v>
      </c>
      <c r="F114" s="92" t="s">
        <v>545</v>
      </c>
      <c r="G114" s="96"/>
      <c r="H114" s="96"/>
      <c r="I114" s="96"/>
      <c r="J114" s="96"/>
      <c r="K114" s="96"/>
      <c r="L114" s="96">
        <v>1862.06</v>
      </c>
      <c r="M114" s="96"/>
      <c r="N114" s="96"/>
      <c r="O114" s="96"/>
      <c r="P114" s="96"/>
      <c r="Q114" s="96"/>
      <c r="R114" s="96"/>
      <c r="S114" s="96"/>
      <c r="T114" s="112">
        <f t="shared" si="18"/>
        <v>1862.06</v>
      </c>
    </row>
    <row r="115" spans="1:20" ht="12" hidden="1" thickBot="1" x14ac:dyDescent="0.25">
      <c r="A115" s="94" t="s">
        <v>1</v>
      </c>
    </row>
    <row r="116" spans="1:20" ht="12.6" x14ac:dyDescent="0.2">
      <c r="A116" s="94" t="str">
        <f>A104</f>
        <v>#showrow</v>
      </c>
      <c r="C116" s="128" t="str">
        <f>"Total "&amp;C104</f>
        <v>Total Contract Services</v>
      </c>
      <c r="D116" s="128"/>
      <c r="E116" s="128"/>
      <c r="F116" s="128"/>
      <c r="G116" s="129" cm="1">
        <f t="array" ref="G116">IF(Operator_GroupISDet7="+",1,-1)</f>
        <v>-1</v>
      </c>
      <c r="H116" s="129">
        <f t="shared" ref="H116:T116" si="19">SUMIFS(H105:H115,$D105:$D115,"&lt;&gt;*[-]*",$E105:$E115,"&lt;&gt;*[-]*",$F105:$F115,"&lt;&gt;*[-]*")</f>
        <v>9509.619999999999</v>
      </c>
      <c r="I116" s="129">
        <f t="shared" si="19"/>
        <v>15207.14</v>
      </c>
      <c r="J116" s="129">
        <f t="shared" si="19"/>
        <v>5668.5500000000011</v>
      </c>
      <c r="K116" s="129">
        <f t="shared" si="19"/>
        <v>16707.72</v>
      </c>
      <c r="L116" s="129">
        <f t="shared" si="19"/>
        <v>9092.84</v>
      </c>
      <c r="M116" s="129">
        <f t="shared" si="19"/>
        <v>13503.92</v>
      </c>
      <c r="N116" s="129">
        <f t="shared" si="19"/>
        <v>10323.219999999999</v>
      </c>
      <c r="O116" s="129">
        <f t="shared" si="19"/>
        <v>19571.97</v>
      </c>
      <c r="P116" s="129">
        <f t="shared" si="19"/>
        <v>11250.58</v>
      </c>
      <c r="Q116" s="129">
        <f t="shared" si="19"/>
        <v>18026.77</v>
      </c>
      <c r="R116" s="129">
        <f t="shared" si="19"/>
        <v>13112.8</v>
      </c>
      <c r="S116" s="129">
        <f t="shared" si="19"/>
        <v>19037.05</v>
      </c>
      <c r="T116" s="130">
        <f t="shared" si="19"/>
        <v>161012.18</v>
      </c>
    </row>
    <row r="117" spans="1:20" x14ac:dyDescent="0.2">
      <c r="A117" s="94" t="str">
        <f>A116</f>
        <v>#showrow</v>
      </c>
    </row>
    <row r="118" spans="1:20" ht="20.25" customHeight="1" thickBot="1" x14ac:dyDescent="0.25">
      <c r="A118" s="94" t="str">
        <f>IF(COUNTBLANK(A119:A124)&gt;0,"#showrow","#hiderow")</f>
        <v>#showrow</v>
      </c>
      <c r="C118" s="8" t="str">
        <f>GroupISDet8</f>
        <v>Sales &amp; Marketing</v>
      </c>
      <c r="D118" s="8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hidden="1" x14ac:dyDescent="0.2">
      <c r="A119" s="94" t="s">
        <v>1</v>
      </c>
      <c r="D119" s="92" t="s">
        <v>77</v>
      </c>
      <c r="E119" s="92" t="s">
        <v>76</v>
      </c>
      <c r="F119" s="92" t="s">
        <v>10</v>
      </c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112">
        <f>SUM(H119:S119)</f>
        <v>0</v>
      </c>
    </row>
    <row r="120" spans="1:20" x14ac:dyDescent="0.2">
      <c r="D120" s="92" t="s">
        <v>291</v>
      </c>
      <c r="E120" s="92" t="s">
        <v>79</v>
      </c>
      <c r="F120" s="92" t="s">
        <v>533</v>
      </c>
      <c r="G120" s="96"/>
      <c r="H120" s="96">
        <v>600</v>
      </c>
      <c r="I120" s="96"/>
      <c r="J120" s="96">
        <v>1300</v>
      </c>
      <c r="K120" s="96"/>
      <c r="L120" s="96">
        <v>300</v>
      </c>
      <c r="M120" s="96"/>
      <c r="N120" s="96">
        <v>1225</v>
      </c>
      <c r="O120" s="96">
        <v>1200</v>
      </c>
      <c r="P120" s="96"/>
      <c r="Q120" s="96">
        <v>1800</v>
      </c>
      <c r="R120" s="96">
        <v>1700</v>
      </c>
      <c r="S120" s="96"/>
      <c r="T120" s="112">
        <f t="shared" ref="T120:T123" si="20">SUM(H120:S120)</f>
        <v>8125</v>
      </c>
    </row>
    <row r="121" spans="1:20" x14ac:dyDescent="0.2">
      <c r="D121" s="92" t="s">
        <v>291</v>
      </c>
      <c r="E121" s="92" t="s">
        <v>79</v>
      </c>
      <c r="F121" s="92" t="s">
        <v>534</v>
      </c>
      <c r="G121" s="96"/>
      <c r="H121" s="96">
        <v>192.95</v>
      </c>
      <c r="I121" s="96">
        <v>224.29</v>
      </c>
      <c r="J121" s="96">
        <v>133</v>
      </c>
      <c r="K121" s="96">
        <v>133</v>
      </c>
      <c r="L121" s="96">
        <v>198.89</v>
      </c>
      <c r="M121" s="96">
        <v>222.43</v>
      </c>
      <c r="N121" s="96">
        <v>167.53</v>
      </c>
      <c r="O121" s="96"/>
      <c r="P121" s="96">
        <v>90.07</v>
      </c>
      <c r="Q121" s="96">
        <v>300</v>
      </c>
      <c r="R121" s="96">
        <v>52.31</v>
      </c>
      <c r="S121" s="96">
        <v>119.49</v>
      </c>
      <c r="T121" s="112">
        <f t="shared" si="20"/>
        <v>1833.9599999999998</v>
      </c>
    </row>
    <row r="122" spans="1:20" x14ac:dyDescent="0.2">
      <c r="D122" s="92" t="s">
        <v>291</v>
      </c>
      <c r="E122" s="92" t="s">
        <v>79</v>
      </c>
      <c r="F122" s="92" t="s">
        <v>535</v>
      </c>
      <c r="G122" s="96"/>
      <c r="H122" s="96">
        <v>1764.23</v>
      </c>
      <c r="I122" s="96">
        <v>1170</v>
      </c>
      <c r="J122" s="96">
        <v>1424.95</v>
      </c>
      <c r="K122" s="96">
        <v>1331.83</v>
      </c>
      <c r="L122" s="96"/>
      <c r="M122" s="96"/>
      <c r="N122" s="96"/>
      <c r="O122" s="96">
        <v>1250</v>
      </c>
      <c r="P122" s="96">
        <v>1578.52</v>
      </c>
      <c r="Q122" s="96">
        <v>1517.55</v>
      </c>
      <c r="R122" s="96">
        <v>1443.88</v>
      </c>
      <c r="S122" s="96">
        <v>1368.06</v>
      </c>
      <c r="T122" s="112">
        <f t="shared" si="20"/>
        <v>12849.019999999999</v>
      </c>
    </row>
    <row r="123" spans="1:20" ht="12" thickBot="1" x14ac:dyDescent="0.25">
      <c r="D123" s="92" t="s">
        <v>291</v>
      </c>
      <c r="E123" s="92" t="s">
        <v>79</v>
      </c>
      <c r="F123" s="92" t="s">
        <v>536</v>
      </c>
      <c r="G123" s="96"/>
      <c r="H123" s="96"/>
      <c r="I123" s="96">
        <v>508.73</v>
      </c>
      <c r="J123" s="96">
        <v>-38.68</v>
      </c>
      <c r="K123" s="96">
        <v>232.74</v>
      </c>
      <c r="L123" s="96"/>
      <c r="M123" s="96"/>
      <c r="N123" s="96">
        <v>15</v>
      </c>
      <c r="O123" s="96">
        <v>332.5</v>
      </c>
      <c r="P123" s="96"/>
      <c r="Q123" s="96">
        <v>110.64</v>
      </c>
      <c r="R123" s="96"/>
      <c r="S123" s="96"/>
      <c r="T123" s="112">
        <f t="shared" si="20"/>
        <v>1160.93</v>
      </c>
    </row>
    <row r="124" spans="1:20" ht="12" hidden="1" thickBot="1" x14ac:dyDescent="0.25">
      <c r="A124" s="94" t="s">
        <v>1</v>
      </c>
    </row>
    <row r="125" spans="1:20" ht="12.6" x14ac:dyDescent="0.2">
      <c r="A125" s="94" t="str">
        <f>A118</f>
        <v>#showrow</v>
      </c>
      <c r="C125" s="128" t="str">
        <f>"Total "&amp;C118</f>
        <v>Total Sales &amp; Marketing</v>
      </c>
      <c r="D125" s="128"/>
      <c r="E125" s="128"/>
      <c r="F125" s="128"/>
      <c r="G125" s="129" cm="1">
        <f t="array" ref="G125">IF(Operator_GroupISDet8="+",1,-1)</f>
        <v>-1</v>
      </c>
      <c r="H125" s="129">
        <f t="shared" ref="H125:T125" si="21">SUMIFS(H119:H124,$D119:$D124,"&lt;&gt;*[-]*",$E119:$E124,"&lt;&gt;*[-]*",$F119:$F124,"&lt;&gt;*[-]*")</f>
        <v>2557.1800000000003</v>
      </c>
      <c r="I125" s="129">
        <f t="shared" si="21"/>
        <v>1903.02</v>
      </c>
      <c r="J125" s="129">
        <f t="shared" si="21"/>
        <v>2819.27</v>
      </c>
      <c r="K125" s="129">
        <f t="shared" si="21"/>
        <v>1697.57</v>
      </c>
      <c r="L125" s="129">
        <f t="shared" si="21"/>
        <v>498.89</v>
      </c>
      <c r="M125" s="129">
        <f t="shared" si="21"/>
        <v>222.43</v>
      </c>
      <c r="N125" s="129">
        <f t="shared" si="21"/>
        <v>1407.53</v>
      </c>
      <c r="O125" s="129">
        <f t="shared" si="21"/>
        <v>2782.5</v>
      </c>
      <c r="P125" s="129">
        <f t="shared" si="21"/>
        <v>1668.59</v>
      </c>
      <c r="Q125" s="129">
        <f t="shared" si="21"/>
        <v>3728.19</v>
      </c>
      <c r="R125" s="129">
        <f t="shared" si="21"/>
        <v>3196.19</v>
      </c>
      <c r="S125" s="129">
        <f t="shared" si="21"/>
        <v>1487.55</v>
      </c>
      <c r="T125" s="130">
        <f t="shared" si="21"/>
        <v>23968.909999999996</v>
      </c>
    </row>
    <row r="126" spans="1:20" x14ac:dyDescent="0.2">
      <c r="A126" s="94" t="str">
        <f>A125</f>
        <v>#showrow</v>
      </c>
    </row>
    <row r="127" spans="1:20" ht="20.25" customHeight="1" thickBot="1" x14ac:dyDescent="0.25">
      <c r="A127" s="94" t="str">
        <f>IF(COUNTBLANK(A128:A134)&gt;0,"#showrow","#hiderow")</f>
        <v>#showrow</v>
      </c>
      <c r="C127" s="8" t="str">
        <f>GroupISDet9</f>
        <v>Equipment</v>
      </c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hidden="1" x14ac:dyDescent="0.2">
      <c r="A128" s="94" t="s">
        <v>1</v>
      </c>
      <c r="D128" s="92" t="s">
        <v>77</v>
      </c>
      <c r="E128" s="92" t="s">
        <v>76</v>
      </c>
      <c r="F128" s="92" t="s">
        <v>10</v>
      </c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112">
        <f>SUM(H128:S128)</f>
        <v>0</v>
      </c>
    </row>
    <row r="129" spans="1:20" x14ac:dyDescent="0.2">
      <c r="D129" s="92" t="s">
        <v>291</v>
      </c>
      <c r="E129" s="92" t="s">
        <v>79</v>
      </c>
      <c r="F129" s="92" t="s">
        <v>515</v>
      </c>
      <c r="G129" s="96"/>
      <c r="H129" s="96">
        <v>570</v>
      </c>
      <c r="I129" s="96">
        <v>881.36</v>
      </c>
      <c r="J129" s="96">
        <v>570</v>
      </c>
      <c r="K129" s="96">
        <v>570</v>
      </c>
      <c r="L129" s="96">
        <v>725.68</v>
      </c>
      <c r="M129" s="96">
        <v>881.36</v>
      </c>
      <c r="N129" s="96">
        <v>725.68</v>
      </c>
      <c r="O129" s="96">
        <v>725.68</v>
      </c>
      <c r="P129" s="96">
        <v>725.68</v>
      </c>
      <c r="Q129" s="96">
        <v>822.98</v>
      </c>
      <c r="R129" s="96">
        <v>744.36</v>
      </c>
      <c r="S129" s="96">
        <v>748.31</v>
      </c>
      <c r="T129" s="112">
        <f t="shared" ref="T129:T133" si="22">SUM(H129:S129)</f>
        <v>8691.09</v>
      </c>
    </row>
    <row r="130" spans="1:20" x14ac:dyDescent="0.2">
      <c r="D130" s="92" t="s">
        <v>291</v>
      </c>
      <c r="E130" s="92" t="s">
        <v>79</v>
      </c>
      <c r="F130" s="92" t="s">
        <v>516</v>
      </c>
      <c r="G130" s="96"/>
      <c r="H130" s="96"/>
      <c r="I130" s="96">
        <v>87.27</v>
      </c>
      <c r="J130" s="96"/>
      <c r="K130" s="96"/>
      <c r="L130" s="96"/>
      <c r="M130" s="96">
        <v>157.44</v>
      </c>
      <c r="N130" s="96">
        <v>42.79</v>
      </c>
      <c r="O130" s="96"/>
      <c r="P130" s="96"/>
      <c r="Q130" s="96"/>
      <c r="R130" s="96"/>
      <c r="S130" s="96"/>
      <c r="T130" s="112">
        <f t="shared" si="22"/>
        <v>287.5</v>
      </c>
    </row>
    <row r="131" spans="1:20" x14ac:dyDescent="0.2">
      <c r="D131" s="92" t="s">
        <v>291</v>
      </c>
      <c r="E131" s="92" t="s">
        <v>79</v>
      </c>
      <c r="F131" s="92" t="s">
        <v>517</v>
      </c>
      <c r="G131" s="96"/>
      <c r="H131" s="96"/>
      <c r="I131" s="96"/>
      <c r="J131" s="96"/>
      <c r="K131" s="96"/>
      <c r="L131" s="96"/>
      <c r="M131" s="96">
        <v>118.27</v>
      </c>
      <c r="N131" s="96"/>
      <c r="O131" s="96"/>
      <c r="P131" s="96"/>
      <c r="Q131" s="96"/>
      <c r="R131" s="96"/>
      <c r="S131" s="96"/>
      <c r="T131" s="112">
        <f t="shared" si="22"/>
        <v>118.27</v>
      </c>
    </row>
    <row r="132" spans="1:20" x14ac:dyDescent="0.2">
      <c r="D132" s="92" t="s">
        <v>291</v>
      </c>
      <c r="E132" s="92" t="s">
        <v>79</v>
      </c>
      <c r="F132" s="92" t="s">
        <v>518</v>
      </c>
      <c r="G132" s="96"/>
      <c r="H132" s="96"/>
      <c r="I132" s="96">
        <v>95.35</v>
      </c>
      <c r="J132" s="96"/>
      <c r="K132" s="96"/>
      <c r="L132" s="96"/>
      <c r="M132" s="96"/>
      <c r="N132" s="96"/>
      <c r="O132" s="96">
        <v>28.31</v>
      </c>
      <c r="P132" s="96"/>
      <c r="Q132" s="96"/>
      <c r="R132" s="96">
        <v>325.42</v>
      </c>
      <c r="S132" s="96"/>
      <c r="T132" s="112">
        <f t="shared" si="22"/>
        <v>449.08000000000004</v>
      </c>
    </row>
    <row r="133" spans="1:20" ht="12" thickBot="1" x14ac:dyDescent="0.25">
      <c r="D133" s="92" t="s">
        <v>291</v>
      </c>
      <c r="E133" s="92" t="s">
        <v>79</v>
      </c>
      <c r="F133" s="92" t="s">
        <v>519</v>
      </c>
      <c r="G133" s="96"/>
      <c r="H133" s="96"/>
      <c r="I133" s="96">
        <v>734.5</v>
      </c>
      <c r="J133" s="96"/>
      <c r="K133" s="96"/>
      <c r="L133" s="96"/>
      <c r="M133" s="96"/>
      <c r="N133" s="96">
        <v>491.9</v>
      </c>
      <c r="O133" s="96"/>
      <c r="P133" s="96">
        <v>292.31</v>
      </c>
      <c r="Q133" s="96">
        <v>931.22</v>
      </c>
      <c r="R133" s="96"/>
      <c r="S133" s="96"/>
      <c r="T133" s="112">
        <f t="shared" si="22"/>
        <v>2449.9300000000003</v>
      </c>
    </row>
    <row r="134" spans="1:20" ht="12" hidden="1" thickBot="1" x14ac:dyDescent="0.25">
      <c r="A134" s="94" t="s">
        <v>1</v>
      </c>
    </row>
    <row r="135" spans="1:20" ht="12.6" x14ac:dyDescent="0.2">
      <c r="A135" s="94" t="str">
        <f>A127</f>
        <v>#showrow</v>
      </c>
      <c r="C135" s="128" t="str">
        <f>"Total "&amp;C127</f>
        <v>Total Equipment</v>
      </c>
      <c r="D135" s="128"/>
      <c r="E135" s="128"/>
      <c r="F135" s="128"/>
      <c r="G135" s="129" cm="1">
        <f t="array" ref="G135">IF(Operator_GroupISDet9="+",1,-1)</f>
        <v>-1</v>
      </c>
      <c r="H135" s="129">
        <f t="shared" ref="H135:T135" si="23">SUMIFS(H128:H134,$D128:$D134,"&lt;&gt;*[-]*",$E128:$E134,"&lt;&gt;*[-]*",$F128:$F134,"&lt;&gt;*[-]*")</f>
        <v>570</v>
      </c>
      <c r="I135" s="129">
        <f t="shared" si="23"/>
        <v>1798.48</v>
      </c>
      <c r="J135" s="129">
        <f t="shared" si="23"/>
        <v>570</v>
      </c>
      <c r="K135" s="129">
        <f t="shared" si="23"/>
        <v>570</v>
      </c>
      <c r="L135" s="129">
        <f t="shared" si="23"/>
        <v>725.68</v>
      </c>
      <c r="M135" s="129">
        <f t="shared" si="23"/>
        <v>1157.07</v>
      </c>
      <c r="N135" s="129">
        <f t="shared" si="23"/>
        <v>1260.3699999999999</v>
      </c>
      <c r="O135" s="129">
        <f t="shared" si="23"/>
        <v>753.9899999999999</v>
      </c>
      <c r="P135" s="129">
        <f t="shared" si="23"/>
        <v>1017.99</v>
      </c>
      <c r="Q135" s="129">
        <f t="shared" si="23"/>
        <v>1754.2</v>
      </c>
      <c r="R135" s="129">
        <f t="shared" si="23"/>
        <v>1069.78</v>
      </c>
      <c r="S135" s="129">
        <f t="shared" si="23"/>
        <v>748.31</v>
      </c>
      <c r="T135" s="130">
        <f t="shared" si="23"/>
        <v>11995.87</v>
      </c>
    </row>
    <row r="136" spans="1:20" x14ac:dyDescent="0.2">
      <c r="A136" s="94" t="str">
        <f>A135</f>
        <v>#showrow</v>
      </c>
    </row>
    <row r="137" spans="1:20" ht="20.25" customHeight="1" thickBot="1" x14ac:dyDescent="0.25">
      <c r="A137" s="94" t="str">
        <f>IF(COUNTBLANK(A138:A149)&gt;0,"#showrow","#hiderow")</f>
        <v>#showrow</v>
      </c>
      <c r="C137" s="8" t="str">
        <f>GroupISDet10</f>
        <v>Supplies</v>
      </c>
      <c r="D137" s="8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hidden="1" x14ac:dyDescent="0.2">
      <c r="A138" s="94" t="s">
        <v>1</v>
      </c>
      <c r="D138" s="92" t="s">
        <v>77</v>
      </c>
      <c r="E138" s="92" t="s">
        <v>76</v>
      </c>
      <c r="F138" s="92" t="s">
        <v>10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112">
        <f>SUM(H138:S138)</f>
        <v>0</v>
      </c>
    </row>
    <row r="139" spans="1:20" x14ac:dyDescent="0.2">
      <c r="D139" s="92" t="s">
        <v>291</v>
      </c>
      <c r="E139" s="92" t="s">
        <v>79</v>
      </c>
      <c r="F139" s="92" t="s">
        <v>483</v>
      </c>
      <c r="G139" s="96"/>
      <c r="H139" s="96">
        <v>6612.83</v>
      </c>
      <c r="I139" s="96">
        <v>6797.3</v>
      </c>
      <c r="J139" s="96">
        <v>5469.11</v>
      </c>
      <c r="K139" s="96">
        <v>6120.39</v>
      </c>
      <c r="L139" s="96">
        <v>5968.85</v>
      </c>
      <c r="M139" s="96">
        <v>6289.42</v>
      </c>
      <c r="N139" s="96">
        <v>6557.68</v>
      </c>
      <c r="O139" s="96">
        <v>7319.45</v>
      </c>
      <c r="P139" s="96">
        <v>8625.76</v>
      </c>
      <c r="Q139" s="96">
        <v>7114.79</v>
      </c>
      <c r="R139" s="96">
        <v>8291.23</v>
      </c>
      <c r="S139" s="96">
        <v>7939.94</v>
      </c>
      <c r="T139" s="112">
        <f t="shared" ref="T139:T148" si="24">SUM(H139:S139)</f>
        <v>83106.75</v>
      </c>
    </row>
    <row r="140" spans="1:20" x14ac:dyDescent="0.2">
      <c r="D140" s="92" t="s">
        <v>291</v>
      </c>
      <c r="E140" s="92" t="s">
        <v>79</v>
      </c>
      <c r="F140" s="92" t="s">
        <v>484</v>
      </c>
      <c r="G140" s="96"/>
      <c r="H140" s="96">
        <v>166.26</v>
      </c>
      <c r="I140" s="96">
        <v>91.28</v>
      </c>
      <c r="J140" s="96">
        <v>46.71</v>
      </c>
      <c r="K140" s="96">
        <v>144.91999999999999</v>
      </c>
      <c r="L140" s="96">
        <v>76.709999999999994</v>
      </c>
      <c r="M140" s="96">
        <v>266.33</v>
      </c>
      <c r="N140" s="96">
        <v>34.53</v>
      </c>
      <c r="O140" s="96">
        <v>43.87</v>
      </c>
      <c r="P140" s="96">
        <v>123.97</v>
      </c>
      <c r="Q140" s="96">
        <v>86.55</v>
      </c>
      <c r="R140" s="96">
        <v>183.41</v>
      </c>
      <c r="S140" s="96">
        <v>295.75</v>
      </c>
      <c r="T140" s="112">
        <f t="shared" si="24"/>
        <v>1560.2900000000002</v>
      </c>
    </row>
    <row r="141" spans="1:20" x14ac:dyDescent="0.2">
      <c r="D141" s="92" t="s">
        <v>291</v>
      </c>
      <c r="E141" s="92" t="s">
        <v>79</v>
      </c>
      <c r="F141" s="92" t="s">
        <v>485</v>
      </c>
      <c r="G141" s="96"/>
      <c r="H141" s="96">
        <v>1440.59</v>
      </c>
      <c r="I141" s="96">
        <v>1472.53</v>
      </c>
      <c r="J141" s="96">
        <v>817.83</v>
      </c>
      <c r="K141" s="96">
        <v>722.12</v>
      </c>
      <c r="L141" s="96">
        <v>1917.18</v>
      </c>
      <c r="M141" s="96">
        <v>1618.44</v>
      </c>
      <c r="N141" s="96">
        <v>1181.3499999999999</v>
      </c>
      <c r="O141" s="96">
        <v>1083.9000000000001</v>
      </c>
      <c r="P141" s="96">
        <v>1401</v>
      </c>
      <c r="Q141" s="96">
        <v>816.69</v>
      </c>
      <c r="R141" s="96">
        <v>956.68</v>
      </c>
      <c r="S141" s="96">
        <v>886.01</v>
      </c>
      <c r="T141" s="112">
        <f t="shared" si="24"/>
        <v>14314.320000000002</v>
      </c>
    </row>
    <row r="142" spans="1:20" x14ac:dyDescent="0.2">
      <c r="D142" s="92" t="s">
        <v>291</v>
      </c>
      <c r="E142" s="92" t="s">
        <v>79</v>
      </c>
      <c r="F142" s="92" t="s">
        <v>486</v>
      </c>
      <c r="G142" s="96"/>
      <c r="H142" s="96">
        <v>926.86</v>
      </c>
      <c r="I142" s="96">
        <v>614.39</v>
      </c>
      <c r="J142" s="96">
        <v>365.78</v>
      </c>
      <c r="K142" s="96">
        <v>365.09</v>
      </c>
      <c r="L142" s="96">
        <v>163.89</v>
      </c>
      <c r="M142" s="96">
        <v>326.94</v>
      </c>
      <c r="N142" s="96">
        <v>807.68</v>
      </c>
      <c r="O142" s="96">
        <v>509.72</v>
      </c>
      <c r="P142" s="96">
        <v>372.99</v>
      </c>
      <c r="Q142" s="96">
        <v>1220.98</v>
      </c>
      <c r="R142" s="96">
        <v>400.48</v>
      </c>
      <c r="S142" s="96">
        <v>1037.8499999999999</v>
      </c>
      <c r="T142" s="112">
        <f t="shared" si="24"/>
        <v>7112.65</v>
      </c>
    </row>
    <row r="143" spans="1:20" x14ac:dyDescent="0.2">
      <c r="D143" s="92" t="s">
        <v>291</v>
      </c>
      <c r="E143" s="92" t="s">
        <v>79</v>
      </c>
      <c r="F143" s="92" t="s">
        <v>487</v>
      </c>
      <c r="G143" s="96"/>
      <c r="H143" s="96"/>
      <c r="I143" s="96">
        <v>742.3</v>
      </c>
      <c r="J143" s="96">
        <v>94.21</v>
      </c>
      <c r="K143" s="96"/>
      <c r="L143" s="96">
        <v>1194.02</v>
      </c>
      <c r="M143" s="96">
        <v>242.87</v>
      </c>
      <c r="N143" s="96">
        <v>194.63</v>
      </c>
      <c r="O143" s="96">
        <v>145.85</v>
      </c>
      <c r="P143" s="96">
        <v>426.98</v>
      </c>
      <c r="Q143" s="96">
        <v>132.18</v>
      </c>
      <c r="R143" s="96">
        <v>136.01</v>
      </c>
      <c r="S143" s="96">
        <v>380.05</v>
      </c>
      <c r="T143" s="112">
        <f t="shared" si="24"/>
        <v>3689.1000000000004</v>
      </c>
    </row>
    <row r="144" spans="1:20" x14ac:dyDescent="0.2">
      <c r="D144" s="92" t="s">
        <v>291</v>
      </c>
      <c r="E144" s="92" t="s">
        <v>79</v>
      </c>
      <c r="F144" s="92" t="s">
        <v>488</v>
      </c>
      <c r="G144" s="96"/>
      <c r="H144" s="96">
        <v>92.03</v>
      </c>
      <c r="I144" s="96">
        <v>116.95</v>
      </c>
      <c r="J144" s="96">
        <v>192.61</v>
      </c>
      <c r="K144" s="96">
        <v>367.87</v>
      </c>
      <c r="L144" s="96">
        <v>310.22000000000003</v>
      </c>
      <c r="M144" s="96">
        <v>226.92</v>
      </c>
      <c r="N144" s="96">
        <v>249.39</v>
      </c>
      <c r="O144" s="96">
        <v>135.80000000000001</v>
      </c>
      <c r="P144" s="96">
        <v>217.92</v>
      </c>
      <c r="Q144" s="96">
        <v>118.33</v>
      </c>
      <c r="R144" s="96">
        <v>62.71</v>
      </c>
      <c r="S144" s="96">
        <v>260.08999999999997</v>
      </c>
      <c r="T144" s="112">
        <f t="shared" si="24"/>
        <v>2350.84</v>
      </c>
    </row>
    <row r="145" spans="1:20" x14ac:dyDescent="0.2">
      <c r="D145" s="92" t="s">
        <v>291</v>
      </c>
      <c r="E145" s="92" t="s">
        <v>79</v>
      </c>
      <c r="F145" s="92" t="s">
        <v>489</v>
      </c>
      <c r="G145" s="96"/>
      <c r="H145" s="96">
        <v>130.52000000000001</v>
      </c>
      <c r="I145" s="96">
        <v>486.85</v>
      </c>
      <c r="J145" s="96">
        <v>191.77</v>
      </c>
      <c r="K145" s="96">
        <v>228.86</v>
      </c>
      <c r="L145" s="96">
        <v>94.98</v>
      </c>
      <c r="M145" s="96">
        <v>290.49</v>
      </c>
      <c r="N145" s="96">
        <v>84.69</v>
      </c>
      <c r="O145" s="96">
        <v>121.24</v>
      </c>
      <c r="P145" s="96">
        <v>196.88</v>
      </c>
      <c r="Q145" s="96">
        <v>690.86</v>
      </c>
      <c r="R145" s="96">
        <v>166.78</v>
      </c>
      <c r="S145" s="96">
        <v>393.84</v>
      </c>
      <c r="T145" s="112">
        <f t="shared" si="24"/>
        <v>3077.7600000000007</v>
      </c>
    </row>
    <row r="146" spans="1:20" x14ac:dyDescent="0.2">
      <c r="D146" s="92" t="s">
        <v>291</v>
      </c>
      <c r="E146" s="92" t="s">
        <v>79</v>
      </c>
      <c r="F146" s="92" t="s">
        <v>490</v>
      </c>
      <c r="G146" s="96"/>
      <c r="H146" s="96">
        <v>1037.46</v>
      </c>
      <c r="I146" s="96">
        <v>457.74</v>
      </c>
      <c r="J146" s="96">
        <v>326.41000000000003</v>
      </c>
      <c r="K146" s="96">
        <v>322.63</v>
      </c>
      <c r="L146" s="96">
        <v>454.95</v>
      </c>
      <c r="M146" s="96">
        <v>776.71</v>
      </c>
      <c r="N146" s="96">
        <v>149.56</v>
      </c>
      <c r="O146" s="96">
        <v>102.91</v>
      </c>
      <c r="P146" s="96">
        <v>880.75</v>
      </c>
      <c r="Q146" s="96">
        <v>203.58</v>
      </c>
      <c r="R146" s="96">
        <v>96.53</v>
      </c>
      <c r="S146" s="96">
        <v>566.87</v>
      </c>
      <c r="T146" s="112">
        <f t="shared" si="24"/>
        <v>5376.0999999999995</v>
      </c>
    </row>
    <row r="147" spans="1:20" x14ac:dyDescent="0.2">
      <c r="D147" s="92" t="s">
        <v>291</v>
      </c>
      <c r="E147" s="92" t="s">
        <v>79</v>
      </c>
      <c r="F147" s="92" t="s">
        <v>491</v>
      </c>
      <c r="G147" s="96"/>
      <c r="H147" s="96">
        <v>418.94</v>
      </c>
      <c r="I147" s="96">
        <v>18.59</v>
      </c>
      <c r="J147" s="96"/>
      <c r="K147" s="96">
        <v>2.13</v>
      </c>
      <c r="L147" s="96"/>
      <c r="M147" s="96"/>
      <c r="N147" s="96"/>
      <c r="O147" s="96"/>
      <c r="P147" s="96"/>
      <c r="Q147" s="96">
        <v>25</v>
      </c>
      <c r="R147" s="96"/>
      <c r="S147" s="96"/>
      <c r="T147" s="112">
        <f t="shared" si="24"/>
        <v>464.65999999999997</v>
      </c>
    </row>
    <row r="148" spans="1:20" ht="12" thickBot="1" x14ac:dyDescent="0.25">
      <c r="D148" s="92" t="s">
        <v>291</v>
      </c>
      <c r="E148" s="92" t="s">
        <v>79</v>
      </c>
      <c r="F148" s="92" t="s">
        <v>492</v>
      </c>
      <c r="G148" s="96"/>
      <c r="H148" s="96"/>
      <c r="I148" s="96">
        <v>45.11</v>
      </c>
      <c r="J148" s="96"/>
      <c r="K148" s="96"/>
      <c r="L148" s="96"/>
      <c r="M148" s="96"/>
      <c r="N148" s="96">
        <v>140.31</v>
      </c>
      <c r="O148" s="96">
        <v>148.44999999999999</v>
      </c>
      <c r="P148" s="96">
        <v>40</v>
      </c>
      <c r="Q148" s="96">
        <v>50</v>
      </c>
      <c r="R148" s="96"/>
      <c r="S148" s="96"/>
      <c r="T148" s="112">
        <f t="shared" si="24"/>
        <v>423.87</v>
      </c>
    </row>
    <row r="149" spans="1:20" ht="12" hidden="1" thickBot="1" x14ac:dyDescent="0.25">
      <c r="A149" s="94" t="s">
        <v>1</v>
      </c>
    </row>
    <row r="150" spans="1:20" ht="12.6" x14ac:dyDescent="0.2">
      <c r="A150" s="94" t="str">
        <f>A137</f>
        <v>#showrow</v>
      </c>
      <c r="C150" s="128" t="str">
        <f>"Total "&amp;C137</f>
        <v>Total Supplies</v>
      </c>
      <c r="D150" s="128"/>
      <c r="E150" s="128"/>
      <c r="F150" s="128"/>
      <c r="G150" s="129">
        <f>IF(Operator_GroupISDet10="+",1,-1)</f>
        <v>-1</v>
      </c>
      <c r="H150" s="129">
        <f t="shared" ref="H150:T150" si="25">SUMIFS(H138:H149,$D138:$D149,"&lt;&gt;*[-]*",$E138:$E149,"&lt;&gt;*[-]*",$F138:$F149,"&lt;&gt;*[-]*")</f>
        <v>10825.490000000003</v>
      </c>
      <c r="I150" s="129">
        <f t="shared" si="25"/>
        <v>10843.04</v>
      </c>
      <c r="J150" s="129">
        <f t="shared" si="25"/>
        <v>7504.4299999999994</v>
      </c>
      <c r="K150" s="129">
        <f t="shared" si="25"/>
        <v>8274.0099999999984</v>
      </c>
      <c r="L150" s="129">
        <f t="shared" si="25"/>
        <v>10180.800000000001</v>
      </c>
      <c r="M150" s="129">
        <f t="shared" si="25"/>
        <v>10038.120000000003</v>
      </c>
      <c r="N150" s="129">
        <f t="shared" si="25"/>
        <v>9399.8199999999979</v>
      </c>
      <c r="O150" s="129">
        <f t="shared" si="25"/>
        <v>9611.1899999999987</v>
      </c>
      <c r="P150" s="129">
        <f t="shared" si="25"/>
        <v>12286.249999999998</v>
      </c>
      <c r="Q150" s="129">
        <f t="shared" si="25"/>
        <v>10458.960000000001</v>
      </c>
      <c r="R150" s="129">
        <f t="shared" si="25"/>
        <v>10293.83</v>
      </c>
      <c r="S150" s="129">
        <f t="shared" si="25"/>
        <v>11760.4</v>
      </c>
      <c r="T150" s="130">
        <f t="shared" si="25"/>
        <v>121476.34</v>
      </c>
    </row>
    <row r="151" spans="1:20" x14ac:dyDescent="0.2">
      <c r="A151" s="94" t="str">
        <f>A150</f>
        <v>#showrow</v>
      </c>
    </row>
    <row r="152" spans="1:20" ht="20.25" customHeight="1" thickBot="1" x14ac:dyDescent="0.25">
      <c r="A152" s="94" t="str">
        <f>IF(COUNTBLANK(A153:A161)&gt;0,"#showrow","#hiderow")</f>
        <v>#showrow</v>
      </c>
      <c r="C152" s="8" t="str">
        <f>GroupISDet11</f>
        <v>Utilities</v>
      </c>
      <c r="D152" s="8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hidden="1" x14ac:dyDescent="0.2">
      <c r="A153" s="94" t="s">
        <v>1</v>
      </c>
      <c r="D153" s="92" t="s">
        <v>77</v>
      </c>
      <c r="E153" s="92" t="s">
        <v>76</v>
      </c>
      <c r="F153" s="92" t="s">
        <v>10</v>
      </c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112">
        <f>SUM(H153:S153)</f>
        <v>0</v>
      </c>
    </row>
    <row r="154" spans="1:20" x14ac:dyDescent="0.2">
      <c r="D154" s="92" t="s">
        <v>291</v>
      </c>
      <c r="E154" s="92" t="s">
        <v>79</v>
      </c>
      <c r="F154" s="92" t="s">
        <v>508</v>
      </c>
      <c r="G154" s="96"/>
      <c r="H154" s="96">
        <v>5431.54</v>
      </c>
      <c r="I154" s="96">
        <v>5314.78</v>
      </c>
      <c r="J154" s="96">
        <v>4927.75</v>
      </c>
      <c r="K154" s="96">
        <v>3421.15</v>
      </c>
      <c r="L154" s="96">
        <v>2798.43</v>
      </c>
      <c r="M154" s="96">
        <v>2656.86</v>
      </c>
      <c r="N154" s="96">
        <v>2645.57</v>
      </c>
      <c r="O154" s="96">
        <v>2635.6</v>
      </c>
      <c r="P154" s="96">
        <v>2856.54</v>
      </c>
      <c r="Q154" s="96">
        <v>3232.09</v>
      </c>
      <c r="R154" s="96">
        <v>4288.4399999999996</v>
      </c>
      <c r="S154" s="96">
        <v>5140.09</v>
      </c>
      <c r="T154" s="112">
        <f t="shared" ref="T154:T160" si="26">SUM(H154:S154)</f>
        <v>45348.84</v>
      </c>
    </row>
    <row r="155" spans="1:20" x14ac:dyDescent="0.2">
      <c r="D155" s="92" t="s">
        <v>291</v>
      </c>
      <c r="E155" s="92" t="s">
        <v>79</v>
      </c>
      <c r="F155" s="92" t="s">
        <v>509</v>
      </c>
      <c r="G155" s="96"/>
      <c r="H155" s="96">
        <v>270.41000000000003</v>
      </c>
      <c r="I155" s="96">
        <v>266.63</v>
      </c>
      <c r="J155" s="96">
        <v>282.11</v>
      </c>
      <c r="K155" s="96">
        <v>278.77</v>
      </c>
      <c r="L155" s="96">
        <v>372.52</v>
      </c>
      <c r="M155" s="96">
        <v>668.95</v>
      </c>
      <c r="N155" s="96">
        <v>1160.82</v>
      </c>
      <c r="O155" s="96">
        <v>818.57</v>
      </c>
      <c r="P155" s="96">
        <v>827.01</v>
      </c>
      <c r="Q155" s="96">
        <v>491.36</v>
      </c>
      <c r="R155" s="96">
        <v>452.62</v>
      </c>
      <c r="S155" s="96">
        <v>421.27</v>
      </c>
      <c r="T155" s="112">
        <f t="shared" si="26"/>
        <v>6311.0399999999991</v>
      </c>
    </row>
    <row r="156" spans="1:20" x14ac:dyDescent="0.2">
      <c r="D156" s="92" t="s">
        <v>291</v>
      </c>
      <c r="E156" s="92" t="s">
        <v>79</v>
      </c>
      <c r="F156" s="92" t="s">
        <v>510</v>
      </c>
      <c r="G156" s="96"/>
      <c r="H156" s="96">
        <v>1547.45</v>
      </c>
      <c r="I156" s="96">
        <v>1470.1</v>
      </c>
      <c r="J156" s="96">
        <v>1774.48</v>
      </c>
      <c r="K156" s="96">
        <v>1592.79</v>
      </c>
      <c r="L156" s="96">
        <v>1733.79</v>
      </c>
      <c r="M156" s="96">
        <v>1817.37</v>
      </c>
      <c r="N156" s="96">
        <v>2092.12</v>
      </c>
      <c r="O156" s="96">
        <v>1982.33</v>
      </c>
      <c r="P156" s="96">
        <v>1753.5</v>
      </c>
      <c r="Q156" s="96">
        <v>2006.23</v>
      </c>
      <c r="R156" s="96">
        <v>1951.91</v>
      </c>
      <c r="S156" s="96">
        <v>1896.04</v>
      </c>
      <c r="T156" s="112">
        <f t="shared" si="26"/>
        <v>21618.11</v>
      </c>
    </row>
    <row r="157" spans="1:20" x14ac:dyDescent="0.2">
      <c r="D157" s="92" t="s">
        <v>291</v>
      </c>
      <c r="E157" s="92" t="s">
        <v>79</v>
      </c>
      <c r="F157" s="92" t="s">
        <v>511</v>
      </c>
      <c r="G157" s="96"/>
      <c r="H157" s="96">
        <v>302.86</v>
      </c>
      <c r="I157" s="96">
        <v>472.48</v>
      </c>
      <c r="J157" s="96">
        <v>303.76</v>
      </c>
      <c r="K157" s="96">
        <v>309.36</v>
      </c>
      <c r="L157" s="96">
        <v>485.53</v>
      </c>
      <c r="M157" s="96">
        <v>492.86</v>
      </c>
      <c r="N157" s="96">
        <v>319.08</v>
      </c>
      <c r="O157" s="96">
        <v>324.10000000000002</v>
      </c>
      <c r="P157" s="96">
        <v>344.38</v>
      </c>
      <c r="Q157" s="96">
        <v>343.82</v>
      </c>
      <c r="R157" s="96">
        <v>351.14</v>
      </c>
      <c r="S157" s="96">
        <v>408.5</v>
      </c>
      <c r="T157" s="112">
        <f t="shared" si="26"/>
        <v>4457.87</v>
      </c>
    </row>
    <row r="158" spans="1:20" x14ac:dyDescent="0.2">
      <c r="D158" s="92" t="s">
        <v>291</v>
      </c>
      <c r="E158" s="92" t="s">
        <v>79</v>
      </c>
      <c r="F158" s="92" t="s">
        <v>512</v>
      </c>
      <c r="G158" s="96"/>
      <c r="H158" s="96">
        <v>-0.05</v>
      </c>
      <c r="I158" s="96">
        <v>179.85</v>
      </c>
      <c r="J158" s="96">
        <v>59.95</v>
      </c>
      <c r="K158" s="96">
        <v>119.9</v>
      </c>
      <c r="L158" s="96">
        <v>119.9</v>
      </c>
      <c r="M158" s="96">
        <v>239.8</v>
      </c>
      <c r="N158" s="96">
        <v>119.9</v>
      </c>
      <c r="O158" s="96">
        <v>59.95</v>
      </c>
      <c r="P158" s="96">
        <v>179.85</v>
      </c>
      <c r="Q158" s="96">
        <v>119.9</v>
      </c>
      <c r="R158" s="96">
        <v>119.9</v>
      </c>
      <c r="S158" s="96">
        <v>179.85</v>
      </c>
      <c r="T158" s="112">
        <f t="shared" si="26"/>
        <v>1498.7</v>
      </c>
    </row>
    <row r="159" spans="1:20" x14ac:dyDescent="0.2">
      <c r="D159" s="92" t="s">
        <v>291</v>
      </c>
      <c r="E159" s="92" t="s">
        <v>79</v>
      </c>
      <c r="F159" s="92" t="s">
        <v>513</v>
      </c>
      <c r="G159" s="96"/>
      <c r="H159" s="96">
        <v>929.32</v>
      </c>
      <c r="I159" s="96">
        <v>901.44</v>
      </c>
      <c r="J159" s="96">
        <v>932.65</v>
      </c>
      <c r="K159" s="96">
        <v>896.44</v>
      </c>
      <c r="L159" s="96">
        <v>896.44</v>
      </c>
      <c r="M159" s="96">
        <v>932.33</v>
      </c>
      <c r="N159" s="96">
        <v>990.09</v>
      </c>
      <c r="O159" s="96">
        <v>990.09</v>
      </c>
      <c r="P159" s="96">
        <v>990.42</v>
      </c>
      <c r="Q159" s="96">
        <v>990.42</v>
      </c>
      <c r="R159" s="96">
        <v>990.42</v>
      </c>
      <c r="S159" s="96">
        <v>990.42</v>
      </c>
      <c r="T159" s="112">
        <f t="shared" si="26"/>
        <v>11430.480000000001</v>
      </c>
    </row>
    <row r="160" spans="1:20" ht="12" thickBot="1" x14ac:dyDescent="0.25">
      <c r="D160" s="92" t="s">
        <v>291</v>
      </c>
      <c r="E160" s="92" t="s">
        <v>79</v>
      </c>
      <c r="F160" s="92" t="s">
        <v>514</v>
      </c>
      <c r="G160" s="96"/>
      <c r="H160" s="96">
        <v>527.54</v>
      </c>
      <c r="I160" s="96">
        <v>472.46</v>
      </c>
      <c r="J160" s="96">
        <v>474.13</v>
      </c>
      <c r="K160" s="96">
        <v>708.08</v>
      </c>
      <c r="L160" s="96">
        <v>508.08</v>
      </c>
      <c r="M160" s="96">
        <v>259.69</v>
      </c>
      <c r="N160" s="96">
        <v>468.92</v>
      </c>
      <c r="O160" s="96">
        <v>518.91999999999996</v>
      </c>
      <c r="P160" s="96">
        <v>468.67</v>
      </c>
      <c r="Q160" s="96">
        <v>467.49</v>
      </c>
      <c r="R160" s="96">
        <v>409.27</v>
      </c>
      <c r="S160" s="96">
        <v>409.45</v>
      </c>
      <c r="T160" s="112">
        <f t="shared" si="26"/>
        <v>5692.7</v>
      </c>
    </row>
    <row r="161" spans="1:20" ht="12" hidden="1" thickBot="1" x14ac:dyDescent="0.25">
      <c r="A161" s="94" t="s">
        <v>1</v>
      </c>
    </row>
    <row r="162" spans="1:20" ht="12.6" x14ac:dyDescent="0.2">
      <c r="A162" s="94" t="str">
        <f>A152</f>
        <v>#showrow</v>
      </c>
      <c r="C162" s="128" t="str">
        <f>"Total "&amp;C152</f>
        <v>Total Utilities</v>
      </c>
      <c r="D162" s="128"/>
      <c r="E162" s="128"/>
      <c r="F162" s="128"/>
      <c r="G162" s="129">
        <f>IF(Operator_GroupISDet11="+",1,-1)</f>
        <v>-1</v>
      </c>
      <c r="H162" s="129">
        <f t="shared" ref="H162:T162" si="27">SUMIFS(H153:H161,$D153:$D161,"&lt;&gt;*[-]*",$E153:$E161,"&lt;&gt;*[-]*",$F153:$F161,"&lt;&gt;*[-]*")</f>
        <v>9009.07</v>
      </c>
      <c r="I162" s="129">
        <f t="shared" si="27"/>
        <v>9077.74</v>
      </c>
      <c r="J162" s="129">
        <f t="shared" si="27"/>
        <v>8754.83</v>
      </c>
      <c r="K162" s="129">
        <f t="shared" si="27"/>
        <v>7326.49</v>
      </c>
      <c r="L162" s="129">
        <f t="shared" si="27"/>
        <v>6914.6899999999987</v>
      </c>
      <c r="M162" s="129">
        <f t="shared" si="27"/>
        <v>7067.86</v>
      </c>
      <c r="N162" s="129">
        <f t="shared" si="27"/>
        <v>7796.5</v>
      </c>
      <c r="O162" s="129">
        <f t="shared" si="27"/>
        <v>7329.56</v>
      </c>
      <c r="P162" s="129">
        <f t="shared" si="27"/>
        <v>7420.3700000000008</v>
      </c>
      <c r="Q162" s="129">
        <f t="shared" si="27"/>
        <v>7651.3099999999995</v>
      </c>
      <c r="R162" s="129">
        <f t="shared" si="27"/>
        <v>8563.6999999999989</v>
      </c>
      <c r="S162" s="129">
        <f t="shared" si="27"/>
        <v>9445.6200000000008</v>
      </c>
      <c r="T162" s="130">
        <f t="shared" si="27"/>
        <v>96357.739999999976</v>
      </c>
    </row>
    <row r="163" spans="1:20" x14ac:dyDescent="0.2">
      <c r="A163" s="94" t="str">
        <f>A162</f>
        <v>#showrow</v>
      </c>
    </row>
    <row r="164" spans="1:20" ht="20.25" customHeight="1" thickBot="1" x14ac:dyDescent="0.25">
      <c r="A164" s="94" t="str">
        <f>IF(COUNTBLANK(A165:A183)&gt;0,"#showrow","#hiderow")</f>
        <v>#showrow</v>
      </c>
      <c r="C164" s="8" t="str">
        <f>GroupISDet12</f>
        <v>G&amp;A</v>
      </c>
      <c r="D164" s="8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hidden="1" x14ac:dyDescent="0.2">
      <c r="A165" s="94" t="s">
        <v>1</v>
      </c>
      <c r="D165" s="92" t="s">
        <v>77</v>
      </c>
      <c r="E165" s="92" t="s">
        <v>76</v>
      </c>
      <c r="F165" s="92" t="s">
        <v>10</v>
      </c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112">
        <f>SUM(H165:S165)</f>
        <v>0</v>
      </c>
    </row>
    <row r="166" spans="1:20" x14ac:dyDescent="0.2">
      <c r="D166" s="92" t="s">
        <v>291</v>
      </c>
      <c r="E166" s="92" t="s">
        <v>79</v>
      </c>
      <c r="F166" s="92" t="s">
        <v>546</v>
      </c>
      <c r="G166" s="96"/>
      <c r="H166" s="96">
        <v>304.58999999999997</v>
      </c>
      <c r="I166" s="96">
        <v>520.71</v>
      </c>
      <c r="J166" s="96">
        <v>108.56</v>
      </c>
      <c r="K166" s="96">
        <v>670.49</v>
      </c>
      <c r="L166" s="96">
        <v>169.24</v>
      </c>
      <c r="M166" s="96">
        <v>163.26</v>
      </c>
      <c r="N166" s="96">
        <v>96.03</v>
      </c>
      <c r="O166" s="96">
        <v>431.47</v>
      </c>
      <c r="P166" s="96">
        <v>406.84</v>
      </c>
      <c r="Q166" s="96">
        <v>234.32</v>
      </c>
      <c r="R166" s="96">
        <v>213.71</v>
      </c>
      <c r="S166" s="96">
        <v>352.07</v>
      </c>
      <c r="T166" s="112">
        <f t="shared" ref="T166:T182" si="28">SUM(H166:S166)</f>
        <v>3671.2900000000004</v>
      </c>
    </row>
    <row r="167" spans="1:20" x14ac:dyDescent="0.2">
      <c r="D167" s="92" t="s">
        <v>291</v>
      </c>
      <c r="E167" s="92" t="s">
        <v>79</v>
      </c>
      <c r="F167" s="92" t="s">
        <v>547</v>
      </c>
      <c r="G167" s="96"/>
      <c r="H167" s="96">
        <v>373.5</v>
      </c>
      <c r="I167" s="96">
        <v>-24.71</v>
      </c>
      <c r="J167" s="96">
        <v>164</v>
      </c>
      <c r="K167" s="96">
        <v>-505.6</v>
      </c>
      <c r="L167" s="96">
        <v>398</v>
      </c>
      <c r="M167" s="96">
        <v>236</v>
      </c>
      <c r="N167" s="96">
        <v>194</v>
      </c>
      <c r="O167" s="96">
        <v>367</v>
      </c>
      <c r="P167" s="96">
        <v>194</v>
      </c>
      <c r="Q167" s="96">
        <v>273</v>
      </c>
      <c r="R167" s="96"/>
      <c r="S167" s="96">
        <v>-67.5</v>
      </c>
      <c r="T167" s="112">
        <f t="shared" si="28"/>
        <v>1601.69</v>
      </c>
    </row>
    <row r="168" spans="1:20" x14ac:dyDescent="0.2">
      <c r="D168" s="92" t="s">
        <v>291</v>
      </c>
      <c r="E168" s="92" t="s">
        <v>79</v>
      </c>
      <c r="F168" s="92" t="s">
        <v>548</v>
      </c>
      <c r="G168" s="96"/>
      <c r="H168" s="96">
        <v>120.99</v>
      </c>
      <c r="I168" s="96">
        <v>710.22</v>
      </c>
      <c r="J168" s="96">
        <v>-279.01</v>
      </c>
      <c r="K168" s="96">
        <v>490.99</v>
      </c>
      <c r="L168" s="96">
        <v>593.49</v>
      </c>
      <c r="M168" s="96">
        <v>593.49</v>
      </c>
      <c r="N168" s="96">
        <v>1065.99</v>
      </c>
      <c r="O168" s="96"/>
      <c r="P168" s="96">
        <v>445.21</v>
      </c>
      <c r="Q168" s="96">
        <v>923.93</v>
      </c>
      <c r="R168" s="96">
        <v>-262.07</v>
      </c>
      <c r="S168" s="96">
        <v>400.44</v>
      </c>
      <c r="T168" s="112">
        <f t="shared" si="28"/>
        <v>4803.67</v>
      </c>
    </row>
    <row r="169" spans="1:20" x14ac:dyDescent="0.2">
      <c r="D169" s="92" t="s">
        <v>291</v>
      </c>
      <c r="E169" s="92" t="s">
        <v>79</v>
      </c>
      <c r="F169" s="92" t="s">
        <v>549</v>
      </c>
      <c r="G169" s="96"/>
      <c r="H169" s="96">
        <v>128.47</v>
      </c>
      <c r="I169" s="96"/>
      <c r="J169" s="96"/>
      <c r="K169" s="96">
        <v>69.48</v>
      </c>
      <c r="L169" s="96">
        <v>29.98</v>
      </c>
      <c r="M169" s="96">
        <v>16.989999999999998</v>
      </c>
      <c r="N169" s="96"/>
      <c r="O169" s="96"/>
      <c r="P169" s="96">
        <v>259.8</v>
      </c>
      <c r="Q169" s="96">
        <v>33.979999999999997</v>
      </c>
      <c r="R169" s="96"/>
      <c r="S169" s="96">
        <v>82.97</v>
      </c>
      <c r="T169" s="112">
        <f t="shared" si="28"/>
        <v>621.67000000000007</v>
      </c>
    </row>
    <row r="170" spans="1:20" x14ac:dyDescent="0.2">
      <c r="D170" s="92" t="s">
        <v>291</v>
      </c>
      <c r="E170" s="92" t="s">
        <v>79</v>
      </c>
      <c r="F170" s="92" t="s">
        <v>550</v>
      </c>
      <c r="G170" s="96"/>
      <c r="H170" s="96">
        <v>1130.01</v>
      </c>
      <c r="I170" s="96">
        <v>1565.29</v>
      </c>
      <c r="J170" s="96">
        <v>1091.42</v>
      </c>
      <c r="K170" s="96">
        <v>1418.45</v>
      </c>
      <c r="L170" s="96">
        <v>1621.45</v>
      </c>
      <c r="M170" s="96">
        <v>1670.53</v>
      </c>
      <c r="N170" s="96">
        <v>1662.47</v>
      </c>
      <c r="O170" s="96">
        <v>1401.32</v>
      </c>
      <c r="P170" s="96">
        <v>1361.9</v>
      </c>
      <c r="Q170" s="96">
        <v>1382.23</v>
      </c>
      <c r="R170" s="96">
        <v>1347.6</v>
      </c>
      <c r="S170" s="96">
        <v>1472.52</v>
      </c>
      <c r="T170" s="112">
        <f t="shared" si="28"/>
        <v>17125.189999999999</v>
      </c>
    </row>
    <row r="171" spans="1:20" x14ac:dyDescent="0.2">
      <c r="D171" s="92" t="s">
        <v>291</v>
      </c>
      <c r="E171" s="92" t="s">
        <v>79</v>
      </c>
      <c r="F171" s="92" t="s">
        <v>551</v>
      </c>
      <c r="G171" s="96"/>
      <c r="H171" s="96">
        <v>625.53</v>
      </c>
      <c r="I171" s="96">
        <v>633.9</v>
      </c>
      <c r="J171" s="96">
        <v>644.42999999999995</v>
      </c>
      <c r="K171" s="96">
        <v>633.9</v>
      </c>
      <c r="L171" s="96">
        <v>709.77</v>
      </c>
      <c r="M171" s="96">
        <v>598.84</v>
      </c>
      <c r="N171" s="96">
        <v>737.29</v>
      </c>
      <c r="O171" s="96">
        <v>589.83000000000004</v>
      </c>
      <c r="P171" s="96">
        <v>631.83000000000004</v>
      </c>
      <c r="Q171" s="96">
        <v>557.41</v>
      </c>
      <c r="R171" s="96">
        <v>580.15</v>
      </c>
      <c r="S171" s="96">
        <v>680.56</v>
      </c>
      <c r="T171" s="112">
        <f t="shared" si="28"/>
        <v>7623.4399999999987</v>
      </c>
    </row>
    <row r="172" spans="1:20" x14ac:dyDescent="0.2">
      <c r="D172" s="92" t="s">
        <v>291</v>
      </c>
      <c r="E172" s="92" t="s">
        <v>79</v>
      </c>
      <c r="F172" s="92" t="s">
        <v>552</v>
      </c>
      <c r="G172" s="96"/>
      <c r="H172" s="96">
        <v>116.4</v>
      </c>
      <c r="I172" s="96"/>
      <c r="J172" s="96">
        <v>42.23</v>
      </c>
      <c r="K172" s="96">
        <v>47.43</v>
      </c>
      <c r="L172" s="96">
        <v>92.32</v>
      </c>
      <c r="M172" s="96"/>
      <c r="N172" s="96">
        <v>18.920000000000002</v>
      </c>
      <c r="O172" s="96"/>
      <c r="P172" s="96">
        <v>82.42</v>
      </c>
      <c r="Q172" s="96">
        <v>130.96</v>
      </c>
      <c r="R172" s="96">
        <v>29.45</v>
      </c>
      <c r="S172" s="96">
        <v>42.41</v>
      </c>
      <c r="T172" s="112">
        <f t="shared" si="28"/>
        <v>602.54000000000008</v>
      </c>
    </row>
    <row r="173" spans="1:20" x14ac:dyDescent="0.2">
      <c r="D173" s="92" t="s">
        <v>291</v>
      </c>
      <c r="E173" s="92" t="s">
        <v>79</v>
      </c>
      <c r="F173" s="92" t="s">
        <v>553</v>
      </c>
      <c r="G173" s="96"/>
      <c r="H173" s="96">
        <v>16.989999999999998</v>
      </c>
      <c r="I173" s="96"/>
      <c r="J173" s="96"/>
      <c r="K173" s="96"/>
      <c r="L173" s="96"/>
      <c r="M173" s="96"/>
      <c r="N173" s="96"/>
      <c r="O173" s="96"/>
      <c r="P173" s="96">
        <v>10.63</v>
      </c>
      <c r="Q173" s="96">
        <v>115.98</v>
      </c>
      <c r="R173" s="96"/>
      <c r="S173" s="96">
        <v>30.08</v>
      </c>
      <c r="T173" s="112">
        <f t="shared" si="28"/>
        <v>173.68</v>
      </c>
    </row>
    <row r="174" spans="1:20" x14ac:dyDescent="0.2">
      <c r="D174" s="92" t="s">
        <v>291</v>
      </c>
      <c r="E174" s="92" t="s">
        <v>79</v>
      </c>
      <c r="F174" s="92" t="s">
        <v>554</v>
      </c>
      <c r="G174" s="96"/>
      <c r="H174" s="96"/>
      <c r="I174" s="96"/>
      <c r="J174" s="96">
        <v>42.96</v>
      </c>
      <c r="K174" s="96"/>
      <c r="L174" s="96">
        <v>30.36</v>
      </c>
      <c r="M174" s="96"/>
      <c r="N174" s="96"/>
      <c r="O174" s="96"/>
      <c r="P174" s="96"/>
      <c r="Q174" s="96"/>
      <c r="R174" s="96"/>
      <c r="S174" s="96"/>
      <c r="T174" s="112">
        <f t="shared" si="28"/>
        <v>73.319999999999993</v>
      </c>
    </row>
    <row r="175" spans="1:20" x14ac:dyDescent="0.2">
      <c r="D175" s="92" t="s">
        <v>291</v>
      </c>
      <c r="E175" s="92" t="s">
        <v>79</v>
      </c>
      <c r="F175" s="92" t="s">
        <v>555</v>
      </c>
      <c r="G175" s="96"/>
      <c r="H175" s="96">
        <v>323.54000000000002</v>
      </c>
      <c r="I175" s="96">
        <v>752.56</v>
      </c>
      <c r="J175" s="96">
        <v>35.72</v>
      </c>
      <c r="K175" s="96">
        <v>82.24</v>
      </c>
      <c r="L175" s="96">
        <v>244.27</v>
      </c>
      <c r="M175" s="96">
        <v>420.77</v>
      </c>
      <c r="N175" s="96">
        <v>598.64</v>
      </c>
      <c r="O175" s="96">
        <v>626.5</v>
      </c>
      <c r="P175" s="96">
        <v>44.18</v>
      </c>
      <c r="Q175" s="96">
        <v>133.19</v>
      </c>
      <c r="R175" s="96">
        <v>14.98</v>
      </c>
      <c r="S175" s="96"/>
      <c r="T175" s="112">
        <f t="shared" si="28"/>
        <v>3276.5899999999997</v>
      </c>
    </row>
    <row r="176" spans="1:20" x14ac:dyDescent="0.2">
      <c r="D176" s="92" t="s">
        <v>291</v>
      </c>
      <c r="E176" s="92" t="s">
        <v>79</v>
      </c>
      <c r="F176" s="92" t="s">
        <v>556</v>
      </c>
      <c r="G176" s="96"/>
      <c r="H176" s="96"/>
      <c r="I176" s="96">
        <v>44.91</v>
      </c>
      <c r="J176" s="96"/>
      <c r="K176" s="96">
        <v>25.78</v>
      </c>
      <c r="L176" s="96">
        <v>46.54</v>
      </c>
      <c r="M176" s="96">
        <v>83.52</v>
      </c>
      <c r="N176" s="96"/>
      <c r="O176" s="96">
        <v>233.82</v>
      </c>
      <c r="P176" s="96">
        <v>46.19</v>
      </c>
      <c r="Q176" s="96">
        <v>138.28</v>
      </c>
      <c r="R176" s="96"/>
      <c r="S176" s="96">
        <v>102.04</v>
      </c>
      <c r="T176" s="112">
        <f t="shared" si="28"/>
        <v>721.07999999999993</v>
      </c>
    </row>
    <row r="177" spans="1:20" x14ac:dyDescent="0.2">
      <c r="D177" s="92" t="s">
        <v>291</v>
      </c>
      <c r="E177" s="92" t="s">
        <v>79</v>
      </c>
      <c r="F177" s="92" t="s">
        <v>557</v>
      </c>
      <c r="G177" s="96"/>
      <c r="H177" s="96"/>
      <c r="I177" s="96"/>
      <c r="J177" s="96">
        <v>25.34</v>
      </c>
      <c r="K177" s="96"/>
      <c r="L177" s="96">
        <v>77.510000000000005</v>
      </c>
      <c r="M177" s="96"/>
      <c r="N177" s="96">
        <v>17.350000000000001</v>
      </c>
      <c r="O177" s="96"/>
      <c r="P177" s="96"/>
      <c r="Q177" s="96">
        <v>62.45</v>
      </c>
      <c r="R177" s="96"/>
      <c r="S177" s="96"/>
      <c r="T177" s="112">
        <f t="shared" si="28"/>
        <v>182.65000000000003</v>
      </c>
    </row>
    <row r="178" spans="1:20" x14ac:dyDescent="0.2">
      <c r="D178" s="92" t="s">
        <v>291</v>
      </c>
      <c r="E178" s="92" t="s">
        <v>79</v>
      </c>
      <c r="F178" s="92" t="s">
        <v>558</v>
      </c>
      <c r="G178" s="96"/>
      <c r="H178" s="96"/>
      <c r="I178" s="96"/>
      <c r="J178" s="96"/>
      <c r="K178" s="96">
        <v>120</v>
      </c>
      <c r="L178" s="96">
        <v>120</v>
      </c>
      <c r="M178" s="96">
        <v>120</v>
      </c>
      <c r="N178" s="96"/>
      <c r="O178" s="96"/>
      <c r="P178" s="96"/>
      <c r="Q178" s="96"/>
      <c r="R178" s="96">
        <v>228.99</v>
      </c>
      <c r="S178" s="96"/>
      <c r="T178" s="112">
        <f t="shared" si="28"/>
        <v>588.99</v>
      </c>
    </row>
    <row r="179" spans="1:20" x14ac:dyDescent="0.2">
      <c r="D179" s="92" t="s">
        <v>291</v>
      </c>
      <c r="E179" s="92" t="s">
        <v>79</v>
      </c>
      <c r="F179" s="92" t="s">
        <v>559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>
        <v>400</v>
      </c>
      <c r="S179" s="96"/>
      <c r="T179" s="112">
        <f t="shared" si="28"/>
        <v>400</v>
      </c>
    </row>
    <row r="180" spans="1:20" x14ac:dyDescent="0.2">
      <c r="D180" s="92" t="s">
        <v>291</v>
      </c>
      <c r="E180" s="92" t="s">
        <v>79</v>
      </c>
      <c r="F180" s="92" t="s">
        <v>560</v>
      </c>
      <c r="G180" s="96"/>
      <c r="H180" s="96"/>
      <c r="I180" s="96"/>
      <c r="J180" s="96"/>
      <c r="K180" s="96">
        <v>40</v>
      </c>
      <c r="L180" s="96">
        <v>40</v>
      </c>
      <c r="M180" s="96">
        <v>40</v>
      </c>
      <c r="N180" s="96"/>
      <c r="O180" s="96"/>
      <c r="P180" s="96"/>
      <c r="Q180" s="96"/>
      <c r="R180" s="96"/>
      <c r="S180" s="96"/>
      <c r="T180" s="112">
        <f t="shared" si="28"/>
        <v>120</v>
      </c>
    </row>
    <row r="181" spans="1:20" x14ac:dyDescent="0.2">
      <c r="D181" s="92" t="s">
        <v>291</v>
      </c>
      <c r="E181" s="92" t="s">
        <v>79</v>
      </c>
      <c r="F181" s="92" t="s">
        <v>561</v>
      </c>
      <c r="G181" s="96"/>
      <c r="H181" s="96">
        <v>515</v>
      </c>
      <c r="I181" s="96">
        <v>515</v>
      </c>
      <c r="J181" s="96">
        <v>515</v>
      </c>
      <c r="K181" s="96">
        <v>515</v>
      </c>
      <c r="L181" s="96">
        <v>515</v>
      </c>
      <c r="M181" s="96">
        <v>515</v>
      </c>
      <c r="N181" s="96">
        <v>530</v>
      </c>
      <c r="O181" s="96">
        <v>530</v>
      </c>
      <c r="P181" s="96">
        <v>530</v>
      </c>
      <c r="Q181" s="96">
        <v>530</v>
      </c>
      <c r="R181" s="96">
        <v>530</v>
      </c>
      <c r="S181" s="96">
        <v>530</v>
      </c>
      <c r="T181" s="112">
        <f t="shared" si="28"/>
        <v>6270</v>
      </c>
    </row>
    <row r="182" spans="1:20" ht="12" thickBot="1" x14ac:dyDescent="0.25">
      <c r="D182" s="92" t="s">
        <v>291</v>
      </c>
      <c r="E182" s="92" t="s">
        <v>79</v>
      </c>
      <c r="F182" s="92" t="s">
        <v>562</v>
      </c>
      <c r="G182" s="96"/>
      <c r="H182" s="96">
        <v>132.94999999999999</v>
      </c>
      <c r="I182" s="96">
        <v>42.88</v>
      </c>
      <c r="J182" s="96">
        <v>121.08</v>
      </c>
      <c r="K182" s="96">
        <v>-0.72</v>
      </c>
      <c r="L182" s="96">
        <v>64.400000000000006</v>
      </c>
      <c r="M182" s="96">
        <v>64.540000000000006</v>
      </c>
      <c r="N182" s="96">
        <v>67.48</v>
      </c>
      <c r="O182" s="96">
        <v>69.760000000000005</v>
      </c>
      <c r="P182" s="96">
        <v>122.4</v>
      </c>
      <c r="Q182" s="96">
        <v>51.92</v>
      </c>
      <c r="R182" s="96">
        <v>87.48</v>
      </c>
      <c r="S182" s="96">
        <v>66.680000000000007</v>
      </c>
      <c r="T182" s="112">
        <f t="shared" si="28"/>
        <v>890.84999999999991</v>
      </c>
    </row>
    <row r="183" spans="1:20" ht="12" hidden="1" thickBot="1" x14ac:dyDescent="0.25">
      <c r="A183" s="94" t="s">
        <v>1</v>
      </c>
    </row>
    <row r="184" spans="1:20" ht="12.6" x14ac:dyDescent="0.2">
      <c r="A184" s="94" t="str">
        <f>A164</f>
        <v>#showrow</v>
      </c>
      <c r="C184" s="128" t="str">
        <f>"Total "&amp;C164</f>
        <v>Total G&amp;A</v>
      </c>
      <c r="D184" s="128"/>
      <c r="E184" s="128"/>
      <c r="F184" s="128"/>
      <c r="G184" s="129">
        <f>IF(Operator_GroupISDet12="+",1,-1)</f>
        <v>-1</v>
      </c>
      <c r="H184" s="129">
        <f t="shared" ref="H184:T184" si="29">SUMIFS(H165:H183,$D165:$D183,"&lt;&gt;*[-]*",$E165:$E183,"&lt;&gt;*[-]*",$F165:$F183,"&lt;&gt;*[-]*")</f>
        <v>3787.97</v>
      </c>
      <c r="I184" s="129">
        <f t="shared" si="29"/>
        <v>4760.76</v>
      </c>
      <c r="J184" s="129">
        <f t="shared" si="29"/>
        <v>2511.73</v>
      </c>
      <c r="K184" s="129">
        <f t="shared" si="29"/>
        <v>3607.44</v>
      </c>
      <c r="L184" s="129">
        <f t="shared" si="29"/>
        <v>4752.33</v>
      </c>
      <c r="M184" s="129">
        <f t="shared" si="29"/>
        <v>4522.9399999999996</v>
      </c>
      <c r="N184" s="129">
        <f t="shared" si="29"/>
        <v>4988.17</v>
      </c>
      <c r="O184" s="129">
        <f t="shared" si="29"/>
        <v>4249.7000000000007</v>
      </c>
      <c r="P184" s="129">
        <f t="shared" si="29"/>
        <v>4135.3999999999996</v>
      </c>
      <c r="Q184" s="129">
        <f t="shared" si="29"/>
        <v>4567.6499999999996</v>
      </c>
      <c r="R184" s="129">
        <f t="shared" si="29"/>
        <v>3170.29</v>
      </c>
      <c r="S184" s="129">
        <f t="shared" si="29"/>
        <v>3692.2699999999995</v>
      </c>
      <c r="T184" s="130">
        <f t="shared" si="29"/>
        <v>48746.649999999994</v>
      </c>
    </row>
    <row r="185" spans="1:20" x14ac:dyDescent="0.2">
      <c r="A185" s="94" t="str">
        <f>A184</f>
        <v>#showrow</v>
      </c>
    </row>
    <row r="186" spans="1:20" ht="13.2" thickBot="1" x14ac:dyDescent="0.25">
      <c r="A186" s="94" t="str">
        <f>IF(COUNTBLANK(A187:A192)&gt;0,"#showrow","#hiderow")</f>
        <v>#showrow</v>
      </c>
      <c r="C186" s="8" t="str">
        <f>GroupISDet13</f>
        <v>Other G&amp;A</v>
      </c>
      <c r="D186" s="8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hidden="1" x14ac:dyDescent="0.2">
      <c r="A187" s="94" t="s">
        <v>1</v>
      </c>
      <c r="D187" s="92" t="s">
        <v>77</v>
      </c>
      <c r="E187" s="92" t="s">
        <v>76</v>
      </c>
      <c r="F187" s="92" t="s">
        <v>10</v>
      </c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112">
        <f>SUM(H187:S187)</f>
        <v>0</v>
      </c>
    </row>
    <row r="188" spans="1:20" x14ac:dyDescent="0.2">
      <c r="D188" s="92" t="s">
        <v>291</v>
      </c>
      <c r="E188" s="92" t="s">
        <v>79</v>
      </c>
      <c r="F188" s="92" t="s">
        <v>504</v>
      </c>
      <c r="G188" s="96"/>
      <c r="H188" s="96">
        <v>7500</v>
      </c>
      <c r="I188" s="96">
        <v>7500</v>
      </c>
      <c r="J188" s="96">
        <v>7500</v>
      </c>
      <c r="K188" s="96">
        <v>7500</v>
      </c>
      <c r="L188" s="96">
        <v>7500</v>
      </c>
      <c r="M188" s="96">
        <v>7500</v>
      </c>
      <c r="N188" s="96">
        <v>7500</v>
      </c>
      <c r="O188" s="96">
        <v>7500</v>
      </c>
      <c r="P188" s="96">
        <v>7500</v>
      </c>
      <c r="Q188" s="96">
        <v>7500</v>
      </c>
      <c r="R188" s="96">
        <v>7500</v>
      </c>
      <c r="S188" s="96">
        <v>7500</v>
      </c>
      <c r="T188" s="112">
        <f t="shared" ref="T188:T191" si="30">SUM(H188:S188)</f>
        <v>90000</v>
      </c>
    </row>
    <row r="189" spans="1:20" x14ac:dyDescent="0.2">
      <c r="D189" s="92" t="s">
        <v>291</v>
      </c>
      <c r="E189" s="92" t="s">
        <v>79</v>
      </c>
      <c r="F189" s="92" t="s">
        <v>505</v>
      </c>
      <c r="G189" s="96"/>
      <c r="H189" s="96">
        <v>5220.66</v>
      </c>
      <c r="I189" s="96">
        <v>5220.66</v>
      </c>
      <c r="J189" s="96">
        <v>5220.66</v>
      </c>
      <c r="K189" s="96">
        <v>5220.66</v>
      </c>
      <c r="L189" s="96">
        <v>5220.66</v>
      </c>
      <c r="M189" s="96">
        <v>5220.66</v>
      </c>
      <c r="N189" s="96">
        <v>5220.66</v>
      </c>
      <c r="O189" s="96">
        <v>5368.91</v>
      </c>
      <c r="P189" s="96">
        <v>5368.91</v>
      </c>
      <c r="Q189" s="96">
        <v>5368.91</v>
      </c>
      <c r="R189" s="96">
        <v>5368.91</v>
      </c>
      <c r="S189" s="96">
        <v>5368.91</v>
      </c>
      <c r="T189" s="112">
        <f t="shared" si="30"/>
        <v>63389.170000000013</v>
      </c>
    </row>
    <row r="190" spans="1:20" x14ac:dyDescent="0.2">
      <c r="D190" s="92" t="s">
        <v>291</v>
      </c>
      <c r="E190" s="92" t="s">
        <v>79</v>
      </c>
      <c r="F190" s="92" t="s">
        <v>506</v>
      </c>
      <c r="G190" s="96"/>
      <c r="H190" s="96">
        <v>2287.16</v>
      </c>
      <c r="I190" s="96">
        <v>2287.16</v>
      </c>
      <c r="J190" s="96">
        <v>2287.16</v>
      </c>
      <c r="K190" s="96">
        <v>2287.16</v>
      </c>
      <c r="L190" s="96">
        <v>2287.16</v>
      </c>
      <c r="M190" s="96">
        <v>2287.16</v>
      </c>
      <c r="N190" s="96">
        <v>2287.16</v>
      </c>
      <c r="O190" s="96">
        <v>2287.16</v>
      </c>
      <c r="P190" s="96">
        <v>2287.16</v>
      </c>
      <c r="Q190" s="96">
        <v>2287.16</v>
      </c>
      <c r="R190" s="96">
        <v>2287.16</v>
      </c>
      <c r="S190" s="96">
        <v>2287.16</v>
      </c>
      <c r="T190" s="112">
        <f t="shared" si="30"/>
        <v>27445.919999999998</v>
      </c>
    </row>
    <row r="191" spans="1:20" ht="12" thickBot="1" x14ac:dyDescent="0.25">
      <c r="D191" s="92" t="s">
        <v>291</v>
      </c>
      <c r="E191" s="92" t="s">
        <v>79</v>
      </c>
      <c r="F191" s="92" t="s">
        <v>507</v>
      </c>
      <c r="G191" s="96"/>
      <c r="H191" s="96">
        <v>381.19</v>
      </c>
      <c r="I191" s="96">
        <v>381.19</v>
      </c>
      <c r="J191" s="96">
        <v>381.19</v>
      </c>
      <c r="K191" s="96">
        <v>381.19</v>
      </c>
      <c r="L191" s="96">
        <v>381.19</v>
      </c>
      <c r="M191" s="96">
        <v>381.19</v>
      </c>
      <c r="N191" s="96">
        <v>381.19</v>
      </c>
      <c r="O191" s="96">
        <v>381.19</v>
      </c>
      <c r="P191" s="96">
        <v>381.19</v>
      </c>
      <c r="Q191" s="96">
        <v>381.19</v>
      </c>
      <c r="R191" s="96">
        <v>381.19</v>
      </c>
      <c r="S191" s="96">
        <v>381.19</v>
      </c>
      <c r="T191" s="112">
        <f t="shared" si="30"/>
        <v>4574.28</v>
      </c>
    </row>
    <row r="192" spans="1:20" ht="12" hidden="1" thickBot="1" x14ac:dyDescent="0.25">
      <c r="A192" s="94" t="s">
        <v>1</v>
      </c>
    </row>
    <row r="193" spans="1:20" ht="12.6" x14ac:dyDescent="0.2">
      <c r="A193" s="94" t="str">
        <f>A186</f>
        <v>#showrow</v>
      </c>
      <c r="C193" s="128" t="str">
        <f>"Total "&amp;C186</f>
        <v>Total Other G&amp;A</v>
      </c>
      <c r="D193" s="128"/>
      <c r="E193" s="128"/>
      <c r="F193" s="128"/>
      <c r="G193" s="129">
        <f>IF(Operator_GroupISDet13="+",1,-1)</f>
        <v>-1</v>
      </c>
      <c r="H193" s="129">
        <f t="shared" ref="H193:T193" si="31">SUMIFS(H187:H192,$D187:$D192,"&lt;&gt;*[-]*",$E187:$E192,"&lt;&gt;*[-]*",$F187:$F192,"&lt;&gt;*[-]*")</f>
        <v>15389.01</v>
      </c>
      <c r="I193" s="129">
        <f t="shared" si="31"/>
        <v>15389.01</v>
      </c>
      <c r="J193" s="129">
        <f t="shared" si="31"/>
        <v>15389.01</v>
      </c>
      <c r="K193" s="129">
        <f t="shared" si="31"/>
        <v>15389.01</v>
      </c>
      <c r="L193" s="129">
        <f t="shared" si="31"/>
        <v>15389.01</v>
      </c>
      <c r="M193" s="129">
        <f t="shared" si="31"/>
        <v>15389.01</v>
      </c>
      <c r="N193" s="129">
        <f t="shared" si="31"/>
        <v>15389.01</v>
      </c>
      <c r="O193" s="129">
        <f t="shared" si="31"/>
        <v>15537.26</v>
      </c>
      <c r="P193" s="129">
        <f t="shared" si="31"/>
        <v>15537.26</v>
      </c>
      <c r="Q193" s="129">
        <f t="shared" si="31"/>
        <v>15537.26</v>
      </c>
      <c r="R193" s="129">
        <f t="shared" si="31"/>
        <v>15537.26</v>
      </c>
      <c r="S193" s="129">
        <f t="shared" si="31"/>
        <v>15537.26</v>
      </c>
      <c r="T193" s="130">
        <f t="shared" si="31"/>
        <v>185409.37000000002</v>
      </c>
    </row>
    <row r="195" spans="1:20" s="109" customFormat="1" ht="20.100000000000001" customHeight="1" x14ac:dyDescent="0.2">
      <c r="A195" s="94" t="str">
        <f>IF(COUNTBLANK(A11:A193)&gt;0,"#showrow","#hiderow")</f>
        <v>#showrow</v>
      </c>
      <c r="C195" s="110" t="s">
        <v>214</v>
      </c>
      <c r="D195" s="110"/>
      <c r="E195" s="110"/>
      <c r="F195" s="110"/>
      <c r="G195" s="110"/>
      <c r="H195" s="111">
        <f t="shared" ref="H195:T195" si="32">ABS(SUMPRODUCT($G$43:$G$193,H43:H193))</f>
        <v>155848.78999999998</v>
      </c>
      <c r="I195" s="111">
        <f t="shared" si="32"/>
        <v>160202.67000000001</v>
      </c>
      <c r="J195" s="111">
        <f t="shared" si="32"/>
        <v>134935.16</v>
      </c>
      <c r="K195" s="111">
        <f t="shared" si="32"/>
        <v>151971.99000000002</v>
      </c>
      <c r="L195" s="111">
        <f t="shared" si="32"/>
        <v>146045.81</v>
      </c>
      <c r="M195" s="111">
        <f t="shared" si="32"/>
        <v>156140.08999999997</v>
      </c>
      <c r="N195" s="111">
        <f t="shared" si="32"/>
        <v>144493.43999999994</v>
      </c>
      <c r="O195" s="111">
        <f t="shared" si="32"/>
        <v>150856.36000000004</v>
      </c>
      <c r="P195" s="111">
        <f t="shared" si="32"/>
        <v>157940.35000000003</v>
      </c>
      <c r="Q195" s="111">
        <f t="shared" si="32"/>
        <v>167185.01</v>
      </c>
      <c r="R195" s="111">
        <f t="shared" si="32"/>
        <v>168958.05000000002</v>
      </c>
      <c r="S195" s="111">
        <f t="shared" si="32"/>
        <v>174571.25</v>
      </c>
      <c r="T195" s="111">
        <f t="shared" si="32"/>
        <v>1869148.9699999997</v>
      </c>
    </row>
    <row r="196" spans="1:20" ht="12" thickBot="1" x14ac:dyDescent="0.25"/>
    <row r="197" spans="1:20" ht="15" hidden="1" customHeight="1" x14ac:dyDescent="0.2">
      <c r="A197" s="94" t="str">
        <f>A198</f>
        <v>#hiderow</v>
      </c>
      <c r="D197" s="92" t="str">
        <f>$D$4</f>
        <v>103 (Avista Sun City West)</v>
      </c>
      <c r="E197" s="92" t="str">
        <f>$E$4</f>
        <v>All Departments</v>
      </c>
      <c r="F197" s="92" t="s">
        <v>100</v>
      </c>
      <c r="G197" s="96"/>
      <c r="H197" s="96">
        <v>15500.13</v>
      </c>
      <c r="I197" s="96">
        <v>19567.560000000001</v>
      </c>
      <c r="J197" s="96">
        <v>21472.86</v>
      </c>
      <c r="K197" s="96">
        <v>4750.24</v>
      </c>
      <c r="L197" s="96">
        <v>13567.99</v>
      </c>
      <c r="M197" s="96">
        <v>18662.57</v>
      </c>
      <c r="N197" s="96">
        <v>36491.43</v>
      </c>
      <c r="O197" s="96">
        <v>49605.02</v>
      </c>
      <c r="P197" s="96">
        <v>60714.92</v>
      </c>
      <c r="Q197" s="96">
        <v>48824.33</v>
      </c>
      <c r="R197" s="96">
        <v>44600.08</v>
      </c>
      <c r="S197" s="96">
        <v>28168.55</v>
      </c>
      <c r="T197" s="112">
        <f t="shared" ref="T197" si="33">SUM(H197:S197)</f>
        <v>361925.68</v>
      </c>
    </row>
    <row r="198" spans="1:20" ht="12" hidden="1" thickBot="1" x14ac:dyDescent="0.25">
      <c r="A198" s="113" t="str">
        <f>IF(COUNTIF(H198:S198,"FALSE")&gt;0,"#showrow","#hiderow")</f>
        <v>#hiderow</v>
      </c>
      <c r="H198" s="105" t="b">
        <f t="shared" ref="H198:T198" si="34">ABS(H40-H195-H197)&lt;0.01</f>
        <v>1</v>
      </c>
      <c r="I198" s="105" t="b">
        <f t="shared" si="34"/>
        <v>1</v>
      </c>
      <c r="J198" s="105" t="b">
        <f t="shared" si="34"/>
        <v>1</v>
      </c>
      <c r="K198" s="105" t="b">
        <f t="shared" si="34"/>
        <v>1</v>
      </c>
      <c r="L198" s="105" t="b">
        <f t="shared" si="34"/>
        <v>1</v>
      </c>
      <c r="M198" s="105" t="b">
        <f t="shared" si="34"/>
        <v>1</v>
      </c>
      <c r="N198" s="105" t="b">
        <f t="shared" si="34"/>
        <v>1</v>
      </c>
      <c r="O198" s="105" t="b">
        <f t="shared" si="34"/>
        <v>1</v>
      </c>
      <c r="P198" s="105" t="b">
        <f t="shared" si="34"/>
        <v>1</v>
      </c>
      <c r="Q198" s="105" t="b">
        <f t="shared" si="34"/>
        <v>1</v>
      </c>
      <c r="R198" s="105" t="b">
        <f t="shared" si="34"/>
        <v>1</v>
      </c>
      <c r="S198" s="105" t="b">
        <f t="shared" si="34"/>
        <v>1</v>
      </c>
      <c r="T198" s="105" t="b">
        <f t="shared" si="34"/>
        <v>1</v>
      </c>
    </row>
    <row r="199" spans="1:20" s="114" customFormat="1" ht="20.100000000000001" customHeight="1" thickBot="1" x14ac:dyDescent="0.25">
      <c r="A199" s="109" t="s">
        <v>216</v>
      </c>
      <c r="C199" s="115" t="s">
        <v>100</v>
      </c>
      <c r="D199" s="116"/>
      <c r="E199" s="116"/>
      <c r="F199" s="116"/>
      <c r="G199" s="116"/>
      <c r="H199" s="116">
        <f>IF(H198=TRUE,H197,"ERROR")</f>
        <v>15500.13</v>
      </c>
      <c r="I199" s="116">
        <f t="shared" ref="I199:R199" si="35">IF(I198=TRUE,I197,"ERROR")</f>
        <v>19567.560000000001</v>
      </c>
      <c r="J199" s="116">
        <f t="shared" si="35"/>
        <v>21472.86</v>
      </c>
      <c r="K199" s="116">
        <f t="shared" si="35"/>
        <v>4750.24</v>
      </c>
      <c r="L199" s="116">
        <f t="shared" si="35"/>
        <v>13567.99</v>
      </c>
      <c r="M199" s="116">
        <f t="shared" si="35"/>
        <v>18662.57</v>
      </c>
      <c r="N199" s="116">
        <f t="shared" si="35"/>
        <v>36491.43</v>
      </c>
      <c r="O199" s="116">
        <f t="shared" si="35"/>
        <v>49605.02</v>
      </c>
      <c r="P199" s="116">
        <f t="shared" si="35"/>
        <v>60714.92</v>
      </c>
      <c r="Q199" s="116">
        <f t="shared" si="35"/>
        <v>48824.33</v>
      </c>
      <c r="R199" s="116">
        <f t="shared" si="35"/>
        <v>44600.08</v>
      </c>
      <c r="S199" s="116">
        <f>IF(S198=TRUE,S197,"ERROR")</f>
        <v>28168.55</v>
      </c>
      <c r="T199" s="116">
        <f>IF(T198=TRUE,T197,"ERROR")</f>
        <v>361925.68</v>
      </c>
    </row>
    <row r="200" spans="1:20" x14ac:dyDescent="0.2">
      <c r="A200" s="94" t="str">
        <f>A193</f>
        <v>#showrow</v>
      </c>
    </row>
    <row r="201" spans="1:20" ht="13.2" thickBot="1" x14ac:dyDescent="0.25">
      <c r="A201" s="94" t="str">
        <f>IF(COUNTBLANK(A202:A204)&gt;0,"#showrow","#hiderow")</f>
        <v>#showrow</v>
      </c>
      <c r="C201" s="8" t="str">
        <f>GroupISDet14</f>
        <v>Non-Operating Income</v>
      </c>
      <c r="D201" s="8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 hidden="1" x14ac:dyDescent="0.2">
      <c r="A202" s="94" t="s">
        <v>1</v>
      </c>
      <c r="D202" s="92" t="s">
        <v>77</v>
      </c>
      <c r="E202" s="92" t="s">
        <v>76</v>
      </c>
      <c r="F202" s="92" t="s">
        <v>10</v>
      </c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112">
        <f>SUM(H202:S202)</f>
        <v>0</v>
      </c>
    </row>
    <row r="203" spans="1:20" ht="12" thickBot="1" x14ac:dyDescent="0.25">
      <c r="D203" s="92" t="s">
        <v>291</v>
      </c>
      <c r="E203" s="92" t="s">
        <v>79</v>
      </c>
      <c r="F203" s="92" t="s">
        <v>332</v>
      </c>
      <c r="G203" s="96"/>
      <c r="H203" s="96"/>
      <c r="I203" s="96">
        <v>68.209999999999994</v>
      </c>
      <c r="J203" s="96"/>
      <c r="K203" s="96"/>
      <c r="L203" s="96"/>
      <c r="M203" s="96">
        <v>57.76</v>
      </c>
      <c r="N203" s="96"/>
      <c r="O203" s="96">
        <v>134.84</v>
      </c>
      <c r="P203" s="96"/>
      <c r="Q203" s="96"/>
      <c r="R203" s="96">
        <v>233.39</v>
      </c>
      <c r="S203" s="96"/>
      <c r="T203" s="112">
        <f>SUM(H203:S203)</f>
        <v>494.2</v>
      </c>
    </row>
    <row r="204" spans="1:20" ht="12" hidden="1" thickBot="1" x14ac:dyDescent="0.25">
      <c r="A204" s="94" t="s">
        <v>1</v>
      </c>
    </row>
    <row r="205" spans="1:20" ht="12.6" x14ac:dyDescent="0.2">
      <c r="A205" s="94" t="str">
        <f>A201</f>
        <v>#showrow</v>
      </c>
      <c r="C205" s="128" t="str">
        <f>"Total "&amp;C201</f>
        <v>Total Non-Operating Income</v>
      </c>
      <c r="D205" s="128"/>
      <c r="E205" s="128"/>
      <c r="F205" s="128"/>
      <c r="G205" s="129">
        <f>IF(Operator_GroupISDet14="+",1,-1)</f>
        <v>1</v>
      </c>
      <c r="H205" s="129">
        <f t="shared" ref="H205:T205" si="36">SUMIFS(H202:H204,$D202:$D204,"&lt;&gt;*[-]*",$E202:$E204,"&lt;&gt;*[-]*",$F202:$F204,"&lt;&gt;*[-]*")</f>
        <v>0</v>
      </c>
      <c r="I205" s="129">
        <f t="shared" si="36"/>
        <v>68.209999999999994</v>
      </c>
      <c r="J205" s="129">
        <f t="shared" si="36"/>
        <v>0</v>
      </c>
      <c r="K205" s="129">
        <f t="shared" si="36"/>
        <v>0</v>
      </c>
      <c r="L205" s="129">
        <f t="shared" si="36"/>
        <v>0</v>
      </c>
      <c r="M205" s="129">
        <f t="shared" si="36"/>
        <v>57.76</v>
      </c>
      <c r="N205" s="129">
        <f t="shared" si="36"/>
        <v>0</v>
      </c>
      <c r="O205" s="129">
        <f t="shared" si="36"/>
        <v>134.84</v>
      </c>
      <c r="P205" s="129">
        <f t="shared" si="36"/>
        <v>0</v>
      </c>
      <c r="Q205" s="129">
        <f t="shared" si="36"/>
        <v>0</v>
      </c>
      <c r="R205" s="129">
        <f t="shared" si="36"/>
        <v>233.39</v>
      </c>
      <c r="S205" s="129">
        <f t="shared" si="36"/>
        <v>0</v>
      </c>
      <c r="T205" s="130">
        <f t="shared" si="36"/>
        <v>494.2</v>
      </c>
    </row>
    <row r="206" spans="1:20" x14ac:dyDescent="0.2">
      <c r="A206" s="94" t="str">
        <f>A205</f>
        <v>#showrow</v>
      </c>
    </row>
    <row r="207" spans="1:20" ht="13.2" thickBot="1" x14ac:dyDescent="0.25">
      <c r="A207" s="94" t="str">
        <f>IF(COUNTBLANK(A208:A212)&gt;0,"#showrow","#hiderow")</f>
        <v>#showrow</v>
      </c>
      <c r="C207" s="8" t="str">
        <f>GroupISDet15</f>
        <v>Non-Operating Expense</v>
      </c>
      <c r="D207" s="8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 hidden="1" x14ac:dyDescent="0.2">
      <c r="A208" s="94" t="s">
        <v>1</v>
      </c>
      <c r="D208" s="92" t="s">
        <v>77</v>
      </c>
      <c r="E208" s="92" t="s">
        <v>76</v>
      </c>
      <c r="F208" s="92" t="s">
        <v>10</v>
      </c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112">
        <f>SUM(H208:S208)</f>
        <v>0</v>
      </c>
    </row>
    <row r="209" spans="1:20" x14ac:dyDescent="0.2">
      <c r="D209" s="92" t="s">
        <v>291</v>
      </c>
      <c r="E209" s="92" t="s">
        <v>79</v>
      </c>
      <c r="F209" s="92" t="s">
        <v>344</v>
      </c>
      <c r="G209" s="96"/>
      <c r="H209" s="96">
        <v>266.35000000000002</v>
      </c>
      <c r="I209" s="96">
        <v>266.35000000000002</v>
      </c>
      <c r="J209" s="96">
        <v>266.35000000000002</v>
      </c>
      <c r="K209" s="96">
        <v>266.35000000000002</v>
      </c>
      <c r="L209" s="96">
        <v>284.06</v>
      </c>
      <c r="M209" s="96">
        <v>329.6</v>
      </c>
      <c r="N209" s="96">
        <v>329.6</v>
      </c>
      <c r="O209" s="96">
        <v>361.45</v>
      </c>
      <c r="P209" s="96">
        <v>328.75</v>
      </c>
      <c r="Q209" s="96">
        <v>328.75</v>
      </c>
      <c r="R209" s="96">
        <v>328.75</v>
      </c>
      <c r="S209" s="96">
        <v>328.75</v>
      </c>
      <c r="T209" s="112">
        <f t="shared" ref="T209:T211" si="37">SUM(H209:S209)</f>
        <v>3685.1099999999997</v>
      </c>
    </row>
    <row r="210" spans="1:20" x14ac:dyDescent="0.2">
      <c r="D210" s="92" t="s">
        <v>291</v>
      </c>
      <c r="E210" s="92" t="s">
        <v>79</v>
      </c>
      <c r="F210" s="92" t="s">
        <v>345</v>
      </c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>
        <v>30000</v>
      </c>
      <c r="S210" s="96">
        <v>30000</v>
      </c>
      <c r="T210" s="112">
        <f t="shared" si="37"/>
        <v>60000</v>
      </c>
    </row>
    <row r="211" spans="1:20" ht="12" thickBot="1" x14ac:dyDescent="0.25">
      <c r="D211" s="92" t="s">
        <v>291</v>
      </c>
      <c r="E211" s="92" t="s">
        <v>79</v>
      </c>
      <c r="F211" s="92" t="s">
        <v>346</v>
      </c>
      <c r="G211" s="96"/>
      <c r="H211" s="96">
        <v>840.74</v>
      </c>
      <c r="I211" s="96">
        <v>1100.0999999999999</v>
      </c>
      <c r="J211" s="96">
        <v>1006.79</v>
      </c>
      <c r="K211" s="96">
        <v>946.8</v>
      </c>
      <c r="L211" s="96">
        <v>930.97</v>
      </c>
      <c r="M211" s="96">
        <v>502.15</v>
      </c>
      <c r="N211" s="96">
        <v>868.77</v>
      </c>
      <c r="O211" s="96">
        <v>591.19000000000005</v>
      </c>
      <c r="P211" s="96">
        <v>360.66</v>
      </c>
      <c r="Q211" s="96">
        <v>332.13</v>
      </c>
      <c r="R211" s="96">
        <v>301.01</v>
      </c>
      <c r="S211" s="96">
        <v>280.45</v>
      </c>
      <c r="T211" s="112">
        <f t="shared" si="37"/>
        <v>8061.76</v>
      </c>
    </row>
    <row r="212" spans="1:20" ht="12" hidden="1" thickBot="1" x14ac:dyDescent="0.25">
      <c r="A212" s="94" t="s">
        <v>1</v>
      </c>
    </row>
    <row r="213" spans="1:20" ht="12.6" x14ac:dyDescent="0.2">
      <c r="A213" s="94" t="str">
        <f>A207</f>
        <v>#showrow</v>
      </c>
      <c r="C213" s="128" t="str">
        <f>"Total "&amp;C207</f>
        <v>Total Non-Operating Expense</v>
      </c>
      <c r="D213" s="128"/>
      <c r="E213" s="128"/>
      <c r="F213" s="128"/>
      <c r="G213" s="129">
        <f>IF(Operator_GroupISDet15="+",1,-1)</f>
        <v>-1</v>
      </c>
      <c r="H213" s="129">
        <f t="shared" ref="H213:T213" si="38">SUMIFS(H208:H212,$D208:$D212,"&lt;&gt;*[-]*",$E208:$E212,"&lt;&gt;*[-]*",$F208:$F212,"&lt;&gt;*[-]*")</f>
        <v>1107.0900000000001</v>
      </c>
      <c r="I213" s="129">
        <f t="shared" si="38"/>
        <v>1366.4499999999998</v>
      </c>
      <c r="J213" s="129">
        <f t="shared" si="38"/>
        <v>1273.1399999999999</v>
      </c>
      <c r="K213" s="129">
        <f t="shared" si="38"/>
        <v>1213.1500000000001</v>
      </c>
      <c r="L213" s="129">
        <f t="shared" si="38"/>
        <v>1215.03</v>
      </c>
      <c r="M213" s="129">
        <f t="shared" si="38"/>
        <v>831.75</v>
      </c>
      <c r="N213" s="129">
        <f t="shared" si="38"/>
        <v>1198.3699999999999</v>
      </c>
      <c r="O213" s="129">
        <f t="shared" si="38"/>
        <v>952.6400000000001</v>
      </c>
      <c r="P213" s="129">
        <f t="shared" si="38"/>
        <v>689.41000000000008</v>
      </c>
      <c r="Q213" s="129">
        <f t="shared" si="38"/>
        <v>660.88</v>
      </c>
      <c r="R213" s="129">
        <f t="shared" si="38"/>
        <v>30629.759999999998</v>
      </c>
      <c r="S213" s="129">
        <f t="shared" si="38"/>
        <v>30609.200000000001</v>
      </c>
      <c r="T213" s="130">
        <f t="shared" si="38"/>
        <v>71746.87</v>
      </c>
    </row>
    <row r="214" spans="1:20" x14ac:dyDescent="0.2">
      <c r="A214" s="94" t="str">
        <f>A213</f>
        <v>#showrow</v>
      </c>
    </row>
    <row r="215" spans="1:20" ht="13.2" hidden="1" thickBot="1" x14ac:dyDescent="0.25">
      <c r="A215" s="94" t="str">
        <f>IF(COUNTBLANK(A216:A217)&gt;0,"#showrow","#hiderow")</f>
        <v>#hiderow</v>
      </c>
      <c r="C215" s="8" t="str">
        <f>GroupISDet16</f>
        <v>Income Tax Expense/Benefit</v>
      </c>
      <c r="D215" s="8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 hidden="1" x14ac:dyDescent="0.2">
      <c r="A216" s="94" t="s">
        <v>1</v>
      </c>
      <c r="D216" s="92" t="s">
        <v>77</v>
      </c>
      <c r="E216" s="92" t="s">
        <v>76</v>
      </c>
      <c r="F216" s="92" t="s">
        <v>10</v>
      </c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112">
        <f>SUM(H216:S216)</f>
        <v>0</v>
      </c>
    </row>
    <row r="217" spans="1:20" ht="12" hidden="1" thickBot="1" x14ac:dyDescent="0.25">
      <c r="A217" s="94" t="s">
        <v>1</v>
      </c>
    </row>
    <row r="218" spans="1:20" ht="12.6" hidden="1" x14ac:dyDescent="0.2">
      <c r="A218" s="94" t="str">
        <f>A215</f>
        <v>#hiderow</v>
      </c>
      <c r="C218" s="128" t="str">
        <f>"Total "&amp;C215</f>
        <v>Total Income Tax Expense/Benefit</v>
      </c>
      <c r="D218" s="128"/>
      <c r="E218" s="128"/>
      <c r="F218" s="128"/>
      <c r="G218" s="129">
        <f>IF(Operator_GroupISDet16="+",1,-1)</f>
        <v>-1</v>
      </c>
      <c r="H218" s="129">
        <f t="shared" ref="H218:T218" si="39">SUMIFS(H216:H217,$D216:$D217,"&lt;&gt;*[-]*",$E216:$E217,"&lt;&gt;*[-]*",$F216:$F217,"&lt;&gt;*[-]*")</f>
        <v>0</v>
      </c>
      <c r="I218" s="129">
        <f t="shared" si="39"/>
        <v>0</v>
      </c>
      <c r="J218" s="129">
        <f t="shared" si="39"/>
        <v>0</v>
      </c>
      <c r="K218" s="129">
        <f t="shared" si="39"/>
        <v>0</v>
      </c>
      <c r="L218" s="129">
        <f t="shared" si="39"/>
        <v>0</v>
      </c>
      <c r="M218" s="129">
        <f t="shared" si="39"/>
        <v>0</v>
      </c>
      <c r="N218" s="129">
        <f t="shared" si="39"/>
        <v>0</v>
      </c>
      <c r="O218" s="129">
        <f t="shared" si="39"/>
        <v>0</v>
      </c>
      <c r="P218" s="129">
        <f t="shared" si="39"/>
        <v>0</v>
      </c>
      <c r="Q218" s="129">
        <f t="shared" si="39"/>
        <v>0</v>
      </c>
      <c r="R218" s="129">
        <f t="shared" si="39"/>
        <v>0</v>
      </c>
      <c r="S218" s="129">
        <f t="shared" si="39"/>
        <v>0</v>
      </c>
      <c r="T218" s="130">
        <f t="shared" si="39"/>
        <v>0</v>
      </c>
    </row>
    <row r="219" spans="1:20" hidden="1" x14ac:dyDescent="0.2">
      <c r="A219" s="94" t="str">
        <f>A218</f>
        <v>#hiderow</v>
      </c>
    </row>
    <row r="220" spans="1:20" s="109" customFormat="1" ht="20.100000000000001" customHeight="1" x14ac:dyDescent="0.2">
      <c r="A220" s="94" t="str">
        <f>IF(COUNTBLANK(A184:A219)&gt;0,"#showrow","#hiderow")</f>
        <v>#showrow</v>
      </c>
      <c r="C220" s="110" t="s">
        <v>215</v>
      </c>
      <c r="D220" s="110"/>
      <c r="E220" s="110"/>
      <c r="F220" s="110"/>
      <c r="G220" s="110"/>
      <c r="H220" s="111">
        <f t="shared" ref="H220:T220" si="40">SUMPRODUCT($G201:$G218,H201:H218)</f>
        <v>-1107.0900000000001</v>
      </c>
      <c r="I220" s="111">
        <f t="shared" si="40"/>
        <v>-1298.2399999999998</v>
      </c>
      <c r="J220" s="111">
        <f t="shared" si="40"/>
        <v>-1273.1399999999999</v>
      </c>
      <c r="K220" s="111">
        <f t="shared" si="40"/>
        <v>-1213.1500000000001</v>
      </c>
      <c r="L220" s="111">
        <f t="shared" si="40"/>
        <v>-1215.03</v>
      </c>
      <c r="M220" s="111">
        <f t="shared" si="40"/>
        <v>-773.99</v>
      </c>
      <c r="N220" s="111">
        <f t="shared" si="40"/>
        <v>-1198.3699999999999</v>
      </c>
      <c r="O220" s="111">
        <f t="shared" si="40"/>
        <v>-817.80000000000007</v>
      </c>
      <c r="P220" s="111">
        <f t="shared" si="40"/>
        <v>-689.41000000000008</v>
      </c>
      <c r="Q220" s="111">
        <f t="shared" si="40"/>
        <v>-660.88</v>
      </c>
      <c r="R220" s="111">
        <f t="shared" si="40"/>
        <v>-30396.37</v>
      </c>
      <c r="S220" s="111">
        <f t="shared" si="40"/>
        <v>-30609.200000000001</v>
      </c>
      <c r="T220" s="111">
        <f t="shared" si="40"/>
        <v>-71252.67</v>
      </c>
    </row>
    <row r="221" spans="1:20" ht="12" thickBot="1" x14ac:dyDescent="0.25">
      <c r="A221" s="94" t="str">
        <f>A220</f>
        <v>#showrow</v>
      </c>
    </row>
    <row r="222" spans="1:20" s="114" customFormat="1" ht="20.100000000000001" customHeight="1" thickBot="1" x14ac:dyDescent="0.25">
      <c r="A222" s="109" t="str">
        <f>IF(COUNTIF(A12:A221,"#showrow")&gt;0,"#showrow","#hiderow")</f>
        <v>#showrow</v>
      </c>
      <c r="C222" s="115" t="str">
        <f>"Total "&amp;GroupISDetTotal</f>
        <v>Total Net Income</v>
      </c>
      <c r="D222" s="116"/>
      <c r="E222" s="116"/>
      <c r="F222" s="116"/>
      <c r="G222" s="116"/>
      <c r="H222" s="116">
        <f t="shared" ref="H222:T222" si="41">SUMPRODUCT($G$12:$G$221,H$12:H$221)</f>
        <v>14393.039999999999</v>
      </c>
      <c r="I222" s="116">
        <f t="shared" si="41"/>
        <v>18269.319999999967</v>
      </c>
      <c r="J222" s="116">
        <f t="shared" si="41"/>
        <v>20199.720000000016</v>
      </c>
      <c r="K222" s="116">
        <f t="shared" si="41"/>
        <v>3537.0900000000397</v>
      </c>
      <c r="L222" s="116">
        <f t="shared" si="41"/>
        <v>12352.96</v>
      </c>
      <c r="M222" s="116">
        <f t="shared" si="41"/>
        <v>17888.580000000034</v>
      </c>
      <c r="N222" s="116">
        <f t="shared" si="41"/>
        <v>35293.060000000063</v>
      </c>
      <c r="O222" s="116">
        <f t="shared" si="41"/>
        <v>48787.21999999995</v>
      </c>
      <c r="P222" s="116">
        <f t="shared" si="41"/>
        <v>60025.509999999973</v>
      </c>
      <c r="Q222" s="116">
        <f t="shared" si="41"/>
        <v>48163.449999999975</v>
      </c>
      <c r="R222" s="116">
        <f t="shared" si="41"/>
        <v>14203.710000000046</v>
      </c>
      <c r="S222" s="116">
        <f t="shared" si="41"/>
        <v>-2440.6500000000415</v>
      </c>
      <c r="T222" s="116">
        <f t="shared" si="41"/>
        <v>290673.01000000123</v>
      </c>
    </row>
    <row r="223" spans="1:20" x14ac:dyDescent="0.2">
      <c r="A223" s="94" t="str">
        <f>A222</f>
        <v>#showrow</v>
      </c>
      <c r="B223" s="131"/>
      <c r="C223" s="132" t="str">
        <f>"Cumulated "&amp;GroupTotal</f>
        <v>Cumulated Net Income</v>
      </c>
      <c r="D223" s="133"/>
      <c r="E223" s="133"/>
      <c r="F223" s="133"/>
      <c r="G223" s="134"/>
      <c r="H223" s="134">
        <f>H222</f>
        <v>14393.039999999999</v>
      </c>
      <c r="I223" s="134">
        <f>H223+I222</f>
        <v>32662.359999999964</v>
      </c>
      <c r="J223" s="134">
        <f t="shared" ref="J223:O223" si="42">I223+J222</f>
        <v>52862.07999999998</v>
      </c>
      <c r="K223" s="134">
        <f t="shared" si="42"/>
        <v>56399.17000000002</v>
      </c>
      <c r="L223" s="134">
        <f t="shared" si="42"/>
        <v>68752.130000000019</v>
      </c>
      <c r="M223" s="134">
        <f t="shared" si="42"/>
        <v>86640.71000000005</v>
      </c>
      <c r="N223" s="134">
        <f t="shared" si="42"/>
        <v>121933.77000000011</v>
      </c>
      <c r="O223" s="134">
        <f t="shared" si="42"/>
        <v>170720.99000000005</v>
      </c>
      <c r="P223" s="134">
        <f>O223+P222</f>
        <v>230746.50000000003</v>
      </c>
      <c r="Q223" s="134">
        <f t="shared" ref="Q223:S223" si="43">P223+Q222</f>
        <v>278909.95</v>
      </c>
      <c r="R223" s="134">
        <f t="shared" si="43"/>
        <v>293113.66000000003</v>
      </c>
      <c r="S223" s="134">
        <f t="shared" si="43"/>
        <v>290673.01</v>
      </c>
      <c r="T223" s="135">
        <f>S223</f>
        <v>290673.01</v>
      </c>
    </row>
    <row r="224" spans="1:20" hidden="1" x14ac:dyDescent="0.2">
      <c r="A224" s="94" t="s">
        <v>1</v>
      </c>
    </row>
    <row r="225" spans="1:20" hidden="1" x14ac:dyDescent="0.2">
      <c r="A225" s="94" t="s">
        <v>1</v>
      </c>
    </row>
    <row r="226" spans="1:20" ht="13.2" hidden="1" thickBot="1" x14ac:dyDescent="0.25">
      <c r="A226" s="94" t="s">
        <v>1</v>
      </c>
      <c r="D226" s="8" t="str">
        <f>$D$4</f>
        <v>103 (Avista Sun City West)</v>
      </c>
      <c r="E226" s="8" t="str">
        <f>$E$4</f>
        <v>All Departments</v>
      </c>
      <c r="F226" s="8" t="str">
        <f>GroupTotal</f>
        <v>Net Income</v>
      </c>
      <c r="G226" s="9"/>
      <c r="H226" s="136">
        <v>14393.04</v>
      </c>
      <c r="I226" s="136">
        <v>18269.32</v>
      </c>
      <c r="J226" s="136">
        <v>20199.72</v>
      </c>
      <c r="K226" s="136">
        <v>3537.09</v>
      </c>
      <c r="L226" s="136">
        <v>12352.96</v>
      </c>
      <c r="M226" s="136">
        <v>17888.580000000002</v>
      </c>
      <c r="N226" s="136">
        <v>35293.06</v>
      </c>
      <c r="O226" s="136">
        <v>48787.22</v>
      </c>
      <c r="P226" s="136">
        <v>60025.51</v>
      </c>
      <c r="Q226" s="136">
        <v>48163.45</v>
      </c>
      <c r="R226" s="136">
        <v>14203.71</v>
      </c>
      <c r="S226" s="136">
        <v>-2440.65</v>
      </c>
      <c r="T226" s="137">
        <f>SUM(H226:S226)</f>
        <v>290673.01</v>
      </c>
    </row>
    <row r="227" spans="1:20" hidden="1" x14ac:dyDescent="0.2">
      <c r="A227" s="94" t="s">
        <v>1</v>
      </c>
      <c r="H227" s="138">
        <f t="shared" ref="H227:R227" si="44">_xlfn.IFNA(ROUND(H226-H222,0),0)</f>
        <v>0</v>
      </c>
      <c r="I227" s="138">
        <f t="shared" si="44"/>
        <v>0</v>
      </c>
      <c r="J227" s="138">
        <f t="shared" si="44"/>
        <v>0</v>
      </c>
      <c r="K227" s="138">
        <f t="shared" si="44"/>
        <v>0</v>
      </c>
      <c r="L227" s="138">
        <f t="shared" si="44"/>
        <v>0</v>
      </c>
      <c r="M227" s="138">
        <f t="shared" si="44"/>
        <v>0</v>
      </c>
      <c r="N227" s="138">
        <f t="shared" si="44"/>
        <v>0</v>
      </c>
      <c r="O227" s="138">
        <f t="shared" si="44"/>
        <v>0</v>
      </c>
      <c r="P227" s="138">
        <f t="shared" si="44"/>
        <v>0</v>
      </c>
      <c r="Q227" s="138">
        <f t="shared" si="44"/>
        <v>0</v>
      </c>
      <c r="R227" s="138">
        <f t="shared" si="44"/>
        <v>0</v>
      </c>
      <c r="S227" s="138">
        <f>_xlfn.IFNA(ROUND(S226-S222,0),0)</f>
        <v>0</v>
      </c>
      <c r="T227" s="138">
        <f>_xlfn.IFNA(ROUND(T226-T222,0),0)</f>
        <v>0</v>
      </c>
    </row>
  </sheetData>
  <sheetProtection algorithmName="SHA-512" hashValue="iiHq16RJk0PjFwgXZWrhx39Wqqpa7CD48PAE2Vtz01net+I9XNhz8Xbqyu8o4KPD0y4vyZ4SXWfwKyuJ1wL+7g==" saltValue="jZLwn0n6meflBnqLQFmmxA==" spinCount="100000" sheet="1" objects="1" scenarios="1"/>
  <conditionalFormatting sqref="H198:T198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T198">
    <cfRule type="cellIs" dxfId="1" priority="1" operator="equal">
      <formula>FALSE</formula>
    </cfRule>
    <cfRule type="cellIs" dxfId="0" priority="2" operator="equal">
      <formula>TRUE</formula>
    </cfRule>
  </conditionalFormatting>
  <dataValidations count="1">
    <dataValidation type="list" allowBlank="1" showInputMessage="1" showErrorMessage="1" sqref="D5:E5" xr:uid="{2BC4D9AC-0229-4D34-BB7E-8B384582B1DA}">
      <formula1>"TRUE,FALSE"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0B5E-7807-49E2-97ED-9249B27BE2EC}">
  <sheetPr codeName="Sheet4"/>
  <dimension ref="A1:U102"/>
  <sheetViews>
    <sheetView workbookViewId="0">
      <pane xSplit="8" ySplit="10" topLeftCell="L17" activePane="bottomRight" state="frozen"/>
      <selection pane="topRight" activeCell="I1" sqref="I1"/>
      <selection pane="bottomLeft" activeCell="A11" sqref="A11"/>
      <selection pane="bottomRight" activeCell="AB23" sqref="AB23"/>
    </sheetView>
  </sheetViews>
  <sheetFormatPr defaultRowHeight="11.4" x14ac:dyDescent="0.2"/>
  <cols>
    <col min="1" max="1" width="10.75" style="18" hidden="1" customWidth="1"/>
    <col min="2" max="2" width="1.75" style="38" customWidth="1"/>
    <col min="3" max="3" width="3.75" style="18" customWidth="1"/>
    <col min="4" max="4" width="23.25" style="18" hidden="1" customWidth="1"/>
    <col min="5" max="5" width="22.625" style="18" hidden="1" customWidth="1"/>
    <col min="6" max="6" width="41.125" style="18" customWidth="1"/>
    <col min="7" max="7" width="1.75" style="18" customWidth="1"/>
    <col min="8" max="8" width="3.75" style="18" hidden="1" customWidth="1"/>
    <col min="9" max="20" width="12.75" style="18" customWidth="1"/>
  </cols>
  <sheetData>
    <row r="1" spans="1:21" hidden="1" x14ac:dyDescent="0.2">
      <c r="A1" s="18" t="s">
        <v>0</v>
      </c>
      <c r="B1" s="18"/>
      <c r="C1" s="18" t="s">
        <v>1</v>
      </c>
      <c r="D1" s="18" t="str">
        <f>IF(D5,"","#hidecolumn")</f>
        <v>#hidecolumn</v>
      </c>
      <c r="E1" s="18" t="str">
        <f>IF(E5,"","#hidecolumn")</f>
        <v>#hidecolumn</v>
      </c>
      <c r="H1" s="18" t="s">
        <v>0</v>
      </c>
      <c r="I1" s="18" t="str">
        <f t="shared" ref="I1:T1" si="0">IF(I5="Empty","#hidecolumn","#showcolumn")</f>
        <v>#showcolumn</v>
      </c>
      <c r="J1" s="18" t="str">
        <f t="shared" si="0"/>
        <v>#showcolumn</v>
      </c>
      <c r="K1" s="18" t="str">
        <f t="shared" si="0"/>
        <v>#showcolumn</v>
      </c>
      <c r="L1" s="18" t="str">
        <f t="shared" si="0"/>
        <v>#showcolumn</v>
      </c>
      <c r="M1" s="18" t="str">
        <f t="shared" si="0"/>
        <v>#showcolumn</v>
      </c>
      <c r="N1" s="18" t="str">
        <f t="shared" si="0"/>
        <v>#showcolumn</v>
      </c>
      <c r="O1" s="18" t="str">
        <f t="shared" si="0"/>
        <v>#showcolumn</v>
      </c>
      <c r="P1" s="18" t="str">
        <f t="shared" si="0"/>
        <v>#showcolumn</v>
      </c>
      <c r="Q1" s="18" t="str">
        <f t="shared" si="0"/>
        <v>#showcolumn</v>
      </c>
      <c r="R1" s="18" t="str">
        <f t="shared" si="0"/>
        <v>#showcolumn</v>
      </c>
      <c r="S1" s="18" t="str">
        <f t="shared" si="0"/>
        <v>#showcolumn</v>
      </c>
      <c r="T1" s="18" t="str">
        <f t="shared" si="0"/>
        <v>#showcolumn</v>
      </c>
      <c r="U1" s="18"/>
    </row>
    <row r="2" spans="1:21" ht="13.2" hidden="1" thickBot="1" x14ac:dyDescent="0.25">
      <c r="A2" s="18" t="s">
        <v>1</v>
      </c>
      <c r="B2" s="19" t="str">
        <f>IF(FlagProtectSheet,"#protectsheet","#unprotectsheet")</f>
        <v>#protectsheet</v>
      </c>
      <c r="D2" s="20" t="s">
        <v>94</v>
      </c>
      <c r="E2" s="21"/>
      <c r="I2" s="18" t="s">
        <v>7</v>
      </c>
      <c r="U2" s="18"/>
    </row>
    <row r="3" spans="1:21" hidden="1" x14ac:dyDescent="0.2">
      <c r="A3" s="18" t="s">
        <v>1</v>
      </c>
      <c r="B3" s="18"/>
      <c r="D3" s="22" t="s">
        <v>44</v>
      </c>
      <c r="E3" s="22" t="s">
        <v>45</v>
      </c>
      <c r="I3" s="23">
        <f t="shared" ref="I3:S3" si="1">IF(I4=12,J3-1,J3)</f>
        <v>2021</v>
      </c>
      <c r="J3" s="23">
        <f t="shared" si="1"/>
        <v>2021</v>
      </c>
      <c r="K3" s="23">
        <f t="shared" si="1"/>
        <v>2021</v>
      </c>
      <c r="L3" s="23">
        <f t="shared" si="1"/>
        <v>2021</v>
      </c>
      <c r="M3" s="23">
        <f t="shared" si="1"/>
        <v>2021</v>
      </c>
      <c r="N3" s="23">
        <f t="shared" si="1"/>
        <v>2021</v>
      </c>
      <c r="O3" s="23">
        <f t="shared" si="1"/>
        <v>2022</v>
      </c>
      <c r="P3" s="23">
        <f t="shared" si="1"/>
        <v>2022</v>
      </c>
      <c r="Q3" s="23">
        <f t="shared" si="1"/>
        <v>2022</v>
      </c>
      <c r="R3" s="23">
        <f t="shared" si="1"/>
        <v>2022</v>
      </c>
      <c r="S3" s="23">
        <f t="shared" si="1"/>
        <v>2022</v>
      </c>
      <c r="T3" s="23">
        <f t="shared" ref="T3" si="2">pvYear</f>
        <v>2022</v>
      </c>
      <c r="U3" s="18"/>
    </row>
    <row r="4" spans="1:21" ht="12" hidden="1" thickBot="1" x14ac:dyDescent="0.25">
      <c r="A4" s="18" t="s">
        <v>1</v>
      </c>
      <c r="B4" s="18"/>
      <c r="D4" s="23" t="str">
        <f>'T12 Summary'!D4</f>
        <v>103 (Avista Sun City West)</v>
      </c>
      <c r="E4" s="23" t="str">
        <f>'T12 Summary'!E4</f>
        <v>All Departments</v>
      </c>
      <c r="I4" s="23">
        <f t="shared" ref="I4:S4" si="3">IF(J4=1,12,J4-1)</f>
        <v>7</v>
      </c>
      <c r="J4" s="23">
        <f t="shared" si="3"/>
        <v>8</v>
      </c>
      <c r="K4" s="23">
        <f t="shared" si="3"/>
        <v>9</v>
      </c>
      <c r="L4" s="23">
        <f t="shared" si="3"/>
        <v>10</v>
      </c>
      <c r="M4" s="23">
        <f t="shared" si="3"/>
        <v>11</v>
      </c>
      <c r="N4" s="23">
        <f t="shared" si="3"/>
        <v>12</v>
      </c>
      <c r="O4" s="23">
        <f t="shared" si="3"/>
        <v>1</v>
      </c>
      <c r="P4" s="23">
        <f t="shared" si="3"/>
        <v>2</v>
      </c>
      <c r="Q4" s="23">
        <f t="shared" si="3"/>
        <v>3</v>
      </c>
      <c r="R4" s="23">
        <f t="shared" si="3"/>
        <v>4</v>
      </c>
      <c r="S4" s="23">
        <f t="shared" si="3"/>
        <v>5</v>
      </c>
      <c r="T4" s="23">
        <f>pvPeriod</f>
        <v>6</v>
      </c>
      <c r="U4" s="18"/>
    </row>
    <row r="5" spans="1:21" ht="12" hidden="1" thickBot="1" x14ac:dyDescent="0.25">
      <c r="A5" s="18" t="s">
        <v>1</v>
      </c>
      <c r="B5" s="18"/>
      <c r="D5" s="25" t="b">
        <v>0</v>
      </c>
      <c r="E5" s="25" t="b">
        <v>0</v>
      </c>
      <c r="I5" s="26" t="s">
        <v>104</v>
      </c>
      <c r="J5" s="26" t="s">
        <v>104</v>
      </c>
      <c r="K5" s="26" t="s">
        <v>104</v>
      </c>
      <c r="L5" s="26" t="s">
        <v>104</v>
      </c>
      <c r="M5" s="26" t="s">
        <v>104</v>
      </c>
      <c r="N5" s="26" t="s">
        <v>104</v>
      </c>
      <c r="O5" s="26" t="s">
        <v>104</v>
      </c>
      <c r="P5" s="26" t="s">
        <v>104</v>
      </c>
      <c r="Q5" s="26" t="s">
        <v>104</v>
      </c>
      <c r="R5" s="26" t="s">
        <v>104</v>
      </c>
      <c r="S5" s="26" t="s">
        <v>104</v>
      </c>
      <c r="T5" s="26" t="s">
        <v>104</v>
      </c>
      <c r="U5" s="18"/>
    </row>
    <row r="6" spans="1:21" hidden="1" x14ac:dyDescent="0.2">
      <c r="A6" s="18" t="s">
        <v>1</v>
      </c>
      <c r="B6" s="18"/>
      <c r="U6" s="18"/>
    </row>
    <row r="7" spans="1:21" ht="30.6" thickBot="1" x14ac:dyDescent="0.55000000000000004">
      <c r="B7" s="18"/>
      <c r="C7" s="27" t="s">
        <v>80</v>
      </c>
      <c r="D7" s="27"/>
      <c r="E7" s="27"/>
      <c r="F7" s="27"/>
      <c r="U7" s="18"/>
    </row>
    <row r="8" spans="1:21" ht="18.600000000000001" x14ac:dyDescent="0.2">
      <c r="B8" s="18"/>
      <c r="C8" s="28" t="str">
        <f>$D$4</f>
        <v>103 (Avista Sun City West)</v>
      </c>
      <c r="E8" s="28"/>
      <c r="F8" s="28"/>
      <c r="I8" s="29" t="s">
        <v>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18"/>
    </row>
    <row r="9" spans="1:21" ht="15" x14ac:dyDescent="0.2">
      <c r="B9" s="18"/>
      <c r="C9" s="30"/>
      <c r="D9" s="30"/>
      <c r="E9" s="30"/>
      <c r="F9" s="30">
        <f>$T$10</f>
        <v>44727</v>
      </c>
      <c r="G9" s="31"/>
      <c r="H9" s="31"/>
      <c r="I9" s="32" t="str">
        <f t="shared" ref="I9:T9" ca="1" si="4">IF(OFFSET(I5,0,-1)&lt;&gt;I5,I5,"")</f>
        <v>Actual</v>
      </c>
      <c r="J9" s="32" t="str">
        <f t="shared" ca="1" si="4"/>
        <v/>
      </c>
      <c r="K9" s="32" t="str">
        <f t="shared" ca="1" si="4"/>
        <v/>
      </c>
      <c r="L9" s="32" t="str">
        <f t="shared" ca="1" si="4"/>
        <v/>
      </c>
      <c r="M9" s="32" t="str">
        <f t="shared" ca="1" si="4"/>
        <v/>
      </c>
      <c r="N9" s="32" t="str">
        <f t="shared" ca="1" si="4"/>
        <v/>
      </c>
      <c r="O9" s="32" t="str">
        <f t="shared" ca="1" si="4"/>
        <v/>
      </c>
      <c r="P9" s="32" t="str">
        <f t="shared" ca="1" si="4"/>
        <v/>
      </c>
      <c r="Q9" s="32" t="str">
        <f t="shared" ca="1" si="4"/>
        <v/>
      </c>
      <c r="R9" s="32" t="str">
        <f t="shared" ca="1" si="4"/>
        <v/>
      </c>
      <c r="S9" s="32" t="str">
        <f t="shared" ca="1" si="4"/>
        <v/>
      </c>
      <c r="T9" s="32" t="str">
        <f t="shared" ca="1" si="4"/>
        <v/>
      </c>
      <c r="U9" s="18"/>
    </row>
    <row r="10" spans="1:21" ht="15" x14ac:dyDescent="0.2">
      <c r="B10" s="18"/>
      <c r="C10" s="34"/>
      <c r="D10" s="34"/>
      <c r="E10" s="34"/>
      <c r="F10" s="34" t="str">
        <f>"in "&amp;$F$4&amp;" currency"</f>
        <v>in  currency</v>
      </c>
      <c r="G10" s="35"/>
      <c r="H10" s="35"/>
      <c r="I10" s="36">
        <f t="shared" ref="I10:T10" si="5">DATE(I$3,I$4,15)</f>
        <v>44392</v>
      </c>
      <c r="J10" s="36">
        <f t="shared" si="5"/>
        <v>44423</v>
      </c>
      <c r="K10" s="36">
        <f t="shared" si="5"/>
        <v>44454</v>
      </c>
      <c r="L10" s="36">
        <f t="shared" si="5"/>
        <v>44484</v>
      </c>
      <c r="M10" s="36">
        <f t="shared" si="5"/>
        <v>44515</v>
      </c>
      <c r="N10" s="36">
        <f t="shared" si="5"/>
        <v>44545</v>
      </c>
      <c r="O10" s="36">
        <f t="shared" si="5"/>
        <v>44576</v>
      </c>
      <c r="P10" s="36">
        <f t="shared" si="5"/>
        <v>44607</v>
      </c>
      <c r="Q10" s="36">
        <f t="shared" si="5"/>
        <v>44635</v>
      </c>
      <c r="R10" s="36">
        <f t="shared" si="5"/>
        <v>44666</v>
      </c>
      <c r="S10" s="36">
        <f t="shared" si="5"/>
        <v>44696</v>
      </c>
      <c r="T10" s="36">
        <f t="shared" si="5"/>
        <v>44727</v>
      </c>
      <c r="U10" s="18"/>
    </row>
    <row r="11" spans="1:21" x14ac:dyDescent="0.2">
      <c r="A11" s="18" t="s">
        <v>9</v>
      </c>
      <c r="B11" s="18"/>
      <c r="U11" s="18"/>
    </row>
    <row r="12" spans="1:21" ht="13.2" thickBot="1" x14ac:dyDescent="0.25">
      <c r="A12" s="37" t="str">
        <f>IF(COUNTBLANK(A13:A32)&gt;0,"#showrow","#hiderow")</f>
        <v>#showrow</v>
      </c>
      <c r="B12" s="37"/>
      <c r="C12" s="20" t="str" cm="1">
        <f t="array" ref="C12">GroupBS1</f>
        <v>Assets</v>
      </c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7"/>
    </row>
    <row r="13" spans="1:21" hidden="1" x14ac:dyDescent="0.2">
      <c r="A13" s="18" t="s">
        <v>1</v>
      </c>
      <c r="D13" s="22" t="s">
        <v>77</v>
      </c>
      <c r="E13" s="22" t="s">
        <v>76</v>
      </c>
      <c r="F13" s="22" t="s">
        <v>10</v>
      </c>
      <c r="G13" s="5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18"/>
    </row>
    <row r="14" spans="1:21" s="94" customFormat="1" x14ac:dyDescent="0.2">
      <c r="A14" s="18"/>
      <c r="B14" s="38"/>
      <c r="C14" s="18"/>
      <c r="D14" s="22" t="s">
        <v>291</v>
      </c>
      <c r="E14" s="22" t="s">
        <v>79</v>
      </c>
      <c r="F14" s="22" t="s">
        <v>312</v>
      </c>
      <c r="G14" s="58"/>
      <c r="H14" s="39"/>
      <c r="I14" s="39">
        <v>73337.240000000005</v>
      </c>
      <c r="J14" s="39">
        <v>104892.36</v>
      </c>
      <c r="K14" s="39">
        <v>107662.12</v>
      </c>
      <c r="L14" s="39">
        <v>78788.56</v>
      </c>
      <c r="M14" s="39">
        <v>82181.990000000005</v>
      </c>
      <c r="N14" s="39">
        <v>110402.71</v>
      </c>
      <c r="O14" s="39">
        <v>146897.85</v>
      </c>
      <c r="P14" s="39">
        <v>164161.06</v>
      </c>
      <c r="Q14" s="39">
        <v>195819.58</v>
      </c>
      <c r="R14" s="39">
        <v>185756.82</v>
      </c>
      <c r="S14" s="39">
        <v>243062.89</v>
      </c>
      <c r="T14" s="39">
        <v>191049.36</v>
      </c>
      <c r="U14" s="18"/>
    </row>
    <row r="15" spans="1:21" s="94" customFormat="1" x14ac:dyDescent="0.2">
      <c r="A15" s="18"/>
      <c r="B15" s="38"/>
      <c r="C15" s="18"/>
      <c r="D15" s="22" t="s">
        <v>291</v>
      </c>
      <c r="E15" s="22" t="s">
        <v>79</v>
      </c>
      <c r="F15" s="22" t="s">
        <v>313</v>
      </c>
      <c r="G15" s="58"/>
      <c r="H15" s="39"/>
      <c r="I15" s="39">
        <v>26317.360000000001</v>
      </c>
      <c r="J15" s="39">
        <v>53151.24</v>
      </c>
      <c r="K15" s="39">
        <v>25270.81</v>
      </c>
      <c r="L15" s="39">
        <v>24204.22</v>
      </c>
      <c r="M15" s="39">
        <v>19445.32</v>
      </c>
      <c r="N15" s="39">
        <v>43960.4</v>
      </c>
      <c r="O15" s="39">
        <v>80110.61</v>
      </c>
      <c r="P15" s="39">
        <v>89204.31</v>
      </c>
      <c r="Q15" s="39">
        <v>60537.13</v>
      </c>
      <c r="R15" s="39">
        <v>117628.42</v>
      </c>
      <c r="S15" s="39">
        <v>167501.96</v>
      </c>
      <c r="T15" s="39">
        <v>117911.64</v>
      </c>
      <c r="U15" s="18"/>
    </row>
    <row r="16" spans="1:21" s="94" customFormat="1" x14ac:dyDescent="0.2">
      <c r="A16" s="18"/>
      <c r="B16" s="38"/>
      <c r="C16" s="18"/>
      <c r="D16" s="22" t="s">
        <v>291</v>
      </c>
      <c r="E16" s="22" t="s">
        <v>79</v>
      </c>
      <c r="F16" s="22" t="s">
        <v>314</v>
      </c>
      <c r="G16" s="58"/>
      <c r="H16" s="39"/>
      <c r="I16" s="39">
        <v>100</v>
      </c>
      <c r="J16" s="39">
        <v>100</v>
      </c>
      <c r="K16" s="39">
        <v>100</v>
      </c>
      <c r="L16" s="39">
        <v>100</v>
      </c>
      <c r="M16" s="39">
        <v>100</v>
      </c>
      <c r="N16" s="39">
        <v>100</v>
      </c>
      <c r="O16" s="39">
        <v>100</v>
      </c>
      <c r="P16" s="39">
        <v>100</v>
      </c>
      <c r="Q16" s="39">
        <v>100</v>
      </c>
      <c r="R16" s="39">
        <v>100</v>
      </c>
      <c r="S16" s="39">
        <v>100</v>
      </c>
      <c r="T16" s="39">
        <v>100</v>
      </c>
      <c r="U16" s="18"/>
    </row>
    <row r="17" spans="1:21" s="94" customFormat="1" x14ac:dyDescent="0.2">
      <c r="A17" s="18"/>
      <c r="B17" s="38"/>
      <c r="C17" s="18"/>
      <c r="D17" s="22" t="s">
        <v>291</v>
      </c>
      <c r="E17" s="22" t="s">
        <v>79</v>
      </c>
      <c r="F17" s="22" t="s">
        <v>315</v>
      </c>
      <c r="G17" s="58"/>
      <c r="H17" s="39"/>
      <c r="I17" s="39">
        <v>17675.05</v>
      </c>
      <c r="J17" s="39">
        <v>19544.14</v>
      </c>
      <c r="K17" s="39">
        <v>5611.4</v>
      </c>
      <c r="L17" s="39">
        <v>8571.5300000000007</v>
      </c>
      <c r="M17" s="39">
        <v>11957.9</v>
      </c>
      <c r="N17" s="39">
        <v>18058.310000000001</v>
      </c>
      <c r="O17" s="39">
        <v>7084.04</v>
      </c>
      <c r="P17" s="39">
        <v>5294.4</v>
      </c>
      <c r="Q17" s="39">
        <v>13082.13</v>
      </c>
      <c r="R17" s="39">
        <v>-3695.19</v>
      </c>
      <c r="S17" s="39">
        <v>4937.28</v>
      </c>
      <c r="T17" s="39">
        <v>7040.24</v>
      </c>
      <c r="U17" s="18"/>
    </row>
    <row r="18" spans="1:21" s="94" customFormat="1" x14ac:dyDescent="0.2">
      <c r="A18" s="18"/>
      <c r="B18" s="38"/>
      <c r="C18" s="18"/>
      <c r="D18" s="22" t="s">
        <v>291</v>
      </c>
      <c r="E18" s="22" t="s">
        <v>79</v>
      </c>
      <c r="F18" s="22" t="s">
        <v>316</v>
      </c>
      <c r="G18" s="58"/>
      <c r="H18" s="39"/>
      <c r="I18" s="39">
        <v>11820.87</v>
      </c>
      <c r="J18" s="39">
        <v>14927.45</v>
      </c>
      <c r="K18" s="39">
        <v>10419.35</v>
      </c>
      <c r="L18" s="39">
        <v>20234.310000000001</v>
      </c>
      <c r="M18" s="39">
        <v>19832.650000000001</v>
      </c>
      <c r="N18" s="39">
        <v>17832.34</v>
      </c>
      <c r="O18" s="39">
        <v>29009.1</v>
      </c>
      <c r="P18" s="39">
        <v>34762.01</v>
      </c>
      <c r="Q18" s="39">
        <v>34468.410000000003</v>
      </c>
      <c r="R18" s="39">
        <v>33688.31</v>
      </c>
      <c r="S18" s="39">
        <v>33906.83</v>
      </c>
      <c r="T18" s="39">
        <v>31623.31</v>
      </c>
      <c r="U18" s="18"/>
    </row>
    <row r="19" spans="1:21" s="94" customFormat="1" x14ac:dyDescent="0.2">
      <c r="A19" s="18"/>
      <c r="B19" s="38"/>
      <c r="C19" s="18"/>
      <c r="D19" s="22" t="s">
        <v>291</v>
      </c>
      <c r="E19" s="22" t="s">
        <v>79</v>
      </c>
      <c r="F19" s="22" t="s">
        <v>317</v>
      </c>
      <c r="G19" s="58"/>
      <c r="H19" s="39"/>
      <c r="I19" s="39">
        <v>-9605</v>
      </c>
      <c r="J19" s="39">
        <v>-10120</v>
      </c>
      <c r="K19" s="39">
        <v>-4569.8</v>
      </c>
      <c r="L19" s="39">
        <v>-5084.8</v>
      </c>
      <c r="M19" s="39">
        <v>-4211.16</v>
      </c>
      <c r="N19" s="39">
        <v>-1278.67</v>
      </c>
      <c r="O19" s="39">
        <v>-1808.67</v>
      </c>
      <c r="P19" s="39">
        <v>-2338.67</v>
      </c>
      <c r="Q19" s="39">
        <v>-1306.68</v>
      </c>
      <c r="R19" s="39">
        <v>-1836.68</v>
      </c>
      <c r="S19" s="39">
        <v>-2366.6799999999998</v>
      </c>
      <c r="T19" s="39">
        <v>-2896.68</v>
      </c>
      <c r="U19" s="18"/>
    </row>
    <row r="20" spans="1:21" s="94" customFormat="1" x14ac:dyDescent="0.2">
      <c r="A20" s="18"/>
      <c r="B20" s="38"/>
      <c r="C20" s="18"/>
      <c r="D20" s="22" t="s">
        <v>291</v>
      </c>
      <c r="E20" s="22" t="s">
        <v>79</v>
      </c>
      <c r="F20" s="22" t="s">
        <v>318</v>
      </c>
      <c r="G20" s="58"/>
      <c r="H20" s="39"/>
      <c r="I20" s="39"/>
      <c r="J20" s="39">
        <v>33.33</v>
      </c>
      <c r="K20" s="39">
        <v>81.739999999999995</v>
      </c>
      <c r="L20" s="39">
        <v>81.739999999999995</v>
      </c>
      <c r="M20" s="39"/>
      <c r="N20" s="39"/>
      <c r="O20" s="39"/>
      <c r="P20" s="39"/>
      <c r="Q20" s="39"/>
      <c r="R20" s="39"/>
      <c r="S20" s="39"/>
      <c r="T20" s="39"/>
      <c r="U20" s="18"/>
    </row>
    <row r="21" spans="1:21" s="94" customFormat="1" x14ac:dyDescent="0.2">
      <c r="A21" s="18"/>
      <c r="B21" s="38"/>
      <c r="C21" s="18"/>
      <c r="D21" s="22" t="s">
        <v>291</v>
      </c>
      <c r="E21" s="22" t="s">
        <v>79</v>
      </c>
      <c r="F21" s="22" t="s">
        <v>319</v>
      </c>
      <c r="G21" s="58"/>
      <c r="H21" s="39"/>
      <c r="I21" s="39">
        <v>1846</v>
      </c>
      <c r="J21" s="39">
        <v>1846</v>
      </c>
      <c r="K21" s="39">
        <v>1846</v>
      </c>
      <c r="L21" s="39">
        <v>1846</v>
      </c>
      <c r="M21" s="39">
        <v>1396</v>
      </c>
      <c r="N21" s="39">
        <v>1396</v>
      </c>
      <c r="O21" s="39">
        <v>1396</v>
      </c>
      <c r="P21" s="39">
        <v>1396</v>
      </c>
      <c r="Q21" s="39">
        <v>1396</v>
      </c>
      <c r="R21" s="39">
        <v>1596</v>
      </c>
      <c r="S21" s="39">
        <v>1396</v>
      </c>
      <c r="T21" s="39">
        <v>1396</v>
      </c>
      <c r="U21" s="18"/>
    </row>
    <row r="22" spans="1:21" s="94" customFormat="1" x14ac:dyDescent="0.2">
      <c r="A22" s="18"/>
      <c r="B22" s="38"/>
      <c r="C22" s="18"/>
      <c r="D22" s="22" t="s">
        <v>291</v>
      </c>
      <c r="E22" s="22" t="s">
        <v>79</v>
      </c>
      <c r="F22" s="22" t="s">
        <v>320</v>
      </c>
      <c r="G22" s="58"/>
      <c r="H22" s="39"/>
      <c r="I22" s="39">
        <v>8994.16</v>
      </c>
      <c r="J22" s="39">
        <v>10656.83</v>
      </c>
      <c r="K22" s="39">
        <v>54132.71</v>
      </c>
      <c r="L22" s="39">
        <v>13304.31</v>
      </c>
      <c r="M22" s="39">
        <v>16871.04</v>
      </c>
      <c r="N22" s="39">
        <v>11934.15</v>
      </c>
      <c r="O22" s="39">
        <v>11663.24</v>
      </c>
      <c r="P22" s="39">
        <v>11924.03</v>
      </c>
      <c r="Q22" s="39">
        <v>62685.69</v>
      </c>
      <c r="R22" s="39">
        <v>16237.14</v>
      </c>
      <c r="S22" s="39">
        <v>17984.189999999999</v>
      </c>
      <c r="T22" s="39">
        <v>18159.95</v>
      </c>
      <c r="U22" s="18"/>
    </row>
    <row r="23" spans="1:21" s="94" customFormat="1" x14ac:dyDescent="0.2">
      <c r="A23" s="18"/>
      <c r="B23" s="38"/>
      <c r="C23" s="18"/>
      <c r="D23" s="22" t="s">
        <v>291</v>
      </c>
      <c r="E23" s="22" t="s">
        <v>79</v>
      </c>
      <c r="F23" s="22" t="s">
        <v>321</v>
      </c>
      <c r="G23" s="58"/>
      <c r="H23" s="39"/>
      <c r="I23" s="39">
        <v>13232.43</v>
      </c>
      <c r="J23" s="39">
        <v>13993.77</v>
      </c>
      <c r="K23" s="39">
        <v>14755.11</v>
      </c>
      <c r="L23" s="39">
        <v>15516.45</v>
      </c>
      <c r="M23" s="39">
        <v>16277.79</v>
      </c>
      <c r="N23" s="39">
        <v>17039.13</v>
      </c>
      <c r="O23" s="39">
        <v>17800.47</v>
      </c>
      <c r="P23" s="39">
        <v>23473.22</v>
      </c>
      <c r="Q23" s="39">
        <v>23660.37</v>
      </c>
      <c r="R23" s="39">
        <v>21976.48</v>
      </c>
      <c r="S23" s="39">
        <v>20292.59</v>
      </c>
      <c r="T23" s="39">
        <v>18608.7</v>
      </c>
      <c r="U23" s="18"/>
    </row>
    <row r="24" spans="1:21" s="94" customFormat="1" x14ac:dyDescent="0.2">
      <c r="A24" s="18"/>
      <c r="B24" s="38"/>
      <c r="C24" s="18"/>
      <c r="D24" s="22" t="s">
        <v>291</v>
      </c>
      <c r="E24" s="22" t="s">
        <v>79</v>
      </c>
      <c r="F24" s="22" t="s">
        <v>322</v>
      </c>
      <c r="G24" s="58"/>
      <c r="H24" s="39"/>
      <c r="I24" s="39">
        <v>1839.17</v>
      </c>
      <c r="J24" s="39">
        <v>1132</v>
      </c>
      <c r="K24" s="39">
        <v>1132</v>
      </c>
      <c r="L24" s="39">
        <v>1132</v>
      </c>
      <c r="M24" s="39">
        <v>1132</v>
      </c>
      <c r="N24" s="39">
        <v>1980.6</v>
      </c>
      <c r="O24" s="39">
        <v>1980.6</v>
      </c>
      <c r="P24" s="39">
        <v>1132</v>
      </c>
      <c r="Q24" s="39">
        <v>1132</v>
      </c>
      <c r="R24" s="39">
        <v>283.39999999999998</v>
      </c>
      <c r="S24" s="39">
        <v>-565.20000000000005</v>
      </c>
      <c r="T24" s="39">
        <v>-1413.8</v>
      </c>
      <c r="U24" s="18"/>
    </row>
    <row r="25" spans="1:21" s="94" customFormat="1" x14ac:dyDescent="0.2">
      <c r="A25" s="18"/>
      <c r="B25" s="38"/>
      <c r="C25" s="18"/>
      <c r="D25" s="22" t="s">
        <v>291</v>
      </c>
      <c r="E25" s="22" t="s">
        <v>79</v>
      </c>
      <c r="F25" s="22" t="s">
        <v>323</v>
      </c>
      <c r="G25" s="58"/>
      <c r="H25" s="39"/>
      <c r="I25" s="39">
        <v>1117.2</v>
      </c>
      <c r="J25" s="39">
        <v>-372.4</v>
      </c>
      <c r="K25" s="39">
        <v>-1117.2</v>
      </c>
      <c r="L25" s="39">
        <v>-1117.2</v>
      </c>
      <c r="M25" s="39">
        <v>-619.54999999999995</v>
      </c>
      <c r="N25" s="39">
        <v>-619.54999999999995</v>
      </c>
      <c r="O25" s="39">
        <v>-437.54</v>
      </c>
      <c r="P25" s="39">
        <v>-786.24</v>
      </c>
      <c r="Q25" s="39">
        <v>64.53</v>
      </c>
      <c r="R25" s="39">
        <v>-221.06</v>
      </c>
      <c r="S25" s="39">
        <v>-124.08</v>
      </c>
      <c r="T25" s="39">
        <v>520</v>
      </c>
      <c r="U25" s="18"/>
    </row>
    <row r="26" spans="1:21" s="94" customFormat="1" x14ac:dyDescent="0.2">
      <c r="A26" s="18"/>
      <c r="B26" s="38"/>
      <c r="C26" s="18"/>
      <c r="D26" s="22" t="s">
        <v>291</v>
      </c>
      <c r="E26" s="22" t="s">
        <v>79</v>
      </c>
      <c r="F26" s="22" t="s">
        <v>324</v>
      </c>
      <c r="G26" s="58"/>
      <c r="H26" s="39"/>
      <c r="I26" s="39">
        <v>14601.09</v>
      </c>
      <c r="J26" s="39">
        <v>14334.74</v>
      </c>
      <c r="K26" s="39">
        <v>14068.39</v>
      </c>
      <c r="L26" s="39">
        <v>13802.04</v>
      </c>
      <c r="M26" s="39">
        <v>14580.88</v>
      </c>
      <c r="N26" s="39">
        <v>17886.18</v>
      </c>
      <c r="O26" s="39">
        <v>17556.580000000002</v>
      </c>
      <c r="P26" s="39">
        <v>17143.560000000001</v>
      </c>
      <c r="Q26" s="39">
        <v>16814.810000000001</v>
      </c>
      <c r="R26" s="39">
        <v>16486.060000000001</v>
      </c>
      <c r="S26" s="39">
        <v>16157.31</v>
      </c>
      <c r="T26" s="39">
        <v>17400.75</v>
      </c>
      <c r="U26" s="18"/>
    </row>
    <row r="27" spans="1:21" s="94" customFormat="1" x14ac:dyDescent="0.2">
      <c r="A27" s="18"/>
      <c r="B27" s="38"/>
      <c r="C27" s="18"/>
      <c r="D27" s="22" t="s">
        <v>291</v>
      </c>
      <c r="E27" s="22" t="s">
        <v>79</v>
      </c>
      <c r="F27" s="22" t="s">
        <v>325</v>
      </c>
      <c r="G27" s="58"/>
      <c r="H27" s="39"/>
      <c r="I27" s="39">
        <v>9035.06</v>
      </c>
      <c r="J27" s="39">
        <v>9035.06</v>
      </c>
      <c r="K27" s="39">
        <v>9035.06</v>
      </c>
      <c r="L27" s="39">
        <v>9035.06</v>
      </c>
      <c r="M27" s="39">
        <v>9035.06</v>
      </c>
      <c r="N27" s="39">
        <v>10840.01</v>
      </c>
      <c r="O27" s="39">
        <v>10840.01</v>
      </c>
      <c r="P27" s="39">
        <v>8877.7000000000007</v>
      </c>
      <c r="Q27" s="39">
        <v>8877.7000000000007</v>
      </c>
      <c r="R27" s="39">
        <v>8877.7000000000007</v>
      </c>
      <c r="S27" s="39">
        <v>8877.7000000000007</v>
      </c>
      <c r="T27" s="39">
        <v>8877.7000000000007</v>
      </c>
      <c r="U27" s="18"/>
    </row>
    <row r="28" spans="1:21" s="94" customFormat="1" x14ac:dyDescent="0.2">
      <c r="A28" s="18"/>
      <c r="B28" s="38"/>
      <c r="C28" s="18"/>
      <c r="D28" s="22" t="s">
        <v>291</v>
      </c>
      <c r="E28" s="22" t="s">
        <v>79</v>
      </c>
      <c r="F28" s="22" t="s">
        <v>326</v>
      </c>
      <c r="G28" s="58"/>
      <c r="H28" s="39"/>
      <c r="I28" s="39">
        <v>13275.9</v>
      </c>
      <c r="J28" s="39">
        <v>13275.9</v>
      </c>
      <c r="K28" s="39">
        <v>13275.9</v>
      </c>
      <c r="L28" s="39">
        <v>13275.9</v>
      </c>
      <c r="M28" s="39">
        <v>14338.8</v>
      </c>
      <c r="N28" s="39">
        <v>16168.75</v>
      </c>
      <c r="O28" s="39">
        <v>16168.75</v>
      </c>
      <c r="P28" s="39">
        <v>18079.490000000002</v>
      </c>
      <c r="Q28" s="39">
        <v>18079.490000000002</v>
      </c>
      <c r="R28" s="39">
        <v>18079.490000000002</v>
      </c>
      <c r="S28" s="39">
        <v>18079.490000000002</v>
      </c>
      <c r="T28" s="39">
        <v>19651.68</v>
      </c>
      <c r="U28" s="18"/>
    </row>
    <row r="29" spans="1:21" s="94" customFormat="1" x14ac:dyDescent="0.2">
      <c r="A29" s="18"/>
      <c r="B29" s="38"/>
      <c r="C29" s="18"/>
      <c r="D29" s="22" t="s">
        <v>291</v>
      </c>
      <c r="E29" s="22" t="s">
        <v>79</v>
      </c>
      <c r="F29" s="22" t="s">
        <v>327</v>
      </c>
      <c r="G29" s="58"/>
      <c r="H29" s="39"/>
      <c r="I29" s="39">
        <v>-3089.3</v>
      </c>
      <c r="J29" s="39">
        <v>-3188.15</v>
      </c>
      <c r="K29" s="39">
        <v>-3287</v>
      </c>
      <c r="L29" s="39">
        <v>-3385.85</v>
      </c>
      <c r="M29" s="39">
        <v>-3484.7</v>
      </c>
      <c r="N29" s="39">
        <v>-3598.59</v>
      </c>
      <c r="O29" s="39">
        <v>-3712.48</v>
      </c>
      <c r="P29" s="39">
        <v>-3826.37</v>
      </c>
      <c r="Q29" s="39">
        <v>-3907.56</v>
      </c>
      <c r="R29" s="39">
        <v>-3988.75</v>
      </c>
      <c r="S29" s="39">
        <v>-4069.94</v>
      </c>
      <c r="T29" s="39">
        <v>-4151.13</v>
      </c>
      <c r="U29" s="18"/>
    </row>
    <row r="30" spans="1:21" s="94" customFormat="1" x14ac:dyDescent="0.2">
      <c r="A30" s="18"/>
      <c r="B30" s="38"/>
      <c r="C30" s="18"/>
      <c r="D30" s="22" t="s">
        <v>291</v>
      </c>
      <c r="E30" s="22" t="s">
        <v>79</v>
      </c>
      <c r="F30" s="22" t="s">
        <v>328</v>
      </c>
      <c r="G30" s="58"/>
      <c r="H30" s="39"/>
      <c r="I30" s="39">
        <v>-4820.57</v>
      </c>
      <c r="J30" s="39">
        <v>-4988.07</v>
      </c>
      <c r="K30" s="39">
        <v>-5155.57</v>
      </c>
      <c r="L30" s="39">
        <v>-5323.07</v>
      </c>
      <c r="M30" s="39">
        <v>-5508.28</v>
      </c>
      <c r="N30" s="39">
        <v>-5723.99</v>
      </c>
      <c r="O30" s="39">
        <v>-5939.7</v>
      </c>
      <c r="P30" s="39">
        <v>-6187.26</v>
      </c>
      <c r="Q30" s="39">
        <v>-6434.82</v>
      </c>
      <c r="R30" s="39">
        <v>-6682.38</v>
      </c>
      <c r="S30" s="39">
        <v>-6929.94</v>
      </c>
      <c r="T30" s="39">
        <v>-7177.5</v>
      </c>
      <c r="U30" s="18"/>
    </row>
    <row r="31" spans="1:21" s="94" customFormat="1" ht="12" thickBot="1" x14ac:dyDescent="0.25">
      <c r="A31" s="18"/>
      <c r="B31" s="38"/>
      <c r="C31" s="18"/>
      <c r="D31" s="22" t="s">
        <v>291</v>
      </c>
      <c r="E31" s="22" t="s">
        <v>79</v>
      </c>
      <c r="F31" s="22" t="s">
        <v>329</v>
      </c>
      <c r="G31" s="58"/>
      <c r="H31" s="39"/>
      <c r="I31" s="39">
        <v>200</v>
      </c>
      <c r="J31" s="39">
        <v>200</v>
      </c>
      <c r="K31" s="39">
        <v>200</v>
      </c>
      <c r="L31" s="39">
        <v>200</v>
      </c>
      <c r="M31" s="39">
        <v>200</v>
      </c>
      <c r="N31" s="39">
        <v>200</v>
      </c>
      <c r="O31" s="39">
        <v>200</v>
      </c>
      <c r="P31" s="39">
        <v>200</v>
      </c>
      <c r="Q31" s="39">
        <v>200</v>
      </c>
      <c r="R31" s="39">
        <v>200</v>
      </c>
      <c r="S31" s="39">
        <v>200</v>
      </c>
      <c r="T31" s="39">
        <v>200</v>
      </c>
      <c r="U31" s="18"/>
    </row>
    <row r="32" spans="1:21" ht="12" hidden="1" thickBot="1" x14ac:dyDescent="0.25">
      <c r="A32" s="18" t="s">
        <v>1</v>
      </c>
      <c r="B32" s="18"/>
      <c r="U32" s="18"/>
    </row>
    <row r="33" spans="1:21" ht="12.6" x14ac:dyDescent="0.2">
      <c r="A33" s="37" t="str">
        <f>A12</f>
        <v>#showrow</v>
      </c>
      <c r="B33" s="41"/>
      <c r="C33" s="42" t="str">
        <f>"Total "&amp;C12</f>
        <v>Total Assets</v>
      </c>
      <c r="D33" s="42"/>
      <c r="E33" s="42"/>
      <c r="F33" s="42"/>
      <c r="G33" s="43"/>
      <c r="H33" s="43">
        <f>IF(Operator_GroupBS1="+",1,-1)</f>
        <v>1</v>
      </c>
      <c r="I33" s="43">
        <f t="shared" ref="I33:T33" si="6">SUMIFS(I13:I32,$D13:$D32,"&lt;&gt;*[-]*",$E13:$E32,"&lt;&gt;*[-]*",$F13:$F32,"&lt;&gt;*[-]*")</f>
        <v>87938.329999999987</v>
      </c>
      <c r="J33" s="43">
        <f t="shared" si="6"/>
        <v>119227.1</v>
      </c>
      <c r="K33" s="43">
        <f t="shared" si="6"/>
        <v>121730.50999999998</v>
      </c>
      <c r="L33" s="43">
        <f t="shared" si="6"/>
        <v>92590.599999999977</v>
      </c>
      <c r="M33" s="43">
        <f t="shared" si="6"/>
        <v>96762.87000000001</v>
      </c>
      <c r="N33" s="43">
        <f t="shared" si="6"/>
        <v>128288.89</v>
      </c>
      <c r="O33" s="43">
        <f t="shared" si="6"/>
        <v>164454.43</v>
      </c>
      <c r="P33" s="43">
        <f t="shared" si="6"/>
        <v>181304.62000000002</v>
      </c>
      <c r="Q33" s="43">
        <f t="shared" si="6"/>
        <v>212634.38999999998</v>
      </c>
      <c r="R33" s="43">
        <f t="shared" si="6"/>
        <v>202242.88</v>
      </c>
      <c r="S33" s="43">
        <f t="shared" si="6"/>
        <v>259220.2</v>
      </c>
      <c r="T33" s="43">
        <f t="shared" si="6"/>
        <v>208450.11000000004</v>
      </c>
      <c r="U33" s="37"/>
    </row>
    <row r="34" spans="1:21" x14ac:dyDescent="0.2">
      <c r="A34" s="37" t="str">
        <f>A33</f>
        <v>#showrow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ht="13.2" thickBot="1" x14ac:dyDescent="0.25">
      <c r="A35" s="37" t="str">
        <f>IF(COUNTBLANK(A36:A54)&gt;0,"#showrow","#hiderow")</f>
        <v>#showrow</v>
      </c>
      <c r="B35" s="37"/>
      <c r="C35" s="20" t="str">
        <f>GroupBS2</f>
        <v>Liabilities</v>
      </c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7"/>
    </row>
    <row r="36" spans="1:21" hidden="1" x14ac:dyDescent="0.2">
      <c r="A36" s="18" t="s">
        <v>1</v>
      </c>
      <c r="D36" s="22" t="s">
        <v>77</v>
      </c>
      <c r="E36" s="22" t="s">
        <v>76</v>
      </c>
      <c r="F36" s="22" t="s">
        <v>10</v>
      </c>
      <c r="G36" s="58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18"/>
    </row>
    <row r="37" spans="1:21" s="94" customFormat="1" x14ac:dyDescent="0.2">
      <c r="A37" s="18"/>
      <c r="B37" s="38"/>
      <c r="C37" s="18"/>
      <c r="D37" s="22" t="s">
        <v>291</v>
      </c>
      <c r="E37" s="22" t="s">
        <v>79</v>
      </c>
      <c r="F37" s="22" t="s">
        <v>295</v>
      </c>
      <c r="G37" s="58"/>
      <c r="H37" s="39"/>
      <c r="I37" s="39">
        <v>473162.76</v>
      </c>
      <c r="J37" s="39">
        <v>487645.21</v>
      </c>
      <c r="K37" s="39">
        <v>482561.29</v>
      </c>
      <c r="L37" s="39">
        <v>451367.29</v>
      </c>
      <c r="M37" s="39">
        <v>444679.6</v>
      </c>
      <c r="N37" s="39">
        <v>459820.04</v>
      </c>
      <c r="O37" s="39">
        <v>464830.18</v>
      </c>
      <c r="P37" s="39">
        <v>473247.98</v>
      </c>
      <c r="Q37" s="39">
        <v>471269.68</v>
      </c>
      <c r="R37" s="39">
        <v>412714.72</v>
      </c>
      <c r="S37" s="39">
        <v>455488.33</v>
      </c>
      <c r="T37" s="39">
        <v>407158.89</v>
      </c>
      <c r="U37" s="18"/>
    </row>
    <row r="38" spans="1:21" s="94" customFormat="1" x14ac:dyDescent="0.2">
      <c r="A38" s="18"/>
      <c r="B38" s="38"/>
      <c r="C38" s="18"/>
      <c r="D38" s="22" t="s">
        <v>291</v>
      </c>
      <c r="E38" s="22" t="s">
        <v>79</v>
      </c>
      <c r="F38" s="22" t="s">
        <v>296</v>
      </c>
      <c r="G38" s="58"/>
      <c r="H38" s="39"/>
      <c r="I38" s="39">
        <v>9739.2999999999993</v>
      </c>
      <c r="J38" s="39">
        <v>27890.38</v>
      </c>
      <c r="K38" s="39">
        <v>27767.02</v>
      </c>
      <c r="L38" s="39">
        <v>24141.84</v>
      </c>
      <c r="M38" s="39">
        <v>19152.11</v>
      </c>
      <c r="N38" s="39">
        <v>21617.41</v>
      </c>
      <c r="O38" s="39">
        <v>20895.2</v>
      </c>
      <c r="P38" s="39">
        <v>25324.37</v>
      </c>
      <c r="Q38" s="39">
        <v>35481.620000000003</v>
      </c>
      <c r="R38" s="39">
        <v>18838.95</v>
      </c>
      <c r="S38" s="39">
        <v>19585.55</v>
      </c>
      <c r="T38" s="39">
        <v>20270.48</v>
      </c>
      <c r="U38" s="18"/>
    </row>
    <row r="39" spans="1:21" s="94" customFormat="1" x14ac:dyDescent="0.2">
      <c r="A39" s="18"/>
      <c r="B39" s="38"/>
      <c r="C39" s="18"/>
      <c r="D39" s="22" t="s">
        <v>291</v>
      </c>
      <c r="E39" s="22" t="s">
        <v>79</v>
      </c>
      <c r="F39" s="22" t="s">
        <v>297</v>
      </c>
      <c r="G39" s="58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>
        <v>29653.48</v>
      </c>
      <c r="T39" s="39">
        <v>29653.48</v>
      </c>
      <c r="U39" s="18"/>
    </row>
    <row r="40" spans="1:21" s="94" customFormat="1" x14ac:dyDescent="0.2">
      <c r="A40" s="18"/>
      <c r="B40" s="38"/>
      <c r="C40" s="18"/>
      <c r="D40" s="22" t="s">
        <v>291</v>
      </c>
      <c r="E40" s="22" t="s">
        <v>79</v>
      </c>
      <c r="F40" s="22" t="s">
        <v>298</v>
      </c>
      <c r="G40" s="58"/>
      <c r="H40" s="39"/>
      <c r="I40" s="39">
        <v>127500</v>
      </c>
      <c r="J40" s="39">
        <v>127500</v>
      </c>
      <c r="K40" s="39">
        <v>127500</v>
      </c>
      <c r="L40" s="39">
        <v>127500</v>
      </c>
      <c r="M40" s="39">
        <v>127500</v>
      </c>
      <c r="N40" s="39">
        <v>127500</v>
      </c>
      <c r="O40" s="39">
        <v>127500</v>
      </c>
      <c r="P40" s="39">
        <v>127500</v>
      </c>
      <c r="Q40" s="39">
        <v>127500</v>
      </c>
      <c r="R40" s="39">
        <v>127500</v>
      </c>
      <c r="S40" s="39">
        <v>127500</v>
      </c>
      <c r="T40" s="39">
        <v>127500</v>
      </c>
      <c r="U40" s="18"/>
    </row>
    <row r="41" spans="1:21" s="94" customFormat="1" x14ac:dyDescent="0.2">
      <c r="A41" s="18"/>
      <c r="B41" s="38"/>
      <c r="C41" s="18"/>
      <c r="D41" s="22" t="s">
        <v>291</v>
      </c>
      <c r="E41" s="22" t="s">
        <v>79</v>
      </c>
      <c r="F41" s="22" t="s">
        <v>299</v>
      </c>
      <c r="G41" s="58"/>
      <c r="H41" s="39"/>
      <c r="I41" s="39">
        <v>80915.16</v>
      </c>
      <c r="J41" s="39">
        <v>74444.61</v>
      </c>
      <c r="K41" s="39">
        <v>72768.36</v>
      </c>
      <c r="L41" s="39">
        <v>72681.25</v>
      </c>
      <c r="M41" s="39">
        <v>73147.289999999994</v>
      </c>
      <c r="N41" s="39">
        <v>73649.279999999999</v>
      </c>
      <c r="O41" s="39">
        <v>77009.02</v>
      </c>
      <c r="P41" s="39">
        <v>76507.83</v>
      </c>
      <c r="Q41" s="39">
        <v>76650.84</v>
      </c>
      <c r="R41" s="39">
        <v>77024.240000000005</v>
      </c>
      <c r="S41" s="39">
        <v>76933.460000000006</v>
      </c>
      <c r="T41" s="39">
        <v>75987.62</v>
      </c>
      <c r="U41" s="18"/>
    </row>
    <row r="42" spans="1:21" s="94" customFormat="1" x14ac:dyDescent="0.2">
      <c r="A42" s="18"/>
      <c r="B42" s="38"/>
      <c r="C42" s="18"/>
      <c r="D42" s="22" t="s">
        <v>291</v>
      </c>
      <c r="E42" s="22" t="s">
        <v>79</v>
      </c>
      <c r="F42" s="22" t="s">
        <v>300</v>
      </c>
      <c r="G42" s="58"/>
      <c r="H42" s="39"/>
      <c r="I42" s="39">
        <v>32505.64</v>
      </c>
      <c r="J42" s="39">
        <v>32505.64</v>
      </c>
      <c r="K42" s="39">
        <v>32505.64</v>
      </c>
      <c r="L42" s="39">
        <v>32505.64</v>
      </c>
      <c r="M42" s="39">
        <v>32505.64</v>
      </c>
      <c r="N42" s="39">
        <v>32505.64</v>
      </c>
      <c r="O42" s="39">
        <v>32405.599999999999</v>
      </c>
      <c r="P42" s="39">
        <v>32405.599999999999</v>
      </c>
      <c r="Q42" s="39">
        <v>32405.599999999999</v>
      </c>
      <c r="R42" s="39">
        <v>32405.599999999999</v>
      </c>
      <c r="S42" s="39">
        <v>32405.599999999999</v>
      </c>
      <c r="T42" s="39">
        <v>32405.599999999999</v>
      </c>
      <c r="U42" s="18"/>
    </row>
    <row r="43" spans="1:21" s="94" customFormat="1" x14ac:dyDescent="0.2">
      <c r="A43" s="18"/>
      <c r="B43" s="38"/>
      <c r="C43" s="18"/>
      <c r="D43" s="22" t="s">
        <v>291</v>
      </c>
      <c r="E43" s="22" t="s">
        <v>79</v>
      </c>
      <c r="F43" s="22" t="s">
        <v>301</v>
      </c>
      <c r="G43" s="58"/>
      <c r="H43" s="39"/>
      <c r="I43" s="39">
        <v>105446.42</v>
      </c>
      <c r="J43" s="39">
        <v>101162.41</v>
      </c>
      <c r="K43" s="39">
        <v>96854.5</v>
      </c>
      <c r="L43" s="39">
        <v>92511.45</v>
      </c>
      <c r="M43" s="39">
        <v>88162.57</v>
      </c>
      <c r="N43" s="39">
        <v>83394.87</v>
      </c>
      <c r="O43" s="39">
        <v>79004.639999999999</v>
      </c>
      <c r="P43" s="39">
        <v>74593.61</v>
      </c>
      <c r="Q43" s="39">
        <v>70127.509999999995</v>
      </c>
      <c r="R43" s="39">
        <v>65674.44</v>
      </c>
      <c r="S43" s="39">
        <v>61190.25</v>
      </c>
      <c r="T43" s="39"/>
      <c r="U43" s="18"/>
    </row>
    <row r="44" spans="1:21" s="94" customFormat="1" x14ac:dyDescent="0.2">
      <c r="A44" s="18"/>
      <c r="B44" s="38"/>
      <c r="C44" s="18"/>
      <c r="D44" s="22" t="s">
        <v>291</v>
      </c>
      <c r="E44" s="22" t="s">
        <v>79</v>
      </c>
      <c r="F44" s="22" t="s">
        <v>302</v>
      </c>
      <c r="G44" s="58"/>
      <c r="H44" s="39"/>
      <c r="I44" s="39">
        <v>45949.11</v>
      </c>
      <c r="J44" s="39">
        <v>53062.11</v>
      </c>
      <c r="K44" s="39">
        <v>56096.83</v>
      </c>
      <c r="L44" s="39">
        <v>23014.2</v>
      </c>
      <c r="M44" s="39">
        <v>30607.599999999999</v>
      </c>
      <c r="N44" s="39">
        <v>42085.52</v>
      </c>
      <c r="O44" s="39">
        <v>47014.58</v>
      </c>
      <c r="P44" s="39">
        <v>45860.51</v>
      </c>
      <c r="Q44" s="39">
        <v>62929.68</v>
      </c>
      <c r="R44" s="39">
        <v>22669.26</v>
      </c>
      <c r="S44" s="39">
        <v>34385.160000000003</v>
      </c>
      <c r="T44" s="39">
        <v>42251.38</v>
      </c>
      <c r="U44" s="18"/>
    </row>
    <row r="45" spans="1:21" s="94" customFormat="1" x14ac:dyDescent="0.2">
      <c r="A45" s="18"/>
      <c r="B45" s="38"/>
      <c r="C45" s="18"/>
      <c r="D45" s="22" t="s">
        <v>291</v>
      </c>
      <c r="E45" s="22" t="s">
        <v>79</v>
      </c>
      <c r="F45" s="22" t="s">
        <v>303</v>
      </c>
      <c r="G45" s="58"/>
      <c r="H45" s="39"/>
      <c r="I45" s="39">
        <v>26764.560000000001</v>
      </c>
      <c r="J45" s="39">
        <v>28190.94</v>
      </c>
      <c r="K45" s="39">
        <v>29103.19</v>
      </c>
      <c r="L45" s="39">
        <v>31482.7</v>
      </c>
      <c r="M45" s="39">
        <v>32564.11</v>
      </c>
      <c r="N45" s="39">
        <v>35916.68</v>
      </c>
      <c r="O45" s="39">
        <v>35243.33</v>
      </c>
      <c r="P45" s="39">
        <v>37107.86</v>
      </c>
      <c r="Q45" s="39">
        <v>38183.53</v>
      </c>
      <c r="R45" s="39">
        <v>37452.5</v>
      </c>
      <c r="S45" s="39">
        <v>39229.58</v>
      </c>
      <c r="T45" s="39">
        <v>41622.94</v>
      </c>
      <c r="U45" s="18"/>
    </row>
    <row r="46" spans="1:21" s="94" customFormat="1" x14ac:dyDescent="0.2">
      <c r="A46" s="18"/>
      <c r="B46" s="38"/>
      <c r="C46" s="18"/>
      <c r="D46" s="22" t="s">
        <v>291</v>
      </c>
      <c r="E46" s="22" t="s">
        <v>79</v>
      </c>
      <c r="F46" s="22" t="s">
        <v>304</v>
      </c>
      <c r="G46" s="58"/>
      <c r="H46" s="39"/>
      <c r="I46" s="39">
        <v>5376.31</v>
      </c>
      <c r="J46" s="39">
        <v>5709.31</v>
      </c>
      <c r="K46" s="39">
        <v>6042.31</v>
      </c>
      <c r="L46" s="39">
        <v>6375.31</v>
      </c>
      <c r="M46" s="39">
        <v>6708.31</v>
      </c>
      <c r="N46" s="39">
        <v>3760.2</v>
      </c>
      <c r="O46" s="39">
        <v>4110.2</v>
      </c>
      <c r="P46" s="39">
        <v>4410.2</v>
      </c>
      <c r="Q46" s="39">
        <v>4710.2</v>
      </c>
      <c r="R46" s="39">
        <v>5010.2</v>
      </c>
      <c r="S46" s="39">
        <v>5310.2</v>
      </c>
      <c r="T46" s="39">
        <v>5610.2</v>
      </c>
      <c r="U46" s="18"/>
    </row>
    <row r="47" spans="1:21" s="94" customFormat="1" x14ac:dyDescent="0.2">
      <c r="A47" s="18"/>
      <c r="B47" s="38"/>
      <c r="C47" s="18"/>
      <c r="D47" s="22" t="s">
        <v>291</v>
      </c>
      <c r="E47" s="22" t="s">
        <v>79</v>
      </c>
      <c r="F47" s="22" t="s">
        <v>305</v>
      </c>
      <c r="G47" s="58"/>
      <c r="H47" s="39"/>
      <c r="I47" s="39">
        <v>20209.490000000002</v>
      </c>
      <c r="J47" s="39">
        <v>22877.84</v>
      </c>
      <c r="K47" s="39">
        <v>11494.89</v>
      </c>
      <c r="L47" s="39">
        <v>14163.24</v>
      </c>
      <c r="M47" s="39">
        <v>16831.59</v>
      </c>
      <c r="N47" s="39">
        <v>19499.939999999999</v>
      </c>
      <c r="O47" s="39">
        <v>22168.29</v>
      </c>
      <c r="P47" s="39">
        <v>24836.639999999999</v>
      </c>
      <c r="Q47" s="39">
        <v>13453.69</v>
      </c>
      <c r="R47" s="39">
        <v>16122.04</v>
      </c>
      <c r="S47" s="39">
        <v>18790.39</v>
      </c>
      <c r="T47" s="39">
        <v>21458.74</v>
      </c>
      <c r="U47" s="18"/>
    </row>
    <row r="48" spans="1:21" s="94" customFormat="1" x14ac:dyDescent="0.2">
      <c r="A48" s="18"/>
      <c r="B48" s="38"/>
      <c r="C48" s="18"/>
      <c r="D48" s="22" t="s">
        <v>291</v>
      </c>
      <c r="E48" s="22" t="s">
        <v>79</v>
      </c>
      <c r="F48" s="22" t="s">
        <v>306</v>
      </c>
      <c r="G48" s="58"/>
      <c r="H48" s="39"/>
      <c r="I48" s="39">
        <v>7377.2</v>
      </c>
      <c r="J48" s="39">
        <v>9157.4</v>
      </c>
      <c r="K48" s="39">
        <v>8802.15</v>
      </c>
      <c r="L48" s="39">
        <v>9753.93</v>
      </c>
      <c r="M48" s="39">
        <v>9095.57</v>
      </c>
      <c r="N48" s="39">
        <v>9255.57</v>
      </c>
      <c r="O48" s="39">
        <v>9572.58</v>
      </c>
      <c r="P48" s="39">
        <v>9636.5300000000007</v>
      </c>
      <c r="Q48" s="39">
        <v>9827.01</v>
      </c>
      <c r="R48" s="39">
        <v>10017.49</v>
      </c>
      <c r="S48" s="39">
        <v>10207.969999999999</v>
      </c>
      <c r="T48" s="39">
        <v>10398.450000000001</v>
      </c>
      <c r="U48" s="18"/>
    </row>
    <row r="49" spans="1:21" s="94" customFormat="1" x14ac:dyDescent="0.2">
      <c r="A49" s="18"/>
      <c r="B49" s="38"/>
      <c r="C49" s="18"/>
      <c r="D49" s="22" t="s">
        <v>291</v>
      </c>
      <c r="E49" s="22" t="s">
        <v>79</v>
      </c>
      <c r="F49" s="22" t="s">
        <v>307</v>
      </c>
      <c r="G49" s="58"/>
      <c r="H49" s="39"/>
      <c r="I49" s="39">
        <v>2500</v>
      </c>
      <c r="J49" s="39">
        <v>2500</v>
      </c>
      <c r="K49" s="39">
        <v>2500</v>
      </c>
      <c r="L49" s="39">
        <v>2500</v>
      </c>
      <c r="M49" s="39">
        <v>2500</v>
      </c>
      <c r="N49" s="39">
        <v>2500</v>
      </c>
      <c r="O49" s="39"/>
      <c r="P49" s="39"/>
      <c r="Q49" s="39"/>
      <c r="R49" s="39"/>
      <c r="S49" s="39"/>
      <c r="T49" s="39"/>
      <c r="U49" s="18"/>
    </row>
    <row r="50" spans="1:21" s="94" customFormat="1" x14ac:dyDescent="0.2">
      <c r="A50" s="18"/>
      <c r="B50" s="38"/>
      <c r="C50" s="18"/>
      <c r="D50" s="22" t="s">
        <v>291</v>
      </c>
      <c r="E50" s="22" t="s">
        <v>79</v>
      </c>
      <c r="F50" s="22" t="s">
        <v>308</v>
      </c>
      <c r="G50" s="58"/>
      <c r="H50" s="39"/>
      <c r="I50" s="39">
        <v>8879.57</v>
      </c>
      <c r="J50" s="39">
        <v>2644.57</v>
      </c>
      <c r="K50" s="39">
        <v>11126.4</v>
      </c>
      <c r="L50" s="39">
        <v>14737.73</v>
      </c>
      <c r="M50" s="39">
        <v>5904.81</v>
      </c>
      <c r="N50" s="39">
        <v>8134.93</v>
      </c>
      <c r="O50" s="39">
        <v>9906.74</v>
      </c>
      <c r="P50" s="39">
        <v>15064.83</v>
      </c>
      <c r="Q50" s="39"/>
      <c r="R50" s="39"/>
      <c r="S50" s="39">
        <v>296.69</v>
      </c>
      <c r="T50" s="39"/>
      <c r="U50" s="18"/>
    </row>
    <row r="51" spans="1:21" s="94" customFormat="1" x14ac:dyDescent="0.2">
      <c r="A51" s="18"/>
      <c r="B51" s="38"/>
      <c r="C51" s="18"/>
      <c r="D51" s="22" t="s">
        <v>291</v>
      </c>
      <c r="E51" s="22" t="s">
        <v>79</v>
      </c>
      <c r="F51" s="22" t="s">
        <v>309</v>
      </c>
      <c r="G51" s="58"/>
      <c r="H51" s="39"/>
      <c r="I51" s="39">
        <v>89764.32</v>
      </c>
      <c r="J51" s="39">
        <v>88301.32</v>
      </c>
      <c r="K51" s="39">
        <v>75688.929999999993</v>
      </c>
      <c r="L51" s="39">
        <v>74205.929999999993</v>
      </c>
      <c r="M51" s="39">
        <v>72712.929999999993</v>
      </c>
      <c r="N51" s="39">
        <v>71209.929999999993</v>
      </c>
      <c r="O51" s="39">
        <v>67072.27</v>
      </c>
      <c r="P51" s="39">
        <v>26717.439999999999</v>
      </c>
      <c r="Q51" s="39"/>
      <c r="R51" s="39"/>
      <c r="S51" s="39"/>
      <c r="T51" s="39"/>
      <c r="U51" s="18"/>
    </row>
    <row r="52" spans="1:21" s="94" customFormat="1" x14ac:dyDescent="0.2">
      <c r="A52" s="18"/>
      <c r="B52" s="38"/>
      <c r="C52" s="18"/>
      <c r="D52" s="22" t="s">
        <v>291</v>
      </c>
      <c r="E52" s="22" t="s">
        <v>79</v>
      </c>
      <c r="F52" s="22" t="s">
        <v>310</v>
      </c>
      <c r="G52" s="58"/>
      <c r="H52" s="39"/>
      <c r="I52" s="39">
        <v>8928</v>
      </c>
      <c r="J52" s="39">
        <v>7465</v>
      </c>
      <c r="K52" s="39">
        <v>5992</v>
      </c>
      <c r="L52" s="39">
        <v>4509</v>
      </c>
      <c r="M52" s="39">
        <v>3016</v>
      </c>
      <c r="N52" s="39">
        <v>1513</v>
      </c>
      <c r="O52" s="39"/>
      <c r="P52" s="39"/>
      <c r="Q52" s="39"/>
      <c r="R52" s="39"/>
      <c r="S52" s="39"/>
      <c r="T52" s="39"/>
      <c r="U52" s="18"/>
    </row>
    <row r="53" spans="1:21" s="94" customFormat="1" ht="12" thickBot="1" x14ac:dyDescent="0.25">
      <c r="A53" s="18"/>
      <c r="B53" s="38"/>
      <c r="C53" s="18"/>
      <c r="D53" s="22" t="s">
        <v>291</v>
      </c>
      <c r="E53" s="22" t="s">
        <v>79</v>
      </c>
      <c r="F53" s="22" t="s">
        <v>311</v>
      </c>
      <c r="G53" s="58"/>
      <c r="H53" s="39"/>
      <c r="I53" s="39">
        <v>80836.320000000007</v>
      </c>
      <c r="J53" s="39">
        <v>80836.320000000007</v>
      </c>
      <c r="K53" s="39">
        <v>69696.929999999993</v>
      </c>
      <c r="L53" s="39">
        <v>69696.929999999993</v>
      </c>
      <c r="M53" s="39">
        <v>69696.929999999993</v>
      </c>
      <c r="N53" s="39">
        <v>69696.929999999993</v>
      </c>
      <c r="O53" s="39">
        <v>67072.27</v>
      </c>
      <c r="P53" s="39">
        <v>26717.439999999999</v>
      </c>
      <c r="Q53" s="39"/>
      <c r="R53" s="39"/>
      <c r="S53" s="39"/>
      <c r="T53" s="39"/>
      <c r="U53" s="18"/>
    </row>
    <row r="54" spans="1:21" ht="12" hidden="1" thickBot="1" x14ac:dyDescent="0.25">
      <c r="A54" s="18" t="s">
        <v>1</v>
      </c>
      <c r="B54" s="18"/>
      <c r="U54" s="18"/>
    </row>
    <row r="55" spans="1:21" ht="12.6" x14ac:dyDescent="0.2">
      <c r="A55" s="37" t="str">
        <f>A35</f>
        <v>#showrow</v>
      </c>
      <c r="B55" s="41"/>
      <c r="C55" s="42" t="str">
        <f>"Total "&amp;C35</f>
        <v>Total Liabilities</v>
      </c>
      <c r="D55" s="42"/>
      <c r="E55" s="42"/>
      <c r="F55" s="42"/>
      <c r="G55" s="43"/>
      <c r="H55" s="43">
        <f>IF(Operator_GroupBS2="+",1,-1)</f>
        <v>-1</v>
      </c>
      <c r="I55" s="43">
        <f t="shared" ref="I55:T55" si="7">SUMIFS(I36:I54,$D36:$D54,"&lt;&gt;*[-]*",$E36:$E54,"&lt;&gt;*[-]*",$F36:$F54,"&lt;&gt;*[-]*")</f>
        <v>562927.07999999996</v>
      </c>
      <c r="J55" s="43">
        <f t="shared" si="7"/>
        <v>575946.53</v>
      </c>
      <c r="K55" s="43">
        <f t="shared" si="7"/>
        <v>558250.22000000009</v>
      </c>
      <c r="L55" s="43">
        <f t="shared" si="7"/>
        <v>525573.22</v>
      </c>
      <c r="M55" s="43">
        <f t="shared" si="7"/>
        <v>517392.52999999997</v>
      </c>
      <c r="N55" s="43">
        <f t="shared" si="7"/>
        <v>531029.97</v>
      </c>
      <c r="O55" s="43">
        <f t="shared" si="7"/>
        <v>531902.45000000007</v>
      </c>
      <c r="P55" s="43">
        <f t="shared" si="7"/>
        <v>499965.4200000001</v>
      </c>
      <c r="Q55" s="43">
        <f t="shared" si="7"/>
        <v>471269.68000000005</v>
      </c>
      <c r="R55" s="43">
        <f t="shared" si="7"/>
        <v>412714.72</v>
      </c>
      <c r="S55" s="43">
        <f t="shared" si="7"/>
        <v>455488.33</v>
      </c>
      <c r="T55" s="43">
        <f t="shared" si="7"/>
        <v>407158.89</v>
      </c>
      <c r="U55" s="37"/>
    </row>
    <row r="56" spans="1:21" x14ac:dyDescent="0.2">
      <c r="A56" s="37" t="str">
        <f>A55</f>
        <v>#showrow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 ht="13.2" thickBot="1" x14ac:dyDescent="0.25">
      <c r="A57" s="37" t="str">
        <f>IF(COUNTBLANK(A58:A62)&gt;0,"#showrow","#hiderow")</f>
        <v>#showrow</v>
      </c>
      <c r="B57" s="37"/>
      <c r="C57" s="20" t="str">
        <f>GroupBS3</f>
        <v>Shareholders' Equity</v>
      </c>
      <c r="D57" s="20"/>
      <c r="E57" s="20"/>
      <c r="F57" s="20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7"/>
    </row>
    <row r="58" spans="1:21" hidden="1" x14ac:dyDescent="0.2">
      <c r="A58" s="18" t="s">
        <v>1</v>
      </c>
      <c r="D58" s="22" t="s">
        <v>77</v>
      </c>
      <c r="E58" s="22" t="s">
        <v>76</v>
      </c>
      <c r="F58" s="22" t="s">
        <v>10</v>
      </c>
      <c r="G58" s="58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18"/>
    </row>
    <row r="59" spans="1:21" s="94" customFormat="1" x14ac:dyDescent="0.2">
      <c r="A59" s="18"/>
      <c r="B59" s="38"/>
      <c r="C59" s="18"/>
      <c r="D59" s="22" t="s">
        <v>291</v>
      </c>
      <c r="E59" s="22" t="s">
        <v>79</v>
      </c>
      <c r="F59" s="22" t="s">
        <v>292</v>
      </c>
      <c r="G59" s="58"/>
      <c r="H59" s="39"/>
      <c r="I59" s="39">
        <v>-717414.91</v>
      </c>
      <c r="J59" s="39">
        <v>-717414.91</v>
      </c>
      <c r="K59" s="39">
        <v>-717414.91</v>
      </c>
      <c r="L59" s="39">
        <v>-717414.91</v>
      </c>
      <c r="M59" s="39">
        <v>-717414.91</v>
      </c>
      <c r="N59" s="39">
        <v>-717414.91</v>
      </c>
      <c r="O59" s="39">
        <v>-402741.08</v>
      </c>
      <c r="P59" s="39">
        <v>-402741.08</v>
      </c>
      <c r="Q59" s="39">
        <v>-402741.08</v>
      </c>
      <c r="R59" s="39">
        <v>-402741.08</v>
      </c>
      <c r="S59" s="39">
        <v>-402741.08</v>
      </c>
      <c r="T59" s="39">
        <v>-402741.08</v>
      </c>
      <c r="U59" s="18"/>
    </row>
    <row r="60" spans="1:21" s="94" customFormat="1" x14ac:dyDescent="0.2">
      <c r="A60" s="18"/>
      <c r="B60" s="38"/>
      <c r="C60" s="18"/>
      <c r="D60" s="22" t="s">
        <v>291</v>
      </c>
      <c r="E60" s="22" t="s">
        <v>79</v>
      </c>
      <c r="F60" s="22" t="s">
        <v>293</v>
      </c>
      <c r="G60" s="58"/>
      <c r="H60" s="39"/>
      <c r="I60" s="39">
        <v>-815324.6</v>
      </c>
      <c r="J60" s="39">
        <v>-815324.6</v>
      </c>
      <c r="K60" s="39">
        <v>-815324.6</v>
      </c>
      <c r="L60" s="39">
        <v>-815324.6</v>
      </c>
      <c r="M60" s="39">
        <v>-815324.6</v>
      </c>
      <c r="N60" s="39">
        <v>-815324.6</v>
      </c>
      <c r="O60" s="39">
        <v>-500650.77</v>
      </c>
      <c r="P60" s="39">
        <v>-500650.77</v>
      </c>
      <c r="Q60" s="39">
        <v>-500650.77</v>
      </c>
      <c r="R60" s="39">
        <v>-500650.77</v>
      </c>
      <c r="S60" s="39">
        <v>-500650.77</v>
      </c>
      <c r="T60" s="39">
        <v>-500650.77</v>
      </c>
      <c r="U60" s="18"/>
    </row>
    <row r="61" spans="1:21" s="94" customFormat="1" ht="12" thickBot="1" x14ac:dyDescent="0.25">
      <c r="A61" s="18"/>
      <c r="B61" s="38"/>
      <c r="C61" s="18"/>
      <c r="D61" s="22" t="s">
        <v>291</v>
      </c>
      <c r="E61" s="22" t="s">
        <v>79</v>
      </c>
      <c r="F61" s="22" t="s">
        <v>294</v>
      </c>
      <c r="G61" s="58"/>
      <c r="H61" s="39"/>
      <c r="I61" s="39">
        <v>97909.69</v>
      </c>
      <c r="J61" s="39">
        <v>97909.69</v>
      </c>
      <c r="K61" s="39">
        <v>97909.69</v>
      </c>
      <c r="L61" s="39">
        <v>97909.69</v>
      </c>
      <c r="M61" s="39">
        <v>97909.69</v>
      </c>
      <c r="N61" s="39">
        <v>97909.69</v>
      </c>
      <c r="O61" s="39">
        <v>97909.69</v>
      </c>
      <c r="P61" s="39">
        <v>97909.69</v>
      </c>
      <c r="Q61" s="39">
        <v>97909.69</v>
      </c>
      <c r="R61" s="39">
        <v>97909.69</v>
      </c>
      <c r="S61" s="39">
        <v>97909.69</v>
      </c>
      <c r="T61" s="39">
        <v>97909.69</v>
      </c>
      <c r="U61" s="18"/>
    </row>
    <row r="62" spans="1:21" ht="12" hidden="1" thickBot="1" x14ac:dyDescent="0.25">
      <c r="A62" s="18" t="s">
        <v>1</v>
      </c>
      <c r="B62" s="18"/>
      <c r="U62" s="18"/>
    </row>
    <row r="63" spans="1:21" ht="12.6" x14ac:dyDescent="0.2">
      <c r="A63" s="37" t="str">
        <f>A57</f>
        <v>#showrow</v>
      </c>
      <c r="B63" s="41"/>
      <c r="C63" s="42" t="str">
        <f>"Total "&amp;C57</f>
        <v>Total Shareholders' Equity</v>
      </c>
      <c r="D63" s="42"/>
      <c r="E63" s="42"/>
      <c r="F63" s="42"/>
      <c r="G63" s="43"/>
      <c r="H63" s="43">
        <f>IF(Operator_GroupBS3="+",1,-1)</f>
        <v>-1</v>
      </c>
      <c r="I63" s="43">
        <f t="shared" ref="I63:T63" si="8">SUMIFS(I58:I62,$D58:$D62,"&lt;&gt;*[-]*",$E58:$E62,"&lt;&gt;*[-]*",$F58:$F62,"&lt;&gt;*[-]*")</f>
        <v>-717414.90999999992</v>
      </c>
      <c r="J63" s="43">
        <f t="shared" si="8"/>
        <v>-717414.90999999992</v>
      </c>
      <c r="K63" s="43">
        <f t="shared" si="8"/>
        <v>-717414.90999999992</v>
      </c>
      <c r="L63" s="43">
        <f t="shared" si="8"/>
        <v>-717414.90999999992</v>
      </c>
      <c r="M63" s="43">
        <f t="shared" si="8"/>
        <v>-717414.90999999992</v>
      </c>
      <c r="N63" s="43">
        <f t="shared" si="8"/>
        <v>-717414.90999999992</v>
      </c>
      <c r="O63" s="43">
        <f t="shared" si="8"/>
        <v>-402741.08</v>
      </c>
      <c r="P63" s="43">
        <f t="shared" si="8"/>
        <v>-402741.08</v>
      </c>
      <c r="Q63" s="43">
        <f t="shared" si="8"/>
        <v>-402741.08</v>
      </c>
      <c r="R63" s="43">
        <f t="shared" si="8"/>
        <v>-402741.08</v>
      </c>
      <c r="S63" s="43">
        <f t="shared" si="8"/>
        <v>-402741.08</v>
      </c>
      <c r="T63" s="43">
        <f t="shared" si="8"/>
        <v>-402741.08</v>
      </c>
      <c r="U63" s="18"/>
    </row>
    <row r="64" spans="1:21" x14ac:dyDescent="0.2">
      <c r="A64" s="37" t="str">
        <f>A63</f>
        <v>#showrow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18"/>
    </row>
    <row r="65" spans="1:21" ht="13.8" x14ac:dyDescent="0.2">
      <c r="C65" s="59"/>
      <c r="D65" s="60" t="str">
        <f>$D$4</f>
        <v>103 (Avista Sun City West)</v>
      </c>
      <c r="E65" s="60" t="str">
        <f>$E$4</f>
        <v>All Departments</v>
      </c>
      <c r="F65" s="60" t="str">
        <f>GroupBS4</f>
        <v>Cumulative Net Income</v>
      </c>
      <c r="G65" s="61"/>
      <c r="H65" s="62">
        <f>IF(Operator_GroupBS4="+",1,-1)</f>
        <v>-1</v>
      </c>
      <c r="I65" s="63">
        <v>242426.16</v>
      </c>
      <c r="J65" s="63">
        <v>260695.48</v>
      </c>
      <c r="K65" s="63">
        <v>280895.2</v>
      </c>
      <c r="L65" s="63">
        <v>284432.28999999998</v>
      </c>
      <c r="M65" s="63">
        <v>296785.25</v>
      </c>
      <c r="N65" s="63">
        <v>314673.83</v>
      </c>
      <c r="O65" s="63">
        <v>35293.06</v>
      </c>
      <c r="P65" s="63">
        <v>84080.28</v>
      </c>
      <c r="Q65" s="63">
        <v>144105.79</v>
      </c>
      <c r="R65" s="63">
        <v>192269.24</v>
      </c>
      <c r="S65" s="63">
        <v>206472.95</v>
      </c>
      <c r="T65" s="63">
        <v>204032.3</v>
      </c>
      <c r="U65" s="18"/>
    </row>
    <row r="66" spans="1:21" hidden="1" x14ac:dyDescent="0.2">
      <c r="A66" s="37" t="s">
        <v>1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18"/>
    </row>
    <row r="67" spans="1:21" ht="13.2" hidden="1" thickBot="1" x14ac:dyDescent="0.25">
      <c r="A67" s="37" t="str">
        <f>IF(COUNTBLANK(A68:A69)&gt;0,"#showrow","#hiderow")</f>
        <v>#hiderow</v>
      </c>
      <c r="B67" s="37"/>
      <c r="C67" s="20" t="str">
        <f>GroupBS5</f>
        <v>Empty</v>
      </c>
      <c r="D67" s="20"/>
      <c r="E67" s="20"/>
      <c r="F67" s="2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18"/>
    </row>
    <row r="68" spans="1:21" hidden="1" x14ac:dyDescent="0.2">
      <c r="A68" s="18" t="s">
        <v>1</v>
      </c>
      <c r="D68" s="22" t="s">
        <v>77</v>
      </c>
      <c r="E68" s="22" t="s">
        <v>76</v>
      </c>
      <c r="F68" s="22" t="s">
        <v>10</v>
      </c>
      <c r="G68" s="58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18"/>
    </row>
    <row r="69" spans="1:21" ht="12" hidden="1" thickBot="1" x14ac:dyDescent="0.25">
      <c r="A69" s="18" t="s">
        <v>1</v>
      </c>
      <c r="B69" s="18"/>
      <c r="U69" s="18"/>
    </row>
    <row r="70" spans="1:21" ht="12.6" hidden="1" x14ac:dyDescent="0.2">
      <c r="A70" s="37" t="str">
        <f>A67</f>
        <v>#hiderow</v>
      </c>
      <c r="B70" s="41"/>
      <c r="C70" s="42" t="str">
        <f>"Total "&amp;C67</f>
        <v>Total Empty</v>
      </c>
      <c r="D70" s="42"/>
      <c r="E70" s="42"/>
      <c r="F70" s="42"/>
      <c r="G70" s="43"/>
      <c r="H70" s="43">
        <f>IF(Operator_GroupBS5="+",1,-1)</f>
        <v>1</v>
      </c>
      <c r="I70" s="43">
        <f t="shared" ref="I70:T70" si="9">SUMIFS(I68:I69,$D68:$D69,"&lt;&gt;*[-]*",$E68:$E69,"&lt;&gt;*[-]*",$F68:$F69,"&lt;&gt;*[-]*")</f>
        <v>0</v>
      </c>
      <c r="J70" s="43">
        <f t="shared" si="9"/>
        <v>0</v>
      </c>
      <c r="K70" s="43">
        <f t="shared" si="9"/>
        <v>0</v>
      </c>
      <c r="L70" s="43">
        <f t="shared" si="9"/>
        <v>0</v>
      </c>
      <c r="M70" s="43">
        <f t="shared" si="9"/>
        <v>0</v>
      </c>
      <c r="N70" s="43">
        <f t="shared" si="9"/>
        <v>0</v>
      </c>
      <c r="O70" s="43">
        <f t="shared" si="9"/>
        <v>0</v>
      </c>
      <c r="P70" s="43">
        <f t="shared" si="9"/>
        <v>0</v>
      </c>
      <c r="Q70" s="43">
        <f t="shared" si="9"/>
        <v>0</v>
      </c>
      <c r="R70" s="43">
        <f t="shared" si="9"/>
        <v>0</v>
      </c>
      <c r="S70" s="43">
        <f t="shared" si="9"/>
        <v>0</v>
      </c>
      <c r="T70" s="43">
        <f t="shared" si="9"/>
        <v>0</v>
      </c>
      <c r="U70" s="18"/>
    </row>
    <row r="71" spans="1:21" hidden="1" x14ac:dyDescent="0.2">
      <c r="A71" s="37" t="str">
        <f>A70</f>
        <v>#hiderow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18"/>
    </row>
    <row r="72" spans="1:21" ht="13.2" hidden="1" thickBot="1" x14ac:dyDescent="0.25">
      <c r="A72" s="37" t="str">
        <f>IF(COUNTBLANK(A73:A74)&gt;0,"#showrow","#hiderow")</f>
        <v>#hiderow</v>
      </c>
      <c r="B72" s="37"/>
      <c r="C72" s="20" t="str">
        <f>GroupBS6</f>
        <v>Empty</v>
      </c>
      <c r="D72" s="20"/>
      <c r="E72" s="20"/>
      <c r="F72" s="20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18"/>
    </row>
    <row r="73" spans="1:21" hidden="1" x14ac:dyDescent="0.2">
      <c r="A73" s="18" t="s">
        <v>1</v>
      </c>
      <c r="D73" s="22" t="s">
        <v>77</v>
      </c>
      <c r="E73" s="22" t="s">
        <v>76</v>
      </c>
      <c r="F73" s="22" t="s">
        <v>10</v>
      </c>
      <c r="G73" s="5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18"/>
    </row>
    <row r="74" spans="1:21" ht="12" hidden="1" thickBot="1" x14ac:dyDescent="0.25">
      <c r="A74" s="18" t="s">
        <v>1</v>
      </c>
      <c r="B74" s="18"/>
      <c r="U74" s="18"/>
    </row>
    <row r="75" spans="1:21" ht="12.6" hidden="1" x14ac:dyDescent="0.2">
      <c r="A75" s="37" t="str">
        <f>A72</f>
        <v>#hiderow</v>
      </c>
      <c r="B75" s="41"/>
      <c r="C75" s="42" t="str">
        <f>"Total "&amp;C72</f>
        <v>Total Empty</v>
      </c>
      <c r="D75" s="42"/>
      <c r="E75" s="42"/>
      <c r="F75" s="42"/>
      <c r="G75" s="43"/>
      <c r="H75" s="43">
        <f>IF(Operator_GroupBS6="+",1,-1)</f>
        <v>1</v>
      </c>
      <c r="I75" s="43">
        <f t="shared" ref="I75:T75" si="10">SUMIFS(I73:I74,$D73:$D74,"&lt;&gt;*[-]*",$E73:$E74,"&lt;&gt;*[-]*",$F73:$F74,"&lt;&gt;*[-]*")</f>
        <v>0</v>
      </c>
      <c r="J75" s="43">
        <f t="shared" si="10"/>
        <v>0</v>
      </c>
      <c r="K75" s="43">
        <f t="shared" si="10"/>
        <v>0</v>
      </c>
      <c r="L75" s="43">
        <f t="shared" si="10"/>
        <v>0</v>
      </c>
      <c r="M75" s="43">
        <f t="shared" si="10"/>
        <v>0</v>
      </c>
      <c r="N75" s="43">
        <f t="shared" si="10"/>
        <v>0</v>
      </c>
      <c r="O75" s="43">
        <f t="shared" si="10"/>
        <v>0</v>
      </c>
      <c r="P75" s="43">
        <f t="shared" si="10"/>
        <v>0</v>
      </c>
      <c r="Q75" s="43">
        <f t="shared" si="10"/>
        <v>0</v>
      </c>
      <c r="R75" s="43">
        <f t="shared" si="10"/>
        <v>0</v>
      </c>
      <c r="S75" s="43">
        <f t="shared" si="10"/>
        <v>0</v>
      </c>
      <c r="T75" s="43">
        <f t="shared" si="10"/>
        <v>0</v>
      </c>
      <c r="U75" s="18"/>
    </row>
    <row r="76" spans="1:21" hidden="1" x14ac:dyDescent="0.2">
      <c r="A76" s="37" t="str">
        <f>A75</f>
        <v>#hiderow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18"/>
    </row>
    <row r="77" spans="1:21" ht="13.2" hidden="1" thickBot="1" x14ac:dyDescent="0.25">
      <c r="A77" s="37" t="str">
        <f>IF(COUNTBLANK(A78:A79)&gt;0,"#showrow","#hiderow")</f>
        <v>#hiderow</v>
      </c>
      <c r="B77" s="37"/>
      <c r="C77" s="20" t="str">
        <f>GroupBS7</f>
        <v>Empty</v>
      </c>
      <c r="D77" s="20"/>
      <c r="E77" s="20"/>
      <c r="F77" s="20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18"/>
    </row>
    <row r="78" spans="1:21" hidden="1" x14ac:dyDescent="0.2">
      <c r="A78" s="18" t="s">
        <v>1</v>
      </c>
      <c r="D78" s="22" t="s">
        <v>77</v>
      </c>
      <c r="E78" s="22" t="s">
        <v>76</v>
      </c>
      <c r="F78" s="22" t="s">
        <v>10</v>
      </c>
      <c r="G78" s="58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18"/>
    </row>
    <row r="79" spans="1:21" ht="12" hidden="1" thickBot="1" x14ac:dyDescent="0.25">
      <c r="A79" s="18" t="s">
        <v>1</v>
      </c>
      <c r="B79" s="18"/>
      <c r="U79" s="18"/>
    </row>
    <row r="80" spans="1:21" ht="12.6" hidden="1" x14ac:dyDescent="0.2">
      <c r="A80" s="37" t="str">
        <f>A77</f>
        <v>#hiderow</v>
      </c>
      <c r="B80" s="41"/>
      <c r="C80" s="42" t="str">
        <f>"Total "&amp;C77</f>
        <v>Total Empty</v>
      </c>
      <c r="D80" s="42"/>
      <c r="E80" s="42"/>
      <c r="F80" s="42"/>
      <c r="G80" s="43"/>
      <c r="H80" s="43">
        <f>IF(Operator_GroupBS7="+",1,-1)</f>
        <v>1</v>
      </c>
      <c r="I80" s="43">
        <f t="shared" ref="I80:T80" si="11">SUMIFS(I78:I79,$D78:$D79,"&lt;&gt;*[-]*",$E78:$E79,"&lt;&gt;*[-]*",$F78:$F79,"&lt;&gt;*[-]*")</f>
        <v>0</v>
      </c>
      <c r="J80" s="43">
        <f t="shared" si="11"/>
        <v>0</v>
      </c>
      <c r="K80" s="43">
        <f t="shared" si="11"/>
        <v>0</v>
      </c>
      <c r="L80" s="43">
        <f t="shared" si="11"/>
        <v>0</v>
      </c>
      <c r="M80" s="43">
        <f t="shared" si="11"/>
        <v>0</v>
      </c>
      <c r="N80" s="43">
        <f t="shared" si="11"/>
        <v>0</v>
      </c>
      <c r="O80" s="43">
        <f t="shared" si="11"/>
        <v>0</v>
      </c>
      <c r="P80" s="43">
        <f t="shared" si="11"/>
        <v>0</v>
      </c>
      <c r="Q80" s="43">
        <f t="shared" si="11"/>
        <v>0</v>
      </c>
      <c r="R80" s="43">
        <f t="shared" si="11"/>
        <v>0</v>
      </c>
      <c r="S80" s="43">
        <f t="shared" si="11"/>
        <v>0</v>
      </c>
      <c r="T80" s="43">
        <f t="shared" si="11"/>
        <v>0</v>
      </c>
      <c r="U80" s="18"/>
    </row>
    <row r="81" spans="1:21" hidden="1" x14ac:dyDescent="0.2">
      <c r="A81" s="37" t="str">
        <f>A80</f>
        <v>#hiderow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18"/>
    </row>
    <row r="82" spans="1:21" ht="13.2" hidden="1" thickBot="1" x14ac:dyDescent="0.25">
      <c r="A82" s="37" t="str">
        <f>IF(COUNTBLANK(A83:A84)&gt;0,"#showrow","#hiderow")</f>
        <v>#hiderow</v>
      </c>
      <c r="B82" s="37"/>
      <c r="C82" s="20" t="str">
        <f>GroupBS8</f>
        <v>Empty</v>
      </c>
      <c r="D82" s="20"/>
      <c r="E82" s="20"/>
      <c r="F82" s="20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18"/>
    </row>
    <row r="83" spans="1:21" hidden="1" x14ac:dyDescent="0.2">
      <c r="A83" s="18" t="s">
        <v>1</v>
      </c>
      <c r="D83" s="22" t="s">
        <v>77</v>
      </c>
      <c r="E83" s="22" t="s">
        <v>76</v>
      </c>
      <c r="F83" s="22" t="s">
        <v>10</v>
      </c>
      <c r="G83" s="58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18"/>
    </row>
    <row r="84" spans="1:21" ht="12" hidden="1" thickBot="1" x14ac:dyDescent="0.25">
      <c r="A84" s="18" t="s">
        <v>1</v>
      </c>
      <c r="B84" s="18"/>
      <c r="U84" s="18"/>
    </row>
    <row r="85" spans="1:21" ht="12.6" hidden="1" x14ac:dyDescent="0.2">
      <c r="A85" s="37" t="str">
        <f>A82</f>
        <v>#hiderow</v>
      </c>
      <c r="B85" s="41"/>
      <c r="C85" s="42" t="str">
        <f>"Total "&amp;C82</f>
        <v>Total Empty</v>
      </c>
      <c r="D85" s="42"/>
      <c r="E85" s="42"/>
      <c r="F85" s="42"/>
      <c r="G85" s="43"/>
      <c r="H85" s="43">
        <f>IF(Operator_GroupBS8="+",1,-1)</f>
        <v>1</v>
      </c>
      <c r="I85" s="43">
        <f t="shared" ref="I85:T85" si="12">SUMIFS(I83:I84,$D83:$D84,"&lt;&gt;*[-]*",$E83:$E84,"&lt;&gt;*[-]*",$F83:$F84,"&lt;&gt;*[-]*")</f>
        <v>0</v>
      </c>
      <c r="J85" s="43">
        <f t="shared" si="12"/>
        <v>0</v>
      </c>
      <c r="K85" s="43">
        <f t="shared" si="12"/>
        <v>0</v>
      </c>
      <c r="L85" s="43">
        <f t="shared" si="12"/>
        <v>0</v>
      </c>
      <c r="M85" s="43">
        <f t="shared" si="12"/>
        <v>0</v>
      </c>
      <c r="N85" s="43">
        <f t="shared" si="12"/>
        <v>0</v>
      </c>
      <c r="O85" s="43">
        <f t="shared" si="12"/>
        <v>0</v>
      </c>
      <c r="P85" s="43">
        <f t="shared" si="12"/>
        <v>0</v>
      </c>
      <c r="Q85" s="43">
        <f t="shared" si="12"/>
        <v>0</v>
      </c>
      <c r="R85" s="43">
        <f t="shared" si="12"/>
        <v>0</v>
      </c>
      <c r="S85" s="43">
        <f t="shared" si="12"/>
        <v>0</v>
      </c>
      <c r="T85" s="43">
        <f t="shared" si="12"/>
        <v>0</v>
      </c>
      <c r="U85" s="18"/>
    </row>
    <row r="86" spans="1:21" hidden="1" x14ac:dyDescent="0.2">
      <c r="A86" s="37" t="str">
        <f>A85</f>
        <v>#hiderow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18"/>
    </row>
    <row r="87" spans="1:21" ht="13.2" hidden="1" thickBot="1" x14ac:dyDescent="0.25">
      <c r="A87" s="37" t="str">
        <f>IF(COUNTBLANK(A88:A89)&gt;0,"#showrow","#hiderow")</f>
        <v>#hiderow</v>
      </c>
      <c r="B87" s="37"/>
      <c r="C87" s="20" t="str">
        <f>GroupBS9</f>
        <v>Empty</v>
      </c>
      <c r="D87" s="20"/>
      <c r="E87" s="20"/>
      <c r="F87" s="2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18"/>
    </row>
    <row r="88" spans="1:21" hidden="1" x14ac:dyDescent="0.2">
      <c r="A88" s="18" t="s">
        <v>1</v>
      </c>
      <c r="D88" s="22" t="s">
        <v>77</v>
      </c>
      <c r="E88" s="22" t="s">
        <v>76</v>
      </c>
      <c r="F88" s="22" t="s">
        <v>10</v>
      </c>
      <c r="G88" s="58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18"/>
    </row>
    <row r="89" spans="1:21" ht="12" hidden="1" thickBot="1" x14ac:dyDescent="0.25">
      <c r="A89" s="18" t="s">
        <v>1</v>
      </c>
      <c r="B89" s="18"/>
      <c r="U89" s="18"/>
    </row>
    <row r="90" spans="1:21" ht="12.6" hidden="1" x14ac:dyDescent="0.2">
      <c r="A90" s="37" t="str">
        <f>A87</f>
        <v>#hiderow</v>
      </c>
      <c r="B90" s="41"/>
      <c r="C90" s="42" t="str">
        <f>"Total "&amp;C87</f>
        <v>Total Empty</v>
      </c>
      <c r="D90" s="42"/>
      <c r="E90" s="42"/>
      <c r="F90" s="42"/>
      <c r="G90" s="43"/>
      <c r="H90" s="43">
        <f>IF(Operator_GroupBS9="+",1,-1)</f>
        <v>1</v>
      </c>
      <c r="I90" s="43">
        <f t="shared" ref="I90:T90" si="13">SUMIFS(I88:I89,$D88:$D89,"&lt;&gt;*[-]*",$E88:$E89,"&lt;&gt;*[-]*",$F88:$F89,"&lt;&gt;*[-]*")</f>
        <v>0</v>
      </c>
      <c r="J90" s="43">
        <f t="shared" si="13"/>
        <v>0</v>
      </c>
      <c r="K90" s="43">
        <f t="shared" si="13"/>
        <v>0</v>
      </c>
      <c r="L90" s="43">
        <f t="shared" si="13"/>
        <v>0</v>
      </c>
      <c r="M90" s="43">
        <f t="shared" si="13"/>
        <v>0</v>
      </c>
      <c r="N90" s="43">
        <f t="shared" si="13"/>
        <v>0</v>
      </c>
      <c r="O90" s="43">
        <f t="shared" si="13"/>
        <v>0</v>
      </c>
      <c r="P90" s="43">
        <f t="shared" si="13"/>
        <v>0</v>
      </c>
      <c r="Q90" s="43">
        <f t="shared" si="13"/>
        <v>0</v>
      </c>
      <c r="R90" s="43">
        <f t="shared" si="13"/>
        <v>0</v>
      </c>
      <c r="S90" s="43">
        <f t="shared" si="13"/>
        <v>0</v>
      </c>
      <c r="T90" s="43">
        <f t="shared" si="13"/>
        <v>0</v>
      </c>
      <c r="U90" s="18"/>
    </row>
    <row r="91" spans="1:21" hidden="1" x14ac:dyDescent="0.2">
      <c r="A91" s="37" t="str">
        <f>A90</f>
        <v>#hiderow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18"/>
    </row>
    <row r="92" spans="1:21" ht="13.2" hidden="1" thickBot="1" x14ac:dyDescent="0.25">
      <c r="A92" s="37" t="str">
        <f>IF(COUNTBLANK(A93:A94)&gt;0,"#showrow","#hiderow")</f>
        <v>#hiderow</v>
      </c>
      <c r="B92" s="37"/>
      <c r="C92" s="20" t="str">
        <f>GroupBS10</f>
        <v>Empty</v>
      </c>
      <c r="D92" s="20"/>
      <c r="E92" s="20"/>
      <c r="F92" s="20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18"/>
    </row>
    <row r="93" spans="1:21" hidden="1" x14ac:dyDescent="0.2">
      <c r="A93" s="18" t="s">
        <v>1</v>
      </c>
      <c r="D93" s="22" t="s">
        <v>77</v>
      </c>
      <c r="E93" s="22" t="s">
        <v>76</v>
      </c>
      <c r="F93" s="22" t="s">
        <v>10</v>
      </c>
      <c r="G93" s="58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18"/>
    </row>
    <row r="94" spans="1:21" ht="12" hidden="1" thickBot="1" x14ac:dyDescent="0.25">
      <c r="A94" s="18" t="s">
        <v>1</v>
      </c>
      <c r="B94" s="18"/>
      <c r="U94" s="18"/>
    </row>
    <row r="95" spans="1:21" ht="12.6" hidden="1" x14ac:dyDescent="0.2">
      <c r="A95" s="37" t="str">
        <f>A92</f>
        <v>#hiderow</v>
      </c>
      <c r="B95" s="41"/>
      <c r="C95" s="42" t="str">
        <f>"Total "&amp;C92</f>
        <v>Total Empty</v>
      </c>
      <c r="D95" s="42"/>
      <c r="E95" s="42"/>
      <c r="F95" s="42"/>
      <c r="G95" s="43"/>
      <c r="H95" s="43">
        <f>IF(Operator_GroupBS10="+",1,-1)</f>
        <v>1</v>
      </c>
      <c r="I95" s="43">
        <f t="shared" ref="I95:T95" si="14">SUMIFS(I93:I94,$D93:$D94,"&lt;&gt;*[-]*",$E93:$E94,"&lt;&gt;*[-]*",$F93:$F94,"&lt;&gt;*[-]*")</f>
        <v>0</v>
      </c>
      <c r="J95" s="43">
        <f t="shared" si="14"/>
        <v>0</v>
      </c>
      <c r="K95" s="43">
        <f t="shared" si="14"/>
        <v>0</v>
      </c>
      <c r="L95" s="43">
        <f t="shared" si="14"/>
        <v>0</v>
      </c>
      <c r="M95" s="43">
        <f t="shared" si="14"/>
        <v>0</v>
      </c>
      <c r="N95" s="43">
        <f t="shared" si="14"/>
        <v>0</v>
      </c>
      <c r="O95" s="43">
        <f t="shared" si="14"/>
        <v>0</v>
      </c>
      <c r="P95" s="43">
        <f t="shared" si="14"/>
        <v>0</v>
      </c>
      <c r="Q95" s="43">
        <f t="shared" si="14"/>
        <v>0</v>
      </c>
      <c r="R95" s="43">
        <f t="shared" si="14"/>
        <v>0</v>
      </c>
      <c r="S95" s="43">
        <f t="shared" si="14"/>
        <v>0</v>
      </c>
      <c r="T95" s="43">
        <f t="shared" si="14"/>
        <v>0</v>
      </c>
      <c r="U95" s="18"/>
    </row>
    <row r="96" spans="1:21" hidden="1" x14ac:dyDescent="0.2">
      <c r="A96" s="37" t="str">
        <f>A95</f>
        <v>#hiderow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18"/>
    </row>
    <row r="97" spans="1:21" ht="12" thickBot="1" x14ac:dyDescent="0.25">
      <c r="A97" s="18" t="str">
        <f>A98</f>
        <v>#showrow</v>
      </c>
      <c r="B97" s="18"/>
      <c r="U97" s="18"/>
    </row>
    <row r="98" spans="1:21" ht="12.6" x14ac:dyDescent="0.2">
      <c r="A98" s="37" t="str">
        <f>IF(COUNTIF(A12:A96,"#showrow")&gt;0,"#showrow","#hiderow")</f>
        <v>#showrow</v>
      </c>
      <c r="B98" s="41"/>
      <c r="C98" s="42" t="str">
        <f>"Total "&amp;GroupBSTotal</f>
        <v>Total Balance Sheet</v>
      </c>
      <c r="D98" s="42"/>
      <c r="E98" s="42"/>
      <c r="F98" s="42"/>
      <c r="G98" s="43"/>
      <c r="H98" s="43"/>
      <c r="I98" s="43">
        <f t="shared" ref="I98:T98" si="15">ROUND(SUMPRODUCT($H$12:$H$97,I$12:I$97),2)</f>
        <v>0</v>
      </c>
      <c r="J98" s="43">
        <f t="shared" si="15"/>
        <v>0</v>
      </c>
      <c r="K98" s="43">
        <f t="shared" si="15"/>
        <v>0</v>
      </c>
      <c r="L98" s="43">
        <f t="shared" si="15"/>
        <v>0</v>
      </c>
      <c r="M98" s="43">
        <f t="shared" si="15"/>
        <v>0</v>
      </c>
      <c r="N98" s="43">
        <f t="shared" si="15"/>
        <v>0</v>
      </c>
      <c r="O98" s="43">
        <f t="shared" si="15"/>
        <v>0</v>
      </c>
      <c r="P98" s="43">
        <f t="shared" si="15"/>
        <v>0</v>
      </c>
      <c r="Q98" s="43">
        <f t="shared" si="15"/>
        <v>0</v>
      </c>
      <c r="R98" s="43">
        <f t="shared" si="15"/>
        <v>0</v>
      </c>
      <c r="S98" s="43">
        <f t="shared" si="15"/>
        <v>0</v>
      </c>
      <c r="T98" s="43">
        <f t="shared" si="15"/>
        <v>0</v>
      </c>
      <c r="U98" s="18"/>
    </row>
    <row r="99" spans="1:21" x14ac:dyDescent="0.2">
      <c r="A99" s="37" t="str">
        <f>A98</f>
        <v>#showrow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18"/>
    </row>
    <row r="100" spans="1:21" ht="13.2" hidden="1" thickBot="1" x14ac:dyDescent="0.25">
      <c r="A100" s="18" t="s">
        <v>1</v>
      </c>
      <c r="D100" s="20" t="str">
        <f>$D$4</f>
        <v>103 (Avista Sun City West)</v>
      </c>
      <c r="E100" s="20" t="str">
        <f>$E$4</f>
        <v>All Departments</v>
      </c>
      <c r="F100" s="20" t="str">
        <f>GroupBSTotal</f>
        <v>Balance Sheet</v>
      </c>
      <c r="G100" s="21"/>
      <c r="H100" s="21"/>
      <c r="I100" s="55">
        <v>484852.32</v>
      </c>
      <c r="J100" s="55">
        <v>521390.96</v>
      </c>
      <c r="K100" s="55">
        <v>561790.4</v>
      </c>
      <c r="L100" s="55">
        <v>568864.57999999996</v>
      </c>
      <c r="M100" s="55">
        <v>593570.5</v>
      </c>
      <c r="N100" s="55">
        <v>629347.66</v>
      </c>
      <c r="O100" s="55">
        <v>70586.12</v>
      </c>
      <c r="P100" s="55">
        <v>168160.56</v>
      </c>
      <c r="Q100" s="55">
        <v>288211.58</v>
      </c>
      <c r="R100" s="55">
        <v>384538.48</v>
      </c>
      <c r="S100" s="55">
        <v>412945.9</v>
      </c>
      <c r="T100" s="55">
        <v>408064.6</v>
      </c>
      <c r="U100" s="18"/>
    </row>
    <row r="101" spans="1:21" x14ac:dyDescent="0.2">
      <c r="A101" s="37"/>
      <c r="B101" s="37"/>
      <c r="C101" s="37"/>
      <c r="D101" s="37"/>
      <c r="E101" s="37"/>
      <c r="F101" s="37"/>
      <c r="G101" s="37"/>
      <c r="H101" s="3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18"/>
    </row>
    <row r="102" spans="1:21" ht="12.6" hidden="1" x14ac:dyDescent="0.2">
      <c r="A102" s="64" t="s">
        <v>1</v>
      </c>
      <c r="B102" s="64"/>
      <c r="C102" s="48" t="str">
        <f>"Cumulated "&amp;GroupTotal</f>
        <v>Cumulated Net Income</v>
      </c>
      <c r="D102" s="48"/>
      <c r="E102" s="48"/>
      <c r="F102" s="48"/>
      <c r="G102" s="44"/>
      <c r="H102" s="44"/>
      <c r="I102" s="44">
        <f>'T12 Summary'!I86</f>
        <v>14393.040000000005</v>
      </c>
      <c r="J102" s="44">
        <f>'T12 Summary'!J86</f>
        <v>32662.359999999971</v>
      </c>
      <c r="K102" s="44">
        <f>'T12 Summary'!K86</f>
        <v>52862.079999999929</v>
      </c>
      <c r="L102" s="44">
        <f>'T12 Summary'!L86</f>
        <v>56399.169999999918</v>
      </c>
      <c r="M102" s="44">
        <f>'T12 Summary'!M86</f>
        <v>68752.129999999903</v>
      </c>
      <c r="N102" s="44">
        <f>'T12 Summary'!N86</f>
        <v>86640.709999999905</v>
      </c>
      <c r="O102" s="44">
        <f>'T12 Summary'!O86</f>
        <v>121933.76999999993</v>
      </c>
      <c r="P102" s="44">
        <f>'T12 Summary'!P86</f>
        <v>170720.98999999993</v>
      </c>
      <c r="Q102" s="44">
        <f>'T12 Summary'!Q86</f>
        <v>230746.49999999991</v>
      </c>
      <c r="R102" s="44">
        <f>'T12 Summary'!R86</f>
        <v>278909.9499999999</v>
      </c>
      <c r="S102" s="44">
        <f>'T12 Summary'!S86</f>
        <v>293113.65999999986</v>
      </c>
      <c r="T102" s="44">
        <f>'T12 Summary'!T86</f>
        <v>290673.00999999989</v>
      </c>
      <c r="U102" s="65"/>
    </row>
  </sheetData>
  <sheetProtection algorithmName="SHA-512" hashValue="SmsWym0QQ4WaDPJrucKqDmAb7BXvn9ZWRkK4bzAb36KlPkQPO+K2cs5D84jcvO+6EJ8QfJlubBLScBiPiLVrKA==" saltValue="VIOsfW+kRe/9gk+JLphqbA==" spinCount="100000" sheet="1" objects="1" scenarios="1"/>
  <dataValidations count="1">
    <dataValidation type="list" allowBlank="1" showInputMessage="1" showErrorMessage="1" sqref="D5:E5" xr:uid="{29FC583F-C8F9-4492-8012-8D4A0616FB6B}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6A8C-4AD4-4C0B-B34E-A9E62E368909}">
  <sheetPr codeName="Sheet3">
    <pageSetUpPr fitToPage="1"/>
  </sheetPr>
  <dimension ref="A1:I252"/>
  <sheetViews>
    <sheetView showGridLines="0" topLeftCell="B1" zoomScaleNormal="100" workbookViewId="0">
      <selection activeCell="D158" sqref="D158"/>
    </sheetView>
  </sheetViews>
  <sheetFormatPr defaultColWidth="8.875" defaultRowHeight="15" customHeight="1" x14ac:dyDescent="0.2"/>
  <cols>
    <col min="1" max="1" width="8.875" style="6" hidden="1" customWidth="1"/>
    <col min="2" max="2" width="2.75" style="6" customWidth="1"/>
    <col min="3" max="7" width="25.75" style="6" customWidth="1"/>
    <col min="8" max="8" width="25.75" style="6" hidden="1" customWidth="1"/>
    <col min="9" max="10" width="25.75" style="6" customWidth="1"/>
    <col min="11" max="16384" width="8.875" style="6"/>
  </cols>
  <sheetData>
    <row r="1" spans="1:9" s="3" customFormat="1" ht="30" customHeight="1" x14ac:dyDescent="0.2">
      <c r="C1" s="3" t="s">
        <v>11</v>
      </c>
    </row>
    <row r="2" spans="1:9" s="4" customFormat="1" ht="20.100000000000001" customHeight="1" x14ac:dyDescent="0.2">
      <c r="C2" s="4" t="s">
        <v>12</v>
      </c>
    </row>
    <row r="3" spans="1:9" ht="30" customHeight="1" thickBot="1" x14ac:dyDescent="0.55000000000000004">
      <c r="A3" s="1" t="s">
        <v>0</v>
      </c>
      <c r="C3" s="5" t="s">
        <v>13</v>
      </c>
      <c r="D3" s="5"/>
      <c r="E3" s="5"/>
      <c r="F3" s="5"/>
      <c r="H3" s="1" t="s">
        <v>0</v>
      </c>
      <c r="I3" s="1"/>
    </row>
    <row r="4" spans="1:9" s="1" customFormat="1" ht="15" customHeight="1" thickTop="1" x14ac:dyDescent="0.2">
      <c r="A4" s="1" t="s">
        <v>14</v>
      </c>
    </row>
    <row r="5" spans="1:9" ht="20.25" customHeight="1" thickBot="1" x14ac:dyDescent="0.25">
      <c r="C5" s="8" t="s">
        <v>15</v>
      </c>
      <c r="D5" s="9" t="s">
        <v>16</v>
      </c>
      <c r="E5" s="9" t="s">
        <v>17</v>
      </c>
    </row>
    <row r="6" spans="1:9" ht="15" customHeight="1" thickBot="1" x14ac:dyDescent="0.25">
      <c r="C6" s="7" t="s">
        <v>18</v>
      </c>
      <c r="D6" s="10" t="b">
        <v>1</v>
      </c>
      <c r="E6" s="11">
        <v>1</v>
      </c>
    </row>
    <row r="7" spans="1:9" s="1" customFormat="1" ht="15" customHeight="1" x14ac:dyDescent="0.2"/>
    <row r="8" spans="1:9" ht="30" customHeight="1" thickBot="1" x14ac:dyDescent="0.55000000000000004">
      <c r="A8" s="1"/>
      <c r="C8" s="5" t="s">
        <v>19</v>
      </c>
      <c r="D8" s="5"/>
      <c r="E8" s="5"/>
      <c r="F8" s="5"/>
    </row>
    <row r="9" spans="1:9" s="1" customFormat="1" ht="15" customHeight="1" thickTop="1" x14ac:dyDescent="0.2"/>
    <row r="10" spans="1:9" s="1" customFormat="1" ht="20.25" customHeight="1" thickBot="1" x14ac:dyDescent="0.25">
      <c r="C10" s="8" t="s">
        <v>20</v>
      </c>
      <c r="D10" s="9" t="s">
        <v>21</v>
      </c>
    </row>
    <row r="11" spans="1:9" s="1" customFormat="1" ht="15" customHeight="1" thickBot="1" x14ac:dyDescent="0.25">
      <c r="B11" s="10" t="s">
        <v>72</v>
      </c>
      <c r="C11" s="7" t="s">
        <v>22</v>
      </c>
      <c r="D11" s="2" t="s">
        <v>33</v>
      </c>
      <c r="H11" s="1" t="str">
        <f>IF(D11="","Empty",D11)</f>
        <v>Revenue</v>
      </c>
    </row>
    <row r="12" spans="1:9" s="1" customFormat="1" ht="15" customHeight="1" thickBot="1" x14ac:dyDescent="0.25">
      <c r="B12" s="10" t="s">
        <v>73</v>
      </c>
      <c r="C12" s="7" t="s">
        <v>23</v>
      </c>
      <c r="D12" s="2" t="s">
        <v>2</v>
      </c>
      <c r="H12" s="1" t="str">
        <f t="shared" ref="H12:H21" si="0">IF(D12="","Empty",D12)</f>
        <v>Operating Expenses</v>
      </c>
    </row>
    <row r="13" spans="1:9" s="1" customFormat="1" ht="15" customHeight="1" thickBot="1" x14ac:dyDescent="0.25">
      <c r="B13" s="10" t="s">
        <v>72</v>
      </c>
      <c r="C13" s="7" t="s">
        <v>24</v>
      </c>
      <c r="D13" s="2" t="s">
        <v>98</v>
      </c>
      <c r="H13" s="1" t="str">
        <f t="shared" si="0"/>
        <v>Non-Operating Income</v>
      </c>
    </row>
    <row r="14" spans="1:9" s="1" customFormat="1" ht="15" customHeight="1" thickBot="1" x14ac:dyDescent="0.25">
      <c r="B14" s="10" t="s">
        <v>73</v>
      </c>
      <c r="C14" s="7" t="s">
        <v>25</v>
      </c>
      <c r="D14" s="2" t="s">
        <v>99</v>
      </c>
      <c r="H14" s="1" t="str">
        <f t="shared" si="0"/>
        <v>Non-Operating Expense</v>
      </c>
    </row>
    <row r="15" spans="1:9" s="1" customFormat="1" ht="15" customHeight="1" thickBot="1" x14ac:dyDescent="0.25">
      <c r="B15" s="10" t="s">
        <v>73</v>
      </c>
      <c r="C15" s="7" t="s">
        <v>26</v>
      </c>
      <c r="D15" s="2" t="s">
        <v>74</v>
      </c>
      <c r="H15" s="1" t="str">
        <f t="shared" si="0"/>
        <v>Income Tax Expense/Benefit</v>
      </c>
    </row>
    <row r="16" spans="1:9" s="1" customFormat="1" ht="15" customHeight="1" thickBot="1" x14ac:dyDescent="0.25">
      <c r="B16" s="10" t="s">
        <v>73</v>
      </c>
      <c r="C16" s="7" t="s">
        <v>27</v>
      </c>
      <c r="D16" s="2"/>
      <c r="H16" s="1" t="str">
        <f t="shared" si="0"/>
        <v>Empty</v>
      </c>
    </row>
    <row r="17" spans="2:8" s="1" customFormat="1" ht="15" customHeight="1" thickBot="1" x14ac:dyDescent="0.25">
      <c r="B17" s="10" t="s">
        <v>72</v>
      </c>
      <c r="C17" s="7" t="s">
        <v>28</v>
      </c>
      <c r="D17" s="2"/>
      <c r="H17" s="1" t="str">
        <f t="shared" si="0"/>
        <v>Empty</v>
      </c>
    </row>
    <row r="18" spans="2:8" s="1" customFormat="1" ht="15" customHeight="1" thickBot="1" x14ac:dyDescent="0.25">
      <c r="B18" s="10" t="s">
        <v>72</v>
      </c>
      <c r="C18" s="7" t="s">
        <v>29</v>
      </c>
      <c r="D18" s="2"/>
      <c r="H18" s="1" t="str">
        <f t="shared" si="0"/>
        <v>Empty</v>
      </c>
    </row>
    <row r="19" spans="2:8" s="1" customFormat="1" ht="15" customHeight="1" thickBot="1" x14ac:dyDescent="0.25">
      <c r="B19" s="10" t="s">
        <v>72</v>
      </c>
      <c r="C19" s="7" t="s">
        <v>30</v>
      </c>
      <c r="D19" s="2"/>
      <c r="H19" s="1" t="str">
        <f t="shared" si="0"/>
        <v>Empty</v>
      </c>
    </row>
    <row r="20" spans="2:8" s="1" customFormat="1" ht="15" customHeight="1" thickBot="1" x14ac:dyDescent="0.25">
      <c r="B20" s="10" t="s">
        <v>72</v>
      </c>
      <c r="C20" s="7" t="s">
        <v>31</v>
      </c>
      <c r="D20" s="2"/>
      <c r="H20" s="1" t="str">
        <f t="shared" si="0"/>
        <v>Empty</v>
      </c>
    </row>
    <row r="21" spans="2:8" s="1" customFormat="1" ht="15" customHeight="1" x14ac:dyDescent="0.2">
      <c r="C21" s="7" t="s">
        <v>32</v>
      </c>
      <c r="D21" s="2" t="s">
        <v>75</v>
      </c>
      <c r="H21" s="1" t="str">
        <f t="shared" si="0"/>
        <v>Net Income</v>
      </c>
    </row>
    <row r="22" spans="2:8" s="1" customFormat="1" ht="15" customHeight="1" x14ac:dyDescent="0.2"/>
    <row r="23" spans="2:8" s="17" customFormat="1" ht="20.25" customHeight="1" thickBot="1" x14ac:dyDescent="0.25">
      <c r="C23" s="8" t="s">
        <v>150</v>
      </c>
      <c r="D23" s="9" t="s">
        <v>21</v>
      </c>
    </row>
    <row r="24" spans="2:8" s="17" customFormat="1" ht="15" customHeight="1" thickBot="1" x14ac:dyDescent="0.25">
      <c r="B24" s="10" t="s">
        <v>72</v>
      </c>
      <c r="C24" s="16" t="s">
        <v>129</v>
      </c>
      <c r="D24" s="88" t="s">
        <v>140</v>
      </c>
      <c r="H24" s="17" t="str">
        <f>IF(D24="","Empty",D24)</f>
        <v>Assisted Living Revenue</v>
      </c>
    </row>
    <row r="25" spans="2:8" s="17" customFormat="1" ht="15" customHeight="1" thickBot="1" x14ac:dyDescent="0.25">
      <c r="B25" s="10" t="s">
        <v>72</v>
      </c>
      <c r="C25" s="16" t="s">
        <v>130</v>
      </c>
      <c r="D25" s="88" t="s">
        <v>141</v>
      </c>
      <c r="H25" s="17" t="str">
        <f t="shared" ref="H25:H40" si="1">IF(D25="","Empty",D25)</f>
        <v>Memory Care Revenue</v>
      </c>
    </row>
    <row r="26" spans="2:8" s="17" customFormat="1" ht="15" customHeight="1" thickBot="1" x14ac:dyDescent="0.25">
      <c r="B26" s="10" t="s">
        <v>72</v>
      </c>
      <c r="C26" s="16" t="s">
        <v>131</v>
      </c>
      <c r="D26" s="88" t="s">
        <v>142</v>
      </c>
      <c r="H26" s="17" t="str">
        <f t="shared" si="1"/>
        <v>Ancillary/Other Revenue</v>
      </c>
    </row>
    <row r="27" spans="2:8" s="17" customFormat="1" ht="15" customHeight="1" thickBot="1" x14ac:dyDescent="0.25">
      <c r="B27" s="10" t="s">
        <v>73</v>
      </c>
      <c r="C27" s="16" t="s">
        <v>132</v>
      </c>
      <c r="D27" s="88" t="s">
        <v>143</v>
      </c>
      <c r="H27" s="17" t="str">
        <f t="shared" si="1"/>
        <v>Salaries &amp; Wages</v>
      </c>
    </row>
    <row r="28" spans="2:8" s="17" customFormat="1" ht="15" customHeight="1" thickBot="1" x14ac:dyDescent="0.25">
      <c r="B28" s="10" t="s">
        <v>73</v>
      </c>
      <c r="C28" s="16" t="s">
        <v>133</v>
      </c>
      <c r="D28" s="88" t="s">
        <v>144</v>
      </c>
      <c r="H28" s="17" t="str">
        <f t="shared" si="1"/>
        <v>Payroll Tax</v>
      </c>
    </row>
    <row r="29" spans="2:8" s="17" customFormat="1" ht="15" customHeight="1" thickBot="1" x14ac:dyDescent="0.25">
      <c r="B29" s="10" t="s">
        <v>73</v>
      </c>
      <c r="C29" s="16" t="s">
        <v>134</v>
      </c>
      <c r="D29" s="88" t="s">
        <v>145</v>
      </c>
      <c r="H29" s="17" t="str">
        <f t="shared" si="1"/>
        <v>Benefits</v>
      </c>
    </row>
    <row r="30" spans="2:8" s="17" customFormat="1" ht="15" customHeight="1" thickBot="1" x14ac:dyDescent="0.25">
      <c r="B30" s="10" t="s">
        <v>73</v>
      </c>
      <c r="C30" s="16" t="s">
        <v>135</v>
      </c>
      <c r="D30" s="88" t="s">
        <v>146</v>
      </c>
      <c r="H30" s="17" t="str">
        <f t="shared" si="1"/>
        <v>Contract Services</v>
      </c>
    </row>
    <row r="31" spans="2:8" s="17" customFormat="1" ht="15" customHeight="1" thickBot="1" x14ac:dyDescent="0.25">
      <c r="B31" s="10" t="s">
        <v>73</v>
      </c>
      <c r="C31" s="16" t="s">
        <v>136</v>
      </c>
      <c r="D31" s="88" t="s">
        <v>147</v>
      </c>
      <c r="H31" s="17" t="str">
        <f t="shared" si="1"/>
        <v>Sales &amp; Marketing</v>
      </c>
    </row>
    <row r="32" spans="2:8" s="17" customFormat="1" ht="15" customHeight="1" thickBot="1" x14ac:dyDescent="0.25">
      <c r="B32" s="10" t="s">
        <v>73</v>
      </c>
      <c r="C32" s="16" t="s">
        <v>137</v>
      </c>
      <c r="D32" s="88" t="s">
        <v>148</v>
      </c>
      <c r="H32" s="17" t="str">
        <f t="shared" si="1"/>
        <v>Equipment</v>
      </c>
    </row>
    <row r="33" spans="2:8" s="17" customFormat="1" ht="15" customHeight="1" thickBot="1" x14ac:dyDescent="0.25">
      <c r="B33" s="10" t="s">
        <v>73</v>
      </c>
      <c r="C33" s="16" t="s">
        <v>138</v>
      </c>
      <c r="D33" s="88" t="s">
        <v>149</v>
      </c>
      <c r="H33" s="17" t="str">
        <f t="shared" si="1"/>
        <v>Supplies</v>
      </c>
    </row>
    <row r="34" spans="2:8" s="87" customFormat="1" ht="15" customHeight="1" thickBot="1" x14ac:dyDescent="0.25">
      <c r="B34" s="90" t="s">
        <v>73</v>
      </c>
      <c r="C34" s="89" t="s">
        <v>151</v>
      </c>
      <c r="D34" s="95" t="s">
        <v>156</v>
      </c>
      <c r="H34" s="87" t="str">
        <f t="shared" si="1"/>
        <v>Utilities</v>
      </c>
    </row>
    <row r="35" spans="2:8" s="87" customFormat="1" ht="15" customHeight="1" thickBot="1" x14ac:dyDescent="0.25">
      <c r="B35" s="90" t="s">
        <v>73</v>
      </c>
      <c r="C35" s="89" t="s">
        <v>152</v>
      </c>
      <c r="D35" s="95" t="s">
        <v>157</v>
      </c>
      <c r="H35" s="87" t="str">
        <f t="shared" si="1"/>
        <v>G&amp;A</v>
      </c>
    </row>
    <row r="36" spans="2:8" s="87" customFormat="1" ht="15" customHeight="1" thickBot="1" x14ac:dyDescent="0.25">
      <c r="B36" s="90" t="s">
        <v>73</v>
      </c>
      <c r="C36" s="89" t="s">
        <v>153</v>
      </c>
      <c r="D36" s="95" t="s">
        <v>158</v>
      </c>
      <c r="H36" s="87" t="str">
        <f t="shared" si="1"/>
        <v>Other G&amp;A</v>
      </c>
    </row>
    <row r="37" spans="2:8" s="87" customFormat="1" ht="15" customHeight="1" thickBot="1" x14ac:dyDescent="0.25">
      <c r="B37" s="90" t="s">
        <v>72</v>
      </c>
      <c r="C37" s="89" t="s">
        <v>154</v>
      </c>
      <c r="D37" s="95" t="s">
        <v>98</v>
      </c>
      <c r="H37" s="87" t="str">
        <f t="shared" si="1"/>
        <v>Non-Operating Income</v>
      </c>
    </row>
    <row r="38" spans="2:8" s="91" customFormat="1" ht="15" customHeight="1" thickBot="1" x14ac:dyDescent="0.25">
      <c r="B38" s="93" t="s">
        <v>73</v>
      </c>
      <c r="C38" s="92" t="s">
        <v>155</v>
      </c>
      <c r="D38" s="95" t="s">
        <v>99</v>
      </c>
      <c r="H38" s="94" t="str">
        <f t="shared" si="1"/>
        <v>Non-Operating Expense</v>
      </c>
    </row>
    <row r="39" spans="2:8" s="87" customFormat="1" ht="15" customHeight="1" thickBot="1" x14ac:dyDescent="0.25">
      <c r="B39" s="90" t="s">
        <v>73</v>
      </c>
      <c r="C39" s="89" t="s">
        <v>159</v>
      </c>
      <c r="D39" s="95" t="s">
        <v>74</v>
      </c>
      <c r="H39" s="94" t="str">
        <f t="shared" si="1"/>
        <v>Income Tax Expense/Benefit</v>
      </c>
    </row>
    <row r="40" spans="2:8" s="17" customFormat="1" ht="15" customHeight="1" x14ac:dyDescent="0.2">
      <c r="C40" s="16" t="s">
        <v>139</v>
      </c>
      <c r="D40" s="2" t="s">
        <v>75</v>
      </c>
      <c r="H40" s="94" t="str">
        <f t="shared" si="1"/>
        <v>Net Income</v>
      </c>
    </row>
    <row r="41" spans="2:8" s="17" customFormat="1" ht="15" customHeight="1" thickBot="1" x14ac:dyDescent="0.25"/>
    <row r="42" spans="2:8" s="17" customFormat="1" ht="15" customHeight="1" thickBot="1" x14ac:dyDescent="0.25">
      <c r="C42" s="16" t="s">
        <v>96</v>
      </c>
      <c r="D42" s="10" t="b">
        <v>1</v>
      </c>
    </row>
    <row r="43" spans="2:8" s="17" customFormat="1" ht="15" customHeight="1" x14ac:dyDescent="0.2"/>
    <row r="44" spans="2:8" s="17" customFormat="1" ht="20.25" customHeight="1" thickBot="1" x14ac:dyDescent="0.25">
      <c r="C44" s="8" t="s">
        <v>20</v>
      </c>
      <c r="D44" s="9" t="s">
        <v>21</v>
      </c>
    </row>
    <row r="45" spans="2:8" s="17" customFormat="1" ht="15" customHeight="1" thickBot="1" x14ac:dyDescent="0.25">
      <c r="B45" s="10" t="s">
        <v>72</v>
      </c>
      <c r="C45" s="16" t="s">
        <v>81</v>
      </c>
      <c r="D45" s="2" t="s">
        <v>92</v>
      </c>
      <c r="H45" s="17" t="str">
        <f>IF(D45="","Empty",D45)</f>
        <v>Assets</v>
      </c>
    </row>
    <row r="46" spans="2:8" s="17" customFormat="1" ht="15" customHeight="1" thickBot="1" x14ac:dyDescent="0.25">
      <c r="B46" s="10" t="s">
        <v>73</v>
      </c>
      <c r="C46" s="16" t="s">
        <v>82</v>
      </c>
      <c r="D46" s="2" t="s">
        <v>93</v>
      </c>
      <c r="H46" s="17" t="str">
        <f t="shared" ref="H46:H55" si="2">IF(D46="","Empty",D46)</f>
        <v>Liabilities</v>
      </c>
    </row>
    <row r="47" spans="2:8" s="17" customFormat="1" ht="15" customHeight="1" thickBot="1" x14ac:dyDescent="0.25">
      <c r="B47" s="10" t="s">
        <v>73</v>
      </c>
      <c r="C47" s="16" t="s">
        <v>83</v>
      </c>
      <c r="D47" s="2" t="s">
        <v>102</v>
      </c>
      <c r="H47" s="17" t="str">
        <f t="shared" si="2"/>
        <v>Shareholders' Equity</v>
      </c>
    </row>
    <row r="48" spans="2:8" s="17" customFormat="1" ht="15" customHeight="1" thickBot="1" x14ac:dyDescent="0.25">
      <c r="B48" s="10" t="s">
        <v>73</v>
      </c>
      <c r="C48" s="16" t="s">
        <v>84</v>
      </c>
      <c r="D48" s="2" t="s">
        <v>101</v>
      </c>
      <c r="H48" s="17" t="str">
        <f t="shared" si="2"/>
        <v>Cumulative Net Income</v>
      </c>
    </row>
    <row r="49" spans="1:8" s="17" customFormat="1" ht="15" customHeight="1" thickBot="1" x14ac:dyDescent="0.25">
      <c r="B49" s="10" t="s">
        <v>72</v>
      </c>
      <c r="C49" s="16" t="s">
        <v>85</v>
      </c>
      <c r="D49" s="2"/>
      <c r="H49" s="17" t="str">
        <f t="shared" si="2"/>
        <v>Empty</v>
      </c>
    </row>
    <row r="50" spans="1:8" s="17" customFormat="1" ht="15" customHeight="1" thickBot="1" x14ac:dyDescent="0.25">
      <c r="B50" s="10" t="s">
        <v>72</v>
      </c>
      <c r="C50" s="16" t="s">
        <v>86</v>
      </c>
      <c r="D50" s="2"/>
      <c r="H50" s="17" t="str">
        <f t="shared" si="2"/>
        <v>Empty</v>
      </c>
    </row>
    <row r="51" spans="1:8" s="17" customFormat="1" ht="15" customHeight="1" thickBot="1" x14ac:dyDescent="0.25">
      <c r="B51" s="10" t="s">
        <v>72</v>
      </c>
      <c r="C51" s="16" t="s">
        <v>87</v>
      </c>
      <c r="D51" s="2"/>
      <c r="H51" s="17" t="str">
        <f t="shared" si="2"/>
        <v>Empty</v>
      </c>
    </row>
    <row r="52" spans="1:8" s="17" customFormat="1" ht="15" customHeight="1" thickBot="1" x14ac:dyDescent="0.25">
      <c r="B52" s="10" t="s">
        <v>72</v>
      </c>
      <c r="C52" s="16" t="s">
        <v>88</v>
      </c>
      <c r="D52" s="2"/>
      <c r="H52" s="17" t="str">
        <f t="shared" si="2"/>
        <v>Empty</v>
      </c>
    </row>
    <row r="53" spans="1:8" s="17" customFormat="1" ht="15" customHeight="1" thickBot="1" x14ac:dyDescent="0.25">
      <c r="B53" s="10" t="s">
        <v>72</v>
      </c>
      <c r="C53" s="16" t="s">
        <v>89</v>
      </c>
      <c r="D53" s="2"/>
      <c r="H53" s="17" t="str">
        <f t="shared" si="2"/>
        <v>Empty</v>
      </c>
    </row>
    <row r="54" spans="1:8" s="17" customFormat="1" ht="15" customHeight="1" thickBot="1" x14ac:dyDescent="0.25">
      <c r="B54" s="10" t="s">
        <v>72</v>
      </c>
      <c r="C54" s="16" t="s">
        <v>90</v>
      </c>
      <c r="D54" s="2"/>
      <c r="H54" s="17" t="str">
        <f t="shared" si="2"/>
        <v>Empty</v>
      </c>
    </row>
    <row r="55" spans="1:8" s="17" customFormat="1" ht="15" customHeight="1" x14ac:dyDescent="0.2">
      <c r="C55" s="16" t="s">
        <v>91</v>
      </c>
      <c r="D55" s="2" t="s">
        <v>80</v>
      </c>
      <c r="H55" s="17" t="str">
        <f t="shared" si="2"/>
        <v>Balance Sheet</v>
      </c>
    </row>
    <row r="56" spans="1:8" s="17" customFormat="1" ht="15" customHeight="1" x14ac:dyDescent="0.2"/>
    <row r="57" spans="1:8" ht="30" customHeight="1" thickBot="1" x14ac:dyDescent="0.55000000000000004">
      <c r="B57" s="1"/>
      <c r="C57" s="5" t="s">
        <v>34</v>
      </c>
      <c r="D57" s="5"/>
      <c r="E57" s="5"/>
      <c r="F57" s="5"/>
    </row>
    <row r="58" spans="1:8" s="1" customFormat="1" ht="15" customHeight="1" thickTop="1" x14ac:dyDescent="0.2">
      <c r="A58" s="6"/>
    </row>
    <row r="59" spans="1:8" ht="20.25" customHeight="1" thickBot="1" x14ac:dyDescent="0.25">
      <c r="C59" s="8" t="s">
        <v>69</v>
      </c>
      <c r="D59" s="9" t="s">
        <v>21</v>
      </c>
      <c r="E59" s="9" t="s">
        <v>35</v>
      </c>
      <c r="F59" s="9" t="s">
        <v>36</v>
      </c>
    </row>
    <row r="60" spans="1:8" ht="15" customHeight="1" x14ac:dyDescent="0.2">
      <c r="C60" s="7" t="s">
        <v>37</v>
      </c>
      <c r="D60" s="2">
        <v>2022</v>
      </c>
      <c r="E60" s="7">
        <f>IFERROR(LEFT($D60,SEARCH("(",$D60,1)-2),IF(ISBLANK($D60),"",$D60))</f>
        <v>2022</v>
      </c>
      <c r="F60" s="7" t="str">
        <f>IFERROR(MID(D60,LEN(E60)+3,LEN(D60)-LEN(E60)-3),"")</f>
        <v/>
      </c>
    </row>
    <row r="61" spans="1:8" ht="15" customHeight="1" x14ac:dyDescent="0.2">
      <c r="C61" s="7" t="s">
        <v>38</v>
      </c>
      <c r="D61" s="2" t="s">
        <v>289</v>
      </c>
      <c r="E61" s="7">
        <f>VALUE(LEFT($D61,2))</f>
        <v>6</v>
      </c>
      <c r="F61" s="7" t="str">
        <f>IFERROR(MID(D61,LEN(E61)+3,LEN(D61)-LEN(E61)-3),"")</f>
        <v>Jun</v>
      </c>
    </row>
    <row r="62" spans="1:8" ht="15" customHeight="1" x14ac:dyDescent="0.2">
      <c r="C62" s="7" t="s">
        <v>39</v>
      </c>
      <c r="D62" s="2" t="s">
        <v>103</v>
      </c>
      <c r="E62" s="7" t="str">
        <f>IFERROR(LEFT($D62,SEARCH("(",$D62,1)-2),IF(ISBLANK($D62),"",$D62))</f>
        <v>Plan</v>
      </c>
      <c r="F62" s="7" t="str">
        <f>IFERROR(MID(D62,LEN(E62)+3,LEN(D62)-LEN(E62)-3),"")</f>
        <v/>
      </c>
    </row>
    <row r="64" spans="1:8" ht="20.25" customHeight="1" thickBot="1" x14ac:dyDescent="0.25">
      <c r="C64" s="8" t="s">
        <v>70</v>
      </c>
      <c r="D64" s="9" t="s">
        <v>21</v>
      </c>
      <c r="E64" s="9" t="s">
        <v>35</v>
      </c>
    </row>
    <row r="65" spans="3:6" ht="15" customHeight="1" x14ac:dyDescent="0.2">
      <c r="C65" s="7" t="s">
        <v>40</v>
      </c>
      <c r="D65" s="2" t="s">
        <v>41</v>
      </c>
      <c r="E65" s="7">
        <f>VALUE(LEFT($D65,2))</f>
        <v>1</v>
      </c>
    </row>
    <row r="66" spans="3:6" ht="15" customHeight="1" x14ac:dyDescent="0.2">
      <c r="C66" s="7" t="s">
        <v>42</v>
      </c>
      <c r="D66" s="2" t="s">
        <v>95</v>
      </c>
      <c r="E66" s="7" t="str">
        <f>IFERROR(LEFT($D66,SEARCH("(",$D66,1)-2),IF(ISBLANK($D66),"",$D66))</f>
        <v>Regular Planning</v>
      </c>
    </row>
    <row r="68" spans="3:6" ht="30" customHeight="1" thickBot="1" x14ac:dyDescent="0.55000000000000004">
      <c r="C68" s="5" t="s">
        <v>47</v>
      </c>
      <c r="D68" s="5"/>
      <c r="E68" s="5"/>
      <c r="F68" s="5"/>
    </row>
    <row r="69" spans="3:6" s="1" customFormat="1" ht="15" customHeight="1" thickTop="1" x14ac:dyDescent="0.2"/>
    <row r="70" spans="3:6" s="1" customFormat="1" ht="15" customHeight="1" x14ac:dyDescent="0.2">
      <c r="C70" s="12" t="s">
        <v>43</v>
      </c>
      <c r="D70" s="7" t="s">
        <v>71</v>
      </c>
    </row>
    <row r="71" spans="3:6" s="1" customFormat="1" ht="15" customHeight="1" x14ac:dyDescent="0.2"/>
    <row r="72" spans="3:6" s="94" customFormat="1" ht="15" customHeight="1" thickBot="1" x14ac:dyDescent="0.25">
      <c r="C72" s="8" t="s">
        <v>219</v>
      </c>
      <c r="D72" s="9" t="s">
        <v>48</v>
      </c>
      <c r="E72" s="9" t="s">
        <v>21</v>
      </c>
    </row>
    <row r="73" spans="3:6" s="94" customFormat="1" ht="15" customHeight="1" x14ac:dyDescent="0.2">
      <c r="C73" s="92" t="s">
        <v>4</v>
      </c>
      <c r="D73" s="92" t="s">
        <v>49</v>
      </c>
      <c r="E73" s="95"/>
    </row>
    <row r="74" spans="3:6" s="94" customFormat="1" ht="15" customHeight="1" x14ac:dyDescent="0.2">
      <c r="C74" s="92" t="s">
        <v>44</v>
      </c>
      <c r="D74" s="92" t="s">
        <v>49</v>
      </c>
      <c r="E74" s="95"/>
    </row>
    <row r="75" spans="3:6" s="94" customFormat="1" ht="15" customHeight="1" x14ac:dyDescent="0.2">
      <c r="C75" s="92" t="s">
        <v>45</v>
      </c>
      <c r="D75" s="92" t="s">
        <v>49</v>
      </c>
      <c r="E75" s="95"/>
    </row>
    <row r="76" spans="3:6" s="94" customFormat="1" ht="15" customHeight="1" x14ac:dyDescent="0.2">
      <c r="C76" s="92" t="s">
        <v>50</v>
      </c>
      <c r="D76" s="92" t="s">
        <v>51</v>
      </c>
      <c r="E76" s="95" t="s">
        <v>52</v>
      </c>
    </row>
    <row r="77" spans="3:6" s="94" customFormat="1" ht="15" customHeight="1" x14ac:dyDescent="0.2">
      <c r="C77" s="92" t="s">
        <v>53</v>
      </c>
      <c r="D77" s="92" t="s">
        <v>51</v>
      </c>
      <c r="E77" s="95" t="s">
        <v>54</v>
      </c>
    </row>
    <row r="78" spans="3:6" s="94" customFormat="1" ht="15" customHeight="1" x14ac:dyDescent="0.2">
      <c r="C78" s="92" t="s">
        <v>55</v>
      </c>
      <c r="D78" s="92" t="s">
        <v>51</v>
      </c>
      <c r="E78" s="95" t="s">
        <v>56</v>
      </c>
    </row>
    <row r="79" spans="3:6" s="94" customFormat="1" ht="15" customHeight="1" x14ac:dyDescent="0.2">
      <c r="C79" s="92" t="s">
        <v>57</v>
      </c>
      <c r="D79" s="92" t="s">
        <v>51</v>
      </c>
      <c r="E79" s="95" t="s">
        <v>58</v>
      </c>
    </row>
    <row r="80" spans="3:6" s="94" customFormat="1" ht="15" customHeight="1" x14ac:dyDescent="0.2">
      <c r="C80" s="92" t="s">
        <v>5</v>
      </c>
      <c r="D80" s="92" t="s">
        <v>59</v>
      </c>
      <c r="E80" s="95"/>
    </row>
    <row r="81" spans="3:6" s="94" customFormat="1" ht="15" customHeight="1" x14ac:dyDescent="0.2">
      <c r="C81" s="92" t="s">
        <v>60</v>
      </c>
      <c r="D81" s="92" t="s">
        <v>59</v>
      </c>
      <c r="E81" s="95"/>
    </row>
    <row r="82" spans="3:6" s="94" customFormat="1" ht="15" customHeight="1" x14ac:dyDescent="0.2">
      <c r="C82" s="92" t="s">
        <v>6</v>
      </c>
      <c r="D82" s="92" t="s">
        <v>59</v>
      </c>
      <c r="E82" s="95"/>
    </row>
    <row r="83" spans="3:6" s="94" customFormat="1" ht="15" customHeight="1" x14ac:dyDescent="0.2">
      <c r="C83" s="92" t="s">
        <v>46</v>
      </c>
      <c r="D83" s="92" t="s">
        <v>51</v>
      </c>
      <c r="E83" s="95" t="s">
        <v>97</v>
      </c>
    </row>
    <row r="84" spans="3:6" s="94" customFormat="1" ht="15" customHeight="1" x14ac:dyDescent="0.2">
      <c r="C84" s="92" t="s">
        <v>61</v>
      </c>
      <c r="D84" s="92" t="s">
        <v>51</v>
      </c>
      <c r="E84" s="95" t="s">
        <v>8</v>
      </c>
    </row>
    <row r="85" spans="3:6" s="94" customFormat="1" ht="15" customHeight="1" x14ac:dyDescent="0.2"/>
    <row r="86" spans="3:6" ht="20.25" customHeight="1" thickBot="1" x14ac:dyDescent="0.25">
      <c r="C86" s="8" t="s">
        <v>118</v>
      </c>
      <c r="D86" s="9" t="s">
        <v>48</v>
      </c>
      <c r="E86" s="9" t="s">
        <v>21</v>
      </c>
      <c r="F86" s="1"/>
    </row>
    <row r="87" spans="3:6" ht="15" customHeight="1" x14ac:dyDescent="0.2">
      <c r="C87" s="7" t="s">
        <v>4</v>
      </c>
      <c r="D87" s="7" t="s">
        <v>49</v>
      </c>
      <c r="E87" s="2"/>
      <c r="F87" s="1"/>
    </row>
    <row r="88" spans="3:6" ht="15" customHeight="1" x14ac:dyDescent="0.2">
      <c r="C88" s="7" t="s">
        <v>44</v>
      </c>
      <c r="D88" s="16" t="s">
        <v>49</v>
      </c>
      <c r="E88" s="2"/>
      <c r="F88" s="1"/>
    </row>
    <row r="89" spans="3:6" ht="15" customHeight="1" x14ac:dyDescent="0.2">
      <c r="C89" s="7" t="s">
        <v>45</v>
      </c>
      <c r="D89" s="16" t="s">
        <v>49</v>
      </c>
      <c r="E89" s="2"/>
      <c r="F89" s="1"/>
    </row>
    <row r="90" spans="3:6" ht="15" customHeight="1" x14ac:dyDescent="0.2">
      <c r="C90" s="7" t="s">
        <v>50</v>
      </c>
      <c r="D90" s="7" t="s">
        <v>51</v>
      </c>
      <c r="E90" s="2" t="s">
        <v>52</v>
      </c>
      <c r="F90" s="1"/>
    </row>
    <row r="91" spans="3:6" ht="15" customHeight="1" x14ac:dyDescent="0.2">
      <c r="C91" s="7" t="s">
        <v>53</v>
      </c>
      <c r="D91" s="7" t="s">
        <v>51</v>
      </c>
      <c r="E91" s="2" t="s">
        <v>54</v>
      </c>
      <c r="F91" s="1"/>
    </row>
    <row r="92" spans="3:6" ht="15" customHeight="1" x14ac:dyDescent="0.2">
      <c r="C92" s="7" t="s">
        <v>55</v>
      </c>
      <c r="D92" s="7" t="s">
        <v>51</v>
      </c>
      <c r="E92" s="2" t="s">
        <v>56</v>
      </c>
      <c r="F92" s="1"/>
    </row>
    <row r="93" spans="3:6" ht="15" customHeight="1" x14ac:dyDescent="0.2">
      <c r="C93" s="7" t="s">
        <v>57</v>
      </c>
      <c r="D93" s="7" t="s">
        <v>51</v>
      </c>
      <c r="E93" s="2" t="s">
        <v>58</v>
      </c>
      <c r="F93" s="1"/>
    </row>
    <row r="94" spans="3:6" ht="15" customHeight="1" x14ac:dyDescent="0.2">
      <c r="C94" s="7" t="s">
        <v>5</v>
      </c>
      <c r="D94" s="7" t="s">
        <v>59</v>
      </c>
      <c r="E94" s="2"/>
      <c r="F94" s="1"/>
    </row>
    <row r="95" spans="3:6" ht="15" customHeight="1" x14ac:dyDescent="0.2">
      <c r="C95" s="7" t="s">
        <v>60</v>
      </c>
      <c r="D95" s="7" t="s">
        <v>59</v>
      </c>
      <c r="E95" s="2"/>
      <c r="F95" s="1"/>
    </row>
    <row r="96" spans="3:6" ht="15" customHeight="1" x14ac:dyDescent="0.2">
      <c r="C96" s="7" t="s">
        <v>6</v>
      </c>
      <c r="D96" s="7" t="s">
        <v>59</v>
      </c>
      <c r="E96" s="2"/>
      <c r="F96" s="1"/>
    </row>
    <row r="97" spans="3:6" ht="15" customHeight="1" x14ac:dyDescent="0.2">
      <c r="C97" s="7" t="s">
        <v>46</v>
      </c>
      <c r="D97" s="16" t="s">
        <v>51</v>
      </c>
      <c r="E97" s="2" t="s">
        <v>97</v>
      </c>
      <c r="F97" s="1"/>
    </row>
    <row r="98" spans="3:6" ht="15" customHeight="1" x14ac:dyDescent="0.2">
      <c r="C98" s="7" t="s">
        <v>61</v>
      </c>
      <c r="D98" s="16" t="s">
        <v>51</v>
      </c>
      <c r="E98" s="2" t="s">
        <v>8</v>
      </c>
      <c r="F98" s="1"/>
    </row>
    <row r="99" spans="3:6" s="1" customFormat="1" ht="15" customHeight="1" x14ac:dyDescent="0.2"/>
    <row r="100" spans="3:6" ht="20.25" customHeight="1" thickBot="1" x14ac:dyDescent="0.25">
      <c r="C100" s="8" t="s">
        <v>128</v>
      </c>
      <c r="D100" s="9" t="s">
        <v>48</v>
      </c>
      <c r="E100" s="9" t="s">
        <v>21</v>
      </c>
      <c r="F100" s="17"/>
    </row>
    <row r="101" spans="3:6" ht="15" customHeight="1" x14ac:dyDescent="0.2">
      <c r="C101" s="16" t="s">
        <v>4</v>
      </c>
      <c r="D101" s="16" t="s">
        <v>49</v>
      </c>
      <c r="E101" s="2"/>
      <c r="F101" s="17"/>
    </row>
    <row r="102" spans="3:6" ht="15" customHeight="1" x14ac:dyDescent="0.2">
      <c r="C102" s="16" t="s">
        <v>44</v>
      </c>
      <c r="D102" s="16" t="s">
        <v>49</v>
      </c>
      <c r="E102" s="2"/>
      <c r="F102" s="17"/>
    </row>
    <row r="103" spans="3:6" ht="15" customHeight="1" x14ac:dyDescent="0.2">
      <c r="C103" s="16" t="s">
        <v>45</v>
      </c>
      <c r="D103" s="16" t="s">
        <v>49</v>
      </c>
      <c r="E103" s="2"/>
      <c r="F103" s="17"/>
    </row>
    <row r="104" spans="3:6" ht="15" customHeight="1" x14ac:dyDescent="0.2">
      <c r="C104" s="16" t="s">
        <v>50</v>
      </c>
      <c r="D104" s="16" t="s">
        <v>51</v>
      </c>
      <c r="E104" s="2" t="s">
        <v>52</v>
      </c>
      <c r="F104" s="17"/>
    </row>
    <row r="105" spans="3:6" ht="15" customHeight="1" x14ac:dyDescent="0.2">
      <c r="C105" s="16" t="s">
        <v>53</v>
      </c>
      <c r="D105" s="16" t="s">
        <v>51</v>
      </c>
      <c r="E105" s="2" t="s">
        <v>54</v>
      </c>
      <c r="F105" s="17"/>
    </row>
    <row r="106" spans="3:6" ht="15" customHeight="1" x14ac:dyDescent="0.2">
      <c r="C106" s="16" t="s">
        <v>55</v>
      </c>
      <c r="D106" s="16" t="s">
        <v>51</v>
      </c>
      <c r="E106" s="2" t="s">
        <v>56</v>
      </c>
      <c r="F106" s="17"/>
    </row>
    <row r="107" spans="3:6" ht="15" customHeight="1" x14ac:dyDescent="0.2">
      <c r="C107" s="16" t="s">
        <v>57</v>
      </c>
      <c r="D107" s="16" t="s">
        <v>51</v>
      </c>
      <c r="E107" s="2" t="s">
        <v>58</v>
      </c>
      <c r="F107" s="17"/>
    </row>
    <row r="108" spans="3:6" ht="15" customHeight="1" x14ac:dyDescent="0.2">
      <c r="C108" s="16" t="s">
        <v>5</v>
      </c>
      <c r="D108" s="16" t="s">
        <v>59</v>
      </c>
      <c r="E108" s="2"/>
      <c r="F108" s="17"/>
    </row>
    <row r="109" spans="3:6" ht="15" customHeight="1" x14ac:dyDescent="0.2">
      <c r="C109" s="16" t="s">
        <v>60</v>
      </c>
      <c r="D109" s="16" t="s">
        <v>59</v>
      </c>
      <c r="E109" s="2"/>
      <c r="F109" s="17"/>
    </row>
    <row r="110" spans="3:6" ht="15" customHeight="1" x14ac:dyDescent="0.2">
      <c r="C110" s="16" t="s">
        <v>6</v>
      </c>
      <c r="D110" s="16" t="s">
        <v>59</v>
      </c>
      <c r="E110" s="2"/>
      <c r="F110" s="17"/>
    </row>
    <row r="111" spans="3:6" ht="15" customHeight="1" x14ac:dyDescent="0.2">
      <c r="C111" s="16" t="s">
        <v>46</v>
      </c>
      <c r="D111" s="16" t="s">
        <v>51</v>
      </c>
      <c r="E111" s="2" t="s">
        <v>97</v>
      </c>
      <c r="F111" s="17"/>
    </row>
    <row r="112" spans="3:6" ht="15" customHeight="1" x14ac:dyDescent="0.2">
      <c r="C112" s="16" t="s">
        <v>61</v>
      </c>
      <c r="D112" s="16" t="s">
        <v>51</v>
      </c>
      <c r="E112" s="2" t="s">
        <v>8</v>
      </c>
      <c r="F112" s="17"/>
    </row>
    <row r="113" spans="3:6" s="17" customFormat="1" ht="15" customHeight="1" x14ac:dyDescent="0.2"/>
    <row r="114" spans="3:6" ht="20.25" customHeight="1" thickBot="1" x14ac:dyDescent="0.25">
      <c r="C114" s="8" t="s">
        <v>288</v>
      </c>
      <c r="D114" s="9" t="s">
        <v>48</v>
      </c>
      <c r="E114" s="9" t="s">
        <v>21</v>
      </c>
      <c r="F114" s="94"/>
    </row>
    <row r="115" spans="3:6" ht="15" customHeight="1" x14ac:dyDescent="0.2">
      <c r="C115" s="92" t="s">
        <v>4</v>
      </c>
      <c r="D115" s="92" t="s">
        <v>49</v>
      </c>
      <c r="E115" s="95"/>
      <c r="F115" s="94"/>
    </row>
    <row r="116" spans="3:6" ht="15" customHeight="1" x14ac:dyDescent="0.2">
      <c r="C116" s="92" t="s">
        <v>44</v>
      </c>
      <c r="D116" s="92" t="s">
        <v>49</v>
      </c>
      <c r="E116" s="95"/>
      <c r="F116" s="94"/>
    </row>
    <row r="117" spans="3:6" ht="15" customHeight="1" x14ac:dyDescent="0.2">
      <c r="C117" s="92" t="s">
        <v>45</v>
      </c>
      <c r="D117" s="92" t="s">
        <v>49</v>
      </c>
      <c r="E117" s="95"/>
      <c r="F117" s="94"/>
    </row>
    <row r="118" spans="3:6" ht="15" customHeight="1" x14ac:dyDescent="0.2">
      <c r="C118" s="92" t="s">
        <v>50</v>
      </c>
      <c r="D118" s="92" t="s">
        <v>51</v>
      </c>
      <c r="E118" s="95" t="s">
        <v>52</v>
      </c>
      <c r="F118" s="94"/>
    </row>
    <row r="119" spans="3:6" ht="15" customHeight="1" x14ac:dyDescent="0.2">
      <c r="C119" s="92" t="s">
        <v>53</v>
      </c>
      <c r="D119" s="92" t="s">
        <v>51</v>
      </c>
      <c r="E119" s="95" t="s">
        <v>54</v>
      </c>
      <c r="F119" s="94"/>
    </row>
    <row r="120" spans="3:6" ht="15" customHeight="1" x14ac:dyDescent="0.2">
      <c r="C120" s="92" t="s">
        <v>55</v>
      </c>
      <c r="D120" s="92" t="s">
        <v>51</v>
      </c>
      <c r="E120" s="95" t="s">
        <v>56</v>
      </c>
      <c r="F120" s="94"/>
    </row>
    <row r="121" spans="3:6" ht="15" customHeight="1" x14ac:dyDescent="0.2">
      <c r="C121" s="92" t="s">
        <v>57</v>
      </c>
      <c r="D121" s="92" t="s">
        <v>51</v>
      </c>
      <c r="E121" s="95" t="s">
        <v>58</v>
      </c>
      <c r="F121" s="94"/>
    </row>
    <row r="122" spans="3:6" ht="15" customHeight="1" x14ac:dyDescent="0.2">
      <c r="C122" s="92" t="s">
        <v>5</v>
      </c>
      <c r="D122" s="92" t="s">
        <v>59</v>
      </c>
      <c r="E122" s="95"/>
      <c r="F122" s="94"/>
    </row>
    <row r="123" spans="3:6" ht="15" customHeight="1" x14ac:dyDescent="0.2">
      <c r="C123" s="92" t="s">
        <v>60</v>
      </c>
      <c r="D123" s="92" t="s">
        <v>59</v>
      </c>
      <c r="E123" s="95"/>
      <c r="F123" s="94"/>
    </row>
    <row r="124" spans="3:6" ht="15" customHeight="1" x14ac:dyDescent="0.2">
      <c r="C124" s="92" t="s">
        <v>6</v>
      </c>
      <c r="D124" s="92" t="s">
        <v>59</v>
      </c>
      <c r="E124" s="95"/>
      <c r="F124" s="94"/>
    </row>
    <row r="125" spans="3:6" ht="15" customHeight="1" x14ac:dyDescent="0.2">
      <c r="C125" s="92" t="s">
        <v>46</v>
      </c>
      <c r="D125" s="92" t="s">
        <v>51</v>
      </c>
      <c r="E125" s="95" t="s">
        <v>97</v>
      </c>
      <c r="F125" s="94"/>
    </row>
    <row r="126" spans="3:6" ht="15" customHeight="1" x14ac:dyDescent="0.2">
      <c r="C126" s="92" t="s">
        <v>61</v>
      </c>
      <c r="D126" s="92" t="s">
        <v>51</v>
      </c>
      <c r="E126" s="95" t="s">
        <v>8</v>
      </c>
      <c r="F126" s="94"/>
    </row>
    <row r="127" spans="3:6" s="94" customFormat="1" ht="15" customHeight="1" x14ac:dyDescent="0.2"/>
    <row r="128" spans="3:6" ht="20.25" customHeight="1" thickBot="1" x14ac:dyDescent="0.25">
      <c r="C128" s="8" t="s">
        <v>119</v>
      </c>
      <c r="D128" s="9" t="s">
        <v>48</v>
      </c>
      <c r="E128" s="9" t="s">
        <v>21</v>
      </c>
      <c r="F128" s="17"/>
    </row>
    <row r="129" spans="3:6" ht="15" customHeight="1" x14ac:dyDescent="0.2">
      <c r="C129" s="16" t="s">
        <v>4</v>
      </c>
      <c r="D129" s="16" t="s">
        <v>49</v>
      </c>
      <c r="E129" s="2"/>
      <c r="F129" s="17"/>
    </row>
    <row r="130" spans="3:6" ht="15" customHeight="1" x14ac:dyDescent="0.2">
      <c r="C130" s="16" t="s">
        <v>44</v>
      </c>
      <c r="D130" s="16" t="s">
        <v>49</v>
      </c>
      <c r="E130" s="2"/>
      <c r="F130" s="17"/>
    </row>
    <row r="131" spans="3:6" ht="15" customHeight="1" x14ac:dyDescent="0.2">
      <c r="C131" s="16" t="s">
        <v>45</v>
      </c>
      <c r="D131" s="16" t="s">
        <v>49</v>
      </c>
      <c r="E131" s="2"/>
      <c r="F131" s="17"/>
    </row>
    <row r="132" spans="3:6" ht="15" customHeight="1" x14ac:dyDescent="0.2">
      <c r="C132" s="16" t="s">
        <v>50</v>
      </c>
      <c r="D132" s="16" t="s">
        <v>51</v>
      </c>
      <c r="E132" s="2" t="s">
        <v>52</v>
      </c>
      <c r="F132" s="17"/>
    </row>
    <row r="133" spans="3:6" ht="15" customHeight="1" x14ac:dyDescent="0.2">
      <c r="C133" s="16" t="s">
        <v>53</v>
      </c>
      <c r="D133" s="16" t="s">
        <v>51</v>
      </c>
      <c r="E133" s="2" t="s">
        <v>54</v>
      </c>
      <c r="F133" s="17"/>
    </row>
    <row r="134" spans="3:6" ht="15" customHeight="1" x14ac:dyDescent="0.2">
      <c r="C134" s="16" t="s">
        <v>55</v>
      </c>
      <c r="D134" s="16" t="s">
        <v>51</v>
      </c>
      <c r="E134" s="2" t="s">
        <v>56</v>
      </c>
      <c r="F134" s="17"/>
    </row>
    <row r="135" spans="3:6" ht="15" customHeight="1" x14ac:dyDescent="0.2">
      <c r="C135" s="16" t="s">
        <v>57</v>
      </c>
      <c r="D135" s="16" t="s">
        <v>51</v>
      </c>
      <c r="E135" s="2" t="s">
        <v>58</v>
      </c>
      <c r="F135" s="17"/>
    </row>
    <row r="136" spans="3:6" ht="15" customHeight="1" x14ac:dyDescent="0.2">
      <c r="C136" s="16" t="s">
        <v>5</v>
      </c>
      <c r="D136" s="16" t="s">
        <v>59</v>
      </c>
      <c r="E136" s="2"/>
      <c r="F136" s="17"/>
    </row>
    <row r="137" spans="3:6" ht="15" customHeight="1" x14ac:dyDescent="0.2">
      <c r="C137" s="16" t="s">
        <v>60</v>
      </c>
      <c r="D137" s="16" t="s">
        <v>59</v>
      </c>
      <c r="E137" s="2"/>
      <c r="F137" s="17"/>
    </row>
    <row r="138" spans="3:6" ht="15" customHeight="1" x14ac:dyDescent="0.2">
      <c r="C138" s="16" t="s">
        <v>6</v>
      </c>
      <c r="D138" s="16" t="s">
        <v>59</v>
      </c>
      <c r="E138" s="2"/>
      <c r="F138" s="17"/>
    </row>
    <row r="139" spans="3:6" ht="15" customHeight="1" x14ac:dyDescent="0.2">
      <c r="C139" s="16" t="s">
        <v>46</v>
      </c>
      <c r="D139" s="16" t="s">
        <v>51</v>
      </c>
      <c r="E139" s="2" t="s">
        <v>97</v>
      </c>
      <c r="F139" s="17"/>
    </row>
    <row r="140" spans="3:6" ht="15" customHeight="1" x14ac:dyDescent="0.2">
      <c r="C140" s="16" t="s">
        <v>61</v>
      </c>
      <c r="D140" s="16" t="s">
        <v>51</v>
      </c>
      <c r="E140" s="2" t="s">
        <v>8</v>
      </c>
      <c r="F140" s="17"/>
    </row>
    <row r="141" spans="3:6" s="17" customFormat="1" ht="15" customHeight="1" x14ac:dyDescent="0.2"/>
    <row r="142" spans="3:6" ht="20.25" customHeight="1" thickBot="1" x14ac:dyDescent="0.25">
      <c r="C142" s="8" t="s">
        <v>120</v>
      </c>
      <c r="D142" s="9" t="s">
        <v>48</v>
      </c>
      <c r="E142" s="9" t="s">
        <v>21</v>
      </c>
      <c r="F142" s="17"/>
    </row>
    <row r="143" spans="3:6" ht="15" customHeight="1" x14ac:dyDescent="0.2">
      <c r="C143" s="16" t="s">
        <v>4</v>
      </c>
      <c r="D143" s="16" t="s">
        <v>49</v>
      </c>
      <c r="E143" s="2"/>
      <c r="F143" s="17"/>
    </row>
    <row r="144" spans="3:6" ht="15" customHeight="1" x14ac:dyDescent="0.2">
      <c r="C144" s="16" t="s">
        <v>44</v>
      </c>
      <c r="D144" s="16" t="s">
        <v>49</v>
      </c>
      <c r="E144" s="2"/>
      <c r="F144" s="17"/>
    </row>
    <row r="145" spans="1:6" ht="15" customHeight="1" x14ac:dyDescent="0.2">
      <c r="C145" s="16" t="s">
        <v>45</v>
      </c>
      <c r="D145" s="16" t="s">
        <v>49</v>
      </c>
      <c r="E145" s="2"/>
      <c r="F145" s="17"/>
    </row>
    <row r="146" spans="1:6" ht="15" customHeight="1" x14ac:dyDescent="0.2">
      <c r="C146" s="16" t="s">
        <v>50</v>
      </c>
      <c r="D146" s="16" t="s">
        <v>51</v>
      </c>
      <c r="E146" s="2" t="s">
        <v>52</v>
      </c>
      <c r="F146" s="17"/>
    </row>
    <row r="147" spans="1:6" ht="15" customHeight="1" x14ac:dyDescent="0.2">
      <c r="C147" s="16" t="s">
        <v>53</v>
      </c>
      <c r="D147" s="16" t="s">
        <v>51</v>
      </c>
      <c r="E147" s="2" t="s">
        <v>54</v>
      </c>
      <c r="F147" s="17"/>
    </row>
    <row r="148" spans="1:6" ht="15" customHeight="1" x14ac:dyDescent="0.2">
      <c r="C148" s="16" t="s">
        <v>55</v>
      </c>
      <c r="D148" s="16" t="s">
        <v>51</v>
      </c>
      <c r="E148" s="2" t="s">
        <v>56</v>
      </c>
      <c r="F148" s="17"/>
    </row>
    <row r="149" spans="1:6" ht="15" customHeight="1" x14ac:dyDescent="0.2">
      <c r="C149" s="16" t="s">
        <v>57</v>
      </c>
      <c r="D149" s="16" t="s">
        <v>51</v>
      </c>
      <c r="E149" s="2" t="s">
        <v>58</v>
      </c>
      <c r="F149" s="17"/>
    </row>
    <row r="150" spans="1:6" ht="15" customHeight="1" x14ac:dyDescent="0.2">
      <c r="C150" s="16" t="s">
        <v>5</v>
      </c>
      <c r="D150" s="16" t="s">
        <v>59</v>
      </c>
      <c r="E150" s="2"/>
      <c r="F150" s="17"/>
    </row>
    <row r="151" spans="1:6" ht="15" customHeight="1" x14ac:dyDescent="0.2">
      <c r="C151" s="16" t="s">
        <v>60</v>
      </c>
      <c r="D151" s="16" t="s">
        <v>59</v>
      </c>
      <c r="E151" s="2"/>
      <c r="F151" s="17"/>
    </row>
    <row r="152" spans="1:6" ht="15" customHeight="1" x14ac:dyDescent="0.2">
      <c r="C152" s="16" t="s">
        <v>6</v>
      </c>
      <c r="D152" s="16" t="s">
        <v>59</v>
      </c>
      <c r="E152" s="2"/>
      <c r="F152" s="17"/>
    </row>
    <row r="153" spans="1:6" ht="15" customHeight="1" x14ac:dyDescent="0.2">
      <c r="C153" s="16" t="s">
        <v>46</v>
      </c>
      <c r="D153" s="16" t="s">
        <v>51</v>
      </c>
      <c r="E153" s="2" t="s">
        <v>97</v>
      </c>
      <c r="F153" s="17"/>
    </row>
    <row r="154" spans="1:6" ht="15" customHeight="1" x14ac:dyDescent="0.2">
      <c r="C154" s="16" t="s">
        <v>61</v>
      </c>
      <c r="D154" s="16" t="s">
        <v>51</v>
      </c>
      <c r="E154" s="2" t="s">
        <v>8</v>
      </c>
      <c r="F154" s="17"/>
    </row>
    <row r="155" spans="1:6" s="17" customFormat="1" ht="15" customHeight="1" x14ac:dyDescent="0.2"/>
    <row r="156" spans="1:6" ht="30" customHeight="1" thickBot="1" x14ac:dyDescent="0.55000000000000004">
      <c r="A156" s="1"/>
      <c r="B156" s="1"/>
      <c r="C156" s="5" t="s">
        <v>62</v>
      </c>
      <c r="D156" s="5"/>
      <c r="E156" s="5"/>
      <c r="F156" s="5"/>
    </row>
    <row r="157" spans="1:6" s="1" customFormat="1" ht="15" customHeight="1" thickTop="1" x14ac:dyDescent="0.2"/>
    <row r="158" spans="1:6" ht="20.25" customHeight="1" thickBot="1" x14ac:dyDescent="0.25">
      <c r="C158" s="8" t="s">
        <v>63</v>
      </c>
      <c r="D158" s="9" t="s">
        <v>64</v>
      </c>
      <c r="E158" s="9" t="s">
        <v>65</v>
      </c>
      <c r="F158" s="9" t="s">
        <v>36</v>
      </c>
    </row>
    <row r="159" spans="1:6" ht="15" customHeight="1" x14ac:dyDescent="0.2">
      <c r="C159" s="7" t="s">
        <v>66</v>
      </c>
      <c r="D159" s="13">
        <f>VLOOKUP(pvPeriod,$C$161:$E$172,2,0)</f>
        <v>44713</v>
      </c>
      <c r="E159" s="7"/>
    </row>
    <row r="160" spans="1:6" ht="15" customHeight="1" x14ac:dyDescent="0.2">
      <c r="C160" s="7" t="s">
        <v>67</v>
      </c>
      <c r="D160" s="13">
        <f>D161</f>
        <v>44562</v>
      </c>
      <c r="E160" s="7"/>
    </row>
    <row r="161" spans="3:6" ht="15" customHeight="1" x14ac:dyDescent="0.2">
      <c r="C161" s="7">
        <v>1</v>
      </c>
      <c r="D161" s="13">
        <f>DATE(IF(SettingFiscalStartMonth=1,pvYear,pvYear-1),SettingFiscalStartMonth,1)</f>
        <v>44562</v>
      </c>
      <c r="E161" s="13">
        <f t="shared" ref="E161:E172" si="3">EOMONTH(D161,0)</f>
        <v>44592</v>
      </c>
      <c r="F161" s="16" t="s">
        <v>105</v>
      </c>
    </row>
    <row r="162" spans="3:6" ht="15" customHeight="1" x14ac:dyDescent="0.2">
      <c r="C162" s="7">
        <v>2</v>
      </c>
      <c r="D162" s="13">
        <f>E161+1</f>
        <v>44593</v>
      </c>
      <c r="E162" s="13">
        <f t="shared" si="3"/>
        <v>44620</v>
      </c>
      <c r="F162" s="6" t="s">
        <v>106</v>
      </c>
    </row>
    <row r="163" spans="3:6" ht="15" customHeight="1" x14ac:dyDescent="0.2">
      <c r="C163" s="7">
        <v>3</v>
      </c>
      <c r="D163" s="13">
        <f t="shared" ref="D163:D172" si="4">E162+1</f>
        <v>44621</v>
      </c>
      <c r="E163" s="13">
        <f t="shared" si="3"/>
        <v>44651</v>
      </c>
      <c r="F163" s="6" t="s">
        <v>107</v>
      </c>
    </row>
    <row r="164" spans="3:6" ht="15" customHeight="1" x14ac:dyDescent="0.2">
      <c r="C164" s="7">
        <v>4</v>
      </c>
      <c r="D164" s="13">
        <f t="shared" si="4"/>
        <v>44652</v>
      </c>
      <c r="E164" s="13">
        <f t="shared" si="3"/>
        <v>44681</v>
      </c>
      <c r="F164" s="6" t="s">
        <v>108</v>
      </c>
    </row>
    <row r="165" spans="3:6" ht="15" customHeight="1" x14ac:dyDescent="0.2">
      <c r="C165" s="7">
        <v>5</v>
      </c>
      <c r="D165" s="13">
        <f t="shared" si="4"/>
        <v>44682</v>
      </c>
      <c r="E165" s="13">
        <f t="shared" si="3"/>
        <v>44712</v>
      </c>
      <c r="F165" s="6" t="s">
        <v>109</v>
      </c>
    </row>
    <row r="166" spans="3:6" ht="15" customHeight="1" x14ac:dyDescent="0.2">
      <c r="C166" s="7">
        <v>6</v>
      </c>
      <c r="D166" s="13">
        <f t="shared" si="4"/>
        <v>44713</v>
      </c>
      <c r="E166" s="13">
        <f t="shared" si="3"/>
        <v>44742</v>
      </c>
      <c r="F166" s="6" t="s">
        <v>110</v>
      </c>
    </row>
    <row r="167" spans="3:6" ht="15" customHeight="1" x14ac:dyDescent="0.2">
      <c r="C167" s="7">
        <v>7</v>
      </c>
      <c r="D167" s="13">
        <f t="shared" si="4"/>
        <v>44743</v>
      </c>
      <c r="E167" s="13">
        <f t="shared" si="3"/>
        <v>44773</v>
      </c>
      <c r="F167" s="6" t="s">
        <v>111</v>
      </c>
    </row>
    <row r="168" spans="3:6" ht="15" customHeight="1" x14ac:dyDescent="0.2">
      <c r="C168" s="7">
        <v>8</v>
      </c>
      <c r="D168" s="13">
        <f t="shared" si="4"/>
        <v>44774</v>
      </c>
      <c r="E168" s="13">
        <f t="shared" si="3"/>
        <v>44804</v>
      </c>
      <c r="F168" s="6" t="s">
        <v>112</v>
      </c>
    </row>
    <row r="169" spans="3:6" ht="15" customHeight="1" x14ac:dyDescent="0.2">
      <c r="C169" s="7">
        <v>9</v>
      </c>
      <c r="D169" s="13">
        <f t="shared" si="4"/>
        <v>44805</v>
      </c>
      <c r="E169" s="13">
        <f t="shared" si="3"/>
        <v>44834</v>
      </c>
      <c r="F169" s="6" t="s">
        <v>113</v>
      </c>
    </row>
    <row r="170" spans="3:6" ht="15" customHeight="1" x14ac:dyDescent="0.2">
      <c r="C170" s="7">
        <v>10</v>
      </c>
      <c r="D170" s="13">
        <f t="shared" si="4"/>
        <v>44835</v>
      </c>
      <c r="E170" s="13">
        <f t="shared" si="3"/>
        <v>44865</v>
      </c>
      <c r="F170" s="6" t="s">
        <v>114</v>
      </c>
    </row>
    <row r="171" spans="3:6" ht="15" customHeight="1" x14ac:dyDescent="0.2">
      <c r="C171" s="7">
        <v>11</v>
      </c>
      <c r="D171" s="13">
        <f t="shared" si="4"/>
        <v>44866</v>
      </c>
      <c r="E171" s="13">
        <f t="shared" si="3"/>
        <v>44895</v>
      </c>
      <c r="F171" s="6" t="s">
        <v>115</v>
      </c>
    </row>
    <row r="172" spans="3:6" ht="15" customHeight="1" x14ac:dyDescent="0.2">
      <c r="C172" s="7">
        <v>12</v>
      </c>
      <c r="D172" s="13">
        <f t="shared" si="4"/>
        <v>44896</v>
      </c>
      <c r="E172" s="13">
        <f t="shared" si="3"/>
        <v>44926</v>
      </c>
      <c r="F172" s="6" t="s">
        <v>116</v>
      </c>
    </row>
    <row r="177" spans="6:6" ht="15" customHeight="1" x14ac:dyDescent="0.2">
      <c r="F177" s="17"/>
    </row>
    <row r="178" spans="6:6" ht="15" customHeight="1" x14ac:dyDescent="0.2">
      <c r="F178" s="17"/>
    </row>
    <row r="179" spans="6:6" ht="15" customHeight="1" x14ac:dyDescent="0.2">
      <c r="F179" s="17"/>
    </row>
    <row r="180" spans="6:6" ht="15" customHeight="1" x14ac:dyDescent="0.2">
      <c r="F180" s="17"/>
    </row>
    <row r="231" spans="4:4" ht="20.25" customHeight="1" x14ac:dyDescent="0.2"/>
    <row r="232" spans="4:4" ht="15" customHeight="1" x14ac:dyDescent="0.2">
      <c r="D232" s="14" t="s">
        <v>68</v>
      </c>
    </row>
    <row r="233" spans="4:4" ht="15" customHeight="1" x14ac:dyDescent="0.2">
      <c r="D233" s="14" t="s">
        <v>68</v>
      </c>
    </row>
    <row r="234" spans="4:4" ht="15" customHeight="1" x14ac:dyDescent="0.2">
      <c r="D234" s="14" t="s">
        <v>68</v>
      </c>
    </row>
    <row r="235" spans="4:4" ht="15" customHeight="1" x14ac:dyDescent="0.2">
      <c r="D235" s="14" t="s">
        <v>68</v>
      </c>
    </row>
    <row r="236" spans="4:4" ht="15" customHeight="1" x14ac:dyDescent="0.2">
      <c r="D236" s="14" t="s">
        <v>68</v>
      </c>
    </row>
    <row r="237" spans="4:4" ht="15" customHeight="1" x14ac:dyDescent="0.2">
      <c r="D237" s="14" t="s">
        <v>68</v>
      </c>
    </row>
    <row r="238" spans="4:4" ht="15" customHeight="1" x14ac:dyDescent="0.2">
      <c r="D238" s="14" t="s">
        <v>68</v>
      </c>
    </row>
    <row r="239" spans="4:4" ht="15" customHeight="1" x14ac:dyDescent="0.2">
      <c r="D239" s="14" t="s">
        <v>68</v>
      </c>
    </row>
    <row r="241" spans="1:3" s="1" customFormat="1" ht="15" customHeight="1" x14ac:dyDescent="0.2">
      <c r="A241" s="6"/>
      <c r="B241" s="6"/>
      <c r="C241" s="6"/>
    </row>
    <row r="242" spans="1:3" ht="20.25" customHeight="1" x14ac:dyDescent="0.2"/>
    <row r="252" spans="1:3" ht="20.25" customHeight="1" x14ac:dyDescent="0.2"/>
  </sheetData>
  <phoneticPr fontId="26" type="noConversion"/>
  <dataValidations count="2">
    <dataValidation type="list" allowBlank="1" showInputMessage="1" showErrorMessage="1" sqref="D42 D6" xr:uid="{B8C0F55A-818C-40D2-8082-B401AB14C0B3}">
      <formula1>"TRUE,FALSE"</formula1>
    </dataValidation>
    <dataValidation type="list" allowBlank="1" showInputMessage="1" showErrorMessage="1" sqref="B11:B20 B45:B54 B24:B39" xr:uid="{FBA95E94-968A-4EAB-8248-48B0E4EA394B}">
      <formula1>"+,-"</formula1>
    </dataValidation>
  </dataValidations>
  <pageMargins left="0.7" right="0.7" top="0.75" bottom="0.75" header="0.3" footer="0.3"/>
  <pageSetup scale="3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BBE5-2C3B-4A4E-B214-FAE7BD4B2DEA}">
  <sheetPr codeName="Sheet11"/>
  <dimension ref="A1:C5"/>
  <sheetViews>
    <sheetView workbookViewId="0"/>
  </sheetViews>
  <sheetFormatPr defaultColWidth="9.125" defaultRowHeight="13.2" x14ac:dyDescent="0.2"/>
  <cols>
    <col min="1" max="1" width="9.125" style="66"/>
    <col min="2" max="2" width="3.25" style="66" customWidth="1"/>
    <col min="3" max="16384" width="9.125" style="66"/>
  </cols>
  <sheetData>
    <row r="1" spans="1:3" x14ac:dyDescent="0.2">
      <c r="A1" s="94" t="s">
        <v>14</v>
      </c>
    </row>
    <row r="2" spans="1:3" x14ac:dyDescent="0.2">
      <c r="B2" s="66" t="s">
        <v>121</v>
      </c>
    </row>
    <row r="3" spans="1:3" x14ac:dyDescent="0.2">
      <c r="C3" s="66" t="s">
        <v>123</v>
      </c>
    </row>
    <row r="4" spans="1:3" x14ac:dyDescent="0.2">
      <c r="B4" s="66" t="s">
        <v>122</v>
      </c>
    </row>
    <row r="5" spans="1:3" x14ac:dyDescent="0.2">
      <c r="C5" s="66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62F8-041C-4270-A1A5-1324844222CA}">
  <sheetPr codeName="Sheet5"/>
  <dimension ref="A1:D11"/>
  <sheetViews>
    <sheetView showGridLines="0" workbookViewId="0">
      <selection activeCell="F11" sqref="F11"/>
    </sheetView>
  </sheetViews>
  <sheetFormatPr defaultColWidth="15.75" defaultRowHeight="15" customHeight="1" x14ac:dyDescent="0.2"/>
  <cols>
    <col min="1" max="16384" width="15.75" style="1"/>
  </cols>
  <sheetData>
    <row r="1" spans="1:4" ht="15" customHeight="1" x14ac:dyDescent="0.2">
      <c r="A1" s="1" t="s">
        <v>14</v>
      </c>
    </row>
    <row r="6" spans="1:4" ht="15" customHeight="1" x14ac:dyDescent="0.2">
      <c r="D6" s="15"/>
    </row>
    <row r="11" spans="1:4" ht="15" customHeight="1" x14ac:dyDescent="0.2">
      <c r="D11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B7C8-18BB-4942-B587-D616CBA02F2A}">
  <sheetPr codeName="Sheet6"/>
  <dimension ref="A1:G6842"/>
  <sheetViews>
    <sheetView workbookViewId="0">
      <selection sqref="A1:A12"/>
    </sheetView>
  </sheetViews>
  <sheetFormatPr defaultColWidth="11.75" defaultRowHeight="15" customHeight="1" x14ac:dyDescent="0.2"/>
  <cols>
    <col min="1" max="16384" width="11.75" style="18"/>
  </cols>
  <sheetData>
    <row r="1" spans="1:7" ht="15" customHeight="1" x14ac:dyDescent="0.2">
      <c r="A1"/>
      <c r="B1"/>
      <c r="C1"/>
      <c r="D1"/>
      <c r="E1"/>
      <c r="F1"/>
      <c r="G1"/>
    </row>
    <row r="2" spans="1:7" ht="15" customHeight="1" x14ac:dyDescent="0.2">
      <c r="A2"/>
      <c r="B2"/>
      <c r="C2"/>
      <c r="D2"/>
      <c r="E2"/>
      <c r="F2"/>
      <c r="G2"/>
    </row>
    <row r="3" spans="1:7" ht="15" customHeight="1" x14ac:dyDescent="0.2">
      <c r="A3"/>
      <c r="B3"/>
      <c r="C3"/>
      <c r="D3"/>
      <c r="E3"/>
      <c r="F3"/>
      <c r="G3"/>
    </row>
    <row r="4" spans="1:7" ht="15" customHeight="1" x14ac:dyDescent="0.2">
      <c r="A4"/>
      <c r="B4"/>
      <c r="C4"/>
      <c r="D4"/>
      <c r="E4"/>
      <c r="F4"/>
      <c r="G4"/>
    </row>
    <row r="5" spans="1:7" ht="15" customHeight="1" x14ac:dyDescent="0.2">
      <c r="A5"/>
      <c r="B5"/>
      <c r="C5"/>
      <c r="D5"/>
      <c r="E5"/>
      <c r="F5"/>
      <c r="G5"/>
    </row>
    <row r="6" spans="1:7" ht="15" customHeight="1" x14ac:dyDescent="0.2">
      <c r="A6"/>
      <c r="B6"/>
      <c r="C6"/>
      <c r="D6"/>
      <c r="E6"/>
      <c r="F6"/>
      <c r="G6"/>
    </row>
    <row r="7" spans="1:7" ht="15" customHeight="1" x14ac:dyDescent="0.2">
      <c r="A7"/>
      <c r="B7"/>
      <c r="C7"/>
      <c r="D7"/>
      <c r="E7"/>
      <c r="F7"/>
      <c r="G7"/>
    </row>
    <row r="8" spans="1:7" ht="15" customHeight="1" x14ac:dyDescent="0.2">
      <c r="A8"/>
      <c r="B8"/>
      <c r="C8"/>
      <c r="D8"/>
      <c r="E8"/>
      <c r="F8"/>
      <c r="G8"/>
    </row>
    <row r="9" spans="1:7" ht="15" customHeight="1" x14ac:dyDescent="0.2">
      <c r="A9"/>
      <c r="B9"/>
      <c r="C9"/>
      <c r="D9"/>
      <c r="E9"/>
      <c r="F9"/>
      <c r="G9"/>
    </row>
    <row r="10" spans="1:7" ht="15" customHeight="1" x14ac:dyDescent="0.2">
      <c r="A10"/>
      <c r="B10"/>
      <c r="C10"/>
      <c r="D10"/>
      <c r="E10"/>
      <c r="F10"/>
      <c r="G10"/>
    </row>
    <row r="11" spans="1:7" ht="15" customHeight="1" x14ac:dyDescent="0.2">
      <c r="A11"/>
      <c r="B11"/>
      <c r="C11"/>
      <c r="D11"/>
      <c r="E11"/>
      <c r="F11"/>
      <c r="G11"/>
    </row>
    <row r="12" spans="1:7" ht="15" customHeight="1" x14ac:dyDescent="0.2">
      <c r="A12"/>
      <c r="B12"/>
      <c r="C12"/>
      <c r="D12"/>
      <c r="E12"/>
      <c r="F12"/>
      <c r="G12"/>
    </row>
    <row r="13" spans="1:7" ht="15" customHeight="1" x14ac:dyDescent="0.2">
      <c r="A13"/>
      <c r="B13"/>
      <c r="C13"/>
      <c r="D13"/>
      <c r="E13"/>
      <c r="F13"/>
      <c r="G13"/>
    </row>
    <row r="14" spans="1:7" ht="15" customHeight="1" x14ac:dyDescent="0.2">
      <c r="A14"/>
      <c r="B14"/>
      <c r="C14"/>
      <c r="D14"/>
      <c r="E14"/>
      <c r="F14"/>
      <c r="G14"/>
    </row>
    <row r="15" spans="1:7" ht="15" customHeight="1" x14ac:dyDescent="0.2">
      <c r="A15"/>
      <c r="B15"/>
      <c r="C15"/>
      <c r="D15"/>
      <c r="E15"/>
      <c r="F15"/>
      <c r="G15"/>
    </row>
    <row r="16" spans="1:7" ht="15" customHeight="1" x14ac:dyDescent="0.2">
      <c r="A16"/>
      <c r="B16"/>
      <c r="C16"/>
      <c r="D16"/>
      <c r="E16"/>
      <c r="F16"/>
      <c r="G16"/>
    </row>
    <row r="17" spans="1:7" ht="15" customHeight="1" x14ac:dyDescent="0.2">
      <c r="A17"/>
      <c r="B17"/>
      <c r="C17"/>
      <c r="D17"/>
      <c r="E17"/>
      <c r="F17"/>
      <c r="G17"/>
    </row>
    <row r="18" spans="1:7" ht="15" customHeight="1" x14ac:dyDescent="0.2">
      <c r="A18"/>
      <c r="B18"/>
      <c r="C18"/>
      <c r="D18"/>
      <c r="E18"/>
      <c r="F18"/>
      <c r="G18"/>
    </row>
    <row r="19" spans="1:7" ht="15" customHeight="1" x14ac:dyDescent="0.2">
      <c r="A19"/>
      <c r="B19"/>
      <c r="C19"/>
      <c r="D19"/>
      <c r="E19"/>
      <c r="F19"/>
      <c r="G19"/>
    </row>
    <row r="20" spans="1:7" ht="15" customHeight="1" x14ac:dyDescent="0.2">
      <c r="A20"/>
      <c r="B20"/>
      <c r="C20"/>
      <c r="D20"/>
      <c r="E20"/>
      <c r="F20"/>
      <c r="G20"/>
    </row>
    <row r="21" spans="1:7" ht="15" customHeight="1" x14ac:dyDescent="0.2">
      <c r="A21"/>
      <c r="B21"/>
      <c r="C21"/>
      <c r="D21"/>
      <c r="E21"/>
      <c r="F21"/>
      <c r="G21"/>
    </row>
    <row r="22" spans="1:7" ht="15" customHeight="1" x14ac:dyDescent="0.2">
      <c r="A22"/>
      <c r="B22"/>
      <c r="C22"/>
      <c r="D22"/>
      <c r="E22"/>
      <c r="F22"/>
      <c r="G22"/>
    </row>
    <row r="23" spans="1:7" ht="15" customHeight="1" x14ac:dyDescent="0.2">
      <c r="A23"/>
      <c r="B23"/>
      <c r="C23"/>
      <c r="D23"/>
      <c r="E23"/>
      <c r="F23"/>
      <c r="G23"/>
    </row>
    <row r="24" spans="1:7" ht="15" customHeight="1" x14ac:dyDescent="0.2">
      <c r="A24"/>
      <c r="B24"/>
      <c r="C24"/>
      <c r="D24"/>
      <c r="E24"/>
      <c r="F24"/>
      <c r="G24"/>
    </row>
    <row r="25" spans="1:7" ht="15" customHeight="1" x14ac:dyDescent="0.2">
      <c r="A25"/>
      <c r="B25"/>
      <c r="C25"/>
      <c r="D25"/>
      <c r="E25"/>
      <c r="F25"/>
      <c r="G25"/>
    </row>
    <row r="26" spans="1:7" ht="15" customHeight="1" x14ac:dyDescent="0.2">
      <c r="A26"/>
      <c r="B26"/>
      <c r="C26"/>
      <c r="D26"/>
      <c r="E26"/>
      <c r="F26"/>
      <c r="G26"/>
    </row>
    <row r="27" spans="1:7" ht="15" customHeight="1" x14ac:dyDescent="0.2">
      <c r="A27"/>
      <c r="B27"/>
      <c r="C27"/>
      <c r="D27"/>
      <c r="E27"/>
      <c r="F27"/>
      <c r="G27"/>
    </row>
    <row r="28" spans="1:7" ht="15" customHeight="1" x14ac:dyDescent="0.2">
      <c r="A28"/>
      <c r="B28"/>
      <c r="C28"/>
      <c r="D28"/>
      <c r="E28"/>
      <c r="F28"/>
      <c r="G28"/>
    </row>
    <row r="29" spans="1:7" ht="15" customHeight="1" x14ac:dyDescent="0.2">
      <c r="A29"/>
      <c r="B29"/>
      <c r="C29"/>
      <c r="D29"/>
      <c r="E29"/>
      <c r="F29"/>
      <c r="G29"/>
    </row>
    <row r="30" spans="1:7" ht="15" customHeight="1" x14ac:dyDescent="0.2">
      <c r="A30"/>
      <c r="B30"/>
      <c r="C30"/>
      <c r="D30"/>
      <c r="E30"/>
      <c r="F30"/>
      <c r="G30"/>
    </row>
    <row r="31" spans="1:7" ht="15" customHeight="1" x14ac:dyDescent="0.2">
      <c r="A31"/>
      <c r="B31"/>
      <c r="C31"/>
      <c r="D31"/>
      <c r="E31"/>
      <c r="F31"/>
      <c r="G31"/>
    </row>
    <row r="32" spans="1:7" ht="15" customHeight="1" x14ac:dyDescent="0.2">
      <c r="A32"/>
      <c r="B32"/>
      <c r="C32"/>
      <c r="D32"/>
      <c r="E32"/>
      <c r="F32"/>
      <c r="G32"/>
    </row>
    <row r="33" spans="1:7" ht="15" customHeight="1" x14ac:dyDescent="0.2">
      <c r="A33"/>
      <c r="B33"/>
      <c r="C33"/>
      <c r="D33"/>
      <c r="E33"/>
      <c r="F33"/>
      <c r="G33"/>
    </row>
    <row r="34" spans="1:7" ht="15" customHeight="1" x14ac:dyDescent="0.2">
      <c r="A34"/>
      <c r="B34"/>
      <c r="C34"/>
      <c r="D34"/>
      <c r="E34"/>
      <c r="F34"/>
      <c r="G34"/>
    </row>
    <row r="35" spans="1:7" ht="15" customHeight="1" x14ac:dyDescent="0.2">
      <c r="A35"/>
      <c r="B35"/>
      <c r="C35"/>
      <c r="D35"/>
      <c r="E35"/>
      <c r="F35"/>
      <c r="G35"/>
    </row>
    <row r="36" spans="1:7" ht="15" customHeight="1" x14ac:dyDescent="0.2">
      <c r="A36"/>
      <c r="B36"/>
      <c r="C36"/>
      <c r="D36"/>
      <c r="E36"/>
      <c r="F36"/>
      <c r="G36"/>
    </row>
    <row r="37" spans="1:7" ht="15" customHeight="1" x14ac:dyDescent="0.2">
      <c r="A37"/>
      <c r="B37"/>
      <c r="C37"/>
      <c r="D37"/>
      <c r="E37"/>
      <c r="F37"/>
      <c r="G37"/>
    </row>
    <row r="38" spans="1:7" ht="15" customHeight="1" x14ac:dyDescent="0.2">
      <c r="A38"/>
      <c r="B38"/>
      <c r="C38"/>
      <c r="D38"/>
      <c r="E38"/>
      <c r="F38"/>
      <c r="G38"/>
    </row>
    <row r="39" spans="1:7" ht="15" customHeight="1" x14ac:dyDescent="0.2">
      <c r="A39"/>
      <c r="B39"/>
      <c r="C39"/>
      <c r="D39"/>
      <c r="E39"/>
      <c r="F39"/>
      <c r="G39"/>
    </row>
    <row r="40" spans="1:7" ht="15" customHeight="1" x14ac:dyDescent="0.2">
      <c r="A40"/>
      <c r="B40"/>
      <c r="C40"/>
      <c r="D40"/>
      <c r="E40"/>
      <c r="F40"/>
      <c r="G40"/>
    </row>
    <row r="41" spans="1:7" ht="15" customHeight="1" x14ac:dyDescent="0.2">
      <c r="A41"/>
      <c r="B41"/>
      <c r="C41"/>
      <c r="D41"/>
      <c r="E41"/>
      <c r="F41"/>
      <c r="G41"/>
    </row>
    <row r="42" spans="1:7" ht="15" customHeight="1" x14ac:dyDescent="0.2">
      <c r="A42"/>
      <c r="B42"/>
      <c r="C42"/>
      <c r="D42"/>
      <c r="E42"/>
      <c r="F42"/>
      <c r="G42"/>
    </row>
    <row r="43" spans="1:7" ht="15" customHeight="1" x14ac:dyDescent="0.2">
      <c r="A43"/>
      <c r="B43"/>
      <c r="C43"/>
      <c r="D43"/>
      <c r="E43"/>
      <c r="F43"/>
      <c r="G43"/>
    </row>
    <row r="44" spans="1:7" ht="15" customHeight="1" x14ac:dyDescent="0.2">
      <c r="A44"/>
      <c r="B44"/>
      <c r="C44"/>
      <c r="D44"/>
      <c r="E44"/>
      <c r="F44"/>
      <c r="G44"/>
    </row>
    <row r="45" spans="1:7" ht="15" customHeight="1" x14ac:dyDescent="0.2">
      <c r="A45"/>
      <c r="B45"/>
      <c r="C45"/>
      <c r="D45"/>
      <c r="E45"/>
      <c r="F45"/>
      <c r="G45"/>
    </row>
    <row r="46" spans="1:7" ht="15" customHeight="1" x14ac:dyDescent="0.2">
      <c r="A46"/>
      <c r="B46"/>
      <c r="C46"/>
      <c r="D46"/>
      <c r="E46"/>
      <c r="F46"/>
      <c r="G46"/>
    </row>
    <row r="47" spans="1:7" ht="15" customHeight="1" x14ac:dyDescent="0.2">
      <c r="A47"/>
      <c r="B47"/>
      <c r="C47"/>
      <c r="D47"/>
      <c r="E47"/>
      <c r="F47"/>
      <c r="G47"/>
    </row>
    <row r="48" spans="1:7" ht="15" customHeight="1" x14ac:dyDescent="0.2">
      <c r="A48"/>
      <c r="B48"/>
      <c r="C48"/>
      <c r="D48"/>
      <c r="E48"/>
      <c r="F48"/>
      <c r="G48"/>
    </row>
    <row r="49" spans="1:7" ht="15" customHeight="1" x14ac:dyDescent="0.2">
      <c r="A49"/>
      <c r="B49"/>
      <c r="C49"/>
      <c r="D49"/>
      <c r="E49"/>
      <c r="F49"/>
      <c r="G49"/>
    </row>
    <row r="50" spans="1:7" ht="15" customHeight="1" x14ac:dyDescent="0.2">
      <c r="A50"/>
      <c r="B50"/>
      <c r="C50"/>
      <c r="D50"/>
      <c r="E50"/>
      <c r="F50"/>
      <c r="G50"/>
    </row>
    <row r="51" spans="1:7" ht="15" customHeight="1" x14ac:dyDescent="0.2">
      <c r="A51"/>
      <c r="B51"/>
      <c r="C51"/>
      <c r="D51"/>
      <c r="E51"/>
      <c r="F51"/>
      <c r="G51"/>
    </row>
    <row r="52" spans="1:7" ht="15" customHeight="1" x14ac:dyDescent="0.2">
      <c r="A52"/>
      <c r="B52"/>
      <c r="C52"/>
      <c r="D52"/>
      <c r="E52"/>
      <c r="F52"/>
      <c r="G52"/>
    </row>
    <row r="53" spans="1:7" ht="15" customHeight="1" x14ac:dyDescent="0.2">
      <c r="A53"/>
      <c r="B53"/>
      <c r="C53"/>
      <c r="D53"/>
      <c r="E53"/>
      <c r="F53"/>
      <c r="G53"/>
    </row>
    <row r="54" spans="1:7" ht="15" customHeight="1" x14ac:dyDescent="0.2">
      <c r="A54"/>
      <c r="B54"/>
      <c r="C54"/>
      <c r="D54"/>
      <c r="E54"/>
      <c r="F54"/>
      <c r="G54"/>
    </row>
    <row r="55" spans="1:7" ht="15" customHeight="1" x14ac:dyDescent="0.2">
      <c r="A55"/>
      <c r="B55"/>
      <c r="C55"/>
      <c r="D55"/>
      <c r="E55"/>
      <c r="F55"/>
      <c r="G55"/>
    </row>
    <row r="56" spans="1:7" ht="15" customHeight="1" x14ac:dyDescent="0.2">
      <c r="A56"/>
      <c r="B56"/>
      <c r="C56"/>
      <c r="D56"/>
      <c r="E56"/>
      <c r="F56"/>
      <c r="G56"/>
    </row>
    <row r="57" spans="1:7" ht="15" customHeight="1" x14ac:dyDescent="0.2">
      <c r="A57"/>
      <c r="B57"/>
      <c r="C57"/>
      <c r="D57"/>
      <c r="E57"/>
      <c r="F57"/>
      <c r="G57"/>
    </row>
    <row r="58" spans="1:7" ht="15" customHeight="1" x14ac:dyDescent="0.2">
      <c r="A58"/>
      <c r="B58"/>
      <c r="C58"/>
      <c r="D58"/>
      <c r="E58"/>
      <c r="F58"/>
      <c r="G58"/>
    </row>
    <row r="59" spans="1:7" ht="15" customHeight="1" x14ac:dyDescent="0.2">
      <c r="A59"/>
      <c r="B59"/>
      <c r="C59"/>
      <c r="D59"/>
      <c r="E59"/>
      <c r="F59"/>
      <c r="G59"/>
    </row>
    <row r="60" spans="1:7" ht="15" customHeight="1" x14ac:dyDescent="0.2">
      <c r="A60"/>
      <c r="B60"/>
      <c r="C60"/>
      <c r="D60"/>
      <c r="E60"/>
      <c r="F60"/>
      <c r="G60"/>
    </row>
    <row r="61" spans="1:7" ht="15" customHeight="1" x14ac:dyDescent="0.2">
      <c r="A61"/>
      <c r="B61"/>
      <c r="C61"/>
      <c r="D61"/>
      <c r="E61"/>
      <c r="F61"/>
      <c r="G61"/>
    </row>
    <row r="62" spans="1:7" ht="15" customHeight="1" x14ac:dyDescent="0.2">
      <c r="A62"/>
      <c r="B62"/>
      <c r="C62"/>
      <c r="D62"/>
      <c r="E62"/>
      <c r="F62"/>
      <c r="G62"/>
    </row>
    <row r="63" spans="1:7" ht="15" customHeight="1" x14ac:dyDescent="0.2">
      <c r="A63"/>
      <c r="B63"/>
      <c r="C63"/>
      <c r="D63"/>
      <c r="E63"/>
      <c r="F63"/>
      <c r="G63"/>
    </row>
    <row r="64" spans="1:7" ht="15" customHeight="1" x14ac:dyDescent="0.2">
      <c r="A64"/>
      <c r="B64"/>
      <c r="C64"/>
      <c r="D64"/>
      <c r="E64"/>
      <c r="F64"/>
      <c r="G64"/>
    </row>
    <row r="65" spans="1:7" ht="15" customHeight="1" x14ac:dyDescent="0.2">
      <c r="A65"/>
      <c r="B65"/>
      <c r="C65"/>
      <c r="D65"/>
      <c r="E65"/>
      <c r="F65"/>
      <c r="G65"/>
    </row>
    <row r="66" spans="1:7" ht="15" customHeight="1" x14ac:dyDescent="0.2">
      <c r="A66"/>
      <c r="B66"/>
      <c r="C66"/>
      <c r="D66"/>
      <c r="E66"/>
      <c r="F66"/>
      <c r="G66"/>
    </row>
    <row r="67" spans="1:7" ht="15" customHeight="1" x14ac:dyDescent="0.2">
      <c r="A67"/>
      <c r="B67"/>
      <c r="C67"/>
      <c r="D67"/>
      <c r="E67"/>
      <c r="F67"/>
      <c r="G67"/>
    </row>
    <row r="68" spans="1:7" ht="15" customHeight="1" x14ac:dyDescent="0.2">
      <c r="A68"/>
      <c r="B68"/>
      <c r="C68"/>
      <c r="D68"/>
      <c r="E68"/>
      <c r="F68"/>
      <c r="G68"/>
    </row>
    <row r="69" spans="1:7" ht="15" customHeight="1" x14ac:dyDescent="0.2">
      <c r="A69"/>
      <c r="B69"/>
      <c r="C69"/>
      <c r="D69"/>
      <c r="E69"/>
      <c r="F69"/>
      <c r="G69"/>
    </row>
    <row r="70" spans="1:7" ht="15" customHeight="1" x14ac:dyDescent="0.2">
      <c r="A70"/>
      <c r="B70"/>
      <c r="C70"/>
      <c r="D70"/>
      <c r="E70"/>
      <c r="F70"/>
      <c r="G70"/>
    </row>
    <row r="71" spans="1:7" ht="15" customHeight="1" x14ac:dyDescent="0.2">
      <c r="A71"/>
      <c r="B71"/>
      <c r="C71"/>
      <c r="D71"/>
      <c r="E71"/>
      <c r="F71"/>
      <c r="G71"/>
    </row>
    <row r="72" spans="1:7" ht="15" customHeight="1" x14ac:dyDescent="0.2">
      <c r="A72"/>
      <c r="B72"/>
      <c r="C72"/>
      <c r="D72"/>
      <c r="E72"/>
      <c r="F72"/>
      <c r="G72"/>
    </row>
    <row r="73" spans="1:7" ht="15" customHeight="1" x14ac:dyDescent="0.2">
      <c r="A73"/>
      <c r="B73"/>
      <c r="C73"/>
      <c r="D73"/>
      <c r="E73"/>
      <c r="F73"/>
      <c r="G73"/>
    </row>
    <row r="74" spans="1:7" ht="15" customHeight="1" x14ac:dyDescent="0.2">
      <c r="A74"/>
      <c r="B74"/>
      <c r="C74"/>
      <c r="D74"/>
      <c r="E74"/>
      <c r="F74"/>
      <c r="G74"/>
    </row>
    <row r="75" spans="1:7" ht="15" customHeight="1" x14ac:dyDescent="0.2">
      <c r="A75"/>
      <c r="B75"/>
      <c r="C75"/>
      <c r="D75"/>
      <c r="E75"/>
      <c r="F75"/>
      <c r="G75"/>
    </row>
    <row r="76" spans="1:7" ht="15" customHeight="1" x14ac:dyDescent="0.2">
      <c r="A76"/>
      <c r="B76"/>
      <c r="C76"/>
      <c r="D76"/>
      <c r="E76"/>
      <c r="F76"/>
      <c r="G76"/>
    </row>
    <row r="77" spans="1:7" ht="15" customHeight="1" x14ac:dyDescent="0.2">
      <c r="A77"/>
      <c r="B77"/>
      <c r="C77"/>
      <c r="D77"/>
      <c r="E77"/>
      <c r="F77"/>
      <c r="G77"/>
    </row>
    <row r="78" spans="1:7" ht="15" customHeight="1" x14ac:dyDescent="0.2">
      <c r="A78"/>
      <c r="B78"/>
      <c r="C78"/>
      <c r="D78"/>
      <c r="E78"/>
      <c r="F78"/>
      <c r="G78"/>
    </row>
    <row r="79" spans="1:7" ht="15" customHeight="1" x14ac:dyDescent="0.2">
      <c r="A79"/>
      <c r="B79"/>
      <c r="C79"/>
      <c r="D79"/>
      <c r="E79"/>
      <c r="F79"/>
      <c r="G79"/>
    </row>
    <row r="80" spans="1:7" ht="15" customHeight="1" x14ac:dyDescent="0.2">
      <c r="A80"/>
      <c r="B80"/>
      <c r="C80"/>
      <c r="D80"/>
      <c r="E80"/>
      <c r="F80"/>
      <c r="G80"/>
    </row>
    <row r="81" spans="1:7" ht="15" customHeight="1" x14ac:dyDescent="0.2">
      <c r="A81"/>
      <c r="B81"/>
      <c r="C81"/>
      <c r="D81"/>
      <c r="E81"/>
      <c r="F81"/>
      <c r="G81"/>
    </row>
    <row r="82" spans="1:7" ht="15" customHeight="1" x14ac:dyDescent="0.2">
      <c r="A82"/>
      <c r="B82"/>
      <c r="C82"/>
      <c r="D82"/>
      <c r="E82"/>
      <c r="F82"/>
      <c r="G82"/>
    </row>
    <row r="83" spans="1:7" ht="15" customHeight="1" x14ac:dyDescent="0.2">
      <c r="A83"/>
      <c r="B83"/>
      <c r="C83"/>
      <c r="D83"/>
      <c r="E83"/>
      <c r="F83"/>
      <c r="G83"/>
    </row>
    <row r="84" spans="1:7" ht="15" customHeight="1" x14ac:dyDescent="0.2">
      <c r="A84"/>
      <c r="B84"/>
      <c r="C84"/>
      <c r="D84"/>
      <c r="E84"/>
      <c r="F84"/>
      <c r="G84"/>
    </row>
    <row r="85" spans="1:7" ht="15" customHeight="1" x14ac:dyDescent="0.2">
      <c r="A85"/>
      <c r="B85"/>
      <c r="C85"/>
      <c r="D85"/>
      <c r="E85"/>
      <c r="F85"/>
      <c r="G85"/>
    </row>
    <row r="86" spans="1:7" ht="15" customHeight="1" x14ac:dyDescent="0.2">
      <c r="A86"/>
      <c r="B86"/>
      <c r="C86"/>
      <c r="D86"/>
      <c r="E86"/>
      <c r="F86"/>
      <c r="G86"/>
    </row>
    <row r="87" spans="1:7" ht="15" customHeight="1" x14ac:dyDescent="0.2">
      <c r="A87"/>
      <c r="B87"/>
      <c r="C87"/>
      <c r="D87"/>
      <c r="E87"/>
      <c r="F87"/>
      <c r="G87"/>
    </row>
    <row r="88" spans="1:7" ht="15" customHeight="1" x14ac:dyDescent="0.2">
      <c r="A88"/>
      <c r="B88"/>
      <c r="C88"/>
      <c r="D88"/>
      <c r="E88"/>
      <c r="F88"/>
      <c r="G88"/>
    </row>
    <row r="89" spans="1:7" ht="15" customHeight="1" x14ac:dyDescent="0.2">
      <c r="A89"/>
      <c r="B89"/>
      <c r="C89"/>
      <c r="D89"/>
      <c r="E89"/>
      <c r="F89"/>
      <c r="G89"/>
    </row>
    <row r="90" spans="1:7" ht="15" customHeight="1" x14ac:dyDescent="0.2">
      <c r="A90"/>
      <c r="B90"/>
      <c r="C90"/>
      <c r="D90"/>
      <c r="E90"/>
      <c r="F90"/>
      <c r="G90"/>
    </row>
    <row r="91" spans="1:7" ht="15" customHeight="1" x14ac:dyDescent="0.2">
      <c r="A91"/>
      <c r="B91"/>
      <c r="C91"/>
      <c r="D91"/>
      <c r="E91"/>
      <c r="F91"/>
      <c r="G91"/>
    </row>
    <row r="92" spans="1:7" ht="15" customHeight="1" x14ac:dyDescent="0.2">
      <c r="A92"/>
      <c r="B92"/>
      <c r="C92"/>
      <c r="D92"/>
      <c r="E92"/>
      <c r="F92"/>
      <c r="G92"/>
    </row>
    <row r="93" spans="1:7" ht="15" customHeight="1" x14ac:dyDescent="0.2">
      <c r="A93"/>
      <c r="B93"/>
      <c r="C93"/>
      <c r="D93"/>
      <c r="E93"/>
      <c r="F93"/>
      <c r="G93"/>
    </row>
    <row r="94" spans="1:7" ht="15" customHeight="1" x14ac:dyDescent="0.2">
      <c r="A94"/>
      <c r="B94"/>
      <c r="C94"/>
      <c r="D94"/>
      <c r="E94"/>
      <c r="F94"/>
      <c r="G94"/>
    </row>
    <row r="95" spans="1:7" ht="15" customHeight="1" x14ac:dyDescent="0.2">
      <c r="A95"/>
      <c r="B95"/>
      <c r="C95"/>
      <c r="D95"/>
      <c r="E95"/>
      <c r="F95"/>
      <c r="G95"/>
    </row>
    <row r="96" spans="1:7" ht="15" customHeight="1" x14ac:dyDescent="0.2">
      <c r="A96"/>
      <c r="B96"/>
      <c r="C96"/>
      <c r="D96"/>
      <c r="E96"/>
      <c r="F96"/>
      <c r="G96"/>
    </row>
    <row r="97" spans="1:7" ht="15" customHeight="1" x14ac:dyDescent="0.2">
      <c r="A97"/>
      <c r="B97"/>
      <c r="C97"/>
      <c r="D97"/>
      <c r="E97"/>
      <c r="F97"/>
      <c r="G97"/>
    </row>
    <row r="98" spans="1:7" ht="15" customHeight="1" x14ac:dyDescent="0.2">
      <c r="A98"/>
      <c r="B98"/>
      <c r="C98"/>
      <c r="D98"/>
      <c r="E98"/>
      <c r="F98"/>
      <c r="G98"/>
    </row>
    <row r="99" spans="1:7" ht="15" customHeight="1" x14ac:dyDescent="0.2">
      <c r="A99"/>
      <c r="B99"/>
      <c r="C99"/>
      <c r="D99"/>
      <c r="E99"/>
      <c r="F99"/>
      <c r="G99"/>
    </row>
    <row r="100" spans="1:7" ht="15" customHeight="1" x14ac:dyDescent="0.2">
      <c r="A100"/>
      <c r="B100"/>
      <c r="C100"/>
      <c r="D100"/>
      <c r="E100"/>
      <c r="F100"/>
      <c r="G100"/>
    </row>
    <row r="101" spans="1:7" ht="15" customHeight="1" x14ac:dyDescent="0.2">
      <c r="A101"/>
      <c r="B101"/>
      <c r="C101"/>
      <c r="D101"/>
      <c r="E101"/>
      <c r="F101"/>
      <c r="G101"/>
    </row>
    <row r="102" spans="1:7" ht="15" customHeight="1" x14ac:dyDescent="0.2">
      <c r="A102"/>
      <c r="B102"/>
      <c r="C102"/>
      <c r="D102"/>
      <c r="E102"/>
      <c r="F102"/>
      <c r="G102"/>
    </row>
    <row r="103" spans="1:7" ht="15" customHeight="1" x14ac:dyDescent="0.2">
      <c r="A103"/>
      <c r="B103"/>
      <c r="C103"/>
      <c r="D103"/>
      <c r="E103"/>
      <c r="F103"/>
      <c r="G103"/>
    </row>
    <row r="104" spans="1:7" ht="15" customHeight="1" x14ac:dyDescent="0.2">
      <c r="A104"/>
      <c r="B104"/>
      <c r="C104"/>
      <c r="D104"/>
      <c r="E104"/>
      <c r="F104"/>
      <c r="G104"/>
    </row>
    <row r="105" spans="1:7" ht="15" customHeight="1" x14ac:dyDescent="0.2">
      <c r="A105"/>
      <c r="B105"/>
      <c r="C105"/>
      <c r="D105"/>
      <c r="E105"/>
      <c r="F105"/>
      <c r="G105"/>
    </row>
    <row r="106" spans="1:7" ht="15" customHeight="1" x14ac:dyDescent="0.2">
      <c r="A106"/>
      <c r="B106"/>
      <c r="C106"/>
      <c r="D106"/>
      <c r="E106"/>
      <c r="F106"/>
      <c r="G106"/>
    </row>
    <row r="107" spans="1:7" ht="15" customHeight="1" x14ac:dyDescent="0.2">
      <c r="A107"/>
      <c r="B107"/>
      <c r="C107"/>
      <c r="D107"/>
      <c r="E107"/>
      <c r="F107"/>
      <c r="G107"/>
    </row>
    <row r="108" spans="1:7" ht="15" customHeight="1" x14ac:dyDescent="0.2">
      <c r="A108"/>
      <c r="B108"/>
      <c r="C108"/>
      <c r="D108"/>
      <c r="E108"/>
      <c r="F108"/>
      <c r="G108"/>
    </row>
    <row r="109" spans="1:7" ht="15" customHeight="1" x14ac:dyDescent="0.2">
      <c r="A109"/>
      <c r="B109"/>
      <c r="C109"/>
      <c r="D109"/>
      <c r="E109"/>
      <c r="F109"/>
      <c r="G109"/>
    </row>
    <row r="110" spans="1:7" ht="15" customHeight="1" x14ac:dyDescent="0.2">
      <c r="A110"/>
      <c r="B110"/>
      <c r="C110"/>
      <c r="D110"/>
      <c r="E110"/>
      <c r="F110"/>
      <c r="G110"/>
    </row>
    <row r="111" spans="1:7" ht="15" customHeight="1" x14ac:dyDescent="0.2">
      <c r="A111"/>
      <c r="B111"/>
      <c r="C111"/>
      <c r="D111"/>
      <c r="E111"/>
      <c r="F111"/>
      <c r="G111"/>
    </row>
    <row r="112" spans="1:7" ht="15" customHeight="1" x14ac:dyDescent="0.2">
      <c r="A112"/>
      <c r="B112"/>
      <c r="C112"/>
      <c r="D112"/>
      <c r="E112"/>
      <c r="F112"/>
      <c r="G112"/>
    </row>
    <row r="113" spans="1:7" ht="15" customHeight="1" x14ac:dyDescent="0.2">
      <c r="A113"/>
      <c r="B113"/>
      <c r="C113"/>
      <c r="D113"/>
      <c r="E113"/>
      <c r="F113"/>
      <c r="G113"/>
    </row>
    <row r="114" spans="1:7" ht="15" customHeight="1" x14ac:dyDescent="0.2">
      <c r="A114"/>
      <c r="B114"/>
      <c r="C114"/>
      <c r="D114"/>
      <c r="E114"/>
      <c r="F114"/>
      <c r="G114"/>
    </row>
    <row r="115" spans="1:7" ht="15" customHeight="1" x14ac:dyDescent="0.2">
      <c r="A115"/>
      <c r="B115"/>
      <c r="C115"/>
      <c r="D115"/>
      <c r="E115"/>
      <c r="F115"/>
      <c r="G115"/>
    </row>
    <row r="116" spans="1:7" ht="15" customHeight="1" x14ac:dyDescent="0.2">
      <c r="A116"/>
      <c r="B116"/>
      <c r="C116"/>
      <c r="D116"/>
      <c r="E116"/>
      <c r="F116"/>
      <c r="G116"/>
    </row>
    <row r="117" spans="1:7" ht="15" customHeight="1" x14ac:dyDescent="0.2">
      <c r="A117"/>
      <c r="B117"/>
      <c r="C117"/>
      <c r="D117"/>
      <c r="E117"/>
      <c r="F117"/>
      <c r="G117"/>
    </row>
    <row r="118" spans="1:7" ht="15" customHeight="1" x14ac:dyDescent="0.2">
      <c r="A118"/>
      <c r="B118"/>
      <c r="C118"/>
      <c r="D118"/>
      <c r="E118"/>
      <c r="F118"/>
      <c r="G118"/>
    </row>
    <row r="119" spans="1:7" ht="15" customHeight="1" x14ac:dyDescent="0.2">
      <c r="A119"/>
      <c r="B119"/>
      <c r="C119"/>
      <c r="D119"/>
      <c r="E119"/>
      <c r="F119"/>
      <c r="G119"/>
    </row>
    <row r="120" spans="1:7" ht="15" customHeight="1" x14ac:dyDescent="0.2">
      <c r="A120"/>
      <c r="B120"/>
      <c r="C120"/>
      <c r="D120"/>
      <c r="E120"/>
      <c r="F120"/>
      <c r="G120"/>
    </row>
    <row r="121" spans="1:7" ht="15" customHeight="1" x14ac:dyDescent="0.2">
      <c r="A121"/>
      <c r="B121"/>
      <c r="C121"/>
      <c r="D121"/>
      <c r="E121"/>
      <c r="F121"/>
      <c r="G121"/>
    </row>
    <row r="122" spans="1:7" ht="15" customHeight="1" x14ac:dyDescent="0.2">
      <c r="A122"/>
      <c r="B122"/>
      <c r="C122"/>
      <c r="D122"/>
      <c r="E122"/>
      <c r="F122"/>
      <c r="G122"/>
    </row>
    <row r="123" spans="1:7" ht="15" customHeight="1" x14ac:dyDescent="0.2">
      <c r="A123"/>
      <c r="B123"/>
      <c r="C123"/>
      <c r="D123"/>
      <c r="E123"/>
      <c r="F123"/>
      <c r="G123"/>
    </row>
    <row r="124" spans="1:7" ht="15" customHeight="1" x14ac:dyDescent="0.2">
      <c r="A124"/>
      <c r="B124"/>
      <c r="C124"/>
      <c r="D124"/>
      <c r="E124"/>
      <c r="F124"/>
      <c r="G124"/>
    </row>
    <row r="125" spans="1:7" ht="15" customHeight="1" x14ac:dyDescent="0.2">
      <c r="A125"/>
      <c r="B125"/>
      <c r="C125"/>
      <c r="D125"/>
      <c r="E125"/>
      <c r="F125"/>
      <c r="G125"/>
    </row>
    <row r="126" spans="1:7" ht="15" customHeight="1" x14ac:dyDescent="0.2">
      <c r="A126"/>
      <c r="B126"/>
      <c r="C126"/>
      <c r="D126"/>
      <c r="E126"/>
      <c r="F126"/>
      <c r="G126"/>
    </row>
    <row r="127" spans="1:7" ht="15" customHeight="1" x14ac:dyDescent="0.2">
      <c r="A127"/>
      <c r="B127"/>
      <c r="C127"/>
      <c r="D127"/>
      <c r="E127"/>
      <c r="F127"/>
      <c r="G127"/>
    </row>
    <row r="128" spans="1:7" ht="15" customHeight="1" x14ac:dyDescent="0.2">
      <c r="A128"/>
      <c r="B128"/>
      <c r="C128"/>
      <c r="D128"/>
      <c r="E128"/>
      <c r="F128"/>
      <c r="G128"/>
    </row>
    <row r="129" spans="1:7" ht="15" customHeight="1" x14ac:dyDescent="0.2">
      <c r="A129"/>
      <c r="B129"/>
      <c r="C129"/>
      <c r="D129"/>
      <c r="E129"/>
      <c r="F129"/>
      <c r="G129"/>
    </row>
    <row r="130" spans="1:7" ht="15" customHeight="1" x14ac:dyDescent="0.2">
      <c r="A130"/>
      <c r="B130"/>
      <c r="C130"/>
      <c r="D130"/>
      <c r="E130"/>
      <c r="F130"/>
      <c r="G130"/>
    </row>
    <row r="131" spans="1:7" ht="15" customHeight="1" x14ac:dyDescent="0.2">
      <c r="A131"/>
      <c r="B131"/>
      <c r="C131"/>
      <c r="D131"/>
      <c r="E131"/>
      <c r="F131"/>
      <c r="G131"/>
    </row>
    <row r="132" spans="1:7" ht="15" customHeight="1" x14ac:dyDescent="0.2">
      <c r="A132"/>
      <c r="B132"/>
      <c r="C132"/>
      <c r="D132"/>
      <c r="E132"/>
      <c r="F132"/>
      <c r="G132"/>
    </row>
    <row r="133" spans="1:7" ht="15" customHeight="1" x14ac:dyDescent="0.2">
      <c r="A133"/>
      <c r="B133"/>
      <c r="C133"/>
      <c r="D133"/>
      <c r="E133"/>
      <c r="F133"/>
      <c r="G133"/>
    </row>
    <row r="134" spans="1:7" ht="15" customHeight="1" x14ac:dyDescent="0.2">
      <c r="A134"/>
      <c r="B134"/>
      <c r="C134"/>
      <c r="D134"/>
      <c r="E134"/>
      <c r="F134"/>
      <c r="G134"/>
    </row>
    <row r="135" spans="1:7" ht="15" customHeight="1" x14ac:dyDescent="0.2">
      <c r="A135"/>
      <c r="B135"/>
      <c r="C135"/>
      <c r="D135"/>
      <c r="E135"/>
      <c r="F135"/>
      <c r="G135"/>
    </row>
    <row r="136" spans="1:7" ht="15" customHeight="1" x14ac:dyDescent="0.2">
      <c r="A136"/>
      <c r="B136"/>
      <c r="C136"/>
      <c r="D136"/>
      <c r="E136"/>
      <c r="F136"/>
      <c r="G136"/>
    </row>
    <row r="137" spans="1:7" ht="15" customHeight="1" x14ac:dyDescent="0.2">
      <c r="A137"/>
      <c r="B137"/>
      <c r="C137"/>
      <c r="D137"/>
      <c r="E137"/>
      <c r="F137"/>
      <c r="G137"/>
    </row>
    <row r="138" spans="1:7" ht="15" customHeight="1" x14ac:dyDescent="0.2">
      <c r="A138"/>
      <c r="B138"/>
      <c r="C138"/>
      <c r="D138"/>
      <c r="E138"/>
      <c r="F138"/>
      <c r="G138"/>
    </row>
    <row r="139" spans="1:7" ht="15" customHeight="1" x14ac:dyDescent="0.2">
      <c r="A139"/>
      <c r="B139"/>
      <c r="C139"/>
      <c r="D139"/>
      <c r="E139"/>
      <c r="F139"/>
      <c r="G139"/>
    </row>
    <row r="140" spans="1:7" ht="15" customHeight="1" x14ac:dyDescent="0.2">
      <c r="A140"/>
      <c r="B140"/>
      <c r="C140"/>
      <c r="D140"/>
      <c r="E140"/>
      <c r="F140"/>
      <c r="G140"/>
    </row>
    <row r="141" spans="1:7" ht="15" customHeight="1" x14ac:dyDescent="0.2">
      <c r="A141"/>
      <c r="B141"/>
      <c r="C141"/>
      <c r="D141"/>
      <c r="E141"/>
      <c r="F141"/>
      <c r="G141"/>
    </row>
    <row r="142" spans="1:7" ht="15" customHeight="1" x14ac:dyDescent="0.2">
      <c r="A142"/>
      <c r="B142"/>
      <c r="C142"/>
      <c r="D142"/>
      <c r="E142"/>
      <c r="F142"/>
      <c r="G142"/>
    </row>
    <row r="143" spans="1:7" ht="15" customHeight="1" x14ac:dyDescent="0.2">
      <c r="A143"/>
      <c r="B143"/>
      <c r="C143"/>
      <c r="D143"/>
      <c r="E143"/>
      <c r="F143"/>
      <c r="G143"/>
    </row>
    <row r="144" spans="1:7" ht="15" customHeight="1" x14ac:dyDescent="0.2">
      <c r="A144"/>
      <c r="B144"/>
      <c r="C144"/>
      <c r="D144"/>
      <c r="E144"/>
      <c r="F144"/>
      <c r="G144"/>
    </row>
    <row r="145" spans="1:7" ht="15" customHeight="1" x14ac:dyDescent="0.2">
      <c r="A145"/>
      <c r="B145"/>
      <c r="C145"/>
      <c r="D145"/>
      <c r="E145"/>
      <c r="F145"/>
      <c r="G145"/>
    </row>
    <row r="146" spans="1:7" ht="15" customHeight="1" x14ac:dyDescent="0.2">
      <c r="A146"/>
      <c r="B146"/>
      <c r="C146"/>
      <c r="D146"/>
      <c r="E146"/>
      <c r="F146"/>
      <c r="G146"/>
    </row>
    <row r="147" spans="1:7" ht="15" customHeight="1" x14ac:dyDescent="0.2">
      <c r="A147"/>
      <c r="B147"/>
      <c r="C147"/>
      <c r="D147"/>
      <c r="E147"/>
      <c r="F147"/>
      <c r="G147"/>
    </row>
    <row r="148" spans="1:7" ht="15" customHeight="1" x14ac:dyDescent="0.2">
      <c r="A148"/>
      <c r="B148"/>
      <c r="C148"/>
      <c r="D148"/>
      <c r="E148"/>
      <c r="F148"/>
      <c r="G148"/>
    </row>
    <row r="149" spans="1:7" ht="15" customHeight="1" x14ac:dyDescent="0.2">
      <c r="A149"/>
      <c r="B149"/>
      <c r="C149"/>
      <c r="D149"/>
      <c r="E149"/>
      <c r="F149"/>
      <c r="G149"/>
    </row>
    <row r="150" spans="1:7" ht="15" customHeight="1" x14ac:dyDescent="0.2">
      <c r="A150"/>
      <c r="B150"/>
      <c r="C150"/>
      <c r="D150"/>
      <c r="E150"/>
      <c r="F150"/>
      <c r="G150"/>
    </row>
    <row r="151" spans="1:7" ht="15" customHeight="1" x14ac:dyDescent="0.2">
      <c r="A151"/>
      <c r="B151"/>
      <c r="C151"/>
      <c r="D151"/>
      <c r="E151"/>
      <c r="F151"/>
      <c r="G151"/>
    </row>
    <row r="152" spans="1:7" ht="15" customHeight="1" x14ac:dyDescent="0.2">
      <c r="A152"/>
      <c r="B152"/>
      <c r="C152"/>
      <c r="D152"/>
      <c r="E152"/>
      <c r="F152"/>
      <c r="G152"/>
    </row>
    <row r="153" spans="1:7" ht="15" customHeight="1" x14ac:dyDescent="0.2">
      <c r="A153"/>
      <c r="B153"/>
      <c r="C153"/>
      <c r="D153"/>
      <c r="E153"/>
      <c r="F153"/>
      <c r="G153"/>
    </row>
    <row r="154" spans="1:7" ht="15" customHeight="1" x14ac:dyDescent="0.2">
      <c r="A154"/>
      <c r="B154"/>
      <c r="C154"/>
      <c r="D154"/>
      <c r="E154"/>
      <c r="F154"/>
      <c r="G154"/>
    </row>
    <row r="155" spans="1:7" ht="15" customHeight="1" x14ac:dyDescent="0.2">
      <c r="A155"/>
      <c r="B155"/>
      <c r="C155"/>
      <c r="D155"/>
      <c r="E155"/>
      <c r="F155"/>
      <c r="G155"/>
    </row>
    <row r="156" spans="1:7" ht="15" customHeight="1" x14ac:dyDescent="0.2">
      <c r="A156"/>
      <c r="B156"/>
      <c r="C156"/>
      <c r="D156"/>
      <c r="E156"/>
      <c r="F156"/>
      <c r="G156"/>
    </row>
    <row r="157" spans="1:7" ht="15" customHeight="1" x14ac:dyDescent="0.2">
      <c r="A157"/>
      <c r="B157"/>
      <c r="C157"/>
      <c r="D157"/>
      <c r="E157"/>
      <c r="F157"/>
      <c r="G157"/>
    </row>
    <row r="158" spans="1:7" ht="15" customHeight="1" x14ac:dyDescent="0.2">
      <c r="A158"/>
      <c r="B158"/>
      <c r="C158"/>
      <c r="D158"/>
      <c r="E158"/>
      <c r="F158"/>
      <c r="G158"/>
    </row>
    <row r="159" spans="1:7" ht="15" customHeight="1" x14ac:dyDescent="0.2">
      <c r="A159"/>
      <c r="B159"/>
      <c r="C159"/>
      <c r="D159"/>
      <c r="E159"/>
      <c r="F159"/>
      <c r="G159"/>
    </row>
    <row r="160" spans="1:7" ht="15" customHeight="1" x14ac:dyDescent="0.2">
      <c r="A160"/>
      <c r="B160"/>
      <c r="C160"/>
      <c r="D160"/>
      <c r="E160"/>
      <c r="F160"/>
      <c r="G160"/>
    </row>
    <row r="161" spans="1:7" ht="15" customHeight="1" x14ac:dyDescent="0.2">
      <c r="A161"/>
      <c r="B161"/>
      <c r="C161"/>
      <c r="D161"/>
      <c r="E161"/>
      <c r="F161"/>
      <c r="G161"/>
    </row>
    <row r="162" spans="1:7" ht="15" customHeight="1" x14ac:dyDescent="0.2">
      <c r="A162"/>
      <c r="B162"/>
      <c r="C162"/>
      <c r="D162"/>
      <c r="E162"/>
      <c r="F162"/>
      <c r="G162"/>
    </row>
    <row r="163" spans="1:7" ht="15" customHeight="1" x14ac:dyDescent="0.2">
      <c r="A163"/>
      <c r="B163"/>
      <c r="C163"/>
      <c r="D163"/>
      <c r="E163"/>
      <c r="F163"/>
      <c r="G163"/>
    </row>
    <row r="164" spans="1:7" ht="15" customHeight="1" x14ac:dyDescent="0.2">
      <c r="A164"/>
      <c r="B164"/>
      <c r="C164"/>
      <c r="D164"/>
      <c r="E164"/>
      <c r="F164"/>
      <c r="G164"/>
    </row>
    <row r="165" spans="1:7" ht="15" customHeight="1" x14ac:dyDescent="0.2">
      <c r="A165"/>
      <c r="B165"/>
      <c r="C165"/>
      <c r="D165"/>
      <c r="E165"/>
      <c r="F165"/>
      <c r="G165"/>
    </row>
    <row r="166" spans="1:7" ht="15" customHeight="1" x14ac:dyDescent="0.2">
      <c r="A166"/>
      <c r="B166"/>
      <c r="C166"/>
      <c r="D166"/>
      <c r="E166"/>
      <c r="F166"/>
      <c r="G166"/>
    </row>
    <row r="167" spans="1:7" ht="15" customHeight="1" x14ac:dyDescent="0.2">
      <c r="A167"/>
      <c r="B167"/>
      <c r="C167"/>
      <c r="D167"/>
      <c r="E167"/>
      <c r="F167"/>
      <c r="G167"/>
    </row>
    <row r="168" spans="1:7" ht="15" customHeight="1" x14ac:dyDescent="0.2">
      <c r="A168"/>
      <c r="B168"/>
      <c r="C168"/>
      <c r="D168"/>
      <c r="E168"/>
      <c r="F168"/>
      <c r="G168"/>
    </row>
    <row r="169" spans="1:7" ht="15" customHeight="1" x14ac:dyDescent="0.2">
      <c r="A169"/>
      <c r="B169"/>
      <c r="C169"/>
      <c r="D169"/>
      <c r="E169"/>
      <c r="F169"/>
      <c r="G169"/>
    </row>
    <row r="170" spans="1:7" ht="15" customHeight="1" x14ac:dyDescent="0.2">
      <c r="A170"/>
      <c r="B170"/>
      <c r="C170"/>
      <c r="D170"/>
      <c r="E170"/>
      <c r="F170"/>
      <c r="G170"/>
    </row>
    <row r="171" spans="1:7" ht="15" customHeight="1" x14ac:dyDescent="0.2">
      <c r="A171"/>
      <c r="B171"/>
      <c r="C171"/>
      <c r="D171"/>
      <c r="E171"/>
      <c r="F171"/>
      <c r="G171"/>
    </row>
    <row r="172" spans="1:7" ht="15" customHeight="1" x14ac:dyDescent="0.2">
      <c r="A172"/>
      <c r="B172"/>
      <c r="C172"/>
      <c r="D172"/>
      <c r="E172"/>
      <c r="F172"/>
      <c r="G172"/>
    </row>
    <row r="173" spans="1:7" ht="15" customHeight="1" x14ac:dyDescent="0.2">
      <c r="A173"/>
      <c r="B173"/>
      <c r="C173"/>
      <c r="D173"/>
      <c r="E173"/>
      <c r="F173"/>
      <c r="G173"/>
    </row>
    <row r="174" spans="1:7" ht="15" customHeight="1" x14ac:dyDescent="0.2">
      <c r="A174"/>
      <c r="B174"/>
      <c r="C174"/>
      <c r="D174"/>
      <c r="E174"/>
      <c r="F174"/>
      <c r="G174"/>
    </row>
    <row r="175" spans="1:7" ht="15" customHeight="1" x14ac:dyDescent="0.2">
      <c r="A175"/>
      <c r="B175"/>
      <c r="C175"/>
      <c r="D175"/>
      <c r="E175"/>
      <c r="F175"/>
      <c r="G175"/>
    </row>
    <row r="176" spans="1:7" ht="15" customHeight="1" x14ac:dyDescent="0.2">
      <c r="A176"/>
      <c r="B176"/>
      <c r="C176"/>
      <c r="D176"/>
      <c r="E176"/>
      <c r="F176"/>
      <c r="G176"/>
    </row>
    <row r="177" spans="1:7" ht="15" customHeight="1" x14ac:dyDescent="0.2">
      <c r="A177"/>
      <c r="B177"/>
      <c r="C177"/>
      <c r="D177"/>
      <c r="E177"/>
      <c r="F177"/>
      <c r="G177"/>
    </row>
    <row r="178" spans="1:7" ht="15" customHeight="1" x14ac:dyDescent="0.2">
      <c r="A178"/>
      <c r="B178"/>
      <c r="C178"/>
      <c r="D178"/>
      <c r="E178"/>
      <c r="F178"/>
      <c r="G178"/>
    </row>
    <row r="179" spans="1:7" ht="15" customHeight="1" x14ac:dyDescent="0.2">
      <c r="A179"/>
      <c r="B179"/>
      <c r="C179"/>
      <c r="D179"/>
      <c r="E179"/>
      <c r="F179"/>
      <c r="G179"/>
    </row>
    <row r="180" spans="1:7" ht="15" customHeight="1" x14ac:dyDescent="0.2">
      <c r="A180"/>
      <c r="B180"/>
      <c r="C180"/>
      <c r="D180"/>
      <c r="E180"/>
      <c r="F180"/>
      <c r="G180"/>
    </row>
    <row r="181" spans="1:7" ht="15" customHeight="1" x14ac:dyDescent="0.2">
      <c r="A181"/>
      <c r="B181"/>
      <c r="C181"/>
      <c r="D181"/>
      <c r="E181"/>
      <c r="F181"/>
      <c r="G181"/>
    </row>
    <row r="182" spans="1:7" ht="15" customHeight="1" x14ac:dyDescent="0.2">
      <c r="A182"/>
      <c r="B182"/>
      <c r="C182"/>
      <c r="D182"/>
      <c r="E182"/>
      <c r="F182"/>
      <c r="G182"/>
    </row>
    <row r="183" spans="1:7" ht="15" customHeight="1" x14ac:dyDescent="0.2">
      <c r="A183"/>
      <c r="B183"/>
      <c r="C183"/>
      <c r="D183"/>
      <c r="E183"/>
      <c r="F183"/>
      <c r="G183"/>
    </row>
    <row r="184" spans="1:7" ht="15" customHeight="1" x14ac:dyDescent="0.2">
      <c r="A184"/>
      <c r="B184"/>
      <c r="C184"/>
      <c r="D184"/>
      <c r="E184"/>
      <c r="F184"/>
      <c r="G184"/>
    </row>
    <row r="185" spans="1:7" ht="15" customHeight="1" x14ac:dyDescent="0.2">
      <c r="A185"/>
      <c r="B185"/>
      <c r="C185"/>
      <c r="D185"/>
      <c r="E185"/>
      <c r="F185"/>
      <c r="G185"/>
    </row>
    <row r="186" spans="1:7" ht="15" customHeight="1" x14ac:dyDescent="0.2">
      <c r="A186"/>
      <c r="B186"/>
      <c r="C186"/>
      <c r="D186"/>
      <c r="E186"/>
      <c r="F186"/>
      <c r="G186"/>
    </row>
    <row r="187" spans="1:7" ht="15" customHeight="1" x14ac:dyDescent="0.2">
      <c r="A187"/>
      <c r="B187"/>
      <c r="C187"/>
      <c r="D187"/>
      <c r="E187"/>
      <c r="F187"/>
      <c r="G187"/>
    </row>
    <row r="188" spans="1:7" ht="15" customHeight="1" x14ac:dyDescent="0.2">
      <c r="A188"/>
      <c r="B188"/>
      <c r="C188"/>
      <c r="D188"/>
      <c r="E188"/>
      <c r="F188"/>
      <c r="G188"/>
    </row>
    <row r="189" spans="1:7" ht="15" customHeight="1" x14ac:dyDescent="0.2">
      <c r="A189"/>
      <c r="B189"/>
      <c r="C189"/>
      <c r="D189"/>
      <c r="E189"/>
      <c r="F189"/>
      <c r="G189"/>
    </row>
    <row r="190" spans="1:7" ht="15" customHeight="1" x14ac:dyDescent="0.2">
      <c r="A190"/>
      <c r="B190"/>
      <c r="C190"/>
      <c r="D190"/>
      <c r="E190"/>
      <c r="F190"/>
      <c r="G190"/>
    </row>
    <row r="191" spans="1:7" ht="15" customHeight="1" x14ac:dyDescent="0.2">
      <c r="A191"/>
      <c r="B191"/>
      <c r="C191"/>
      <c r="D191"/>
      <c r="E191"/>
      <c r="F191"/>
      <c r="G191"/>
    </row>
    <row r="192" spans="1:7" ht="15" customHeight="1" x14ac:dyDescent="0.2">
      <c r="A192"/>
      <c r="B192"/>
      <c r="C192"/>
      <c r="D192"/>
      <c r="E192"/>
      <c r="F192"/>
      <c r="G192"/>
    </row>
    <row r="193" spans="1:7" ht="15" customHeight="1" x14ac:dyDescent="0.2">
      <c r="A193"/>
      <c r="B193"/>
      <c r="C193"/>
      <c r="D193"/>
      <c r="E193"/>
      <c r="F193"/>
      <c r="G193"/>
    </row>
    <row r="194" spans="1:7" ht="15" customHeight="1" x14ac:dyDescent="0.2">
      <c r="A194"/>
      <c r="B194"/>
      <c r="C194"/>
      <c r="D194"/>
      <c r="E194"/>
      <c r="F194"/>
      <c r="G194"/>
    </row>
    <row r="195" spans="1:7" ht="15" customHeight="1" x14ac:dyDescent="0.2">
      <c r="A195"/>
      <c r="B195"/>
      <c r="C195"/>
      <c r="D195"/>
      <c r="E195"/>
      <c r="F195"/>
      <c r="G195"/>
    </row>
    <row r="196" spans="1:7" ht="15" customHeight="1" x14ac:dyDescent="0.2">
      <c r="A196"/>
      <c r="B196"/>
      <c r="C196"/>
      <c r="D196"/>
      <c r="E196"/>
      <c r="F196"/>
      <c r="G196"/>
    </row>
    <row r="197" spans="1:7" ht="15" customHeight="1" x14ac:dyDescent="0.2">
      <c r="A197"/>
      <c r="B197"/>
      <c r="C197"/>
      <c r="D197"/>
      <c r="E197"/>
      <c r="F197"/>
      <c r="G197"/>
    </row>
    <row r="198" spans="1:7" ht="15" customHeight="1" x14ac:dyDescent="0.2">
      <c r="A198"/>
      <c r="B198"/>
      <c r="C198"/>
      <c r="D198"/>
      <c r="E198"/>
      <c r="F198"/>
      <c r="G198"/>
    </row>
    <row r="199" spans="1:7" ht="15" customHeight="1" x14ac:dyDescent="0.2">
      <c r="A199"/>
      <c r="B199"/>
      <c r="C199"/>
      <c r="D199"/>
      <c r="E199"/>
      <c r="F199"/>
      <c r="G199"/>
    </row>
    <row r="200" spans="1:7" ht="15" customHeight="1" x14ac:dyDescent="0.2">
      <c r="A200"/>
      <c r="B200"/>
      <c r="C200"/>
      <c r="D200"/>
      <c r="E200"/>
      <c r="F200"/>
      <c r="G200"/>
    </row>
    <row r="201" spans="1:7" ht="15" customHeight="1" x14ac:dyDescent="0.2">
      <c r="A201"/>
      <c r="B201"/>
      <c r="C201"/>
      <c r="D201"/>
      <c r="E201"/>
      <c r="F201"/>
      <c r="G201"/>
    </row>
    <row r="202" spans="1:7" ht="15" customHeight="1" x14ac:dyDescent="0.2">
      <c r="A202"/>
      <c r="B202"/>
      <c r="C202"/>
      <c r="D202"/>
      <c r="E202"/>
      <c r="F202"/>
      <c r="G202"/>
    </row>
    <row r="203" spans="1:7" ht="15" customHeight="1" x14ac:dyDescent="0.2">
      <c r="A203"/>
      <c r="B203"/>
      <c r="C203"/>
      <c r="D203"/>
      <c r="E203"/>
      <c r="F203"/>
      <c r="G203"/>
    </row>
    <row r="204" spans="1:7" ht="15" customHeight="1" x14ac:dyDescent="0.2">
      <c r="A204"/>
      <c r="B204"/>
      <c r="C204"/>
      <c r="D204"/>
      <c r="E204"/>
      <c r="F204"/>
      <c r="G204"/>
    </row>
    <row r="205" spans="1:7" ht="15" customHeight="1" x14ac:dyDescent="0.2">
      <c r="A205"/>
      <c r="B205"/>
      <c r="C205"/>
      <c r="D205"/>
      <c r="E205"/>
      <c r="F205"/>
      <c r="G205"/>
    </row>
    <row r="206" spans="1:7" ht="15" customHeight="1" x14ac:dyDescent="0.2">
      <c r="A206"/>
      <c r="B206"/>
      <c r="C206"/>
      <c r="D206"/>
      <c r="E206"/>
      <c r="F206"/>
      <c r="G206"/>
    </row>
    <row r="207" spans="1:7" ht="15" customHeight="1" x14ac:dyDescent="0.2">
      <c r="A207"/>
      <c r="B207"/>
      <c r="C207"/>
      <c r="D207"/>
      <c r="E207"/>
      <c r="F207"/>
      <c r="G207"/>
    </row>
    <row r="208" spans="1:7" ht="15" customHeight="1" x14ac:dyDescent="0.2">
      <c r="A208"/>
      <c r="B208"/>
      <c r="C208"/>
      <c r="D208"/>
      <c r="E208"/>
      <c r="F208"/>
      <c r="G208"/>
    </row>
    <row r="209" spans="1:7" ht="15" customHeight="1" x14ac:dyDescent="0.2">
      <c r="A209"/>
      <c r="B209"/>
      <c r="C209"/>
      <c r="D209"/>
      <c r="E209"/>
      <c r="F209"/>
      <c r="G209"/>
    </row>
    <row r="210" spans="1:7" ht="15" customHeight="1" x14ac:dyDescent="0.2">
      <c r="A210"/>
      <c r="B210"/>
      <c r="C210"/>
      <c r="D210"/>
      <c r="E210"/>
      <c r="F210"/>
      <c r="G210"/>
    </row>
    <row r="211" spans="1:7" ht="15" customHeight="1" x14ac:dyDescent="0.2">
      <c r="A211"/>
      <c r="B211"/>
      <c r="C211"/>
      <c r="D211"/>
      <c r="E211"/>
      <c r="F211"/>
      <c r="G211"/>
    </row>
    <row r="212" spans="1:7" ht="15" customHeight="1" x14ac:dyDescent="0.2">
      <c r="A212"/>
      <c r="B212"/>
      <c r="C212"/>
      <c r="D212"/>
      <c r="E212"/>
      <c r="F212"/>
      <c r="G212"/>
    </row>
    <row r="213" spans="1:7" ht="15" customHeight="1" x14ac:dyDescent="0.2">
      <c r="A213"/>
      <c r="B213"/>
      <c r="C213"/>
      <c r="D213"/>
      <c r="E213"/>
      <c r="F213"/>
      <c r="G213"/>
    </row>
    <row r="214" spans="1:7" ht="15" customHeight="1" x14ac:dyDescent="0.2">
      <c r="A214"/>
      <c r="B214"/>
      <c r="C214"/>
      <c r="D214"/>
      <c r="E214"/>
      <c r="F214"/>
      <c r="G214"/>
    </row>
    <row r="215" spans="1:7" ht="15" customHeight="1" x14ac:dyDescent="0.2">
      <c r="A215"/>
      <c r="B215"/>
      <c r="C215"/>
      <c r="D215"/>
      <c r="E215"/>
      <c r="F215"/>
      <c r="G215"/>
    </row>
    <row r="216" spans="1:7" ht="15" customHeight="1" x14ac:dyDescent="0.2">
      <c r="A216"/>
      <c r="B216"/>
      <c r="C216"/>
      <c r="D216"/>
      <c r="E216"/>
      <c r="F216"/>
      <c r="G216"/>
    </row>
    <row r="217" spans="1:7" ht="15" customHeight="1" x14ac:dyDescent="0.2">
      <c r="A217"/>
      <c r="B217"/>
      <c r="C217"/>
      <c r="D217"/>
      <c r="E217"/>
      <c r="F217"/>
      <c r="G217"/>
    </row>
    <row r="218" spans="1:7" ht="15" customHeight="1" x14ac:dyDescent="0.2">
      <c r="A218"/>
      <c r="B218"/>
      <c r="C218"/>
      <c r="D218"/>
      <c r="E218"/>
      <c r="F218"/>
      <c r="G218"/>
    </row>
    <row r="219" spans="1:7" ht="15" customHeight="1" x14ac:dyDescent="0.2">
      <c r="A219"/>
      <c r="B219"/>
      <c r="C219"/>
      <c r="D219"/>
      <c r="E219"/>
      <c r="F219"/>
      <c r="G219"/>
    </row>
    <row r="220" spans="1:7" ht="15" customHeight="1" x14ac:dyDescent="0.2">
      <c r="A220"/>
      <c r="B220"/>
      <c r="C220"/>
      <c r="D220"/>
      <c r="E220"/>
      <c r="F220"/>
      <c r="G220"/>
    </row>
    <row r="221" spans="1:7" ht="15" customHeight="1" x14ac:dyDescent="0.2">
      <c r="A221"/>
      <c r="B221"/>
      <c r="C221"/>
      <c r="D221"/>
      <c r="E221"/>
      <c r="F221"/>
      <c r="G221"/>
    </row>
    <row r="222" spans="1:7" ht="15" customHeight="1" x14ac:dyDescent="0.2">
      <c r="A222"/>
      <c r="B222"/>
      <c r="C222"/>
      <c r="D222"/>
      <c r="E222"/>
      <c r="F222"/>
      <c r="G222"/>
    </row>
    <row r="223" spans="1:7" ht="15" customHeight="1" x14ac:dyDescent="0.2">
      <c r="A223"/>
      <c r="B223"/>
      <c r="C223"/>
      <c r="D223"/>
      <c r="E223"/>
      <c r="F223"/>
      <c r="G223"/>
    </row>
    <row r="224" spans="1:7" ht="15" customHeight="1" x14ac:dyDescent="0.2">
      <c r="A224"/>
      <c r="B224"/>
      <c r="C224"/>
      <c r="D224"/>
      <c r="E224"/>
      <c r="F224"/>
      <c r="G224"/>
    </row>
    <row r="225" spans="1:7" ht="15" customHeight="1" x14ac:dyDescent="0.2">
      <c r="A225"/>
      <c r="B225"/>
      <c r="C225"/>
      <c r="D225"/>
      <c r="E225"/>
      <c r="F225"/>
      <c r="G225"/>
    </row>
    <row r="226" spans="1:7" ht="15" customHeight="1" x14ac:dyDescent="0.2">
      <c r="A226"/>
      <c r="B226"/>
      <c r="C226"/>
      <c r="D226"/>
      <c r="E226"/>
      <c r="F226"/>
      <c r="G226"/>
    </row>
    <row r="227" spans="1:7" ht="15" customHeight="1" x14ac:dyDescent="0.2">
      <c r="A227"/>
      <c r="B227"/>
      <c r="C227"/>
      <c r="D227"/>
      <c r="E227"/>
      <c r="F227"/>
      <c r="G227"/>
    </row>
    <row r="228" spans="1:7" ht="15" customHeight="1" x14ac:dyDescent="0.2">
      <c r="A228"/>
      <c r="B228"/>
      <c r="C228"/>
      <c r="D228"/>
      <c r="E228"/>
      <c r="F228"/>
      <c r="G228"/>
    </row>
    <row r="229" spans="1:7" ht="15" customHeight="1" x14ac:dyDescent="0.2">
      <c r="A229"/>
      <c r="B229"/>
      <c r="C229"/>
      <c r="D229"/>
      <c r="E229"/>
      <c r="F229"/>
      <c r="G229"/>
    </row>
    <row r="230" spans="1:7" ht="15" customHeight="1" x14ac:dyDescent="0.2">
      <c r="A230"/>
      <c r="B230"/>
      <c r="C230"/>
      <c r="D230"/>
      <c r="E230"/>
      <c r="F230"/>
      <c r="G230"/>
    </row>
    <row r="231" spans="1:7" ht="15" customHeight="1" x14ac:dyDescent="0.2">
      <c r="A231"/>
      <c r="B231"/>
      <c r="C231"/>
      <c r="D231"/>
      <c r="E231"/>
      <c r="F231"/>
      <c r="G231"/>
    </row>
    <row r="232" spans="1:7" ht="15" customHeight="1" x14ac:dyDescent="0.2">
      <c r="A232"/>
      <c r="B232"/>
      <c r="C232"/>
      <c r="D232"/>
      <c r="E232"/>
      <c r="F232"/>
      <c r="G232"/>
    </row>
    <row r="233" spans="1:7" ht="15" customHeight="1" x14ac:dyDescent="0.2">
      <c r="A233"/>
      <c r="B233"/>
      <c r="C233"/>
      <c r="D233"/>
      <c r="E233"/>
      <c r="F233"/>
      <c r="G233"/>
    </row>
    <row r="234" spans="1:7" ht="15" customHeight="1" x14ac:dyDescent="0.2">
      <c r="A234"/>
      <c r="B234"/>
      <c r="C234"/>
      <c r="D234"/>
      <c r="E234"/>
      <c r="F234"/>
      <c r="G234"/>
    </row>
    <row r="235" spans="1:7" ht="15" customHeight="1" x14ac:dyDescent="0.2">
      <c r="A235"/>
      <c r="B235"/>
      <c r="C235"/>
      <c r="D235"/>
      <c r="E235"/>
      <c r="F235"/>
      <c r="G235"/>
    </row>
    <row r="236" spans="1:7" ht="15" customHeight="1" x14ac:dyDescent="0.2">
      <c r="A236"/>
      <c r="B236"/>
      <c r="C236"/>
      <c r="D236"/>
      <c r="E236"/>
      <c r="F236"/>
      <c r="G236"/>
    </row>
    <row r="237" spans="1:7" ht="15" customHeight="1" x14ac:dyDescent="0.2">
      <c r="A237"/>
      <c r="B237"/>
      <c r="C237"/>
      <c r="D237"/>
      <c r="E237"/>
      <c r="F237"/>
      <c r="G237"/>
    </row>
    <row r="238" spans="1:7" ht="15" customHeight="1" x14ac:dyDescent="0.2">
      <c r="A238"/>
      <c r="B238"/>
      <c r="C238"/>
      <c r="D238"/>
      <c r="E238"/>
      <c r="F238"/>
      <c r="G238"/>
    </row>
    <row r="239" spans="1:7" ht="15" customHeight="1" x14ac:dyDescent="0.2">
      <c r="A239"/>
      <c r="B239"/>
      <c r="C239"/>
      <c r="D239"/>
      <c r="E239"/>
      <c r="F239"/>
      <c r="G239"/>
    </row>
    <row r="240" spans="1:7" ht="15" customHeight="1" x14ac:dyDescent="0.2">
      <c r="A240"/>
      <c r="B240"/>
      <c r="C240"/>
      <c r="D240"/>
      <c r="E240"/>
      <c r="F240"/>
      <c r="G240"/>
    </row>
    <row r="241" spans="1:7" ht="15" customHeight="1" x14ac:dyDescent="0.2">
      <c r="A241"/>
      <c r="B241"/>
      <c r="C241"/>
      <c r="D241"/>
      <c r="E241"/>
      <c r="F241"/>
      <c r="G241"/>
    </row>
    <row r="242" spans="1:7" ht="15" customHeight="1" x14ac:dyDescent="0.2">
      <c r="A242"/>
      <c r="B242"/>
      <c r="C242"/>
      <c r="D242"/>
      <c r="E242"/>
      <c r="F242"/>
      <c r="G242"/>
    </row>
    <row r="243" spans="1:7" ht="15" customHeight="1" x14ac:dyDescent="0.2">
      <c r="A243"/>
      <c r="B243"/>
      <c r="C243"/>
      <c r="D243"/>
      <c r="E243"/>
      <c r="F243"/>
      <c r="G243"/>
    </row>
    <row r="244" spans="1:7" ht="15" customHeight="1" x14ac:dyDescent="0.2">
      <c r="A244"/>
      <c r="B244"/>
      <c r="C244"/>
      <c r="D244"/>
      <c r="E244"/>
      <c r="F244"/>
      <c r="G244"/>
    </row>
    <row r="245" spans="1:7" ht="15" customHeight="1" x14ac:dyDescent="0.2">
      <c r="A245"/>
      <c r="B245"/>
      <c r="C245"/>
      <c r="D245"/>
      <c r="E245"/>
      <c r="F245"/>
      <c r="G245"/>
    </row>
    <row r="246" spans="1:7" ht="15" customHeight="1" x14ac:dyDescent="0.2">
      <c r="A246"/>
      <c r="B246"/>
      <c r="C246"/>
      <c r="D246"/>
      <c r="E246"/>
      <c r="F246"/>
      <c r="G246"/>
    </row>
    <row r="247" spans="1:7" ht="15" customHeight="1" x14ac:dyDescent="0.2">
      <c r="A247"/>
      <c r="B247"/>
      <c r="C247"/>
      <c r="D247"/>
      <c r="E247"/>
      <c r="F247"/>
      <c r="G247"/>
    </row>
    <row r="248" spans="1:7" ht="15" customHeight="1" x14ac:dyDescent="0.2">
      <c r="A248"/>
      <c r="B248"/>
      <c r="C248"/>
      <c r="D248"/>
      <c r="E248"/>
      <c r="F248"/>
      <c r="G248"/>
    </row>
    <row r="249" spans="1:7" ht="15" customHeight="1" x14ac:dyDescent="0.2">
      <c r="A249"/>
      <c r="B249"/>
      <c r="C249"/>
      <c r="D249"/>
      <c r="E249"/>
      <c r="F249"/>
      <c r="G249"/>
    </row>
    <row r="250" spans="1:7" ht="15" customHeight="1" x14ac:dyDescent="0.2">
      <c r="A250"/>
      <c r="B250"/>
      <c r="C250"/>
      <c r="D250"/>
      <c r="E250"/>
      <c r="F250"/>
      <c r="G250"/>
    </row>
    <row r="251" spans="1:7" ht="15" customHeight="1" x14ac:dyDescent="0.2">
      <c r="A251"/>
      <c r="B251"/>
      <c r="C251"/>
      <c r="D251"/>
      <c r="E251"/>
      <c r="F251"/>
      <c r="G251"/>
    </row>
    <row r="252" spans="1:7" ht="15" customHeight="1" x14ac:dyDescent="0.2">
      <c r="A252"/>
      <c r="B252"/>
      <c r="C252"/>
      <c r="D252"/>
      <c r="E252"/>
      <c r="F252"/>
      <c r="G252"/>
    </row>
    <row r="253" spans="1:7" ht="15" customHeight="1" x14ac:dyDescent="0.2">
      <c r="A253"/>
      <c r="B253"/>
      <c r="C253"/>
      <c r="D253"/>
      <c r="E253"/>
      <c r="F253"/>
      <c r="G253"/>
    </row>
    <row r="254" spans="1:7" ht="15" customHeight="1" x14ac:dyDescent="0.2">
      <c r="A254"/>
      <c r="B254"/>
      <c r="C254"/>
      <c r="D254"/>
      <c r="E254"/>
      <c r="F254"/>
      <c r="G254"/>
    </row>
    <row r="255" spans="1:7" ht="15" customHeight="1" x14ac:dyDescent="0.2">
      <c r="A255"/>
      <c r="B255"/>
      <c r="C255"/>
      <c r="D255"/>
      <c r="E255"/>
      <c r="F255"/>
      <c r="G255"/>
    </row>
    <row r="256" spans="1:7" ht="15" customHeight="1" x14ac:dyDescent="0.2">
      <c r="A256"/>
      <c r="B256"/>
      <c r="C256"/>
      <c r="D256"/>
      <c r="E256"/>
      <c r="F256"/>
      <c r="G256"/>
    </row>
    <row r="257" spans="1:7" ht="15" customHeight="1" x14ac:dyDescent="0.2">
      <c r="A257"/>
      <c r="B257"/>
      <c r="C257"/>
      <c r="D257"/>
      <c r="E257"/>
      <c r="F257"/>
      <c r="G257"/>
    </row>
    <row r="258" spans="1:7" ht="15" customHeight="1" x14ac:dyDescent="0.2">
      <c r="A258"/>
      <c r="B258"/>
      <c r="C258"/>
      <c r="D258"/>
      <c r="E258"/>
      <c r="F258"/>
      <c r="G258"/>
    </row>
    <row r="259" spans="1:7" ht="15" customHeight="1" x14ac:dyDescent="0.2">
      <c r="A259"/>
      <c r="B259"/>
      <c r="C259"/>
      <c r="D259"/>
      <c r="E259"/>
      <c r="F259"/>
      <c r="G259"/>
    </row>
    <row r="260" spans="1:7" ht="15" customHeight="1" x14ac:dyDescent="0.2">
      <c r="A260"/>
      <c r="B260"/>
      <c r="C260"/>
      <c r="D260"/>
      <c r="E260"/>
      <c r="F260"/>
      <c r="G260"/>
    </row>
    <row r="261" spans="1:7" ht="15" customHeight="1" x14ac:dyDescent="0.2">
      <c r="A261"/>
      <c r="B261"/>
      <c r="C261"/>
      <c r="D261"/>
      <c r="E261"/>
      <c r="F261"/>
      <c r="G261"/>
    </row>
    <row r="262" spans="1:7" ht="15" customHeight="1" x14ac:dyDescent="0.2">
      <c r="A262"/>
      <c r="B262"/>
      <c r="C262"/>
      <c r="D262"/>
      <c r="E262"/>
      <c r="F262"/>
      <c r="G262"/>
    </row>
    <row r="263" spans="1:7" ht="15" customHeight="1" x14ac:dyDescent="0.2">
      <c r="A263"/>
      <c r="B263"/>
      <c r="C263"/>
      <c r="D263"/>
      <c r="E263"/>
      <c r="F263"/>
      <c r="G263"/>
    </row>
    <row r="264" spans="1:7" ht="15" customHeight="1" x14ac:dyDescent="0.2">
      <c r="A264"/>
      <c r="B264"/>
      <c r="C264"/>
      <c r="D264"/>
      <c r="E264"/>
      <c r="F264"/>
      <c r="G264"/>
    </row>
    <row r="265" spans="1:7" ht="15" customHeight="1" x14ac:dyDescent="0.2">
      <c r="A265"/>
      <c r="B265"/>
      <c r="C265"/>
      <c r="D265"/>
      <c r="E265"/>
      <c r="F265"/>
      <c r="G265"/>
    </row>
    <row r="266" spans="1:7" ht="15" customHeight="1" x14ac:dyDescent="0.2">
      <c r="A266"/>
      <c r="B266"/>
      <c r="C266"/>
      <c r="D266"/>
      <c r="E266"/>
      <c r="F266"/>
      <c r="G266"/>
    </row>
    <row r="267" spans="1:7" ht="15" customHeight="1" x14ac:dyDescent="0.2">
      <c r="A267"/>
      <c r="B267"/>
      <c r="C267"/>
      <c r="D267"/>
      <c r="E267"/>
      <c r="F267"/>
      <c r="G267"/>
    </row>
    <row r="268" spans="1:7" ht="15" customHeight="1" x14ac:dyDescent="0.2">
      <c r="A268"/>
      <c r="B268"/>
      <c r="C268"/>
      <c r="D268"/>
      <c r="E268"/>
      <c r="F268"/>
      <c r="G268"/>
    </row>
    <row r="269" spans="1:7" ht="15" customHeight="1" x14ac:dyDescent="0.2">
      <c r="A269"/>
      <c r="B269"/>
      <c r="C269"/>
      <c r="D269"/>
      <c r="E269"/>
      <c r="F269"/>
      <c r="G269"/>
    </row>
    <row r="270" spans="1:7" ht="15" customHeight="1" x14ac:dyDescent="0.2">
      <c r="A270"/>
      <c r="B270"/>
      <c r="C270"/>
      <c r="D270"/>
      <c r="E270"/>
      <c r="F270"/>
      <c r="G270"/>
    </row>
    <row r="271" spans="1:7" ht="15" customHeight="1" x14ac:dyDescent="0.2">
      <c r="A271"/>
      <c r="B271"/>
      <c r="C271"/>
      <c r="D271"/>
      <c r="E271"/>
      <c r="F271"/>
      <c r="G271"/>
    </row>
    <row r="272" spans="1:7" ht="15" customHeight="1" x14ac:dyDescent="0.2">
      <c r="A272"/>
      <c r="B272"/>
      <c r="C272"/>
      <c r="D272"/>
      <c r="E272"/>
      <c r="F272"/>
      <c r="G272"/>
    </row>
    <row r="273" spans="1:7" ht="15" customHeight="1" x14ac:dyDescent="0.2">
      <c r="A273"/>
      <c r="B273"/>
      <c r="C273"/>
      <c r="D273"/>
      <c r="E273"/>
      <c r="F273"/>
      <c r="G273"/>
    </row>
    <row r="274" spans="1:7" ht="15" customHeight="1" x14ac:dyDescent="0.2">
      <c r="A274"/>
      <c r="B274"/>
      <c r="C274"/>
      <c r="D274"/>
      <c r="E274"/>
      <c r="F274"/>
      <c r="G274"/>
    </row>
    <row r="275" spans="1:7" ht="15" customHeight="1" x14ac:dyDescent="0.2">
      <c r="A275"/>
      <c r="B275"/>
      <c r="C275"/>
      <c r="D275"/>
      <c r="E275"/>
      <c r="F275"/>
      <c r="G275"/>
    </row>
    <row r="276" spans="1:7" ht="15" customHeight="1" x14ac:dyDescent="0.2">
      <c r="A276"/>
      <c r="B276"/>
      <c r="C276"/>
      <c r="D276"/>
      <c r="E276"/>
      <c r="F276"/>
      <c r="G276"/>
    </row>
    <row r="277" spans="1:7" ht="15" customHeight="1" x14ac:dyDescent="0.2">
      <c r="A277"/>
      <c r="B277"/>
      <c r="C277"/>
      <c r="D277"/>
      <c r="E277"/>
      <c r="F277"/>
      <c r="G277"/>
    </row>
    <row r="278" spans="1:7" ht="15" customHeight="1" x14ac:dyDescent="0.2">
      <c r="A278"/>
      <c r="B278"/>
      <c r="C278"/>
      <c r="D278"/>
      <c r="E278"/>
      <c r="F278"/>
      <c r="G278"/>
    </row>
    <row r="279" spans="1:7" ht="15" customHeight="1" x14ac:dyDescent="0.2">
      <c r="A279"/>
      <c r="B279"/>
      <c r="C279"/>
      <c r="D279"/>
      <c r="E279"/>
      <c r="F279"/>
      <c r="G279"/>
    </row>
    <row r="280" spans="1:7" ht="15" customHeight="1" x14ac:dyDescent="0.2">
      <c r="A280"/>
      <c r="B280"/>
      <c r="C280"/>
      <c r="D280"/>
      <c r="E280"/>
      <c r="F280"/>
      <c r="G280"/>
    </row>
    <row r="281" spans="1:7" ht="15" customHeight="1" x14ac:dyDescent="0.2">
      <c r="A281"/>
      <c r="B281"/>
      <c r="C281"/>
      <c r="D281"/>
      <c r="E281"/>
      <c r="F281"/>
      <c r="G281"/>
    </row>
    <row r="282" spans="1:7" ht="15" customHeight="1" x14ac:dyDescent="0.2">
      <c r="A282"/>
      <c r="B282"/>
      <c r="C282"/>
      <c r="D282"/>
      <c r="E282"/>
      <c r="F282"/>
      <c r="G282"/>
    </row>
    <row r="283" spans="1:7" ht="15" customHeight="1" x14ac:dyDescent="0.2">
      <c r="A283"/>
      <c r="B283"/>
      <c r="C283"/>
      <c r="D283"/>
      <c r="E283"/>
      <c r="F283"/>
      <c r="G283"/>
    </row>
    <row r="284" spans="1:7" ht="15" customHeight="1" x14ac:dyDescent="0.2">
      <c r="A284"/>
      <c r="B284"/>
      <c r="C284"/>
      <c r="D284"/>
      <c r="E284"/>
      <c r="F284"/>
      <c r="G284"/>
    </row>
    <row r="285" spans="1:7" ht="15" customHeight="1" x14ac:dyDescent="0.2">
      <c r="A285"/>
      <c r="B285"/>
      <c r="C285"/>
      <c r="D285"/>
      <c r="E285"/>
      <c r="F285"/>
      <c r="G285"/>
    </row>
    <row r="286" spans="1:7" ht="15" customHeight="1" x14ac:dyDescent="0.2">
      <c r="A286"/>
      <c r="B286"/>
      <c r="C286"/>
      <c r="D286"/>
      <c r="E286"/>
      <c r="F286"/>
      <c r="G286"/>
    </row>
    <row r="287" spans="1:7" ht="15" customHeight="1" x14ac:dyDescent="0.2">
      <c r="A287"/>
      <c r="B287"/>
      <c r="C287"/>
      <c r="D287"/>
      <c r="E287"/>
      <c r="F287"/>
      <c r="G287"/>
    </row>
    <row r="288" spans="1:7" ht="15" customHeight="1" x14ac:dyDescent="0.2">
      <c r="A288"/>
      <c r="B288"/>
      <c r="C288"/>
      <c r="D288"/>
      <c r="E288"/>
      <c r="F288"/>
      <c r="G288"/>
    </row>
    <row r="289" spans="1:7" ht="15" customHeight="1" x14ac:dyDescent="0.2">
      <c r="A289"/>
      <c r="B289"/>
      <c r="C289"/>
      <c r="D289"/>
      <c r="E289"/>
      <c r="F289"/>
      <c r="G289"/>
    </row>
    <row r="290" spans="1:7" ht="15" customHeight="1" x14ac:dyDescent="0.2">
      <c r="A290"/>
      <c r="B290"/>
      <c r="C290"/>
      <c r="D290"/>
      <c r="E290"/>
      <c r="F290"/>
      <c r="G290"/>
    </row>
    <row r="291" spans="1:7" ht="15" customHeight="1" x14ac:dyDescent="0.2">
      <c r="A291"/>
      <c r="B291"/>
      <c r="C291"/>
      <c r="D291"/>
      <c r="E291"/>
      <c r="F291"/>
      <c r="G291"/>
    </row>
    <row r="292" spans="1:7" ht="15" customHeight="1" x14ac:dyDescent="0.2">
      <c r="A292"/>
      <c r="B292"/>
      <c r="C292"/>
      <c r="D292"/>
      <c r="E292"/>
      <c r="F292"/>
      <c r="G292"/>
    </row>
    <row r="293" spans="1:7" ht="15" customHeight="1" x14ac:dyDescent="0.2">
      <c r="A293"/>
      <c r="B293"/>
      <c r="C293"/>
      <c r="D293"/>
      <c r="E293"/>
      <c r="F293"/>
      <c r="G293"/>
    </row>
    <row r="294" spans="1:7" ht="15" customHeight="1" x14ac:dyDescent="0.2">
      <c r="A294"/>
      <c r="B294"/>
      <c r="C294"/>
      <c r="D294"/>
      <c r="E294"/>
      <c r="F294"/>
      <c r="G294"/>
    </row>
    <row r="295" spans="1:7" ht="15" customHeight="1" x14ac:dyDescent="0.2">
      <c r="A295"/>
      <c r="B295"/>
      <c r="C295"/>
      <c r="D295"/>
      <c r="E295"/>
      <c r="F295"/>
      <c r="G295"/>
    </row>
    <row r="296" spans="1:7" ht="15" customHeight="1" x14ac:dyDescent="0.2">
      <c r="A296"/>
      <c r="B296"/>
      <c r="C296"/>
      <c r="D296"/>
      <c r="E296"/>
      <c r="F296"/>
      <c r="G296"/>
    </row>
    <row r="297" spans="1:7" ht="15" customHeight="1" x14ac:dyDescent="0.2">
      <c r="A297"/>
      <c r="B297"/>
      <c r="C297"/>
      <c r="D297"/>
      <c r="E297"/>
      <c r="F297"/>
      <c r="G297"/>
    </row>
    <row r="298" spans="1:7" ht="15" customHeight="1" x14ac:dyDescent="0.2">
      <c r="A298"/>
      <c r="B298"/>
      <c r="C298"/>
      <c r="D298"/>
      <c r="E298"/>
      <c r="F298"/>
      <c r="G298"/>
    </row>
    <row r="299" spans="1:7" ht="15" customHeight="1" x14ac:dyDescent="0.2">
      <c r="A299"/>
      <c r="B299"/>
      <c r="C299"/>
      <c r="D299"/>
      <c r="E299"/>
      <c r="F299"/>
      <c r="G299"/>
    </row>
    <row r="300" spans="1:7" ht="15" customHeight="1" x14ac:dyDescent="0.2">
      <c r="A300"/>
      <c r="B300"/>
      <c r="C300"/>
      <c r="D300"/>
      <c r="E300"/>
      <c r="F300"/>
      <c r="G300"/>
    </row>
    <row r="301" spans="1:7" ht="15" customHeight="1" x14ac:dyDescent="0.2">
      <c r="A301"/>
      <c r="B301"/>
      <c r="C301"/>
      <c r="D301"/>
      <c r="E301"/>
      <c r="F301"/>
      <c r="G301"/>
    </row>
    <row r="302" spans="1:7" ht="15" customHeight="1" x14ac:dyDescent="0.2">
      <c r="A302"/>
      <c r="B302"/>
      <c r="C302"/>
      <c r="D302"/>
      <c r="E302"/>
      <c r="F302"/>
      <c r="G302"/>
    </row>
    <row r="303" spans="1:7" ht="15" customHeight="1" x14ac:dyDescent="0.2">
      <c r="A303"/>
      <c r="B303"/>
      <c r="C303"/>
      <c r="D303"/>
      <c r="E303"/>
      <c r="F303"/>
      <c r="G303"/>
    </row>
    <row r="304" spans="1:7" ht="15" customHeight="1" x14ac:dyDescent="0.2">
      <c r="A304"/>
      <c r="B304"/>
      <c r="C304"/>
      <c r="D304"/>
      <c r="E304"/>
      <c r="F304"/>
      <c r="G304"/>
    </row>
    <row r="305" spans="1:7" ht="15" customHeight="1" x14ac:dyDescent="0.2">
      <c r="A305"/>
      <c r="B305"/>
      <c r="C305"/>
      <c r="D305"/>
      <c r="E305"/>
      <c r="F305"/>
      <c r="G305"/>
    </row>
    <row r="306" spans="1:7" ht="15" customHeight="1" x14ac:dyDescent="0.2">
      <c r="A306"/>
      <c r="B306"/>
      <c r="C306"/>
      <c r="D306"/>
      <c r="E306"/>
      <c r="F306"/>
      <c r="G306"/>
    </row>
    <row r="307" spans="1:7" ht="15" customHeight="1" x14ac:dyDescent="0.2">
      <c r="A307"/>
      <c r="B307"/>
      <c r="C307"/>
      <c r="D307"/>
      <c r="E307"/>
      <c r="F307"/>
      <c r="G307"/>
    </row>
    <row r="308" spans="1:7" ht="15" customHeight="1" x14ac:dyDescent="0.2">
      <c r="A308"/>
      <c r="B308"/>
      <c r="C308"/>
      <c r="D308"/>
      <c r="E308"/>
      <c r="F308"/>
      <c r="G308"/>
    </row>
    <row r="309" spans="1:7" ht="15" customHeight="1" x14ac:dyDescent="0.2">
      <c r="A309"/>
      <c r="B309"/>
      <c r="C309"/>
      <c r="D309"/>
      <c r="E309"/>
      <c r="F309"/>
      <c r="G309"/>
    </row>
    <row r="310" spans="1:7" ht="15" customHeight="1" x14ac:dyDescent="0.2">
      <c r="A310"/>
      <c r="B310"/>
      <c r="C310"/>
      <c r="D310"/>
      <c r="E310"/>
      <c r="F310"/>
      <c r="G310"/>
    </row>
    <row r="311" spans="1:7" ht="15" customHeight="1" x14ac:dyDescent="0.2">
      <c r="A311"/>
      <c r="B311"/>
      <c r="C311"/>
      <c r="D311"/>
      <c r="E311"/>
      <c r="F311"/>
      <c r="G311"/>
    </row>
    <row r="312" spans="1:7" ht="15" customHeight="1" x14ac:dyDescent="0.2">
      <c r="A312"/>
      <c r="B312"/>
      <c r="C312"/>
      <c r="D312"/>
      <c r="E312"/>
      <c r="F312"/>
      <c r="G312"/>
    </row>
    <row r="313" spans="1:7" ht="15" customHeight="1" x14ac:dyDescent="0.2">
      <c r="A313"/>
      <c r="B313"/>
      <c r="C313"/>
      <c r="D313"/>
      <c r="E313"/>
      <c r="F313"/>
      <c r="G313"/>
    </row>
    <row r="314" spans="1:7" ht="15" customHeight="1" x14ac:dyDescent="0.2">
      <c r="A314"/>
      <c r="B314"/>
      <c r="C314"/>
      <c r="D314"/>
      <c r="E314"/>
      <c r="F314"/>
      <c r="G314"/>
    </row>
    <row r="315" spans="1:7" ht="15" customHeight="1" x14ac:dyDescent="0.2">
      <c r="A315"/>
      <c r="B315"/>
      <c r="C315"/>
      <c r="D315"/>
      <c r="E315"/>
      <c r="F315"/>
      <c r="G315"/>
    </row>
    <row r="316" spans="1:7" ht="15" customHeight="1" x14ac:dyDescent="0.2">
      <c r="A316"/>
      <c r="B316"/>
      <c r="C316"/>
      <c r="D316"/>
      <c r="E316"/>
      <c r="F316"/>
      <c r="G316"/>
    </row>
    <row r="317" spans="1:7" ht="15" customHeight="1" x14ac:dyDescent="0.2">
      <c r="A317"/>
      <c r="B317"/>
      <c r="C317"/>
      <c r="D317"/>
      <c r="E317"/>
      <c r="F317"/>
      <c r="G317"/>
    </row>
    <row r="318" spans="1:7" ht="15" customHeight="1" x14ac:dyDescent="0.2">
      <c r="A318"/>
      <c r="B318"/>
      <c r="C318"/>
      <c r="D318"/>
      <c r="E318"/>
      <c r="F318"/>
      <c r="G318"/>
    </row>
    <row r="319" spans="1:7" ht="15" customHeight="1" x14ac:dyDescent="0.2">
      <c r="A319"/>
      <c r="B319"/>
      <c r="C319"/>
      <c r="D319"/>
      <c r="E319"/>
      <c r="F319"/>
      <c r="G319"/>
    </row>
    <row r="320" spans="1:7" ht="15" customHeight="1" x14ac:dyDescent="0.2">
      <c r="A320"/>
      <c r="B320"/>
      <c r="C320"/>
      <c r="D320"/>
      <c r="E320"/>
      <c r="F320"/>
      <c r="G320"/>
    </row>
    <row r="321" spans="1:7" ht="15" customHeight="1" x14ac:dyDescent="0.2">
      <c r="A321"/>
      <c r="B321"/>
      <c r="C321"/>
      <c r="D321"/>
      <c r="E321"/>
      <c r="F321"/>
      <c r="G321"/>
    </row>
    <row r="322" spans="1:7" ht="15" customHeight="1" x14ac:dyDescent="0.2">
      <c r="A322"/>
      <c r="B322"/>
      <c r="C322"/>
      <c r="D322"/>
      <c r="E322"/>
      <c r="F322"/>
      <c r="G322"/>
    </row>
    <row r="323" spans="1:7" ht="15" customHeight="1" x14ac:dyDescent="0.2">
      <c r="A323"/>
      <c r="B323"/>
      <c r="C323"/>
      <c r="D323"/>
      <c r="E323"/>
      <c r="F323"/>
      <c r="G323"/>
    </row>
    <row r="324" spans="1:7" ht="15" customHeight="1" x14ac:dyDescent="0.2">
      <c r="A324"/>
      <c r="B324"/>
      <c r="C324"/>
      <c r="D324"/>
      <c r="E324"/>
      <c r="F324"/>
      <c r="G324"/>
    </row>
    <row r="325" spans="1:7" ht="15" customHeight="1" x14ac:dyDescent="0.2">
      <c r="A325"/>
      <c r="B325"/>
      <c r="C325"/>
      <c r="D325"/>
      <c r="E325"/>
      <c r="F325"/>
      <c r="G325"/>
    </row>
    <row r="326" spans="1:7" ht="15" customHeight="1" x14ac:dyDescent="0.2">
      <c r="A326"/>
      <c r="B326"/>
      <c r="C326"/>
      <c r="D326"/>
      <c r="E326"/>
      <c r="F326"/>
      <c r="G326"/>
    </row>
    <row r="327" spans="1:7" ht="15" customHeight="1" x14ac:dyDescent="0.2">
      <c r="A327"/>
      <c r="B327"/>
      <c r="C327"/>
      <c r="D327"/>
      <c r="E327"/>
      <c r="F327"/>
      <c r="G327"/>
    </row>
    <row r="328" spans="1:7" ht="15" customHeight="1" x14ac:dyDescent="0.2">
      <c r="A328"/>
      <c r="B328"/>
      <c r="C328"/>
      <c r="D328"/>
      <c r="E328"/>
      <c r="F328"/>
      <c r="G328"/>
    </row>
    <row r="329" spans="1:7" ht="15" customHeight="1" x14ac:dyDescent="0.2">
      <c r="A329"/>
      <c r="B329"/>
      <c r="C329"/>
      <c r="D329"/>
      <c r="E329"/>
      <c r="F329"/>
      <c r="G329"/>
    </row>
    <row r="330" spans="1:7" ht="15" customHeight="1" x14ac:dyDescent="0.2">
      <c r="A330"/>
      <c r="B330"/>
      <c r="C330"/>
      <c r="D330"/>
      <c r="E330"/>
      <c r="F330"/>
      <c r="G330"/>
    </row>
    <row r="331" spans="1:7" ht="15" customHeight="1" x14ac:dyDescent="0.2">
      <c r="A331"/>
      <c r="B331"/>
      <c r="C331"/>
      <c r="D331"/>
      <c r="E331"/>
      <c r="F331"/>
      <c r="G331"/>
    </row>
    <row r="332" spans="1:7" ht="15" customHeight="1" x14ac:dyDescent="0.2">
      <c r="A332"/>
      <c r="B332"/>
      <c r="C332"/>
      <c r="D332"/>
      <c r="E332"/>
      <c r="F332"/>
      <c r="G332"/>
    </row>
    <row r="333" spans="1:7" ht="15" customHeight="1" x14ac:dyDescent="0.2">
      <c r="A333"/>
      <c r="B333"/>
      <c r="C333"/>
      <c r="D333"/>
      <c r="E333"/>
      <c r="F333"/>
      <c r="G333"/>
    </row>
    <row r="334" spans="1:7" ht="15" customHeight="1" x14ac:dyDescent="0.2">
      <c r="A334"/>
      <c r="B334"/>
      <c r="C334"/>
      <c r="D334"/>
      <c r="E334"/>
      <c r="F334"/>
      <c r="G334"/>
    </row>
    <row r="335" spans="1:7" ht="15" customHeight="1" x14ac:dyDescent="0.2">
      <c r="A335"/>
      <c r="B335"/>
      <c r="C335"/>
      <c r="D335"/>
      <c r="E335"/>
      <c r="F335"/>
      <c r="G335"/>
    </row>
    <row r="336" spans="1:7" ht="15" customHeight="1" x14ac:dyDescent="0.2">
      <c r="A336"/>
      <c r="B336"/>
      <c r="C336"/>
      <c r="D336"/>
      <c r="E336"/>
      <c r="F336"/>
      <c r="G336"/>
    </row>
    <row r="337" spans="1:7" ht="15" customHeight="1" x14ac:dyDescent="0.2">
      <c r="A337"/>
      <c r="B337"/>
      <c r="C337"/>
      <c r="D337"/>
      <c r="E337"/>
      <c r="F337"/>
      <c r="G337"/>
    </row>
    <row r="338" spans="1:7" ht="15" customHeight="1" x14ac:dyDescent="0.2">
      <c r="A338"/>
      <c r="B338"/>
      <c r="C338"/>
      <c r="D338"/>
      <c r="E338"/>
      <c r="F338"/>
      <c r="G338"/>
    </row>
    <row r="339" spans="1:7" ht="15" customHeight="1" x14ac:dyDescent="0.2">
      <c r="A339"/>
      <c r="B339"/>
      <c r="C339"/>
      <c r="D339"/>
      <c r="E339"/>
      <c r="F339"/>
      <c r="G339"/>
    </row>
    <row r="340" spans="1:7" ht="15" customHeight="1" x14ac:dyDescent="0.2">
      <c r="A340"/>
      <c r="B340"/>
      <c r="C340"/>
      <c r="D340"/>
      <c r="E340"/>
      <c r="F340"/>
      <c r="G340"/>
    </row>
    <row r="341" spans="1:7" ht="15" customHeight="1" x14ac:dyDescent="0.2">
      <c r="A341"/>
      <c r="B341"/>
      <c r="C341"/>
      <c r="D341"/>
      <c r="E341"/>
      <c r="F341"/>
      <c r="G341"/>
    </row>
    <row r="342" spans="1:7" ht="15" customHeight="1" x14ac:dyDescent="0.2">
      <c r="A342"/>
      <c r="B342"/>
      <c r="C342"/>
      <c r="D342"/>
      <c r="E342"/>
      <c r="F342"/>
      <c r="G342"/>
    </row>
    <row r="343" spans="1:7" ht="15" customHeight="1" x14ac:dyDescent="0.2">
      <c r="A343"/>
      <c r="B343"/>
      <c r="C343"/>
      <c r="D343"/>
      <c r="E343"/>
      <c r="F343"/>
      <c r="G343"/>
    </row>
    <row r="344" spans="1:7" ht="15" customHeight="1" x14ac:dyDescent="0.2">
      <c r="A344"/>
      <c r="B344"/>
      <c r="C344"/>
      <c r="D344"/>
      <c r="E344"/>
      <c r="F344"/>
      <c r="G344"/>
    </row>
    <row r="345" spans="1:7" ht="15" customHeight="1" x14ac:dyDescent="0.2">
      <c r="A345"/>
      <c r="B345"/>
      <c r="C345"/>
      <c r="D345"/>
      <c r="E345"/>
      <c r="F345"/>
      <c r="G345"/>
    </row>
    <row r="346" spans="1:7" ht="15" customHeight="1" x14ac:dyDescent="0.2">
      <c r="A346"/>
      <c r="B346"/>
      <c r="C346"/>
      <c r="D346"/>
      <c r="E346"/>
      <c r="F346"/>
      <c r="G346"/>
    </row>
    <row r="347" spans="1:7" ht="15" customHeight="1" x14ac:dyDescent="0.2">
      <c r="A347"/>
      <c r="B347"/>
      <c r="C347"/>
      <c r="D347"/>
      <c r="E347"/>
      <c r="F347"/>
      <c r="G347"/>
    </row>
    <row r="348" spans="1:7" ht="15" customHeight="1" x14ac:dyDescent="0.2">
      <c r="A348"/>
      <c r="B348"/>
      <c r="C348"/>
      <c r="D348"/>
      <c r="E348"/>
      <c r="F348"/>
      <c r="G348"/>
    </row>
    <row r="349" spans="1:7" ht="15" customHeight="1" x14ac:dyDescent="0.2">
      <c r="A349"/>
      <c r="B349"/>
      <c r="C349"/>
      <c r="D349"/>
      <c r="E349"/>
      <c r="F349"/>
      <c r="G349"/>
    </row>
    <row r="350" spans="1:7" ht="15" customHeight="1" x14ac:dyDescent="0.2">
      <c r="A350"/>
      <c r="B350"/>
      <c r="C350"/>
      <c r="D350"/>
      <c r="E350"/>
      <c r="F350"/>
      <c r="G350"/>
    </row>
    <row r="351" spans="1:7" ht="15" customHeight="1" x14ac:dyDescent="0.2">
      <c r="A351"/>
      <c r="B351"/>
      <c r="C351"/>
      <c r="D351"/>
      <c r="E351"/>
      <c r="F351"/>
      <c r="G351"/>
    </row>
    <row r="352" spans="1:7" ht="15" customHeight="1" x14ac:dyDescent="0.2">
      <c r="A352"/>
      <c r="B352"/>
      <c r="C352"/>
      <c r="D352"/>
      <c r="E352"/>
      <c r="F352"/>
      <c r="G352"/>
    </row>
    <row r="353" spans="1:7" ht="15" customHeight="1" x14ac:dyDescent="0.2">
      <c r="A353"/>
      <c r="B353"/>
      <c r="C353"/>
      <c r="D353"/>
      <c r="E353"/>
      <c r="F353"/>
      <c r="G353"/>
    </row>
    <row r="354" spans="1:7" ht="15" customHeight="1" x14ac:dyDescent="0.2">
      <c r="A354"/>
      <c r="B354"/>
      <c r="C354"/>
      <c r="D354"/>
      <c r="E354"/>
      <c r="F354"/>
      <c r="G354"/>
    </row>
    <row r="355" spans="1:7" ht="15" customHeight="1" x14ac:dyDescent="0.2">
      <c r="A355"/>
      <c r="B355"/>
      <c r="C355"/>
      <c r="D355"/>
      <c r="E355"/>
      <c r="F355"/>
      <c r="G355"/>
    </row>
    <row r="356" spans="1:7" ht="15" customHeight="1" x14ac:dyDescent="0.2">
      <c r="A356"/>
      <c r="B356"/>
      <c r="C356"/>
      <c r="D356"/>
      <c r="E356"/>
      <c r="F356"/>
      <c r="G356"/>
    </row>
    <row r="357" spans="1:7" ht="15" customHeight="1" x14ac:dyDescent="0.2">
      <c r="A357"/>
      <c r="B357"/>
      <c r="C357"/>
      <c r="D357"/>
      <c r="E357"/>
      <c r="F357"/>
      <c r="G357"/>
    </row>
    <row r="358" spans="1:7" ht="15" customHeight="1" x14ac:dyDescent="0.2">
      <c r="A358"/>
      <c r="B358"/>
      <c r="C358"/>
      <c r="D358"/>
      <c r="E358"/>
      <c r="F358"/>
      <c r="G358"/>
    </row>
    <row r="359" spans="1:7" ht="15" customHeight="1" x14ac:dyDescent="0.2">
      <c r="A359"/>
      <c r="B359"/>
      <c r="C359"/>
      <c r="D359"/>
      <c r="E359"/>
      <c r="F359"/>
      <c r="G359"/>
    </row>
    <row r="360" spans="1:7" ht="15" customHeight="1" x14ac:dyDescent="0.2">
      <c r="A360"/>
      <c r="B360"/>
      <c r="C360"/>
      <c r="D360"/>
      <c r="E360"/>
      <c r="F360"/>
      <c r="G360"/>
    </row>
    <row r="361" spans="1:7" ht="15" customHeight="1" x14ac:dyDescent="0.2">
      <c r="A361"/>
      <c r="B361"/>
      <c r="C361"/>
      <c r="D361"/>
      <c r="E361"/>
      <c r="F361"/>
      <c r="G361"/>
    </row>
    <row r="362" spans="1:7" ht="15" customHeight="1" x14ac:dyDescent="0.2">
      <c r="A362"/>
      <c r="B362"/>
      <c r="C362"/>
      <c r="D362"/>
      <c r="E362"/>
      <c r="F362"/>
      <c r="G362"/>
    </row>
    <row r="363" spans="1:7" ht="15" customHeight="1" x14ac:dyDescent="0.2">
      <c r="A363"/>
      <c r="B363"/>
      <c r="C363"/>
      <c r="D363"/>
      <c r="E363"/>
      <c r="F363"/>
      <c r="G363"/>
    </row>
    <row r="364" spans="1:7" ht="15" customHeight="1" x14ac:dyDescent="0.2">
      <c r="A364"/>
      <c r="B364"/>
      <c r="C364"/>
      <c r="D364"/>
      <c r="E364"/>
      <c r="F364"/>
      <c r="G364"/>
    </row>
    <row r="365" spans="1:7" ht="15" customHeight="1" x14ac:dyDescent="0.2">
      <c r="A365"/>
      <c r="B365"/>
      <c r="C365"/>
      <c r="D365"/>
      <c r="E365"/>
      <c r="F365"/>
      <c r="G365"/>
    </row>
    <row r="366" spans="1:7" ht="15" customHeight="1" x14ac:dyDescent="0.2">
      <c r="A366"/>
      <c r="B366"/>
      <c r="C366"/>
      <c r="D366"/>
      <c r="E366"/>
      <c r="F366"/>
      <c r="G366"/>
    </row>
    <row r="367" spans="1:7" ht="15" customHeight="1" x14ac:dyDescent="0.2">
      <c r="A367"/>
      <c r="B367"/>
      <c r="C367"/>
      <c r="D367"/>
      <c r="E367"/>
      <c r="F367"/>
      <c r="G367"/>
    </row>
    <row r="368" spans="1:7" ht="15" customHeight="1" x14ac:dyDescent="0.2">
      <c r="A368"/>
      <c r="B368"/>
      <c r="C368"/>
      <c r="D368"/>
      <c r="E368"/>
      <c r="F368"/>
      <c r="G368"/>
    </row>
    <row r="369" spans="1:7" ht="15" customHeight="1" x14ac:dyDescent="0.2">
      <c r="A369"/>
      <c r="B369"/>
      <c r="C369"/>
      <c r="D369"/>
      <c r="E369"/>
      <c r="F369"/>
      <c r="G369"/>
    </row>
    <row r="370" spans="1:7" ht="15" customHeight="1" x14ac:dyDescent="0.2">
      <c r="A370"/>
      <c r="B370"/>
      <c r="C370"/>
      <c r="D370"/>
      <c r="E370"/>
      <c r="F370"/>
      <c r="G370"/>
    </row>
    <row r="371" spans="1:7" ht="15" customHeight="1" x14ac:dyDescent="0.2">
      <c r="A371"/>
      <c r="B371"/>
      <c r="C371"/>
      <c r="D371"/>
      <c r="E371"/>
      <c r="F371"/>
      <c r="G371"/>
    </row>
    <row r="372" spans="1:7" ht="15" customHeight="1" x14ac:dyDescent="0.2">
      <c r="A372"/>
      <c r="B372"/>
      <c r="C372"/>
      <c r="D372"/>
      <c r="E372"/>
      <c r="F372"/>
      <c r="G372"/>
    </row>
    <row r="373" spans="1:7" ht="15" customHeight="1" x14ac:dyDescent="0.2">
      <c r="A373"/>
      <c r="B373"/>
      <c r="C373"/>
      <c r="D373"/>
      <c r="E373"/>
      <c r="F373"/>
      <c r="G373"/>
    </row>
    <row r="374" spans="1:7" ht="15" customHeight="1" x14ac:dyDescent="0.2">
      <c r="A374"/>
      <c r="B374"/>
      <c r="C374"/>
      <c r="D374"/>
      <c r="E374"/>
      <c r="F374"/>
      <c r="G374"/>
    </row>
    <row r="375" spans="1:7" ht="15" customHeight="1" x14ac:dyDescent="0.2">
      <c r="A375"/>
      <c r="B375"/>
      <c r="C375"/>
      <c r="D375"/>
      <c r="E375"/>
      <c r="F375"/>
      <c r="G375"/>
    </row>
    <row r="376" spans="1:7" ht="15" customHeight="1" x14ac:dyDescent="0.2">
      <c r="A376"/>
      <c r="B376"/>
      <c r="C376"/>
      <c r="D376"/>
      <c r="E376"/>
      <c r="F376"/>
      <c r="G376"/>
    </row>
    <row r="377" spans="1:7" ht="15" customHeight="1" x14ac:dyDescent="0.2">
      <c r="A377"/>
      <c r="B377"/>
      <c r="C377"/>
      <c r="D377"/>
      <c r="E377"/>
      <c r="F377"/>
      <c r="G377"/>
    </row>
    <row r="378" spans="1:7" ht="15" customHeight="1" x14ac:dyDescent="0.2">
      <c r="A378"/>
      <c r="B378"/>
      <c r="C378"/>
      <c r="D378"/>
      <c r="E378"/>
      <c r="F378"/>
      <c r="G378"/>
    </row>
    <row r="379" spans="1:7" ht="15" customHeight="1" x14ac:dyDescent="0.2">
      <c r="A379"/>
      <c r="B379"/>
      <c r="C379"/>
      <c r="D379"/>
      <c r="E379"/>
      <c r="F379"/>
      <c r="G379"/>
    </row>
    <row r="380" spans="1:7" ht="15" customHeight="1" x14ac:dyDescent="0.2">
      <c r="A380"/>
      <c r="B380"/>
      <c r="C380"/>
      <c r="D380"/>
      <c r="E380"/>
      <c r="F380"/>
      <c r="G380"/>
    </row>
    <row r="381" spans="1:7" ht="15" customHeight="1" x14ac:dyDescent="0.2">
      <c r="A381"/>
      <c r="B381"/>
      <c r="C381"/>
      <c r="D381"/>
      <c r="E381"/>
      <c r="F381"/>
      <c r="G381"/>
    </row>
    <row r="382" spans="1:7" ht="15" customHeight="1" x14ac:dyDescent="0.2">
      <c r="A382"/>
      <c r="B382"/>
      <c r="C382"/>
      <c r="D382"/>
      <c r="E382"/>
      <c r="F382"/>
      <c r="G382"/>
    </row>
    <row r="383" spans="1:7" ht="15" customHeight="1" x14ac:dyDescent="0.2">
      <c r="A383"/>
      <c r="B383"/>
      <c r="C383"/>
      <c r="D383"/>
      <c r="E383"/>
      <c r="F383"/>
      <c r="G383"/>
    </row>
    <row r="384" spans="1:7" ht="15" customHeight="1" x14ac:dyDescent="0.2">
      <c r="A384"/>
      <c r="B384"/>
      <c r="C384"/>
      <c r="D384"/>
      <c r="E384"/>
      <c r="F384"/>
      <c r="G384"/>
    </row>
    <row r="385" spans="1:7" ht="15" customHeight="1" x14ac:dyDescent="0.2">
      <c r="A385"/>
      <c r="B385"/>
      <c r="C385"/>
      <c r="D385"/>
      <c r="E385"/>
      <c r="F385"/>
      <c r="G385"/>
    </row>
    <row r="386" spans="1:7" ht="15" customHeight="1" x14ac:dyDescent="0.2">
      <c r="A386"/>
      <c r="B386"/>
      <c r="C386"/>
      <c r="D386"/>
      <c r="E386"/>
      <c r="F386"/>
      <c r="G386"/>
    </row>
    <row r="387" spans="1:7" ht="15" customHeight="1" x14ac:dyDescent="0.2">
      <c r="A387"/>
      <c r="B387"/>
      <c r="C387"/>
      <c r="D387"/>
      <c r="E387"/>
      <c r="F387"/>
      <c r="G387"/>
    </row>
    <row r="388" spans="1:7" ht="15" customHeight="1" x14ac:dyDescent="0.2">
      <c r="A388"/>
      <c r="B388"/>
      <c r="C388"/>
      <c r="D388"/>
      <c r="E388"/>
      <c r="F388"/>
      <c r="G388"/>
    </row>
    <row r="389" spans="1:7" ht="15" customHeight="1" x14ac:dyDescent="0.2">
      <c r="A389"/>
      <c r="B389"/>
      <c r="C389"/>
      <c r="D389"/>
      <c r="E389"/>
      <c r="F389"/>
      <c r="G389"/>
    </row>
    <row r="390" spans="1:7" ht="15" customHeight="1" x14ac:dyDescent="0.2">
      <c r="A390"/>
      <c r="B390"/>
      <c r="C390"/>
      <c r="D390"/>
      <c r="E390"/>
      <c r="F390"/>
      <c r="G390"/>
    </row>
    <row r="391" spans="1:7" ht="15" customHeight="1" x14ac:dyDescent="0.2">
      <c r="A391"/>
      <c r="B391"/>
      <c r="C391"/>
      <c r="D391"/>
      <c r="E391"/>
      <c r="F391"/>
      <c r="G391"/>
    </row>
    <row r="392" spans="1:7" ht="15" customHeight="1" x14ac:dyDescent="0.2">
      <c r="A392"/>
      <c r="B392"/>
      <c r="C392"/>
      <c r="D392"/>
      <c r="E392"/>
      <c r="F392"/>
      <c r="G392"/>
    </row>
    <row r="393" spans="1:7" ht="15" customHeight="1" x14ac:dyDescent="0.2">
      <c r="A393"/>
      <c r="B393"/>
      <c r="C393"/>
      <c r="D393"/>
      <c r="E393"/>
      <c r="F393"/>
      <c r="G393"/>
    </row>
    <row r="394" spans="1:7" ht="15" customHeight="1" x14ac:dyDescent="0.2">
      <c r="A394"/>
      <c r="B394"/>
      <c r="C394"/>
      <c r="D394"/>
      <c r="E394"/>
      <c r="F394"/>
      <c r="G394"/>
    </row>
    <row r="395" spans="1:7" ht="15" customHeight="1" x14ac:dyDescent="0.2">
      <c r="A395"/>
      <c r="B395"/>
      <c r="C395"/>
      <c r="D395"/>
      <c r="E395"/>
      <c r="F395"/>
      <c r="G395"/>
    </row>
    <row r="396" spans="1:7" ht="15" customHeight="1" x14ac:dyDescent="0.2">
      <c r="A396"/>
      <c r="B396"/>
      <c r="C396"/>
      <c r="D396"/>
      <c r="E396"/>
      <c r="F396"/>
      <c r="G396"/>
    </row>
    <row r="397" spans="1:7" ht="15" customHeight="1" x14ac:dyDescent="0.2">
      <c r="A397"/>
      <c r="B397"/>
      <c r="C397"/>
      <c r="D397"/>
      <c r="E397"/>
      <c r="F397"/>
      <c r="G397"/>
    </row>
    <row r="398" spans="1:7" ht="15" customHeight="1" x14ac:dyDescent="0.2">
      <c r="A398"/>
      <c r="B398"/>
      <c r="C398"/>
      <c r="D398"/>
      <c r="E398"/>
      <c r="F398"/>
      <c r="G398"/>
    </row>
    <row r="399" spans="1:7" ht="15" customHeight="1" x14ac:dyDescent="0.2">
      <c r="A399"/>
      <c r="B399"/>
      <c r="C399"/>
      <c r="D399"/>
      <c r="E399"/>
      <c r="F399"/>
      <c r="G399"/>
    </row>
    <row r="400" spans="1:7" ht="15" customHeight="1" x14ac:dyDescent="0.2">
      <c r="A400"/>
      <c r="B400"/>
      <c r="C400"/>
      <c r="D400"/>
      <c r="E400"/>
      <c r="F400"/>
      <c r="G400"/>
    </row>
    <row r="401" spans="1:7" ht="15" customHeight="1" x14ac:dyDescent="0.2">
      <c r="A401"/>
      <c r="B401"/>
      <c r="C401"/>
      <c r="D401"/>
      <c r="E401"/>
      <c r="F401"/>
      <c r="G401"/>
    </row>
    <row r="402" spans="1:7" ht="15" customHeight="1" x14ac:dyDescent="0.2">
      <c r="A402"/>
      <c r="B402"/>
      <c r="C402"/>
      <c r="D402"/>
      <c r="E402"/>
      <c r="F402"/>
      <c r="G402"/>
    </row>
    <row r="403" spans="1:7" ht="15" customHeight="1" x14ac:dyDescent="0.2">
      <c r="A403"/>
      <c r="B403"/>
      <c r="C403"/>
      <c r="D403"/>
      <c r="E403"/>
      <c r="F403"/>
      <c r="G403"/>
    </row>
    <row r="404" spans="1:7" ht="15" customHeight="1" x14ac:dyDescent="0.2">
      <c r="A404"/>
      <c r="B404"/>
      <c r="C404"/>
      <c r="D404"/>
      <c r="E404"/>
      <c r="F404"/>
      <c r="G404"/>
    </row>
    <row r="405" spans="1:7" ht="15" customHeight="1" x14ac:dyDescent="0.2">
      <c r="A405"/>
      <c r="B405"/>
      <c r="C405"/>
      <c r="D405"/>
      <c r="E405"/>
      <c r="F405"/>
      <c r="G405"/>
    </row>
    <row r="406" spans="1:7" ht="15" customHeight="1" x14ac:dyDescent="0.2">
      <c r="A406"/>
      <c r="B406"/>
      <c r="C406"/>
      <c r="D406"/>
      <c r="E406"/>
      <c r="F406"/>
      <c r="G406"/>
    </row>
    <row r="407" spans="1:7" ht="15" customHeight="1" x14ac:dyDescent="0.2">
      <c r="A407"/>
      <c r="B407"/>
      <c r="C407"/>
      <c r="D407"/>
      <c r="E407"/>
      <c r="F407"/>
      <c r="G407"/>
    </row>
    <row r="408" spans="1:7" ht="15" customHeight="1" x14ac:dyDescent="0.2">
      <c r="A408"/>
      <c r="B408"/>
      <c r="C408"/>
      <c r="D408"/>
      <c r="E408"/>
      <c r="F408"/>
      <c r="G408"/>
    </row>
    <row r="409" spans="1:7" ht="15" customHeight="1" x14ac:dyDescent="0.2">
      <c r="A409"/>
      <c r="B409"/>
      <c r="C409"/>
      <c r="D409"/>
      <c r="E409"/>
      <c r="F409"/>
      <c r="G409"/>
    </row>
    <row r="410" spans="1:7" ht="15" customHeight="1" x14ac:dyDescent="0.2">
      <c r="A410"/>
      <c r="B410"/>
      <c r="C410"/>
      <c r="D410"/>
      <c r="E410"/>
      <c r="F410"/>
      <c r="G410"/>
    </row>
    <row r="411" spans="1:7" ht="15" customHeight="1" x14ac:dyDescent="0.2">
      <c r="A411"/>
      <c r="B411"/>
      <c r="C411"/>
      <c r="D411"/>
      <c r="E411"/>
      <c r="F411"/>
      <c r="G411"/>
    </row>
    <row r="412" spans="1:7" ht="15" customHeight="1" x14ac:dyDescent="0.2">
      <c r="A412"/>
      <c r="B412"/>
      <c r="C412"/>
      <c r="D412"/>
      <c r="E412"/>
      <c r="F412"/>
      <c r="G412"/>
    </row>
    <row r="413" spans="1:7" ht="15" customHeight="1" x14ac:dyDescent="0.2">
      <c r="A413"/>
      <c r="B413"/>
      <c r="C413"/>
      <c r="D413"/>
      <c r="E413"/>
      <c r="F413"/>
      <c r="G413"/>
    </row>
    <row r="414" spans="1:7" ht="15" customHeight="1" x14ac:dyDescent="0.2">
      <c r="A414"/>
      <c r="B414"/>
      <c r="C414"/>
      <c r="D414"/>
      <c r="E414"/>
      <c r="F414"/>
      <c r="G414"/>
    </row>
    <row r="415" spans="1:7" ht="15" customHeight="1" x14ac:dyDescent="0.2">
      <c r="A415"/>
      <c r="B415"/>
      <c r="C415"/>
      <c r="D415"/>
      <c r="E415"/>
      <c r="F415"/>
      <c r="G415"/>
    </row>
    <row r="416" spans="1:7" ht="15" customHeight="1" x14ac:dyDescent="0.2">
      <c r="A416"/>
      <c r="B416"/>
      <c r="C416"/>
      <c r="D416"/>
      <c r="E416"/>
      <c r="F416"/>
      <c r="G416"/>
    </row>
    <row r="417" spans="1:7" ht="15" customHeight="1" x14ac:dyDescent="0.2">
      <c r="A417"/>
      <c r="B417"/>
      <c r="C417"/>
      <c r="D417"/>
      <c r="E417"/>
      <c r="F417"/>
      <c r="G417"/>
    </row>
    <row r="418" spans="1:7" ht="15" customHeight="1" x14ac:dyDescent="0.2">
      <c r="A418"/>
      <c r="B418"/>
      <c r="C418"/>
      <c r="D418"/>
      <c r="E418"/>
      <c r="F418"/>
      <c r="G418"/>
    </row>
    <row r="419" spans="1:7" ht="15" customHeight="1" x14ac:dyDescent="0.2">
      <c r="A419"/>
      <c r="B419"/>
      <c r="C419"/>
      <c r="D419"/>
      <c r="E419"/>
      <c r="F419"/>
      <c r="G419"/>
    </row>
    <row r="420" spans="1:7" ht="15" customHeight="1" x14ac:dyDescent="0.2">
      <c r="A420"/>
      <c r="B420"/>
      <c r="C420"/>
      <c r="D420"/>
      <c r="E420"/>
      <c r="F420"/>
      <c r="G420"/>
    </row>
    <row r="421" spans="1:7" ht="15" customHeight="1" x14ac:dyDescent="0.2">
      <c r="A421"/>
      <c r="B421"/>
      <c r="C421"/>
      <c r="D421"/>
      <c r="E421"/>
      <c r="F421"/>
      <c r="G421"/>
    </row>
    <row r="422" spans="1:7" ht="15" customHeight="1" x14ac:dyDescent="0.2">
      <c r="A422"/>
      <c r="B422"/>
      <c r="C422"/>
      <c r="D422"/>
      <c r="E422"/>
      <c r="F422"/>
      <c r="G422"/>
    </row>
    <row r="423" spans="1:7" ht="15" customHeight="1" x14ac:dyDescent="0.2">
      <c r="A423"/>
      <c r="B423"/>
      <c r="C423"/>
      <c r="D423"/>
      <c r="E423"/>
      <c r="F423"/>
      <c r="G423"/>
    </row>
    <row r="424" spans="1:7" ht="15" customHeight="1" x14ac:dyDescent="0.2">
      <c r="A424"/>
      <c r="B424"/>
      <c r="C424"/>
      <c r="D424"/>
      <c r="E424"/>
      <c r="F424"/>
      <c r="G424"/>
    </row>
    <row r="425" spans="1:7" ht="15" customHeight="1" x14ac:dyDescent="0.2">
      <c r="A425"/>
      <c r="B425"/>
      <c r="C425"/>
      <c r="D425"/>
      <c r="E425"/>
      <c r="F425"/>
      <c r="G425"/>
    </row>
    <row r="426" spans="1:7" ht="15" customHeight="1" x14ac:dyDescent="0.2">
      <c r="A426"/>
      <c r="B426"/>
      <c r="C426"/>
      <c r="D426"/>
      <c r="E426"/>
      <c r="F426"/>
      <c r="G426"/>
    </row>
    <row r="427" spans="1:7" ht="15" customHeight="1" x14ac:dyDescent="0.2">
      <c r="A427"/>
      <c r="B427"/>
      <c r="C427"/>
      <c r="D427"/>
      <c r="E427"/>
      <c r="F427"/>
      <c r="G427"/>
    </row>
    <row r="428" spans="1:7" ht="15" customHeight="1" x14ac:dyDescent="0.2">
      <c r="A428"/>
      <c r="B428"/>
      <c r="C428"/>
      <c r="D428"/>
      <c r="E428"/>
      <c r="F428"/>
      <c r="G428"/>
    </row>
    <row r="429" spans="1:7" ht="15" customHeight="1" x14ac:dyDescent="0.2">
      <c r="A429"/>
      <c r="B429"/>
      <c r="C429"/>
      <c r="D429"/>
      <c r="E429"/>
      <c r="F429"/>
      <c r="G429"/>
    </row>
    <row r="430" spans="1:7" ht="15" customHeight="1" x14ac:dyDescent="0.2">
      <c r="A430"/>
      <c r="B430"/>
      <c r="C430"/>
      <c r="D430"/>
      <c r="E430"/>
      <c r="F430"/>
      <c r="G430"/>
    </row>
    <row r="431" spans="1:7" ht="15" customHeight="1" x14ac:dyDescent="0.2">
      <c r="A431"/>
      <c r="B431"/>
      <c r="C431"/>
      <c r="D431"/>
      <c r="E431"/>
      <c r="F431"/>
      <c r="G431"/>
    </row>
    <row r="432" spans="1:7" ht="15" customHeight="1" x14ac:dyDescent="0.2">
      <c r="A432"/>
      <c r="B432"/>
      <c r="C432"/>
      <c r="D432"/>
      <c r="E432"/>
      <c r="F432"/>
      <c r="G432"/>
    </row>
    <row r="433" spans="1:7" ht="15" customHeight="1" x14ac:dyDescent="0.2">
      <c r="A433"/>
      <c r="B433"/>
      <c r="C433"/>
      <c r="D433"/>
      <c r="E433"/>
      <c r="F433"/>
      <c r="G433"/>
    </row>
    <row r="434" spans="1:7" ht="15" customHeight="1" x14ac:dyDescent="0.2">
      <c r="A434"/>
      <c r="B434"/>
      <c r="C434"/>
      <c r="D434"/>
      <c r="E434"/>
      <c r="F434"/>
      <c r="G434"/>
    </row>
    <row r="435" spans="1:7" ht="15" customHeight="1" x14ac:dyDescent="0.2">
      <c r="A435"/>
      <c r="B435"/>
      <c r="C435"/>
      <c r="D435"/>
      <c r="E435"/>
      <c r="F435"/>
      <c r="G435"/>
    </row>
    <row r="436" spans="1:7" ht="15" customHeight="1" x14ac:dyDescent="0.2">
      <c r="A436"/>
      <c r="B436"/>
      <c r="C436"/>
      <c r="D436"/>
      <c r="E436"/>
      <c r="F436"/>
      <c r="G436"/>
    </row>
    <row r="437" spans="1:7" ht="15" customHeight="1" x14ac:dyDescent="0.2">
      <c r="A437"/>
      <c r="B437"/>
      <c r="C437"/>
      <c r="D437"/>
      <c r="E437"/>
      <c r="F437"/>
      <c r="G437"/>
    </row>
    <row r="438" spans="1:7" ht="15" customHeight="1" x14ac:dyDescent="0.2">
      <c r="A438"/>
      <c r="B438"/>
      <c r="C438"/>
      <c r="D438"/>
      <c r="E438"/>
      <c r="F438"/>
      <c r="G438"/>
    </row>
    <row r="439" spans="1:7" ht="15" customHeight="1" x14ac:dyDescent="0.2">
      <c r="A439"/>
      <c r="B439"/>
      <c r="C439"/>
      <c r="D439"/>
      <c r="E439"/>
      <c r="F439"/>
      <c r="G439"/>
    </row>
    <row r="440" spans="1:7" ht="15" customHeight="1" x14ac:dyDescent="0.2">
      <c r="A440"/>
      <c r="B440"/>
      <c r="C440"/>
      <c r="D440"/>
      <c r="E440"/>
      <c r="F440"/>
      <c r="G440"/>
    </row>
    <row r="441" spans="1:7" ht="15" customHeight="1" x14ac:dyDescent="0.2">
      <c r="A441"/>
      <c r="B441"/>
      <c r="C441"/>
      <c r="D441"/>
      <c r="E441"/>
      <c r="F441"/>
      <c r="G441"/>
    </row>
    <row r="442" spans="1:7" ht="15" customHeight="1" x14ac:dyDescent="0.2">
      <c r="A442"/>
      <c r="B442"/>
      <c r="C442"/>
      <c r="D442"/>
      <c r="E442"/>
      <c r="F442"/>
      <c r="G442"/>
    </row>
    <row r="443" spans="1:7" ht="15" customHeight="1" x14ac:dyDescent="0.2">
      <c r="A443"/>
      <c r="B443"/>
      <c r="C443"/>
      <c r="D443"/>
      <c r="E443"/>
      <c r="F443"/>
      <c r="G443"/>
    </row>
    <row r="444" spans="1:7" ht="15" customHeight="1" x14ac:dyDescent="0.2">
      <c r="A444"/>
      <c r="B444"/>
      <c r="C444"/>
      <c r="D444"/>
      <c r="E444"/>
      <c r="F444"/>
      <c r="G444"/>
    </row>
    <row r="445" spans="1:7" ht="15" customHeight="1" x14ac:dyDescent="0.2">
      <c r="A445"/>
      <c r="B445"/>
      <c r="C445"/>
      <c r="D445"/>
      <c r="E445"/>
      <c r="F445"/>
      <c r="G445"/>
    </row>
    <row r="446" spans="1:7" ht="15" customHeight="1" x14ac:dyDescent="0.2">
      <c r="A446"/>
      <c r="B446"/>
      <c r="C446"/>
      <c r="D446"/>
      <c r="E446"/>
      <c r="F446"/>
      <c r="G446"/>
    </row>
    <row r="447" spans="1:7" ht="15" customHeight="1" x14ac:dyDescent="0.2">
      <c r="A447"/>
      <c r="B447"/>
      <c r="C447"/>
      <c r="D447"/>
      <c r="E447"/>
      <c r="F447"/>
      <c r="G447"/>
    </row>
    <row r="448" spans="1:7" ht="15" customHeight="1" x14ac:dyDescent="0.2">
      <c r="A448"/>
      <c r="B448"/>
      <c r="C448"/>
      <c r="D448"/>
      <c r="E448"/>
      <c r="F448"/>
      <c r="G448"/>
    </row>
    <row r="449" spans="1:7" ht="15" customHeight="1" x14ac:dyDescent="0.2">
      <c r="A449"/>
      <c r="B449"/>
      <c r="C449"/>
      <c r="D449"/>
      <c r="E449"/>
      <c r="F449"/>
      <c r="G449"/>
    </row>
    <row r="450" spans="1:7" ht="15" customHeight="1" x14ac:dyDescent="0.2">
      <c r="A450"/>
      <c r="B450"/>
      <c r="C450"/>
      <c r="D450"/>
      <c r="E450"/>
      <c r="F450"/>
      <c r="G450"/>
    </row>
    <row r="451" spans="1:7" ht="15" customHeight="1" x14ac:dyDescent="0.2">
      <c r="A451"/>
      <c r="B451"/>
      <c r="C451"/>
      <c r="D451"/>
      <c r="E451"/>
      <c r="F451"/>
      <c r="G451"/>
    </row>
    <row r="452" spans="1:7" ht="15" customHeight="1" x14ac:dyDescent="0.2">
      <c r="A452"/>
      <c r="B452"/>
      <c r="C452"/>
      <c r="D452"/>
      <c r="E452"/>
      <c r="F452"/>
      <c r="G452"/>
    </row>
    <row r="453" spans="1:7" ht="15" customHeight="1" x14ac:dyDescent="0.2">
      <c r="A453"/>
      <c r="B453"/>
      <c r="C453"/>
      <c r="D453"/>
      <c r="E453"/>
      <c r="F453"/>
      <c r="G453"/>
    </row>
    <row r="454" spans="1:7" ht="15" customHeight="1" x14ac:dyDescent="0.2">
      <c r="A454"/>
      <c r="B454"/>
      <c r="C454"/>
      <c r="D454"/>
      <c r="E454"/>
      <c r="F454"/>
      <c r="G454"/>
    </row>
    <row r="455" spans="1:7" ht="15" customHeight="1" x14ac:dyDescent="0.2">
      <c r="A455"/>
      <c r="B455"/>
      <c r="C455"/>
      <c r="D455"/>
      <c r="E455"/>
      <c r="F455"/>
      <c r="G455"/>
    </row>
    <row r="456" spans="1:7" ht="15" customHeight="1" x14ac:dyDescent="0.2">
      <c r="A456"/>
      <c r="B456"/>
      <c r="C456"/>
      <c r="D456"/>
      <c r="E456"/>
      <c r="F456"/>
      <c r="G456"/>
    </row>
    <row r="457" spans="1:7" ht="15" customHeight="1" x14ac:dyDescent="0.2">
      <c r="A457"/>
      <c r="B457"/>
      <c r="C457"/>
      <c r="D457"/>
      <c r="E457"/>
      <c r="F457"/>
      <c r="G457"/>
    </row>
    <row r="458" spans="1:7" ht="15" customHeight="1" x14ac:dyDescent="0.2">
      <c r="A458"/>
      <c r="B458"/>
      <c r="C458"/>
      <c r="D458"/>
      <c r="E458"/>
      <c r="F458"/>
      <c r="G458"/>
    </row>
    <row r="459" spans="1:7" ht="15" customHeight="1" x14ac:dyDescent="0.2">
      <c r="A459"/>
      <c r="B459"/>
      <c r="C459"/>
      <c r="D459"/>
      <c r="E459"/>
      <c r="F459"/>
      <c r="G459"/>
    </row>
    <row r="460" spans="1:7" ht="15" customHeight="1" x14ac:dyDescent="0.2">
      <c r="A460"/>
      <c r="B460"/>
      <c r="C460"/>
      <c r="D460"/>
      <c r="E460"/>
      <c r="F460"/>
      <c r="G460"/>
    </row>
    <row r="461" spans="1:7" ht="15" customHeight="1" x14ac:dyDescent="0.2">
      <c r="A461"/>
      <c r="B461"/>
      <c r="C461"/>
      <c r="D461"/>
      <c r="E461"/>
      <c r="F461"/>
      <c r="G461"/>
    </row>
    <row r="462" spans="1:7" ht="15" customHeight="1" x14ac:dyDescent="0.2">
      <c r="A462"/>
      <c r="B462"/>
      <c r="C462"/>
      <c r="D462"/>
      <c r="E462"/>
      <c r="F462"/>
      <c r="G462"/>
    </row>
    <row r="463" spans="1:7" ht="15" customHeight="1" x14ac:dyDescent="0.2">
      <c r="A463"/>
      <c r="B463"/>
      <c r="C463"/>
      <c r="D463"/>
      <c r="E463"/>
      <c r="F463"/>
      <c r="G463"/>
    </row>
    <row r="464" spans="1:7" ht="15" customHeight="1" x14ac:dyDescent="0.2">
      <c r="A464"/>
      <c r="B464"/>
      <c r="C464"/>
      <c r="D464"/>
      <c r="E464"/>
      <c r="F464"/>
      <c r="G464"/>
    </row>
    <row r="465" spans="1:7" ht="15" customHeight="1" x14ac:dyDescent="0.2">
      <c r="A465"/>
      <c r="B465"/>
      <c r="C465"/>
      <c r="D465"/>
      <c r="E465"/>
      <c r="F465"/>
      <c r="G465"/>
    </row>
    <row r="466" spans="1:7" ht="15" customHeight="1" x14ac:dyDescent="0.2">
      <c r="A466"/>
      <c r="B466"/>
      <c r="C466"/>
      <c r="D466"/>
      <c r="E466"/>
      <c r="F466"/>
      <c r="G466"/>
    </row>
    <row r="467" spans="1:7" ht="15" customHeight="1" x14ac:dyDescent="0.2">
      <c r="A467"/>
      <c r="B467"/>
      <c r="C467"/>
      <c r="D467"/>
      <c r="E467"/>
      <c r="F467"/>
      <c r="G467"/>
    </row>
    <row r="468" spans="1:7" ht="15" customHeight="1" x14ac:dyDescent="0.2">
      <c r="A468"/>
      <c r="B468"/>
      <c r="C468"/>
      <c r="D468"/>
      <c r="E468"/>
      <c r="F468"/>
      <c r="G468"/>
    </row>
    <row r="469" spans="1:7" ht="15" customHeight="1" x14ac:dyDescent="0.2">
      <c r="A469"/>
      <c r="B469"/>
      <c r="C469"/>
      <c r="D469"/>
      <c r="E469"/>
      <c r="F469"/>
      <c r="G469"/>
    </row>
    <row r="470" spans="1:7" ht="15" customHeight="1" x14ac:dyDescent="0.2">
      <c r="A470"/>
      <c r="B470"/>
      <c r="C470"/>
      <c r="D470"/>
      <c r="E470"/>
      <c r="F470"/>
      <c r="G470"/>
    </row>
    <row r="471" spans="1:7" ht="15" customHeight="1" x14ac:dyDescent="0.2">
      <c r="A471"/>
      <c r="B471"/>
      <c r="C471"/>
      <c r="D471"/>
      <c r="E471"/>
      <c r="F471"/>
      <c r="G471"/>
    </row>
    <row r="472" spans="1:7" ht="15" customHeight="1" x14ac:dyDescent="0.2">
      <c r="A472"/>
      <c r="B472"/>
      <c r="C472"/>
      <c r="D472"/>
      <c r="E472"/>
      <c r="F472"/>
      <c r="G472"/>
    </row>
    <row r="473" spans="1:7" ht="15" customHeight="1" x14ac:dyDescent="0.2">
      <c r="A473"/>
      <c r="B473"/>
      <c r="C473"/>
      <c r="D473"/>
      <c r="E473"/>
      <c r="F473"/>
      <c r="G473"/>
    </row>
    <row r="474" spans="1:7" ht="15" customHeight="1" x14ac:dyDescent="0.2">
      <c r="A474"/>
      <c r="B474"/>
      <c r="C474"/>
      <c r="D474"/>
      <c r="E474"/>
      <c r="F474"/>
      <c r="G474"/>
    </row>
    <row r="475" spans="1:7" ht="15" customHeight="1" x14ac:dyDescent="0.2">
      <c r="A475"/>
      <c r="B475"/>
      <c r="C475"/>
      <c r="D475"/>
      <c r="E475"/>
      <c r="F475"/>
      <c r="G475"/>
    </row>
    <row r="476" spans="1:7" ht="15" customHeight="1" x14ac:dyDescent="0.2">
      <c r="A476"/>
      <c r="B476"/>
      <c r="C476"/>
      <c r="D476"/>
      <c r="E476"/>
      <c r="F476"/>
      <c r="G476"/>
    </row>
    <row r="477" spans="1:7" ht="15" customHeight="1" x14ac:dyDescent="0.2">
      <c r="A477"/>
      <c r="B477"/>
      <c r="C477"/>
      <c r="D477"/>
      <c r="E477"/>
      <c r="F477"/>
      <c r="G477"/>
    </row>
    <row r="478" spans="1:7" ht="15" customHeight="1" x14ac:dyDescent="0.2">
      <c r="A478"/>
      <c r="B478"/>
      <c r="C478"/>
      <c r="D478"/>
      <c r="E478"/>
      <c r="F478"/>
      <c r="G478"/>
    </row>
    <row r="479" spans="1:7" ht="15" customHeight="1" x14ac:dyDescent="0.2">
      <c r="A479"/>
      <c r="B479"/>
      <c r="C479"/>
      <c r="D479"/>
      <c r="E479"/>
      <c r="F479"/>
      <c r="G479"/>
    </row>
    <row r="480" spans="1:7" ht="15" customHeight="1" x14ac:dyDescent="0.2">
      <c r="A480"/>
      <c r="B480"/>
      <c r="C480"/>
      <c r="D480"/>
      <c r="E480"/>
      <c r="F480"/>
      <c r="G480"/>
    </row>
    <row r="481" spans="1:7" ht="15" customHeight="1" x14ac:dyDescent="0.2">
      <c r="A481"/>
      <c r="B481"/>
      <c r="C481"/>
      <c r="D481"/>
      <c r="E481"/>
      <c r="F481"/>
      <c r="G481"/>
    </row>
    <row r="482" spans="1:7" ht="15" customHeight="1" x14ac:dyDescent="0.2">
      <c r="A482"/>
      <c r="B482"/>
      <c r="C482"/>
      <c r="D482"/>
      <c r="E482"/>
      <c r="F482"/>
      <c r="G482"/>
    </row>
    <row r="483" spans="1:7" ht="15" customHeight="1" x14ac:dyDescent="0.2">
      <c r="A483"/>
      <c r="B483"/>
      <c r="C483"/>
      <c r="D483"/>
      <c r="E483"/>
      <c r="F483"/>
      <c r="G483"/>
    </row>
    <row r="484" spans="1:7" ht="15" customHeight="1" x14ac:dyDescent="0.2">
      <c r="A484"/>
      <c r="B484"/>
      <c r="C484"/>
      <c r="D484"/>
      <c r="E484"/>
      <c r="F484"/>
      <c r="G484"/>
    </row>
    <row r="485" spans="1:7" ht="15" customHeight="1" x14ac:dyDescent="0.2">
      <c r="A485"/>
      <c r="B485"/>
      <c r="C485"/>
      <c r="D485"/>
      <c r="E485"/>
      <c r="F485"/>
      <c r="G485"/>
    </row>
    <row r="486" spans="1:7" ht="15" customHeight="1" x14ac:dyDescent="0.2">
      <c r="A486"/>
      <c r="B486"/>
      <c r="C486"/>
      <c r="D486"/>
      <c r="E486"/>
      <c r="F486"/>
      <c r="G486"/>
    </row>
    <row r="487" spans="1:7" ht="15" customHeight="1" x14ac:dyDescent="0.2">
      <c r="A487"/>
      <c r="B487"/>
      <c r="C487"/>
      <c r="D487"/>
      <c r="E487"/>
      <c r="F487"/>
      <c r="G487"/>
    </row>
    <row r="488" spans="1:7" ht="15" customHeight="1" x14ac:dyDescent="0.2">
      <c r="A488"/>
      <c r="B488"/>
      <c r="C488"/>
      <c r="D488"/>
      <c r="E488"/>
      <c r="F488"/>
      <c r="G488"/>
    </row>
    <row r="489" spans="1:7" ht="15" customHeight="1" x14ac:dyDescent="0.2">
      <c r="A489"/>
      <c r="B489"/>
      <c r="C489"/>
      <c r="D489"/>
      <c r="E489"/>
      <c r="F489"/>
      <c r="G489"/>
    </row>
    <row r="490" spans="1:7" ht="15" customHeight="1" x14ac:dyDescent="0.2">
      <c r="A490"/>
      <c r="B490"/>
      <c r="C490"/>
      <c r="D490"/>
      <c r="E490"/>
      <c r="F490"/>
      <c r="G490"/>
    </row>
    <row r="491" spans="1:7" ht="15" customHeight="1" x14ac:dyDescent="0.2">
      <c r="A491"/>
      <c r="B491"/>
      <c r="C491"/>
      <c r="D491"/>
      <c r="E491"/>
      <c r="F491"/>
      <c r="G491"/>
    </row>
    <row r="492" spans="1:7" ht="15" customHeight="1" x14ac:dyDescent="0.2">
      <c r="A492"/>
      <c r="B492"/>
      <c r="C492"/>
      <c r="D492"/>
      <c r="E492"/>
      <c r="F492"/>
      <c r="G492"/>
    </row>
    <row r="493" spans="1:7" ht="15" customHeight="1" x14ac:dyDescent="0.2">
      <c r="A493"/>
      <c r="B493"/>
      <c r="C493"/>
      <c r="D493"/>
      <c r="E493"/>
      <c r="F493"/>
      <c r="G493"/>
    </row>
    <row r="494" spans="1:7" ht="15" customHeight="1" x14ac:dyDescent="0.2">
      <c r="A494"/>
      <c r="B494"/>
      <c r="C494"/>
      <c r="D494"/>
      <c r="E494"/>
      <c r="F494"/>
      <c r="G494"/>
    </row>
    <row r="495" spans="1:7" ht="15" customHeight="1" x14ac:dyDescent="0.2">
      <c r="A495"/>
      <c r="B495"/>
      <c r="C495"/>
      <c r="D495"/>
      <c r="E495"/>
      <c r="F495"/>
      <c r="G495"/>
    </row>
    <row r="496" spans="1:7" ht="15" customHeight="1" x14ac:dyDescent="0.2">
      <c r="A496"/>
      <c r="B496"/>
      <c r="C496"/>
      <c r="D496"/>
      <c r="E496"/>
      <c r="F496"/>
      <c r="G496"/>
    </row>
    <row r="497" spans="1:7" ht="15" customHeight="1" x14ac:dyDescent="0.2">
      <c r="A497"/>
      <c r="B497"/>
      <c r="C497"/>
      <c r="D497"/>
      <c r="E497"/>
      <c r="F497"/>
      <c r="G497"/>
    </row>
    <row r="498" spans="1:7" ht="15" customHeight="1" x14ac:dyDescent="0.2">
      <c r="A498"/>
      <c r="B498"/>
      <c r="C498"/>
      <c r="D498"/>
      <c r="E498"/>
      <c r="F498"/>
      <c r="G498"/>
    </row>
    <row r="499" spans="1:7" ht="15" customHeight="1" x14ac:dyDescent="0.2">
      <c r="A499"/>
      <c r="B499"/>
      <c r="C499"/>
      <c r="D499"/>
      <c r="E499"/>
      <c r="F499"/>
      <c r="G499"/>
    </row>
    <row r="500" spans="1:7" ht="15" customHeight="1" x14ac:dyDescent="0.2">
      <c r="A500"/>
      <c r="B500"/>
      <c r="C500"/>
      <c r="D500"/>
      <c r="E500"/>
      <c r="F500"/>
      <c r="G500"/>
    </row>
    <row r="501" spans="1:7" ht="15" customHeight="1" x14ac:dyDescent="0.2">
      <c r="A501"/>
      <c r="B501"/>
      <c r="C501"/>
      <c r="D501"/>
      <c r="E501"/>
      <c r="F501"/>
      <c r="G501"/>
    </row>
    <row r="502" spans="1:7" ht="15" customHeight="1" x14ac:dyDescent="0.2">
      <c r="A502"/>
      <c r="B502"/>
      <c r="C502"/>
      <c r="D502"/>
      <c r="E502"/>
      <c r="F502"/>
      <c r="G502"/>
    </row>
    <row r="503" spans="1:7" ht="15" customHeight="1" x14ac:dyDescent="0.2">
      <c r="A503"/>
      <c r="B503"/>
      <c r="C503"/>
      <c r="D503"/>
      <c r="E503"/>
      <c r="F503"/>
      <c r="G503"/>
    </row>
    <row r="504" spans="1:7" ht="15" customHeight="1" x14ac:dyDescent="0.2">
      <c r="A504"/>
      <c r="B504"/>
      <c r="C504"/>
      <c r="D504"/>
      <c r="E504"/>
      <c r="F504"/>
      <c r="G504"/>
    </row>
    <row r="505" spans="1:7" ht="15" customHeight="1" x14ac:dyDescent="0.2">
      <c r="A505"/>
      <c r="B505"/>
      <c r="C505"/>
      <c r="D505"/>
      <c r="E505"/>
      <c r="F505"/>
      <c r="G505"/>
    </row>
    <row r="506" spans="1:7" ht="15" customHeight="1" x14ac:dyDescent="0.2">
      <c r="A506"/>
      <c r="B506"/>
      <c r="C506"/>
      <c r="D506"/>
      <c r="E506"/>
      <c r="F506"/>
      <c r="G506"/>
    </row>
    <row r="507" spans="1:7" ht="15" customHeight="1" x14ac:dyDescent="0.2">
      <c r="A507"/>
      <c r="B507"/>
      <c r="C507"/>
      <c r="D507"/>
      <c r="E507"/>
      <c r="F507"/>
      <c r="G507"/>
    </row>
    <row r="508" spans="1:7" ht="15" customHeight="1" x14ac:dyDescent="0.2">
      <c r="A508"/>
      <c r="B508"/>
      <c r="C508"/>
      <c r="D508"/>
      <c r="E508"/>
      <c r="F508"/>
      <c r="G508"/>
    </row>
    <row r="509" spans="1:7" ht="15" customHeight="1" x14ac:dyDescent="0.2">
      <c r="A509"/>
      <c r="B509"/>
      <c r="C509"/>
      <c r="D509"/>
      <c r="E509"/>
      <c r="F509"/>
      <c r="G509"/>
    </row>
    <row r="510" spans="1:7" ht="15" customHeight="1" x14ac:dyDescent="0.2">
      <c r="A510"/>
      <c r="B510"/>
      <c r="C510"/>
      <c r="D510"/>
      <c r="E510"/>
      <c r="F510"/>
      <c r="G510"/>
    </row>
    <row r="511" spans="1:7" ht="15" customHeight="1" x14ac:dyDescent="0.2">
      <c r="A511"/>
      <c r="B511"/>
      <c r="C511"/>
      <c r="D511"/>
      <c r="E511"/>
      <c r="F511"/>
      <c r="G511"/>
    </row>
    <row r="512" spans="1:7" ht="15" customHeight="1" x14ac:dyDescent="0.2">
      <c r="A512"/>
      <c r="B512"/>
      <c r="C512"/>
      <c r="D512"/>
      <c r="E512"/>
      <c r="F512"/>
      <c r="G512"/>
    </row>
    <row r="513" spans="1:7" ht="15" customHeight="1" x14ac:dyDescent="0.2">
      <c r="A513"/>
      <c r="B513"/>
      <c r="C513"/>
      <c r="D513"/>
      <c r="E513"/>
      <c r="F513"/>
      <c r="G513"/>
    </row>
    <row r="514" spans="1:7" ht="15" customHeight="1" x14ac:dyDescent="0.2">
      <c r="A514"/>
      <c r="B514"/>
      <c r="C514"/>
      <c r="D514"/>
      <c r="E514"/>
      <c r="F514"/>
      <c r="G514"/>
    </row>
    <row r="515" spans="1:7" ht="15" customHeight="1" x14ac:dyDescent="0.2">
      <c r="A515"/>
      <c r="B515"/>
      <c r="C515"/>
      <c r="D515"/>
      <c r="E515"/>
      <c r="F515"/>
      <c r="G515"/>
    </row>
    <row r="516" spans="1:7" ht="15" customHeight="1" x14ac:dyDescent="0.2">
      <c r="A516"/>
      <c r="B516"/>
      <c r="C516"/>
      <c r="D516"/>
      <c r="E516"/>
      <c r="F516"/>
      <c r="G516"/>
    </row>
    <row r="517" spans="1:7" ht="15" customHeight="1" x14ac:dyDescent="0.2">
      <c r="A517"/>
      <c r="B517"/>
      <c r="C517"/>
      <c r="D517"/>
      <c r="E517"/>
      <c r="F517"/>
      <c r="G517"/>
    </row>
    <row r="518" spans="1:7" ht="15" customHeight="1" x14ac:dyDescent="0.2">
      <c r="A518"/>
      <c r="B518"/>
      <c r="C518"/>
      <c r="D518"/>
      <c r="E518"/>
      <c r="F518"/>
      <c r="G518"/>
    </row>
    <row r="519" spans="1:7" ht="15" customHeight="1" x14ac:dyDescent="0.2">
      <c r="A519"/>
      <c r="B519"/>
      <c r="C519"/>
      <c r="D519"/>
      <c r="E519"/>
      <c r="F519"/>
      <c r="G519"/>
    </row>
    <row r="520" spans="1:7" ht="15" customHeight="1" x14ac:dyDescent="0.2">
      <c r="A520"/>
      <c r="B520"/>
      <c r="C520"/>
      <c r="D520"/>
      <c r="E520"/>
      <c r="F520"/>
      <c r="G520"/>
    </row>
    <row r="521" spans="1:7" ht="15" customHeight="1" x14ac:dyDescent="0.2">
      <c r="A521"/>
      <c r="B521"/>
      <c r="C521"/>
      <c r="D521"/>
      <c r="E521"/>
      <c r="F521"/>
      <c r="G521"/>
    </row>
    <row r="522" spans="1:7" ht="15" customHeight="1" x14ac:dyDescent="0.2">
      <c r="A522"/>
      <c r="B522"/>
      <c r="C522"/>
      <c r="D522"/>
      <c r="E522"/>
      <c r="F522"/>
      <c r="G522"/>
    </row>
    <row r="523" spans="1:7" ht="15" customHeight="1" x14ac:dyDescent="0.2">
      <c r="A523"/>
      <c r="B523"/>
      <c r="C523"/>
      <c r="D523"/>
      <c r="E523"/>
      <c r="F523"/>
      <c r="G523"/>
    </row>
    <row r="524" spans="1:7" ht="15" customHeight="1" x14ac:dyDescent="0.2">
      <c r="A524"/>
      <c r="B524"/>
      <c r="C524"/>
      <c r="D524"/>
      <c r="E524"/>
      <c r="F524"/>
      <c r="G524"/>
    </row>
    <row r="525" spans="1:7" ht="15" customHeight="1" x14ac:dyDescent="0.2">
      <c r="A525"/>
      <c r="B525"/>
      <c r="C525"/>
      <c r="D525"/>
      <c r="E525"/>
      <c r="F525"/>
      <c r="G525"/>
    </row>
    <row r="526" spans="1:7" ht="15" customHeight="1" x14ac:dyDescent="0.2">
      <c r="A526"/>
      <c r="B526"/>
      <c r="C526"/>
      <c r="D526"/>
      <c r="E526"/>
      <c r="F526"/>
      <c r="G526"/>
    </row>
    <row r="527" spans="1:7" ht="15" customHeight="1" x14ac:dyDescent="0.2">
      <c r="A527"/>
      <c r="B527"/>
      <c r="C527"/>
      <c r="D527"/>
      <c r="E527"/>
      <c r="F527"/>
      <c r="G527"/>
    </row>
    <row r="528" spans="1:7" ht="15" customHeight="1" x14ac:dyDescent="0.2">
      <c r="A528"/>
      <c r="B528"/>
      <c r="C528"/>
      <c r="D528"/>
      <c r="E528"/>
      <c r="F528"/>
      <c r="G528"/>
    </row>
    <row r="529" spans="1:7" ht="15" customHeight="1" x14ac:dyDescent="0.2">
      <c r="A529"/>
      <c r="B529"/>
      <c r="C529"/>
      <c r="D529"/>
      <c r="E529"/>
      <c r="F529"/>
      <c r="G529"/>
    </row>
    <row r="530" spans="1:7" ht="15" customHeight="1" x14ac:dyDescent="0.2">
      <c r="A530"/>
      <c r="B530"/>
      <c r="C530"/>
      <c r="D530"/>
      <c r="E530"/>
      <c r="F530"/>
      <c r="G530"/>
    </row>
    <row r="531" spans="1:7" ht="15" customHeight="1" x14ac:dyDescent="0.2">
      <c r="A531"/>
      <c r="B531"/>
      <c r="C531"/>
      <c r="D531"/>
      <c r="E531"/>
      <c r="F531"/>
      <c r="G531"/>
    </row>
    <row r="532" spans="1:7" ht="15" customHeight="1" x14ac:dyDescent="0.2">
      <c r="A532"/>
      <c r="B532"/>
      <c r="C532"/>
      <c r="D532"/>
      <c r="E532"/>
      <c r="F532"/>
      <c r="G532"/>
    </row>
    <row r="533" spans="1:7" ht="15" customHeight="1" x14ac:dyDescent="0.2">
      <c r="A533"/>
      <c r="B533"/>
      <c r="C533"/>
      <c r="D533"/>
      <c r="E533"/>
      <c r="F533"/>
      <c r="G533"/>
    </row>
    <row r="534" spans="1:7" ht="15" customHeight="1" x14ac:dyDescent="0.2">
      <c r="A534"/>
      <c r="B534"/>
      <c r="C534"/>
      <c r="D534"/>
      <c r="E534"/>
      <c r="F534"/>
      <c r="G534"/>
    </row>
    <row r="535" spans="1:7" ht="15" customHeight="1" x14ac:dyDescent="0.2">
      <c r="A535"/>
      <c r="B535"/>
      <c r="C535"/>
      <c r="D535"/>
      <c r="E535"/>
      <c r="F535"/>
      <c r="G535"/>
    </row>
    <row r="536" spans="1:7" ht="15" customHeight="1" x14ac:dyDescent="0.2">
      <c r="A536"/>
      <c r="B536"/>
      <c r="C536"/>
      <c r="D536"/>
      <c r="E536"/>
      <c r="F536"/>
      <c r="G536"/>
    </row>
    <row r="537" spans="1:7" ht="15" customHeight="1" x14ac:dyDescent="0.2">
      <c r="A537"/>
      <c r="B537"/>
      <c r="C537"/>
      <c r="D537"/>
      <c r="E537"/>
      <c r="F537"/>
      <c r="G537"/>
    </row>
    <row r="538" spans="1:7" ht="15" customHeight="1" x14ac:dyDescent="0.2">
      <c r="A538"/>
      <c r="B538"/>
      <c r="C538"/>
      <c r="D538"/>
      <c r="E538"/>
      <c r="F538"/>
      <c r="G538"/>
    </row>
    <row r="539" spans="1:7" ht="15" customHeight="1" x14ac:dyDescent="0.2">
      <c r="A539"/>
      <c r="B539"/>
      <c r="C539"/>
      <c r="D539"/>
      <c r="E539"/>
      <c r="F539"/>
      <c r="G539"/>
    </row>
    <row r="540" spans="1:7" ht="15" customHeight="1" x14ac:dyDescent="0.2">
      <c r="A540"/>
      <c r="B540"/>
      <c r="C540"/>
      <c r="D540"/>
      <c r="E540"/>
      <c r="F540"/>
      <c r="G540"/>
    </row>
    <row r="541" spans="1:7" ht="15" customHeight="1" x14ac:dyDescent="0.2">
      <c r="A541"/>
      <c r="B541"/>
      <c r="C541"/>
      <c r="D541"/>
      <c r="E541"/>
      <c r="F541"/>
      <c r="G541"/>
    </row>
    <row r="542" spans="1:7" ht="15" customHeight="1" x14ac:dyDescent="0.2">
      <c r="A542"/>
      <c r="B542"/>
      <c r="C542"/>
      <c r="D542"/>
      <c r="E542"/>
      <c r="F542"/>
      <c r="G542"/>
    </row>
    <row r="543" spans="1:7" ht="15" customHeight="1" x14ac:dyDescent="0.2">
      <c r="A543"/>
      <c r="B543"/>
      <c r="C543"/>
      <c r="D543"/>
      <c r="E543"/>
      <c r="F543"/>
      <c r="G543"/>
    </row>
    <row r="544" spans="1:7" ht="15" customHeight="1" x14ac:dyDescent="0.2">
      <c r="A544"/>
      <c r="B544"/>
      <c r="C544"/>
      <c r="D544"/>
      <c r="E544"/>
      <c r="F544"/>
      <c r="G544"/>
    </row>
    <row r="545" spans="1:7" ht="15" customHeight="1" x14ac:dyDescent="0.2">
      <c r="A545"/>
      <c r="B545"/>
      <c r="C545"/>
      <c r="D545"/>
      <c r="E545"/>
      <c r="F545"/>
      <c r="G545"/>
    </row>
    <row r="546" spans="1:7" ht="15" customHeight="1" x14ac:dyDescent="0.2">
      <c r="A546"/>
      <c r="B546"/>
      <c r="C546"/>
      <c r="D546"/>
      <c r="E546"/>
      <c r="F546"/>
      <c r="G546"/>
    </row>
    <row r="547" spans="1:7" ht="15" customHeight="1" x14ac:dyDescent="0.2">
      <c r="A547"/>
      <c r="B547"/>
      <c r="C547"/>
      <c r="D547"/>
      <c r="E547"/>
      <c r="F547"/>
      <c r="G547"/>
    </row>
    <row r="548" spans="1:7" ht="15" customHeight="1" x14ac:dyDescent="0.2">
      <c r="A548"/>
      <c r="B548"/>
      <c r="C548"/>
      <c r="D548"/>
      <c r="E548"/>
      <c r="F548"/>
      <c r="G548"/>
    </row>
    <row r="549" spans="1:7" ht="15" customHeight="1" x14ac:dyDescent="0.2">
      <c r="A549"/>
      <c r="B549"/>
      <c r="C549"/>
      <c r="D549"/>
      <c r="E549"/>
      <c r="F549"/>
      <c r="G549"/>
    </row>
    <row r="550" spans="1:7" ht="15" customHeight="1" x14ac:dyDescent="0.2">
      <c r="A550"/>
      <c r="B550"/>
      <c r="C550"/>
      <c r="D550"/>
      <c r="E550"/>
      <c r="F550"/>
      <c r="G550"/>
    </row>
    <row r="551" spans="1:7" ht="15" customHeight="1" x14ac:dyDescent="0.2">
      <c r="A551"/>
      <c r="B551"/>
      <c r="C551"/>
      <c r="D551"/>
      <c r="E551"/>
      <c r="F551"/>
      <c r="G551"/>
    </row>
    <row r="552" spans="1:7" ht="15" customHeight="1" x14ac:dyDescent="0.2">
      <c r="A552"/>
      <c r="B552"/>
      <c r="C552"/>
      <c r="D552"/>
      <c r="E552"/>
      <c r="F552"/>
      <c r="G552"/>
    </row>
    <row r="553" spans="1:7" ht="15" customHeight="1" x14ac:dyDescent="0.2">
      <c r="A553"/>
      <c r="B553"/>
      <c r="C553"/>
      <c r="D553"/>
      <c r="E553"/>
      <c r="F553"/>
      <c r="G553"/>
    </row>
    <row r="554" spans="1:7" ht="15" customHeight="1" x14ac:dyDescent="0.2">
      <c r="A554"/>
      <c r="B554"/>
      <c r="C554"/>
      <c r="D554"/>
      <c r="E554"/>
      <c r="F554"/>
      <c r="G554"/>
    </row>
    <row r="555" spans="1:7" ht="15" customHeight="1" x14ac:dyDescent="0.2">
      <c r="A555"/>
      <c r="B555"/>
      <c r="C555"/>
      <c r="D555"/>
      <c r="E555"/>
      <c r="F555"/>
      <c r="G555"/>
    </row>
    <row r="556" spans="1:7" ht="15" customHeight="1" x14ac:dyDescent="0.2">
      <c r="A556"/>
      <c r="B556"/>
      <c r="C556"/>
      <c r="D556"/>
      <c r="E556"/>
      <c r="F556"/>
      <c r="G556"/>
    </row>
    <row r="557" spans="1:7" ht="15" customHeight="1" x14ac:dyDescent="0.2">
      <c r="A557"/>
      <c r="B557"/>
      <c r="C557"/>
      <c r="D557"/>
      <c r="E557"/>
      <c r="F557"/>
      <c r="G557"/>
    </row>
    <row r="558" spans="1:7" ht="15" customHeight="1" x14ac:dyDescent="0.2">
      <c r="A558"/>
      <c r="B558"/>
      <c r="C558"/>
      <c r="D558"/>
      <c r="E558"/>
      <c r="F558"/>
      <c r="G558"/>
    </row>
    <row r="559" spans="1:7" ht="15" customHeight="1" x14ac:dyDescent="0.2">
      <c r="A559"/>
      <c r="B559"/>
      <c r="C559"/>
      <c r="D559"/>
      <c r="E559"/>
      <c r="F559"/>
      <c r="G559"/>
    </row>
    <row r="560" spans="1:7" ht="15" customHeight="1" x14ac:dyDescent="0.2">
      <c r="A560"/>
      <c r="B560"/>
      <c r="C560"/>
      <c r="D560"/>
      <c r="E560"/>
      <c r="F560"/>
      <c r="G560"/>
    </row>
    <row r="561" spans="1:7" ht="15" customHeight="1" x14ac:dyDescent="0.2">
      <c r="A561"/>
      <c r="B561"/>
      <c r="C561"/>
      <c r="D561"/>
      <c r="E561"/>
      <c r="F561"/>
      <c r="G561"/>
    </row>
    <row r="562" spans="1:7" ht="15" customHeight="1" x14ac:dyDescent="0.2">
      <c r="A562"/>
      <c r="B562"/>
      <c r="C562"/>
      <c r="D562"/>
      <c r="E562"/>
      <c r="F562"/>
      <c r="G562"/>
    </row>
    <row r="563" spans="1:7" ht="15" customHeight="1" x14ac:dyDescent="0.2">
      <c r="A563"/>
      <c r="B563"/>
      <c r="C563"/>
      <c r="D563"/>
      <c r="E563"/>
      <c r="F563"/>
      <c r="G563"/>
    </row>
    <row r="564" spans="1:7" ht="15" customHeight="1" x14ac:dyDescent="0.2">
      <c r="A564"/>
      <c r="B564"/>
      <c r="C564"/>
      <c r="D564"/>
      <c r="E564"/>
      <c r="F564"/>
      <c r="G564"/>
    </row>
    <row r="565" spans="1:7" ht="15" customHeight="1" x14ac:dyDescent="0.2">
      <c r="A565"/>
      <c r="B565"/>
      <c r="C565"/>
      <c r="D565"/>
      <c r="E565"/>
      <c r="F565"/>
      <c r="G565"/>
    </row>
    <row r="566" spans="1:7" ht="15" customHeight="1" x14ac:dyDescent="0.2">
      <c r="A566"/>
      <c r="B566"/>
      <c r="C566"/>
      <c r="D566"/>
      <c r="E566"/>
      <c r="F566"/>
      <c r="G566"/>
    </row>
    <row r="567" spans="1:7" ht="15" customHeight="1" x14ac:dyDescent="0.2">
      <c r="A567"/>
      <c r="B567"/>
      <c r="C567"/>
      <c r="D567"/>
      <c r="E567"/>
      <c r="F567"/>
      <c r="G567"/>
    </row>
    <row r="568" spans="1:7" ht="15" customHeight="1" x14ac:dyDescent="0.2">
      <c r="A568"/>
      <c r="B568"/>
      <c r="C568"/>
      <c r="D568"/>
      <c r="E568"/>
      <c r="F568"/>
      <c r="G568"/>
    </row>
    <row r="569" spans="1:7" ht="15" customHeight="1" x14ac:dyDescent="0.2">
      <c r="A569"/>
      <c r="B569"/>
      <c r="C569"/>
      <c r="D569"/>
      <c r="E569"/>
      <c r="F569"/>
      <c r="G569"/>
    </row>
    <row r="570" spans="1:7" ht="15" customHeight="1" x14ac:dyDescent="0.2">
      <c r="A570"/>
      <c r="B570"/>
      <c r="C570"/>
      <c r="D570"/>
      <c r="E570"/>
      <c r="F570"/>
      <c r="G570"/>
    </row>
    <row r="571" spans="1:7" ht="15" customHeight="1" x14ac:dyDescent="0.2">
      <c r="A571"/>
      <c r="B571"/>
      <c r="C571"/>
      <c r="D571"/>
      <c r="E571"/>
      <c r="F571"/>
      <c r="G571"/>
    </row>
    <row r="572" spans="1:7" ht="15" customHeight="1" x14ac:dyDescent="0.2">
      <c r="A572"/>
      <c r="B572"/>
      <c r="C572"/>
      <c r="D572"/>
      <c r="E572"/>
      <c r="F572"/>
      <c r="G572"/>
    </row>
    <row r="573" spans="1:7" ht="15" customHeight="1" x14ac:dyDescent="0.2">
      <c r="A573"/>
      <c r="B573"/>
      <c r="C573"/>
      <c r="D573"/>
      <c r="E573"/>
      <c r="F573"/>
      <c r="G573"/>
    </row>
    <row r="574" spans="1:7" ht="15" customHeight="1" x14ac:dyDescent="0.2">
      <c r="A574"/>
      <c r="B574"/>
      <c r="C574"/>
      <c r="D574"/>
      <c r="E574"/>
      <c r="F574"/>
      <c r="G574"/>
    </row>
    <row r="575" spans="1:7" ht="15" customHeight="1" x14ac:dyDescent="0.2">
      <c r="A575"/>
      <c r="B575"/>
      <c r="C575"/>
      <c r="D575"/>
      <c r="E575"/>
      <c r="F575"/>
      <c r="G575"/>
    </row>
    <row r="576" spans="1:7" ht="15" customHeight="1" x14ac:dyDescent="0.2">
      <c r="A576"/>
      <c r="B576"/>
      <c r="C576"/>
      <c r="D576"/>
      <c r="E576"/>
      <c r="F576"/>
      <c r="G576"/>
    </row>
    <row r="577" spans="1:7" ht="15" customHeight="1" x14ac:dyDescent="0.2">
      <c r="A577"/>
      <c r="B577"/>
      <c r="C577"/>
      <c r="D577"/>
      <c r="E577"/>
      <c r="F577"/>
      <c r="G577"/>
    </row>
    <row r="578" spans="1:7" ht="15" customHeight="1" x14ac:dyDescent="0.2">
      <c r="A578"/>
      <c r="B578"/>
      <c r="C578"/>
      <c r="D578"/>
      <c r="E578"/>
      <c r="F578"/>
      <c r="G578"/>
    </row>
    <row r="579" spans="1:7" ht="15" customHeight="1" x14ac:dyDescent="0.2">
      <c r="A579"/>
      <c r="B579"/>
      <c r="C579"/>
      <c r="D579"/>
      <c r="E579"/>
      <c r="F579"/>
      <c r="G579"/>
    </row>
    <row r="580" spans="1:7" ht="15" customHeight="1" x14ac:dyDescent="0.2">
      <c r="A580"/>
      <c r="B580"/>
      <c r="C580"/>
      <c r="D580"/>
      <c r="E580"/>
      <c r="F580"/>
      <c r="G580"/>
    </row>
    <row r="581" spans="1:7" ht="15" customHeight="1" x14ac:dyDescent="0.2">
      <c r="A581"/>
      <c r="B581"/>
      <c r="C581"/>
      <c r="D581"/>
      <c r="E581"/>
      <c r="F581"/>
      <c r="G581"/>
    </row>
    <row r="582" spans="1:7" ht="15" customHeight="1" x14ac:dyDescent="0.2">
      <c r="A582"/>
      <c r="B582"/>
      <c r="C582"/>
      <c r="D582"/>
      <c r="E582"/>
      <c r="F582"/>
      <c r="G582"/>
    </row>
    <row r="583" spans="1:7" ht="15" customHeight="1" x14ac:dyDescent="0.2">
      <c r="A583"/>
      <c r="B583"/>
      <c r="C583"/>
      <c r="D583"/>
      <c r="E583"/>
      <c r="F583"/>
      <c r="G583"/>
    </row>
    <row r="584" spans="1:7" ht="15" customHeight="1" x14ac:dyDescent="0.2">
      <c r="A584"/>
      <c r="B584"/>
      <c r="C584"/>
      <c r="D584"/>
      <c r="E584"/>
      <c r="F584"/>
      <c r="G584"/>
    </row>
    <row r="585" spans="1:7" ht="15" customHeight="1" x14ac:dyDescent="0.2">
      <c r="A585"/>
      <c r="B585"/>
      <c r="C585"/>
      <c r="D585"/>
      <c r="E585"/>
      <c r="F585"/>
      <c r="G585"/>
    </row>
    <row r="586" spans="1:7" ht="15" customHeight="1" x14ac:dyDescent="0.2">
      <c r="A586"/>
      <c r="B586"/>
      <c r="C586"/>
      <c r="D586"/>
      <c r="E586"/>
      <c r="F586"/>
      <c r="G586"/>
    </row>
    <row r="587" spans="1:7" ht="15" customHeight="1" x14ac:dyDescent="0.2">
      <c r="A587"/>
      <c r="B587"/>
      <c r="C587"/>
      <c r="D587"/>
      <c r="E587"/>
      <c r="F587"/>
      <c r="G587"/>
    </row>
    <row r="588" spans="1:7" ht="15" customHeight="1" x14ac:dyDescent="0.2">
      <c r="A588"/>
      <c r="B588"/>
      <c r="C588"/>
      <c r="D588"/>
      <c r="E588"/>
      <c r="F588"/>
      <c r="G588"/>
    </row>
    <row r="589" spans="1:7" ht="15" customHeight="1" x14ac:dyDescent="0.2">
      <c r="A589"/>
      <c r="B589"/>
      <c r="C589"/>
      <c r="D589"/>
      <c r="E589"/>
      <c r="F589"/>
      <c r="G589"/>
    </row>
    <row r="590" spans="1:7" ht="15" customHeight="1" x14ac:dyDescent="0.2">
      <c r="A590"/>
      <c r="B590"/>
      <c r="C590"/>
      <c r="D590"/>
      <c r="E590"/>
      <c r="F590"/>
      <c r="G590"/>
    </row>
    <row r="591" spans="1:7" ht="15" customHeight="1" x14ac:dyDescent="0.2">
      <c r="A591"/>
      <c r="B591"/>
      <c r="C591"/>
      <c r="D591"/>
      <c r="E591"/>
      <c r="F591"/>
      <c r="G591"/>
    </row>
    <row r="592" spans="1:7" ht="15" customHeight="1" x14ac:dyDescent="0.2">
      <c r="A592"/>
      <c r="B592"/>
      <c r="C592"/>
      <c r="D592"/>
      <c r="E592"/>
      <c r="F592"/>
      <c r="G592"/>
    </row>
    <row r="593" spans="1:7" ht="15" customHeight="1" x14ac:dyDescent="0.2">
      <c r="A593"/>
      <c r="B593"/>
      <c r="C593"/>
      <c r="D593"/>
      <c r="E593"/>
      <c r="F593"/>
      <c r="G593"/>
    </row>
    <row r="594" spans="1:7" ht="15" customHeight="1" x14ac:dyDescent="0.2">
      <c r="A594"/>
      <c r="B594"/>
      <c r="C594"/>
      <c r="D594"/>
      <c r="E594"/>
      <c r="F594"/>
      <c r="G594"/>
    </row>
    <row r="595" spans="1:7" ht="15" customHeight="1" x14ac:dyDescent="0.2">
      <c r="A595"/>
      <c r="B595"/>
      <c r="C595"/>
      <c r="D595"/>
      <c r="E595"/>
      <c r="F595"/>
      <c r="G595"/>
    </row>
    <row r="596" spans="1:7" ht="15" customHeight="1" x14ac:dyDescent="0.2">
      <c r="A596"/>
      <c r="B596"/>
      <c r="C596"/>
      <c r="D596"/>
      <c r="E596"/>
      <c r="F596"/>
      <c r="G596"/>
    </row>
    <row r="597" spans="1:7" ht="15" customHeight="1" x14ac:dyDescent="0.2">
      <c r="A597"/>
      <c r="B597"/>
      <c r="C597"/>
      <c r="D597"/>
      <c r="E597"/>
      <c r="F597"/>
      <c r="G597"/>
    </row>
    <row r="598" spans="1:7" ht="15" customHeight="1" x14ac:dyDescent="0.2">
      <c r="A598"/>
      <c r="B598"/>
      <c r="C598"/>
      <c r="D598"/>
      <c r="E598"/>
      <c r="F598"/>
      <c r="G598"/>
    </row>
    <row r="599" spans="1:7" ht="15" customHeight="1" x14ac:dyDescent="0.2">
      <c r="A599"/>
      <c r="B599"/>
      <c r="C599"/>
      <c r="D599"/>
      <c r="E599"/>
      <c r="F599"/>
      <c r="G599"/>
    </row>
    <row r="600" spans="1:7" ht="15" customHeight="1" x14ac:dyDescent="0.2">
      <c r="A600"/>
      <c r="B600"/>
      <c r="C600"/>
      <c r="D600"/>
      <c r="E600"/>
      <c r="F600"/>
      <c r="G600"/>
    </row>
    <row r="601" spans="1:7" ht="15" customHeight="1" x14ac:dyDescent="0.2">
      <c r="A601"/>
      <c r="B601"/>
      <c r="C601"/>
      <c r="D601"/>
      <c r="E601"/>
      <c r="F601"/>
      <c r="G601"/>
    </row>
    <row r="602" spans="1:7" ht="15" customHeight="1" x14ac:dyDescent="0.2">
      <c r="A602"/>
      <c r="B602"/>
      <c r="C602"/>
      <c r="D602"/>
      <c r="E602"/>
      <c r="F602"/>
      <c r="G602"/>
    </row>
    <row r="603" spans="1:7" ht="15" customHeight="1" x14ac:dyDescent="0.2">
      <c r="A603"/>
      <c r="B603"/>
      <c r="C603"/>
      <c r="D603"/>
      <c r="E603"/>
      <c r="F603"/>
      <c r="G603"/>
    </row>
    <row r="604" spans="1:7" ht="15" customHeight="1" x14ac:dyDescent="0.2">
      <c r="A604"/>
      <c r="B604"/>
      <c r="C604"/>
      <c r="D604"/>
      <c r="E604"/>
      <c r="F604"/>
      <c r="G604"/>
    </row>
    <row r="605" spans="1:7" ht="15" customHeight="1" x14ac:dyDescent="0.2">
      <c r="A605"/>
      <c r="B605"/>
      <c r="C605"/>
      <c r="D605"/>
      <c r="E605"/>
      <c r="F605"/>
      <c r="G605"/>
    </row>
    <row r="606" spans="1:7" ht="15" customHeight="1" x14ac:dyDescent="0.2">
      <c r="A606"/>
      <c r="B606"/>
      <c r="C606"/>
      <c r="D606"/>
      <c r="E606"/>
      <c r="F606"/>
      <c r="G606"/>
    </row>
    <row r="607" spans="1:7" ht="15" customHeight="1" x14ac:dyDescent="0.2">
      <c r="A607"/>
      <c r="B607"/>
      <c r="C607"/>
      <c r="D607"/>
      <c r="E607"/>
      <c r="F607"/>
      <c r="G607"/>
    </row>
    <row r="608" spans="1:7" ht="15" customHeight="1" x14ac:dyDescent="0.2">
      <c r="A608"/>
      <c r="B608"/>
      <c r="C608"/>
      <c r="D608"/>
      <c r="E608"/>
      <c r="F608"/>
      <c r="G608"/>
    </row>
    <row r="609" spans="1:7" ht="15" customHeight="1" x14ac:dyDescent="0.2">
      <c r="A609"/>
      <c r="B609"/>
      <c r="C609"/>
      <c r="D609"/>
      <c r="E609"/>
      <c r="F609"/>
      <c r="G609"/>
    </row>
    <row r="610" spans="1:7" ht="15" customHeight="1" x14ac:dyDescent="0.2">
      <c r="A610"/>
      <c r="B610"/>
      <c r="C610"/>
      <c r="D610"/>
      <c r="E610"/>
      <c r="F610"/>
      <c r="G610"/>
    </row>
    <row r="611" spans="1:7" ht="15" customHeight="1" x14ac:dyDescent="0.2">
      <c r="A611"/>
      <c r="B611"/>
      <c r="C611"/>
      <c r="D611"/>
      <c r="E611"/>
      <c r="F611"/>
      <c r="G611"/>
    </row>
    <row r="612" spans="1:7" ht="15" customHeight="1" x14ac:dyDescent="0.2">
      <c r="A612"/>
      <c r="B612"/>
      <c r="C612"/>
      <c r="D612"/>
      <c r="E612"/>
      <c r="F612"/>
      <c r="G612"/>
    </row>
    <row r="613" spans="1:7" ht="15" customHeight="1" x14ac:dyDescent="0.2">
      <c r="A613"/>
      <c r="B613"/>
      <c r="C613"/>
      <c r="D613"/>
      <c r="E613"/>
      <c r="F613"/>
      <c r="G613"/>
    </row>
    <row r="614" spans="1:7" ht="15" customHeight="1" x14ac:dyDescent="0.2">
      <c r="A614"/>
      <c r="B614"/>
      <c r="C614"/>
      <c r="D614"/>
      <c r="E614"/>
      <c r="F614"/>
      <c r="G614"/>
    </row>
    <row r="615" spans="1:7" ht="15" customHeight="1" x14ac:dyDescent="0.2">
      <c r="A615"/>
      <c r="B615"/>
      <c r="C615"/>
      <c r="D615"/>
      <c r="E615"/>
      <c r="F615"/>
      <c r="G615"/>
    </row>
    <row r="616" spans="1:7" ht="15" customHeight="1" x14ac:dyDescent="0.2">
      <c r="A616"/>
      <c r="B616"/>
      <c r="C616"/>
      <c r="D616"/>
      <c r="E616"/>
      <c r="F616"/>
      <c r="G616"/>
    </row>
    <row r="617" spans="1:7" ht="15" customHeight="1" x14ac:dyDescent="0.2">
      <c r="A617"/>
      <c r="B617"/>
      <c r="C617"/>
      <c r="D617"/>
      <c r="E617"/>
      <c r="F617"/>
      <c r="G617"/>
    </row>
    <row r="618" spans="1:7" ht="15" customHeight="1" x14ac:dyDescent="0.2">
      <c r="A618"/>
      <c r="B618"/>
      <c r="C618"/>
      <c r="D618"/>
      <c r="E618"/>
      <c r="F618"/>
      <c r="G618"/>
    </row>
    <row r="619" spans="1:7" ht="15" customHeight="1" x14ac:dyDescent="0.2">
      <c r="A619"/>
      <c r="B619"/>
      <c r="C619"/>
      <c r="D619"/>
      <c r="E619"/>
      <c r="F619"/>
      <c r="G619"/>
    </row>
    <row r="620" spans="1:7" ht="15" customHeight="1" x14ac:dyDescent="0.2">
      <c r="A620"/>
      <c r="B620"/>
      <c r="C620"/>
      <c r="D620"/>
      <c r="E620"/>
      <c r="F620"/>
      <c r="G620"/>
    </row>
    <row r="621" spans="1:7" ht="15" customHeight="1" x14ac:dyDescent="0.2">
      <c r="A621"/>
      <c r="B621"/>
      <c r="C621"/>
      <c r="D621"/>
      <c r="E621"/>
      <c r="F621"/>
      <c r="G621"/>
    </row>
    <row r="622" spans="1:7" ht="15" customHeight="1" x14ac:dyDescent="0.2">
      <c r="A622"/>
      <c r="B622"/>
      <c r="C622"/>
      <c r="D622"/>
      <c r="E622"/>
      <c r="F622"/>
      <c r="G622"/>
    </row>
    <row r="623" spans="1:7" ht="15" customHeight="1" x14ac:dyDescent="0.2">
      <c r="A623"/>
      <c r="B623"/>
      <c r="C623"/>
      <c r="D623"/>
      <c r="E623"/>
      <c r="F623"/>
      <c r="G623"/>
    </row>
    <row r="624" spans="1:7" ht="15" customHeight="1" x14ac:dyDescent="0.2">
      <c r="A624"/>
      <c r="B624"/>
      <c r="C624"/>
      <c r="D624"/>
      <c r="E624"/>
      <c r="F624"/>
      <c r="G624"/>
    </row>
    <row r="625" spans="1:7" ht="15" customHeight="1" x14ac:dyDescent="0.2">
      <c r="A625"/>
      <c r="B625"/>
      <c r="C625"/>
      <c r="D625"/>
      <c r="E625"/>
      <c r="F625"/>
      <c r="G625"/>
    </row>
    <row r="626" spans="1:7" ht="15" customHeight="1" x14ac:dyDescent="0.2">
      <c r="A626"/>
      <c r="B626"/>
      <c r="C626"/>
      <c r="D626"/>
      <c r="E626"/>
      <c r="F626"/>
      <c r="G626"/>
    </row>
    <row r="627" spans="1:7" ht="15" customHeight="1" x14ac:dyDescent="0.2">
      <c r="A627"/>
      <c r="B627"/>
      <c r="C627"/>
      <c r="D627"/>
      <c r="E627"/>
      <c r="F627"/>
      <c r="G627"/>
    </row>
    <row r="628" spans="1:7" ht="15" customHeight="1" x14ac:dyDescent="0.2">
      <c r="A628"/>
      <c r="B628"/>
      <c r="C628"/>
      <c r="D628"/>
      <c r="E628"/>
      <c r="F628"/>
      <c r="G628"/>
    </row>
    <row r="629" spans="1:7" ht="15" customHeight="1" x14ac:dyDescent="0.2">
      <c r="A629"/>
      <c r="B629"/>
      <c r="C629"/>
      <c r="D629"/>
      <c r="E629"/>
      <c r="F629"/>
      <c r="G629"/>
    </row>
    <row r="630" spans="1:7" ht="15" customHeight="1" x14ac:dyDescent="0.2">
      <c r="A630"/>
      <c r="B630"/>
      <c r="C630"/>
      <c r="D630"/>
      <c r="E630"/>
      <c r="F630"/>
      <c r="G630"/>
    </row>
    <row r="631" spans="1:7" ht="15" customHeight="1" x14ac:dyDescent="0.2">
      <c r="A631"/>
      <c r="B631"/>
      <c r="C631"/>
      <c r="D631"/>
      <c r="E631"/>
      <c r="F631"/>
      <c r="G631"/>
    </row>
    <row r="632" spans="1:7" ht="15" customHeight="1" x14ac:dyDescent="0.2">
      <c r="A632"/>
      <c r="B632"/>
      <c r="C632"/>
      <c r="D632"/>
      <c r="E632"/>
      <c r="F632"/>
      <c r="G632"/>
    </row>
    <row r="633" spans="1:7" ht="15" customHeight="1" x14ac:dyDescent="0.2">
      <c r="A633"/>
      <c r="B633"/>
      <c r="C633"/>
      <c r="D633"/>
      <c r="E633"/>
      <c r="F633"/>
      <c r="G633"/>
    </row>
    <row r="634" spans="1:7" ht="15" customHeight="1" x14ac:dyDescent="0.2">
      <c r="A634"/>
      <c r="B634"/>
      <c r="C634"/>
      <c r="D634"/>
      <c r="E634"/>
      <c r="F634"/>
      <c r="G634"/>
    </row>
    <row r="635" spans="1:7" ht="15" customHeight="1" x14ac:dyDescent="0.2">
      <c r="A635"/>
      <c r="B635"/>
      <c r="C635"/>
      <c r="D635"/>
      <c r="E635"/>
      <c r="F635"/>
      <c r="G635"/>
    </row>
    <row r="636" spans="1:7" ht="15" customHeight="1" x14ac:dyDescent="0.2">
      <c r="A636"/>
      <c r="B636"/>
      <c r="C636"/>
      <c r="D636"/>
      <c r="E636"/>
      <c r="F636"/>
      <c r="G636"/>
    </row>
    <row r="637" spans="1:7" ht="15" customHeight="1" x14ac:dyDescent="0.2">
      <c r="A637"/>
      <c r="B637"/>
      <c r="C637"/>
      <c r="D637"/>
      <c r="E637"/>
      <c r="F637"/>
      <c r="G637"/>
    </row>
    <row r="638" spans="1:7" ht="15" customHeight="1" x14ac:dyDescent="0.2">
      <c r="A638"/>
      <c r="B638"/>
      <c r="C638"/>
      <c r="D638"/>
      <c r="E638"/>
      <c r="F638"/>
      <c r="G638"/>
    </row>
    <row r="639" spans="1:7" ht="15" customHeight="1" x14ac:dyDescent="0.2">
      <c r="A639"/>
      <c r="B639"/>
      <c r="C639"/>
      <c r="D639"/>
      <c r="E639"/>
      <c r="F639"/>
      <c r="G639"/>
    </row>
    <row r="640" spans="1:7" ht="15" customHeight="1" x14ac:dyDescent="0.2">
      <c r="A640"/>
      <c r="B640"/>
      <c r="C640"/>
      <c r="D640"/>
      <c r="E640"/>
      <c r="F640"/>
      <c r="G640"/>
    </row>
    <row r="641" spans="1:7" ht="15" customHeight="1" x14ac:dyDescent="0.2">
      <c r="A641"/>
      <c r="B641"/>
      <c r="C641"/>
      <c r="D641"/>
      <c r="E641"/>
      <c r="F641"/>
      <c r="G641"/>
    </row>
    <row r="642" spans="1:7" ht="15" customHeight="1" x14ac:dyDescent="0.2">
      <c r="A642"/>
      <c r="B642"/>
      <c r="C642"/>
      <c r="D642"/>
      <c r="E642"/>
      <c r="F642"/>
      <c r="G642"/>
    </row>
    <row r="643" spans="1:7" ht="15" customHeight="1" x14ac:dyDescent="0.2">
      <c r="A643"/>
      <c r="B643"/>
      <c r="C643"/>
      <c r="D643"/>
      <c r="E643"/>
      <c r="F643"/>
      <c r="G643"/>
    </row>
    <row r="644" spans="1:7" ht="15" customHeight="1" x14ac:dyDescent="0.2">
      <c r="A644"/>
      <c r="B644"/>
      <c r="C644"/>
      <c r="D644"/>
      <c r="E644"/>
      <c r="F644"/>
      <c r="G644"/>
    </row>
    <row r="645" spans="1:7" ht="15" customHeight="1" x14ac:dyDescent="0.2">
      <c r="A645"/>
      <c r="B645"/>
      <c r="C645"/>
      <c r="D645"/>
      <c r="E645"/>
      <c r="F645"/>
      <c r="G645"/>
    </row>
    <row r="646" spans="1:7" ht="15" customHeight="1" x14ac:dyDescent="0.2">
      <c r="A646"/>
      <c r="B646"/>
      <c r="C646"/>
      <c r="D646"/>
      <c r="E646"/>
      <c r="F646"/>
      <c r="G646"/>
    </row>
    <row r="647" spans="1:7" ht="15" customHeight="1" x14ac:dyDescent="0.2">
      <c r="A647"/>
      <c r="B647"/>
      <c r="C647"/>
      <c r="D647"/>
      <c r="E647"/>
      <c r="F647"/>
      <c r="G647"/>
    </row>
    <row r="648" spans="1:7" ht="15" customHeight="1" x14ac:dyDescent="0.2">
      <c r="A648"/>
      <c r="B648"/>
      <c r="C648"/>
      <c r="D648"/>
      <c r="E648"/>
      <c r="F648"/>
      <c r="G648"/>
    </row>
    <row r="649" spans="1:7" ht="15" customHeight="1" x14ac:dyDescent="0.2">
      <c r="A649"/>
      <c r="B649"/>
      <c r="C649"/>
      <c r="D649"/>
      <c r="E649"/>
      <c r="F649"/>
      <c r="G649"/>
    </row>
    <row r="650" spans="1:7" ht="15" customHeight="1" x14ac:dyDescent="0.2">
      <c r="A650"/>
      <c r="B650"/>
      <c r="C650"/>
      <c r="D650"/>
      <c r="E650"/>
      <c r="F650"/>
      <c r="G650"/>
    </row>
    <row r="651" spans="1:7" ht="15" customHeight="1" x14ac:dyDescent="0.2">
      <c r="A651"/>
      <c r="B651"/>
      <c r="C651"/>
      <c r="D651"/>
      <c r="E651"/>
      <c r="F651"/>
      <c r="G651"/>
    </row>
    <row r="652" spans="1:7" ht="15" customHeight="1" x14ac:dyDescent="0.2">
      <c r="A652"/>
      <c r="B652"/>
      <c r="C652"/>
      <c r="D652"/>
      <c r="E652"/>
      <c r="F652"/>
      <c r="G652"/>
    </row>
    <row r="653" spans="1:7" ht="15" customHeight="1" x14ac:dyDescent="0.2">
      <c r="A653"/>
      <c r="B653"/>
      <c r="C653"/>
      <c r="D653"/>
      <c r="E653"/>
      <c r="F653"/>
      <c r="G653"/>
    </row>
    <row r="654" spans="1:7" ht="15" customHeight="1" x14ac:dyDescent="0.2">
      <c r="A654"/>
      <c r="B654"/>
      <c r="C654"/>
      <c r="D654"/>
      <c r="E654"/>
      <c r="F654"/>
      <c r="G654"/>
    </row>
    <row r="655" spans="1:7" ht="15" customHeight="1" x14ac:dyDescent="0.2">
      <c r="A655"/>
      <c r="B655"/>
      <c r="C655"/>
      <c r="D655"/>
      <c r="E655"/>
      <c r="F655"/>
      <c r="G655"/>
    </row>
    <row r="656" spans="1:7" ht="15" customHeight="1" x14ac:dyDescent="0.2">
      <c r="A656"/>
      <c r="B656"/>
      <c r="C656"/>
      <c r="D656"/>
      <c r="E656"/>
      <c r="F656"/>
      <c r="G656"/>
    </row>
    <row r="657" spans="1:7" ht="15" customHeight="1" x14ac:dyDescent="0.2">
      <c r="A657"/>
      <c r="B657"/>
      <c r="C657"/>
      <c r="D657"/>
      <c r="E657"/>
      <c r="F657"/>
      <c r="G657"/>
    </row>
    <row r="658" spans="1:7" ht="15" customHeight="1" x14ac:dyDescent="0.2">
      <c r="A658"/>
      <c r="B658"/>
      <c r="C658"/>
      <c r="D658"/>
      <c r="E658"/>
      <c r="F658"/>
      <c r="G658"/>
    </row>
    <row r="659" spans="1:7" ht="15" customHeight="1" x14ac:dyDescent="0.2">
      <c r="A659"/>
      <c r="B659"/>
      <c r="C659"/>
      <c r="D659"/>
      <c r="E659"/>
      <c r="F659"/>
      <c r="G659"/>
    </row>
    <row r="660" spans="1:7" ht="15" customHeight="1" x14ac:dyDescent="0.2">
      <c r="A660"/>
      <c r="B660"/>
      <c r="C660"/>
      <c r="D660"/>
      <c r="E660"/>
      <c r="F660"/>
      <c r="G660"/>
    </row>
    <row r="661" spans="1:7" ht="15" customHeight="1" x14ac:dyDescent="0.2">
      <c r="A661"/>
      <c r="B661"/>
      <c r="C661"/>
      <c r="D661"/>
      <c r="E661"/>
      <c r="F661"/>
      <c r="G661"/>
    </row>
    <row r="662" spans="1:7" ht="15" customHeight="1" x14ac:dyDescent="0.2">
      <c r="A662"/>
      <c r="B662"/>
      <c r="C662"/>
      <c r="D662"/>
      <c r="E662"/>
      <c r="F662"/>
      <c r="G662"/>
    </row>
    <row r="663" spans="1:7" ht="15" customHeight="1" x14ac:dyDescent="0.2">
      <c r="A663"/>
      <c r="B663"/>
      <c r="C663"/>
      <c r="D663"/>
      <c r="E663"/>
      <c r="F663"/>
      <c r="G663"/>
    </row>
    <row r="664" spans="1:7" ht="15" customHeight="1" x14ac:dyDescent="0.2">
      <c r="A664"/>
      <c r="B664"/>
      <c r="C664"/>
      <c r="D664"/>
      <c r="E664"/>
      <c r="F664"/>
      <c r="G664"/>
    </row>
    <row r="665" spans="1:7" ht="15" customHeight="1" x14ac:dyDescent="0.2">
      <c r="A665"/>
      <c r="B665"/>
      <c r="C665"/>
      <c r="D665"/>
      <c r="E665"/>
      <c r="F665"/>
      <c r="G665"/>
    </row>
    <row r="666" spans="1:7" ht="15" customHeight="1" x14ac:dyDescent="0.2">
      <c r="A666"/>
      <c r="B666"/>
      <c r="C666"/>
      <c r="D666"/>
      <c r="E666"/>
      <c r="F666"/>
      <c r="G666"/>
    </row>
    <row r="667" spans="1:7" ht="15" customHeight="1" x14ac:dyDescent="0.2">
      <c r="A667"/>
      <c r="B667"/>
      <c r="C667"/>
      <c r="D667"/>
      <c r="E667"/>
      <c r="F667"/>
      <c r="G667"/>
    </row>
    <row r="668" spans="1:7" ht="15" customHeight="1" x14ac:dyDescent="0.2">
      <c r="A668"/>
      <c r="B668"/>
      <c r="C668"/>
      <c r="D668"/>
      <c r="E668"/>
      <c r="F668"/>
      <c r="G668"/>
    </row>
    <row r="669" spans="1:7" ht="15" customHeight="1" x14ac:dyDescent="0.2">
      <c r="A669"/>
      <c r="B669"/>
      <c r="C669"/>
      <c r="D669"/>
      <c r="E669"/>
      <c r="F669"/>
      <c r="G669"/>
    </row>
    <row r="670" spans="1:7" ht="15" customHeight="1" x14ac:dyDescent="0.2">
      <c r="A670"/>
      <c r="B670"/>
      <c r="C670"/>
      <c r="D670"/>
      <c r="E670"/>
      <c r="F670"/>
      <c r="G670"/>
    </row>
    <row r="671" spans="1:7" ht="15" customHeight="1" x14ac:dyDescent="0.2">
      <c r="A671"/>
      <c r="B671"/>
      <c r="C671"/>
      <c r="D671"/>
      <c r="E671"/>
      <c r="F671"/>
      <c r="G671"/>
    </row>
    <row r="672" spans="1:7" ht="15" customHeight="1" x14ac:dyDescent="0.2">
      <c r="A672"/>
      <c r="B672"/>
      <c r="C672"/>
      <c r="D672"/>
      <c r="E672"/>
      <c r="F672"/>
      <c r="G672"/>
    </row>
    <row r="673" spans="1:7" ht="15" customHeight="1" x14ac:dyDescent="0.2">
      <c r="A673"/>
      <c r="B673"/>
      <c r="C673"/>
      <c r="D673"/>
      <c r="E673"/>
      <c r="F673"/>
      <c r="G673"/>
    </row>
    <row r="674" spans="1:7" ht="15" customHeight="1" x14ac:dyDescent="0.2">
      <c r="A674"/>
      <c r="B674"/>
      <c r="C674"/>
      <c r="D674"/>
      <c r="E674"/>
      <c r="F674"/>
      <c r="G674"/>
    </row>
    <row r="675" spans="1:7" ht="15" customHeight="1" x14ac:dyDescent="0.2">
      <c r="A675"/>
      <c r="B675"/>
      <c r="C675"/>
      <c r="D675"/>
      <c r="E675"/>
      <c r="F675"/>
      <c r="G675"/>
    </row>
    <row r="676" spans="1:7" ht="15" customHeight="1" x14ac:dyDescent="0.2">
      <c r="A676"/>
      <c r="B676"/>
      <c r="C676"/>
      <c r="D676"/>
      <c r="E676"/>
      <c r="F676"/>
      <c r="G676"/>
    </row>
    <row r="677" spans="1:7" ht="15" customHeight="1" x14ac:dyDescent="0.2">
      <c r="A677"/>
      <c r="B677"/>
      <c r="C677"/>
      <c r="D677"/>
      <c r="E677"/>
      <c r="F677"/>
      <c r="G677"/>
    </row>
    <row r="678" spans="1:7" ht="15" customHeight="1" x14ac:dyDescent="0.2">
      <c r="A678"/>
      <c r="B678"/>
      <c r="C678"/>
      <c r="D678"/>
      <c r="E678"/>
      <c r="F678"/>
      <c r="G678"/>
    </row>
    <row r="679" spans="1:7" ht="15" customHeight="1" x14ac:dyDescent="0.2">
      <c r="A679"/>
      <c r="B679"/>
      <c r="C679"/>
      <c r="D679"/>
      <c r="E679"/>
      <c r="F679"/>
      <c r="G679"/>
    </row>
    <row r="680" spans="1:7" ht="15" customHeight="1" x14ac:dyDescent="0.2">
      <c r="A680"/>
      <c r="B680"/>
      <c r="C680"/>
      <c r="D680"/>
      <c r="E680"/>
      <c r="F680"/>
      <c r="G680"/>
    </row>
    <row r="681" spans="1:7" ht="15" customHeight="1" x14ac:dyDescent="0.2">
      <c r="A681"/>
      <c r="B681"/>
      <c r="C681"/>
      <c r="D681"/>
      <c r="E681"/>
      <c r="F681"/>
      <c r="G681"/>
    </row>
    <row r="682" spans="1:7" ht="15" customHeight="1" x14ac:dyDescent="0.2">
      <c r="A682"/>
      <c r="B682"/>
      <c r="C682"/>
      <c r="D682"/>
      <c r="E682"/>
      <c r="F682"/>
      <c r="G682"/>
    </row>
    <row r="683" spans="1:7" ht="15" customHeight="1" x14ac:dyDescent="0.2">
      <c r="A683"/>
      <c r="B683"/>
      <c r="C683"/>
      <c r="D683"/>
      <c r="E683"/>
      <c r="F683"/>
      <c r="G683"/>
    </row>
    <row r="684" spans="1:7" ht="15" customHeight="1" x14ac:dyDescent="0.2">
      <c r="A684"/>
      <c r="B684"/>
      <c r="C684"/>
      <c r="D684"/>
      <c r="E684"/>
      <c r="F684"/>
      <c r="G684"/>
    </row>
    <row r="685" spans="1:7" ht="15" customHeight="1" x14ac:dyDescent="0.2">
      <c r="A685"/>
      <c r="B685"/>
      <c r="C685"/>
      <c r="D685"/>
      <c r="E685"/>
      <c r="F685"/>
      <c r="G685"/>
    </row>
    <row r="686" spans="1:7" ht="15" customHeight="1" x14ac:dyDescent="0.2">
      <c r="A686"/>
      <c r="B686"/>
      <c r="C686"/>
      <c r="D686"/>
      <c r="E686"/>
      <c r="F686"/>
      <c r="G686"/>
    </row>
    <row r="687" spans="1:7" ht="15" customHeight="1" x14ac:dyDescent="0.2">
      <c r="A687"/>
      <c r="B687"/>
      <c r="C687"/>
      <c r="D687"/>
      <c r="E687"/>
      <c r="F687"/>
      <c r="G687"/>
    </row>
    <row r="688" spans="1:7" ht="15" customHeight="1" x14ac:dyDescent="0.2">
      <c r="A688"/>
      <c r="B688"/>
      <c r="C688"/>
      <c r="D688"/>
      <c r="E688"/>
      <c r="F688"/>
      <c r="G688"/>
    </row>
    <row r="689" spans="1:7" ht="15" customHeight="1" x14ac:dyDescent="0.2">
      <c r="A689"/>
      <c r="B689"/>
      <c r="C689"/>
      <c r="D689"/>
      <c r="E689"/>
      <c r="F689"/>
      <c r="G689"/>
    </row>
    <row r="690" spans="1:7" ht="15" customHeight="1" x14ac:dyDescent="0.2">
      <c r="A690"/>
      <c r="B690"/>
      <c r="C690"/>
      <c r="D690"/>
      <c r="E690"/>
      <c r="F690"/>
      <c r="G690"/>
    </row>
    <row r="691" spans="1:7" ht="15" customHeight="1" x14ac:dyDescent="0.2">
      <c r="A691"/>
      <c r="B691"/>
      <c r="C691"/>
      <c r="D691"/>
      <c r="E691"/>
      <c r="F691"/>
      <c r="G691"/>
    </row>
    <row r="692" spans="1:7" ht="15" customHeight="1" x14ac:dyDescent="0.2">
      <c r="A692"/>
      <c r="B692"/>
      <c r="C692"/>
      <c r="D692"/>
      <c r="E692"/>
      <c r="F692"/>
      <c r="G692"/>
    </row>
    <row r="693" spans="1:7" ht="15" customHeight="1" x14ac:dyDescent="0.2">
      <c r="A693"/>
      <c r="B693"/>
      <c r="C693"/>
      <c r="D693"/>
      <c r="E693"/>
      <c r="F693"/>
      <c r="G693"/>
    </row>
    <row r="694" spans="1:7" ht="15" customHeight="1" x14ac:dyDescent="0.2">
      <c r="A694"/>
      <c r="B694"/>
      <c r="C694"/>
      <c r="D694"/>
      <c r="E694"/>
      <c r="F694"/>
      <c r="G694"/>
    </row>
    <row r="695" spans="1:7" ht="15" customHeight="1" x14ac:dyDescent="0.2">
      <c r="A695"/>
      <c r="B695"/>
      <c r="C695"/>
      <c r="D695"/>
      <c r="E695"/>
      <c r="F695"/>
      <c r="G695"/>
    </row>
    <row r="696" spans="1:7" ht="15" customHeight="1" x14ac:dyDescent="0.2">
      <c r="A696"/>
      <c r="B696"/>
      <c r="C696"/>
      <c r="D696"/>
      <c r="E696"/>
      <c r="F696"/>
      <c r="G696"/>
    </row>
    <row r="697" spans="1:7" ht="15" customHeight="1" x14ac:dyDescent="0.2">
      <c r="A697"/>
      <c r="B697"/>
      <c r="C697"/>
      <c r="D697"/>
      <c r="E697"/>
      <c r="F697"/>
      <c r="G697"/>
    </row>
    <row r="698" spans="1:7" ht="15" customHeight="1" x14ac:dyDescent="0.2">
      <c r="A698"/>
      <c r="B698"/>
      <c r="C698"/>
      <c r="D698"/>
      <c r="E698"/>
      <c r="F698"/>
      <c r="G698"/>
    </row>
    <row r="699" spans="1:7" ht="15" customHeight="1" x14ac:dyDescent="0.2">
      <c r="A699"/>
      <c r="B699"/>
      <c r="C699"/>
      <c r="D699"/>
      <c r="E699"/>
      <c r="F699"/>
      <c r="G699"/>
    </row>
    <row r="700" spans="1:7" ht="15" customHeight="1" x14ac:dyDescent="0.2">
      <c r="A700"/>
      <c r="B700"/>
      <c r="C700"/>
      <c r="D700"/>
      <c r="E700"/>
      <c r="F700"/>
      <c r="G700"/>
    </row>
    <row r="701" spans="1:7" ht="15" customHeight="1" x14ac:dyDescent="0.2">
      <c r="A701"/>
      <c r="B701"/>
      <c r="C701"/>
      <c r="D701"/>
      <c r="E701"/>
      <c r="F701"/>
      <c r="G701"/>
    </row>
    <row r="702" spans="1:7" ht="15" customHeight="1" x14ac:dyDescent="0.2">
      <c r="A702"/>
      <c r="B702"/>
      <c r="C702"/>
      <c r="D702"/>
      <c r="E702"/>
      <c r="F702"/>
      <c r="G702"/>
    </row>
    <row r="703" spans="1:7" ht="15" customHeight="1" x14ac:dyDescent="0.2">
      <c r="A703"/>
      <c r="B703"/>
      <c r="C703"/>
      <c r="D703"/>
      <c r="E703"/>
      <c r="F703"/>
      <c r="G703"/>
    </row>
    <row r="704" spans="1:7" ht="15" customHeight="1" x14ac:dyDescent="0.2">
      <c r="A704"/>
      <c r="B704"/>
      <c r="C704"/>
      <c r="D704"/>
      <c r="E704"/>
      <c r="F704"/>
      <c r="G704"/>
    </row>
    <row r="705" spans="1:7" ht="15" customHeight="1" x14ac:dyDescent="0.2">
      <c r="A705"/>
      <c r="B705"/>
      <c r="C705"/>
      <c r="D705"/>
      <c r="E705"/>
      <c r="F705"/>
      <c r="G705"/>
    </row>
    <row r="706" spans="1:7" ht="15" customHeight="1" x14ac:dyDescent="0.2">
      <c r="A706"/>
      <c r="B706"/>
      <c r="C706"/>
      <c r="D706"/>
      <c r="E706"/>
      <c r="F706"/>
      <c r="G706"/>
    </row>
    <row r="707" spans="1:7" ht="15" customHeight="1" x14ac:dyDescent="0.2">
      <c r="A707"/>
      <c r="B707"/>
      <c r="C707"/>
      <c r="D707"/>
      <c r="E707"/>
      <c r="F707"/>
      <c r="G707"/>
    </row>
    <row r="708" spans="1:7" ht="15" customHeight="1" x14ac:dyDescent="0.2">
      <c r="A708"/>
      <c r="B708"/>
      <c r="C708"/>
      <c r="D708"/>
      <c r="E708"/>
      <c r="F708"/>
      <c r="G708"/>
    </row>
    <row r="709" spans="1:7" ht="15" customHeight="1" x14ac:dyDescent="0.2">
      <c r="A709"/>
      <c r="B709"/>
      <c r="C709"/>
      <c r="D709"/>
      <c r="E709"/>
      <c r="F709"/>
      <c r="G709"/>
    </row>
    <row r="710" spans="1:7" ht="15" customHeight="1" x14ac:dyDescent="0.2">
      <c r="A710"/>
      <c r="B710"/>
      <c r="C710"/>
      <c r="D710"/>
      <c r="E710"/>
      <c r="F710"/>
      <c r="G710"/>
    </row>
    <row r="711" spans="1:7" ht="15" customHeight="1" x14ac:dyDescent="0.2">
      <c r="A711"/>
      <c r="B711"/>
      <c r="C711"/>
      <c r="D711"/>
      <c r="E711"/>
      <c r="F711"/>
      <c r="G711"/>
    </row>
    <row r="712" spans="1:7" ht="15" customHeight="1" x14ac:dyDescent="0.2">
      <c r="A712"/>
      <c r="B712"/>
      <c r="C712"/>
      <c r="D712"/>
      <c r="E712"/>
      <c r="F712"/>
      <c r="G712"/>
    </row>
    <row r="713" spans="1:7" ht="15" customHeight="1" x14ac:dyDescent="0.2">
      <c r="A713"/>
      <c r="B713"/>
      <c r="C713"/>
      <c r="D713"/>
      <c r="E713"/>
      <c r="F713"/>
      <c r="G713"/>
    </row>
    <row r="714" spans="1:7" ht="15" customHeight="1" x14ac:dyDescent="0.2">
      <c r="A714"/>
      <c r="B714"/>
      <c r="C714"/>
      <c r="D714"/>
      <c r="E714"/>
      <c r="F714"/>
      <c r="G714"/>
    </row>
    <row r="715" spans="1:7" ht="15" customHeight="1" x14ac:dyDescent="0.2">
      <c r="A715"/>
      <c r="B715"/>
      <c r="C715"/>
      <c r="D715"/>
      <c r="E715"/>
      <c r="F715"/>
      <c r="G715"/>
    </row>
    <row r="716" spans="1:7" ht="15" customHeight="1" x14ac:dyDescent="0.2">
      <c r="A716"/>
      <c r="B716"/>
      <c r="C716"/>
      <c r="D716"/>
      <c r="E716"/>
      <c r="F716"/>
      <c r="G716"/>
    </row>
    <row r="717" spans="1:7" ht="15" customHeight="1" x14ac:dyDescent="0.2">
      <c r="A717"/>
      <c r="B717"/>
      <c r="C717"/>
      <c r="D717"/>
      <c r="E717"/>
      <c r="F717"/>
      <c r="G717"/>
    </row>
    <row r="718" spans="1:7" ht="15" customHeight="1" x14ac:dyDescent="0.2">
      <c r="A718"/>
      <c r="B718"/>
      <c r="C718"/>
      <c r="D718"/>
      <c r="E718"/>
      <c r="F718"/>
      <c r="G718"/>
    </row>
    <row r="719" spans="1:7" ht="15" customHeight="1" x14ac:dyDescent="0.2">
      <c r="A719"/>
      <c r="B719"/>
      <c r="C719"/>
      <c r="D719"/>
      <c r="E719"/>
      <c r="F719"/>
      <c r="G719"/>
    </row>
    <row r="720" spans="1:7" ht="15" customHeight="1" x14ac:dyDescent="0.2">
      <c r="A720"/>
      <c r="B720"/>
      <c r="C720"/>
      <c r="D720"/>
      <c r="E720"/>
      <c r="F720"/>
      <c r="G720"/>
    </row>
    <row r="721" spans="1:7" ht="15" customHeight="1" x14ac:dyDescent="0.2">
      <c r="A721"/>
      <c r="B721"/>
      <c r="C721"/>
      <c r="D721"/>
      <c r="E721"/>
      <c r="F721"/>
      <c r="G721"/>
    </row>
    <row r="722" spans="1:7" ht="15" customHeight="1" x14ac:dyDescent="0.2">
      <c r="A722"/>
      <c r="B722"/>
      <c r="C722"/>
      <c r="D722"/>
      <c r="E722"/>
      <c r="F722"/>
      <c r="G722"/>
    </row>
    <row r="723" spans="1:7" ht="15" customHeight="1" x14ac:dyDescent="0.2">
      <c r="A723"/>
      <c r="B723"/>
      <c r="C723"/>
      <c r="D723"/>
      <c r="E723"/>
      <c r="F723"/>
      <c r="G723"/>
    </row>
    <row r="724" spans="1:7" ht="15" customHeight="1" x14ac:dyDescent="0.2">
      <c r="A724"/>
      <c r="B724"/>
      <c r="C724"/>
      <c r="D724"/>
      <c r="E724"/>
      <c r="F724"/>
      <c r="G724"/>
    </row>
    <row r="725" spans="1:7" ht="15" customHeight="1" x14ac:dyDescent="0.2">
      <c r="A725"/>
      <c r="B725"/>
      <c r="C725"/>
      <c r="D725"/>
      <c r="E725"/>
      <c r="F725"/>
      <c r="G725"/>
    </row>
    <row r="726" spans="1:7" ht="15" customHeight="1" x14ac:dyDescent="0.2">
      <c r="A726"/>
      <c r="B726"/>
      <c r="C726"/>
      <c r="D726"/>
      <c r="E726"/>
      <c r="F726"/>
      <c r="G726"/>
    </row>
    <row r="727" spans="1:7" ht="15" customHeight="1" x14ac:dyDescent="0.2">
      <c r="A727"/>
      <c r="B727"/>
      <c r="C727"/>
      <c r="D727"/>
      <c r="E727"/>
      <c r="F727"/>
      <c r="G727"/>
    </row>
    <row r="728" spans="1:7" ht="15" customHeight="1" x14ac:dyDescent="0.2">
      <c r="A728"/>
      <c r="B728"/>
      <c r="C728"/>
      <c r="D728"/>
      <c r="E728"/>
      <c r="F728"/>
      <c r="G728"/>
    </row>
    <row r="729" spans="1:7" ht="15" customHeight="1" x14ac:dyDescent="0.2">
      <c r="A729"/>
      <c r="B729"/>
      <c r="C729"/>
      <c r="D729"/>
      <c r="E729"/>
      <c r="F729"/>
      <c r="G729"/>
    </row>
    <row r="730" spans="1:7" ht="15" customHeight="1" x14ac:dyDescent="0.2">
      <c r="A730"/>
      <c r="B730"/>
      <c r="C730"/>
      <c r="D730"/>
      <c r="E730"/>
      <c r="F730"/>
      <c r="G730"/>
    </row>
    <row r="731" spans="1:7" ht="15" customHeight="1" x14ac:dyDescent="0.2">
      <c r="A731"/>
      <c r="B731"/>
      <c r="C731"/>
      <c r="D731"/>
      <c r="E731"/>
      <c r="F731"/>
      <c r="G731"/>
    </row>
    <row r="732" spans="1:7" ht="15" customHeight="1" x14ac:dyDescent="0.2">
      <c r="A732"/>
      <c r="B732"/>
      <c r="C732"/>
      <c r="D732"/>
      <c r="E732"/>
      <c r="F732"/>
      <c r="G732"/>
    </row>
    <row r="733" spans="1:7" ht="15" customHeight="1" x14ac:dyDescent="0.2">
      <c r="A733"/>
      <c r="B733"/>
      <c r="C733"/>
      <c r="D733"/>
      <c r="E733"/>
      <c r="F733"/>
      <c r="G733"/>
    </row>
    <row r="734" spans="1:7" ht="15" customHeight="1" x14ac:dyDescent="0.2">
      <c r="A734"/>
      <c r="B734"/>
      <c r="C734"/>
      <c r="D734"/>
      <c r="E734"/>
      <c r="F734"/>
      <c r="G734"/>
    </row>
    <row r="735" spans="1:7" ht="15" customHeight="1" x14ac:dyDescent="0.2">
      <c r="A735"/>
      <c r="B735"/>
      <c r="C735"/>
      <c r="D735"/>
      <c r="E735"/>
      <c r="F735"/>
      <c r="G735"/>
    </row>
    <row r="736" spans="1:7" ht="15" customHeight="1" x14ac:dyDescent="0.2">
      <c r="A736"/>
      <c r="B736"/>
      <c r="C736"/>
      <c r="D736"/>
      <c r="E736"/>
      <c r="F736"/>
      <c r="G736"/>
    </row>
    <row r="737" spans="1:7" ht="15" customHeight="1" x14ac:dyDescent="0.2">
      <c r="A737"/>
      <c r="B737"/>
      <c r="C737"/>
      <c r="D737"/>
      <c r="E737"/>
      <c r="F737"/>
      <c r="G737"/>
    </row>
    <row r="738" spans="1:7" ht="15" customHeight="1" x14ac:dyDescent="0.2">
      <c r="A738"/>
      <c r="B738"/>
      <c r="C738"/>
      <c r="D738"/>
      <c r="E738"/>
      <c r="F738"/>
      <c r="G738"/>
    </row>
    <row r="739" spans="1:7" ht="15" customHeight="1" x14ac:dyDescent="0.2">
      <c r="A739"/>
      <c r="B739"/>
      <c r="C739"/>
      <c r="D739"/>
      <c r="E739"/>
      <c r="F739"/>
      <c r="G739"/>
    </row>
    <row r="740" spans="1:7" ht="15" customHeight="1" x14ac:dyDescent="0.2">
      <c r="A740"/>
      <c r="B740"/>
      <c r="C740"/>
      <c r="D740"/>
      <c r="E740"/>
      <c r="F740"/>
      <c r="G740"/>
    </row>
    <row r="741" spans="1:7" ht="15" customHeight="1" x14ac:dyDescent="0.2">
      <c r="A741"/>
      <c r="B741"/>
      <c r="C741"/>
      <c r="D741"/>
      <c r="E741"/>
      <c r="F741"/>
      <c r="G741"/>
    </row>
    <row r="742" spans="1:7" ht="15" customHeight="1" x14ac:dyDescent="0.2">
      <c r="A742"/>
      <c r="B742"/>
      <c r="C742"/>
      <c r="D742"/>
      <c r="E742"/>
      <c r="F742"/>
      <c r="G742"/>
    </row>
    <row r="743" spans="1:7" ht="15" customHeight="1" x14ac:dyDescent="0.2">
      <c r="A743"/>
      <c r="B743"/>
      <c r="C743"/>
      <c r="D743"/>
      <c r="E743"/>
      <c r="F743"/>
      <c r="G743"/>
    </row>
    <row r="744" spans="1:7" ht="15" customHeight="1" x14ac:dyDescent="0.2">
      <c r="A744"/>
      <c r="B744"/>
      <c r="C744"/>
      <c r="D744"/>
      <c r="E744"/>
      <c r="F744"/>
      <c r="G744"/>
    </row>
    <row r="745" spans="1:7" ht="15" customHeight="1" x14ac:dyDescent="0.2">
      <c r="A745"/>
      <c r="B745"/>
      <c r="C745"/>
      <c r="D745"/>
      <c r="E745"/>
      <c r="F745"/>
      <c r="G745"/>
    </row>
    <row r="746" spans="1:7" ht="15" customHeight="1" x14ac:dyDescent="0.2">
      <c r="A746"/>
      <c r="B746"/>
      <c r="C746"/>
      <c r="D746"/>
      <c r="E746"/>
      <c r="F746"/>
      <c r="G746"/>
    </row>
    <row r="747" spans="1:7" ht="15" customHeight="1" x14ac:dyDescent="0.2">
      <c r="A747"/>
      <c r="B747"/>
      <c r="C747"/>
      <c r="D747"/>
      <c r="E747"/>
      <c r="F747"/>
      <c r="G747"/>
    </row>
    <row r="748" spans="1:7" ht="15" customHeight="1" x14ac:dyDescent="0.2">
      <c r="A748"/>
      <c r="B748"/>
      <c r="C748"/>
      <c r="D748"/>
      <c r="E748"/>
      <c r="F748"/>
      <c r="G748"/>
    </row>
    <row r="749" spans="1:7" ht="15" customHeight="1" x14ac:dyDescent="0.2">
      <c r="A749"/>
      <c r="B749"/>
      <c r="C749"/>
      <c r="D749"/>
      <c r="E749"/>
      <c r="F749"/>
      <c r="G749"/>
    </row>
    <row r="750" spans="1:7" ht="15" customHeight="1" x14ac:dyDescent="0.2">
      <c r="A750"/>
      <c r="B750"/>
      <c r="C750"/>
      <c r="D750"/>
      <c r="E750"/>
      <c r="F750"/>
      <c r="G750"/>
    </row>
    <row r="751" spans="1:7" ht="15" customHeight="1" x14ac:dyDescent="0.2">
      <c r="A751"/>
      <c r="B751"/>
      <c r="C751"/>
      <c r="D751"/>
      <c r="E751"/>
      <c r="F751"/>
      <c r="G751"/>
    </row>
    <row r="752" spans="1:7" ht="15" customHeight="1" x14ac:dyDescent="0.2">
      <c r="A752"/>
      <c r="B752"/>
      <c r="C752"/>
      <c r="D752"/>
      <c r="E752"/>
      <c r="F752"/>
      <c r="G752"/>
    </row>
    <row r="753" spans="1:7" ht="15" customHeight="1" x14ac:dyDescent="0.2">
      <c r="A753"/>
      <c r="B753"/>
      <c r="C753"/>
      <c r="D753"/>
      <c r="E753"/>
      <c r="F753"/>
      <c r="G753"/>
    </row>
    <row r="754" spans="1:7" ht="15" customHeight="1" x14ac:dyDescent="0.2">
      <c r="A754"/>
      <c r="B754"/>
      <c r="C754"/>
      <c r="D754"/>
      <c r="E754"/>
      <c r="F754"/>
      <c r="G754"/>
    </row>
    <row r="755" spans="1:7" ht="15" customHeight="1" x14ac:dyDescent="0.2">
      <c r="A755"/>
      <c r="B755"/>
      <c r="C755"/>
      <c r="D755"/>
      <c r="E755"/>
      <c r="F755"/>
      <c r="G755"/>
    </row>
    <row r="756" spans="1:7" ht="15" customHeight="1" x14ac:dyDescent="0.2">
      <c r="A756"/>
      <c r="B756"/>
      <c r="C756"/>
      <c r="D756"/>
      <c r="E756"/>
      <c r="F756"/>
      <c r="G756"/>
    </row>
    <row r="757" spans="1:7" ht="15" customHeight="1" x14ac:dyDescent="0.2">
      <c r="A757"/>
      <c r="B757"/>
      <c r="C757"/>
      <c r="D757"/>
      <c r="E757"/>
      <c r="F757"/>
      <c r="G757"/>
    </row>
    <row r="758" spans="1:7" ht="15" customHeight="1" x14ac:dyDescent="0.2">
      <c r="A758"/>
      <c r="B758"/>
      <c r="C758"/>
      <c r="D758"/>
      <c r="E758"/>
      <c r="F758"/>
      <c r="G758"/>
    </row>
    <row r="759" spans="1:7" ht="15" customHeight="1" x14ac:dyDescent="0.2">
      <c r="A759"/>
      <c r="B759"/>
      <c r="C759"/>
      <c r="D759"/>
      <c r="E759"/>
      <c r="F759"/>
      <c r="G759"/>
    </row>
    <row r="760" spans="1:7" ht="15" customHeight="1" x14ac:dyDescent="0.2">
      <c r="A760"/>
      <c r="B760"/>
      <c r="C760"/>
      <c r="D760"/>
      <c r="E760"/>
      <c r="F760"/>
      <c r="G760"/>
    </row>
    <row r="761" spans="1:7" ht="15" customHeight="1" x14ac:dyDescent="0.2">
      <c r="A761"/>
      <c r="B761"/>
      <c r="C761"/>
      <c r="D761"/>
      <c r="E761"/>
      <c r="F761"/>
      <c r="G761"/>
    </row>
    <row r="762" spans="1:7" ht="15" customHeight="1" x14ac:dyDescent="0.2">
      <c r="A762"/>
      <c r="B762"/>
      <c r="C762"/>
      <c r="D762"/>
      <c r="E762"/>
      <c r="F762"/>
      <c r="G762"/>
    </row>
    <row r="763" spans="1:7" ht="15" customHeight="1" x14ac:dyDescent="0.2">
      <c r="A763"/>
      <c r="B763"/>
      <c r="C763"/>
      <c r="D763"/>
      <c r="E763"/>
      <c r="F763"/>
      <c r="G763"/>
    </row>
    <row r="764" spans="1:7" ht="15" customHeight="1" x14ac:dyDescent="0.2">
      <c r="A764"/>
      <c r="B764"/>
      <c r="C764"/>
      <c r="D764"/>
      <c r="E764"/>
      <c r="F764"/>
      <c r="G764"/>
    </row>
    <row r="765" spans="1:7" ht="15" customHeight="1" x14ac:dyDescent="0.2">
      <c r="A765"/>
      <c r="B765"/>
      <c r="C765"/>
      <c r="D765"/>
      <c r="E765"/>
      <c r="F765"/>
      <c r="G765"/>
    </row>
    <row r="766" spans="1:7" ht="15" customHeight="1" x14ac:dyDescent="0.2">
      <c r="A766"/>
      <c r="B766"/>
      <c r="C766"/>
      <c r="D766"/>
      <c r="E766"/>
      <c r="F766"/>
      <c r="G766"/>
    </row>
    <row r="767" spans="1:7" ht="15" customHeight="1" x14ac:dyDescent="0.2">
      <c r="A767"/>
      <c r="B767"/>
      <c r="C767"/>
      <c r="D767"/>
      <c r="E767"/>
      <c r="F767"/>
      <c r="G767"/>
    </row>
    <row r="768" spans="1:7" ht="15" customHeight="1" x14ac:dyDescent="0.2">
      <c r="A768"/>
      <c r="B768"/>
      <c r="C768"/>
      <c r="D768"/>
      <c r="E768"/>
      <c r="F768"/>
      <c r="G768"/>
    </row>
    <row r="769" spans="1:7" ht="15" customHeight="1" x14ac:dyDescent="0.2">
      <c r="A769"/>
      <c r="B769"/>
      <c r="C769"/>
      <c r="D769"/>
      <c r="E769"/>
      <c r="F769"/>
      <c r="G769"/>
    </row>
    <row r="770" spans="1:7" ht="15" customHeight="1" x14ac:dyDescent="0.2">
      <c r="A770"/>
      <c r="B770"/>
      <c r="C770"/>
      <c r="D770"/>
      <c r="E770"/>
      <c r="F770"/>
      <c r="G770"/>
    </row>
    <row r="771" spans="1:7" ht="15" customHeight="1" x14ac:dyDescent="0.2">
      <c r="A771"/>
      <c r="B771"/>
      <c r="C771"/>
      <c r="D771"/>
      <c r="E771"/>
      <c r="F771"/>
      <c r="G771"/>
    </row>
    <row r="772" spans="1:7" ht="15" customHeight="1" x14ac:dyDescent="0.2">
      <c r="A772"/>
      <c r="B772"/>
      <c r="C772"/>
      <c r="D772"/>
      <c r="E772"/>
      <c r="F772"/>
      <c r="G772"/>
    </row>
    <row r="773" spans="1:7" ht="15" customHeight="1" x14ac:dyDescent="0.2">
      <c r="A773"/>
      <c r="B773"/>
      <c r="C773"/>
      <c r="D773"/>
      <c r="E773"/>
      <c r="F773"/>
      <c r="G773"/>
    </row>
    <row r="774" spans="1:7" ht="15" customHeight="1" x14ac:dyDescent="0.2">
      <c r="A774"/>
      <c r="B774"/>
      <c r="C774"/>
      <c r="D774"/>
      <c r="E774"/>
      <c r="F774"/>
      <c r="G774"/>
    </row>
    <row r="775" spans="1:7" ht="15" customHeight="1" x14ac:dyDescent="0.2">
      <c r="A775"/>
      <c r="B775"/>
      <c r="C775"/>
      <c r="D775"/>
      <c r="E775"/>
      <c r="F775"/>
      <c r="G775"/>
    </row>
    <row r="776" spans="1:7" ht="15" customHeight="1" x14ac:dyDescent="0.2">
      <c r="A776"/>
      <c r="B776"/>
      <c r="C776"/>
      <c r="D776"/>
      <c r="E776"/>
      <c r="F776"/>
      <c r="G776"/>
    </row>
    <row r="777" spans="1:7" ht="15" customHeight="1" x14ac:dyDescent="0.2">
      <c r="A777"/>
      <c r="B777"/>
      <c r="C777"/>
      <c r="D777"/>
      <c r="E777"/>
      <c r="F777"/>
      <c r="G777"/>
    </row>
    <row r="778" spans="1:7" ht="15" customHeight="1" x14ac:dyDescent="0.2">
      <c r="A778"/>
      <c r="B778"/>
      <c r="C778"/>
      <c r="D778"/>
      <c r="E778"/>
      <c r="F778"/>
      <c r="G778"/>
    </row>
    <row r="779" spans="1:7" ht="15" customHeight="1" x14ac:dyDescent="0.2">
      <c r="A779"/>
      <c r="B779"/>
      <c r="C779"/>
      <c r="D779"/>
      <c r="E779"/>
      <c r="F779"/>
      <c r="G779"/>
    </row>
    <row r="780" spans="1:7" ht="15" customHeight="1" x14ac:dyDescent="0.2">
      <c r="A780"/>
      <c r="B780"/>
      <c r="C780"/>
      <c r="D780"/>
      <c r="E780"/>
      <c r="F780"/>
      <c r="G780"/>
    </row>
    <row r="781" spans="1:7" ht="15" customHeight="1" x14ac:dyDescent="0.2">
      <c r="A781"/>
      <c r="B781"/>
      <c r="C781"/>
      <c r="D781"/>
      <c r="E781"/>
      <c r="F781"/>
      <c r="G781"/>
    </row>
    <row r="782" spans="1:7" ht="15" customHeight="1" x14ac:dyDescent="0.2">
      <c r="A782"/>
      <c r="B782"/>
      <c r="C782"/>
      <c r="D782"/>
      <c r="E782"/>
      <c r="F782"/>
      <c r="G782"/>
    </row>
    <row r="783" spans="1:7" ht="15" customHeight="1" x14ac:dyDescent="0.2">
      <c r="A783"/>
      <c r="B783"/>
      <c r="C783"/>
      <c r="D783"/>
      <c r="E783"/>
      <c r="F783"/>
      <c r="G783"/>
    </row>
    <row r="784" spans="1:7" ht="15" customHeight="1" x14ac:dyDescent="0.2">
      <c r="A784"/>
      <c r="B784"/>
      <c r="C784"/>
      <c r="D784"/>
      <c r="E784"/>
      <c r="F784"/>
      <c r="G784"/>
    </row>
    <row r="785" spans="1:7" ht="15" customHeight="1" x14ac:dyDescent="0.2">
      <c r="A785"/>
      <c r="B785"/>
      <c r="C785"/>
      <c r="D785"/>
      <c r="E785"/>
      <c r="F785"/>
      <c r="G785"/>
    </row>
    <row r="786" spans="1:7" ht="15" customHeight="1" x14ac:dyDescent="0.2">
      <c r="A786"/>
      <c r="B786"/>
      <c r="C786"/>
      <c r="D786"/>
      <c r="E786"/>
      <c r="F786"/>
      <c r="G786"/>
    </row>
    <row r="787" spans="1:7" ht="15" customHeight="1" x14ac:dyDescent="0.2">
      <c r="A787"/>
      <c r="B787"/>
      <c r="C787"/>
      <c r="D787"/>
      <c r="E787"/>
      <c r="F787"/>
      <c r="G787"/>
    </row>
    <row r="788" spans="1:7" ht="15" customHeight="1" x14ac:dyDescent="0.2">
      <c r="A788"/>
      <c r="B788"/>
      <c r="C788"/>
      <c r="D788"/>
      <c r="E788"/>
      <c r="F788"/>
      <c r="G788"/>
    </row>
    <row r="789" spans="1:7" ht="15" customHeight="1" x14ac:dyDescent="0.2">
      <c r="A789"/>
      <c r="B789"/>
      <c r="C789"/>
      <c r="D789"/>
      <c r="E789"/>
      <c r="F789"/>
      <c r="G789"/>
    </row>
    <row r="790" spans="1:7" ht="15" customHeight="1" x14ac:dyDescent="0.2">
      <c r="A790"/>
      <c r="B790"/>
      <c r="C790"/>
      <c r="D790"/>
      <c r="E790"/>
      <c r="F790"/>
      <c r="G790"/>
    </row>
    <row r="791" spans="1:7" ht="15" customHeight="1" x14ac:dyDescent="0.2">
      <c r="A791"/>
      <c r="B791"/>
      <c r="C791"/>
      <c r="D791"/>
      <c r="E791"/>
      <c r="F791"/>
      <c r="G791"/>
    </row>
    <row r="792" spans="1:7" ht="15" customHeight="1" x14ac:dyDescent="0.2">
      <c r="A792"/>
      <c r="B792"/>
      <c r="C792"/>
      <c r="D792"/>
      <c r="E792"/>
      <c r="F792"/>
      <c r="G792"/>
    </row>
    <row r="793" spans="1:7" ht="15" customHeight="1" x14ac:dyDescent="0.2">
      <c r="A793"/>
      <c r="B793"/>
      <c r="C793"/>
      <c r="D793"/>
      <c r="E793"/>
      <c r="F793"/>
      <c r="G793"/>
    </row>
    <row r="794" spans="1:7" ht="15" customHeight="1" x14ac:dyDescent="0.2">
      <c r="A794"/>
      <c r="B794"/>
      <c r="C794"/>
      <c r="D794"/>
      <c r="E794"/>
      <c r="F794"/>
      <c r="G794"/>
    </row>
    <row r="795" spans="1:7" ht="15" customHeight="1" x14ac:dyDescent="0.2">
      <c r="A795"/>
      <c r="B795"/>
      <c r="C795"/>
      <c r="D795"/>
      <c r="E795"/>
      <c r="F795"/>
      <c r="G795"/>
    </row>
    <row r="796" spans="1:7" ht="15" customHeight="1" x14ac:dyDescent="0.2">
      <c r="A796"/>
      <c r="B796"/>
      <c r="C796"/>
      <c r="D796"/>
      <c r="E796"/>
      <c r="F796"/>
      <c r="G796"/>
    </row>
    <row r="797" spans="1:7" ht="15" customHeight="1" x14ac:dyDescent="0.2">
      <c r="A797"/>
      <c r="B797"/>
      <c r="C797"/>
      <c r="D797"/>
      <c r="E797"/>
      <c r="F797"/>
      <c r="G797"/>
    </row>
    <row r="798" spans="1:7" ht="15" customHeight="1" x14ac:dyDescent="0.2">
      <c r="A798"/>
      <c r="B798"/>
      <c r="C798"/>
      <c r="D798"/>
      <c r="E798"/>
      <c r="F798"/>
      <c r="G798"/>
    </row>
    <row r="799" spans="1:7" ht="15" customHeight="1" x14ac:dyDescent="0.2">
      <c r="A799"/>
      <c r="B799"/>
      <c r="C799"/>
      <c r="D799"/>
      <c r="E799"/>
      <c r="F799"/>
      <c r="G799"/>
    </row>
    <row r="800" spans="1:7" ht="15" customHeight="1" x14ac:dyDescent="0.2">
      <c r="A800"/>
      <c r="B800"/>
      <c r="C800"/>
      <c r="D800"/>
      <c r="E800"/>
      <c r="F800"/>
      <c r="G800"/>
    </row>
    <row r="801" spans="1:7" ht="15" customHeight="1" x14ac:dyDescent="0.2">
      <c r="A801"/>
      <c r="B801"/>
      <c r="C801"/>
      <c r="D801"/>
      <c r="E801"/>
      <c r="F801"/>
      <c r="G801"/>
    </row>
    <row r="802" spans="1:7" ht="15" customHeight="1" x14ac:dyDescent="0.2">
      <c r="A802"/>
      <c r="B802"/>
      <c r="C802"/>
      <c r="D802"/>
      <c r="E802"/>
      <c r="F802"/>
      <c r="G802"/>
    </row>
    <row r="803" spans="1:7" ht="15" customHeight="1" x14ac:dyDescent="0.2">
      <c r="A803"/>
      <c r="B803"/>
      <c r="C803"/>
      <c r="D803"/>
      <c r="E803"/>
      <c r="F803"/>
      <c r="G803"/>
    </row>
    <row r="804" spans="1:7" ht="15" customHeight="1" x14ac:dyDescent="0.2">
      <c r="A804"/>
      <c r="B804"/>
      <c r="C804"/>
      <c r="D804"/>
      <c r="E804"/>
      <c r="F804"/>
      <c r="G804"/>
    </row>
    <row r="805" spans="1:7" ht="15" customHeight="1" x14ac:dyDescent="0.2">
      <c r="A805"/>
      <c r="B805"/>
      <c r="C805"/>
      <c r="D805"/>
      <c r="E805"/>
      <c r="F805"/>
      <c r="G805"/>
    </row>
    <row r="806" spans="1:7" ht="15" customHeight="1" x14ac:dyDescent="0.2">
      <c r="A806"/>
      <c r="B806"/>
      <c r="C806"/>
      <c r="D806"/>
      <c r="E806"/>
      <c r="F806"/>
      <c r="G806"/>
    </row>
    <row r="807" spans="1:7" ht="15" customHeight="1" x14ac:dyDescent="0.2">
      <c r="A807"/>
      <c r="B807"/>
      <c r="C807"/>
      <c r="D807"/>
      <c r="E807"/>
      <c r="F807"/>
      <c r="G807"/>
    </row>
    <row r="808" spans="1:7" ht="15" customHeight="1" x14ac:dyDescent="0.2">
      <c r="A808"/>
      <c r="B808"/>
      <c r="C808"/>
      <c r="D808"/>
      <c r="E808"/>
      <c r="F808"/>
      <c r="G808"/>
    </row>
    <row r="809" spans="1:7" ht="15" customHeight="1" x14ac:dyDescent="0.2">
      <c r="A809"/>
      <c r="B809"/>
      <c r="C809"/>
      <c r="D809"/>
      <c r="E809"/>
      <c r="F809"/>
      <c r="G809"/>
    </row>
    <row r="810" spans="1:7" ht="15" customHeight="1" x14ac:dyDescent="0.2">
      <c r="A810"/>
      <c r="B810"/>
      <c r="C810"/>
      <c r="D810"/>
      <c r="E810"/>
      <c r="F810"/>
      <c r="G810"/>
    </row>
    <row r="811" spans="1:7" ht="15" customHeight="1" x14ac:dyDescent="0.2">
      <c r="A811"/>
      <c r="B811"/>
      <c r="C811"/>
      <c r="D811"/>
      <c r="E811"/>
      <c r="F811"/>
      <c r="G811"/>
    </row>
    <row r="812" spans="1:7" ht="15" customHeight="1" x14ac:dyDescent="0.2">
      <c r="A812"/>
      <c r="B812"/>
      <c r="C812"/>
      <c r="D812"/>
      <c r="E812"/>
      <c r="F812"/>
      <c r="G812"/>
    </row>
    <row r="813" spans="1:7" ht="15" customHeight="1" x14ac:dyDescent="0.2">
      <c r="A813"/>
      <c r="B813"/>
      <c r="C813"/>
      <c r="D813"/>
      <c r="E813"/>
      <c r="F813"/>
      <c r="G813"/>
    </row>
    <row r="814" spans="1:7" ht="15" customHeight="1" x14ac:dyDescent="0.2">
      <c r="A814"/>
      <c r="B814"/>
      <c r="C814"/>
      <c r="D814"/>
      <c r="E814"/>
      <c r="F814"/>
      <c r="G814"/>
    </row>
    <row r="815" spans="1:7" ht="15" customHeight="1" x14ac:dyDescent="0.2">
      <c r="A815"/>
      <c r="B815"/>
      <c r="C815"/>
      <c r="D815"/>
      <c r="E815"/>
      <c r="F815"/>
      <c r="G815"/>
    </row>
    <row r="816" spans="1:7" ht="15" customHeight="1" x14ac:dyDescent="0.2">
      <c r="A816"/>
      <c r="B816"/>
      <c r="C816"/>
      <c r="D816"/>
      <c r="E816"/>
      <c r="F816"/>
      <c r="G816"/>
    </row>
    <row r="817" spans="1:7" ht="15" customHeight="1" x14ac:dyDescent="0.2">
      <c r="A817"/>
      <c r="B817"/>
      <c r="C817"/>
      <c r="D817"/>
      <c r="E817"/>
      <c r="F817"/>
      <c r="G817"/>
    </row>
    <row r="818" spans="1:7" ht="15" customHeight="1" x14ac:dyDescent="0.2">
      <c r="A818"/>
      <c r="B818"/>
      <c r="C818"/>
      <c r="D818"/>
      <c r="E818"/>
      <c r="F818"/>
      <c r="G818"/>
    </row>
    <row r="819" spans="1:7" ht="15" customHeight="1" x14ac:dyDescent="0.2">
      <c r="A819"/>
      <c r="B819"/>
      <c r="C819"/>
      <c r="D819"/>
      <c r="E819"/>
      <c r="F819"/>
      <c r="G819"/>
    </row>
    <row r="820" spans="1:7" ht="15" customHeight="1" x14ac:dyDescent="0.2">
      <c r="A820"/>
      <c r="B820"/>
      <c r="C820"/>
      <c r="D820"/>
      <c r="E820"/>
      <c r="F820"/>
      <c r="G820"/>
    </row>
    <row r="821" spans="1:7" ht="15" customHeight="1" x14ac:dyDescent="0.2">
      <c r="A821"/>
      <c r="B821"/>
      <c r="C821"/>
      <c r="D821"/>
      <c r="E821"/>
      <c r="F821"/>
      <c r="G821"/>
    </row>
    <row r="822" spans="1:7" ht="15" customHeight="1" x14ac:dyDescent="0.2">
      <c r="A822"/>
      <c r="B822"/>
      <c r="C822"/>
      <c r="D822"/>
      <c r="E822"/>
      <c r="F822"/>
      <c r="G822"/>
    </row>
    <row r="823" spans="1:7" ht="15" customHeight="1" x14ac:dyDescent="0.2">
      <c r="A823"/>
      <c r="B823"/>
      <c r="C823"/>
      <c r="D823"/>
      <c r="E823"/>
      <c r="F823"/>
      <c r="G823"/>
    </row>
    <row r="824" spans="1:7" ht="15" customHeight="1" x14ac:dyDescent="0.2">
      <c r="A824"/>
      <c r="B824"/>
      <c r="C824"/>
      <c r="D824"/>
      <c r="E824"/>
      <c r="F824"/>
      <c r="G824"/>
    </row>
    <row r="825" spans="1:7" ht="15" customHeight="1" x14ac:dyDescent="0.2">
      <c r="A825"/>
      <c r="B825"/>
      <c r="C825"/>
      <c r="D825"/>
      <c r="E825"/>
      <c r="F825"/>
      <c r="G825"/>
    </row>
    <row r="826" spans="1:7" ht="15" customHeight="1" x14ac:dyDescent="0.2">
      <c r="A826"/>
      <c r="B826"/>
      <c r="C826"/>
      <c r="D826"/>
      <c r="E826"/>
      <c r="F826"/>
      <c r="G826"/>
    </row>
    <row r="827" spans="1:7" ht="15" customHeight="1" x14ac:dyDescent="0.2">
      <c r="A827"/>
      <c r="B827"/>
      <c r="C827"/>
      <c r="D827"/>
      <c r="E827"/>
      <c r="F827"/>
      <c r="G827"/>
    </row>
    <row r="828" spans="1:7" ht="15" customHeight="1" x14ac:dyDescent="0.2">
      <c r="A828"/>
      <c r="B828"/>
      <c r="C828"/>
      <c r="D828"/>
      <c r="E828"/>
      <c r="F828"/>
      <c r="G828"/>
    </row>
    <row r="829" spans="1:7" ht="15" customHeight="1" x14ac:dyDescent="0.2">
      <c r="A829"/>
      <c r="B829"/>
      <c r="C829"/>
      <c r="D829"/>
      <c r="E829"/>
      <c r="F829"/>
      <c r="G829"/>
    </row>
    <row r="830" spans="1:7" ht="15" customHeight="1" x14ac:dyDescent="0.2">
      <c r="A830"/>
      <c r="B830"/>
      <c r="C830"/>
      <c r="D830"/>
      <c r="E830"/>
      <c r="F830"/>
      <c r="G830"/>
    </row>
    <row r="831" spans="1:7" ht="15" customHeight="1" x14ac:dyDescent="0.2">
      <c r="A831"/>
      <c r="B831"/>
      <c r="C831"/>
      <c r="D831"/>
      <c r="E831"/>
      <c r="F831"/>
      <c r="G831"/>
    </row>
    <row r="832" spans="1:7" ht="15" customHeight="1" x14ac:dyDescent="0.2">
      <c r="A832"/>
      <c r="B832"/>
      <c r="C832"/>
      <c r="D832"/>
      <c r="E832"/>
      <c r="F832"/>
      <c r="G832"/>
    </row>
    <row r="833" spans="1:7" ht="15" customHeight="1" x14ac:dyDescent="0.2">
      <c r="A833"/>
      <c r="B833"/>
      <c r="C833"/>
      <c r="D833"/>
      <c r="E833"/>
      <c r="F833"/>
      <c r="G833"/>
    </row>
    <row r="834" spans="1:7" ht="15" customHeight="1" x14ac:dyDescent="0.2">
      <c r="A834"/>
      <c r="B834"/>
      <c r="C834"/>
      <c r="D834"/>
      <c r="E834"/>
      <c r="F834"/>
      <c r="G834"/>
    </row>
    <row r="835" spans="1:7" ht="15" customHeight="1" x14ac:dyDescent="0.2">
      <c r="A835"/>
      <c r="B835"/>
      <c r="C835"/>
      <c r="D835"/>
      <c r="E835"/>
      <c r="F835"/>
      <c r="G835"/>
    </row>
    <row r="836" spans="1:7" ht="15" customHeight="1" x14ac:dyDescent="0.2">
      <c r="A836"/>
      <c r="B836"/>
      <c r="C836"/>
      <c r="D836"/>
      <c r="E836"/>
      <c r="F836"/>
      <c r="G836"/>
    </row>
    <row r="837" spans="1:7" ht="15" customHeight="1" x14ac:dyDescent="0.2">
      <c r="A837"/>
      <c r="B837"/>
      <c r="C837"/>
      <c r="D837"/>
      <c r="E837"/>
      <c r="F837"/>
      <c r="G837"/>
    </row>
    <row r="838" spans="1:7" ht="15" customHeight="1" x14ac:dyDescent="0.2">
      <c r="A838"/>
      <c r="B838"/>
      <c r="C838"/>
      <c r="D838"/>
      <c r="E838"/>
      <c r="F838"/>
      <c r="G838"/>
    </row>
    <row r="839" spans="1:7" ht="15" customHeight="1" x14ac:dyDescent="0.2">
      <c r="A839"/>
      <c r="B839"/>
      <c r="C839"/>
      <c r="D839"/>
      <c r="E839"/>
      <c r="F839"/>
      <c r="G839"/>
    </row>
    <row r="840" spans="1:7" ht="15" customHeight="1" x14ac:dyDescent="0.2">
      <c r="A840"/>
      <c r="B840"/>
      <c r="C840"/>
      <c r="D840"/>
      <c r="E840"/>
      <c r="F840"/>
      <c r="G840"/>
    </row>
    <row r="841" spans="1:7" ht="15" customHeight="1" x14ac:dyDescent="0.2">
      <c r="A841"/>
      <c r="B841"/>
      <c r="C841"/>
      <c r="D841"/>
      <c r="E841"/>
      <c r="F841"/>
      <c r="G841"/>
    </row>
    <row r="842" spans="1:7" ht="15" customHeight="1" x14ac:dyDescent="0.2">
      <c r="A842"/>
      <c r="B842"/>
      <c r="C842"/>
      <c r="D842"/>
      <c r="E842"/>
      <c r="F842"/>
      <c r="G842"/>
    </row>
    <row r="843" spans="1:7" ht="15" customHeight="1" x14ac:dyDescent="0.2">
      <c r="A843"/>
      <c r="B843"/>
      <c r="C843"/>
      <c r="D843"/>
      <c r="E843"/>
      <c r="F843"/>
      <c r="G843"/>
    </row>
    <row r="844" spans="1:7" ht="15" customHeight="1" x14ac:dyDescent="0.2">
      <c r="A844"/>
      <c r="B844"/>
      <c r="C844"/>
      <c r="D844"/>
      <c r="E844"/>
      <c r="F844"/>
      <c r="G844"/>
    </row>
    <row r="845" spans="1:7" ht="15" customHeight="1" x14ac:dyDescent="0.2">
      <c r="A845"/>
      <c r="B845"/>
      <c r="C845"/>
      <c r="D845"/>
      <c r="E845"/>
      <c r="F845"/>
      <c r="G845"/>
    </row>
    <row r="846" spans="1:7" ht="15" customHeight="1" x14ac:dyDescent="0.2">
      <c r="A846"/>
      <c r="B846"/>
      <c r="C846"/>
      <c r="D846"/>
      <c r="E846"/>
      <c r="F846"/>
      <c r="G846"/>
    </row>
    <row r="847" spans="1:7" ht="15" customHeight="1" x14ac:dyDescent="0.2">
      <c r="A847"/>
      <c r="B847"/>
      <c r="C847"/>
      <c r="D847"/>
      <c r="E847"/>
      <c r="F847"/>
      <c r="G847"/>
    </row>
    <row r="848" spans="1:7" ht="15" customHeight="1" x14ac:dyDescent="0.2">
      <c r="A848"/>
      <c r="B848"/>
      <c r="C848"/>
      <c r="D848"/>
      <c r="E848"/>
      <c r="F848"/>
      <c r="G848"/>
    </row>
    <row r="849" spans="1:7" ht="15" customHeight="1" x14ac:dyDescent="0.2">
      <c r="A849"/>
      <c r="B849"/>
      <c r="C849"/>
      <c r="D849"/>
      <c r="E849"/>
      <c r="F849"/>
      <c r="G849"/>
    </row>
    <row r="850" spans="1:7" ht="15" customHeight="1" x14ac:dyDescent="0.2">
      <c r="A850"/>
      <c r="B850"/>
      <c r="C850"/>
      <c r="D850"/>
      <c r="E850"/>
      <c r="F850"/>
      <c r="G850"/>
    </row>
    <row r="851" spans="1:7" ht="15" customHeight="1" x14ac:dyDescent="0.2">
      <c r="A851"/>
      <c r="B851"/>
      <c r="C851"/>
      <c r="D851"/>
      <c r="E851"/>
      <c r="F851"/>
      <c r="G851"/>
    </row>
    <row r="852" spans="1:7" ht="15" customHeight="1" x14ac:dyDescent="0.2">
      <c r="A852"/>
      <c r="B852"/>
      <c r="C852"/>
      <c r="D852"/>
      <c r="E852"/>
      <c r="F852"/>
      <c r="G852"/>
    </row>
    <row r="853" spans="1:7" ht="15" customHeight="1" x14ac:dyDescent="0.2">
      <c r="A853"/>
      <c r="B853"/>
      <c r="C853"/>
      <c r="D853"/>
      <c r="E853"/>
      <c r="F853"/>
      <c r="G853"/>
    </row>
    <row r="854" spans="1:7" ht="15" customHeight="1" x14ac:dyDescent="0.2">
      <c r="A854"/>
      <c r="B854"/>
      <c r="C854"/>
      <c r="D854"/>
      <c r="E854"/>
      <c r="F854"/>
      <c r="G854"/>
    </row>
    <row r="855" spans="1:7" ht="15" customHeight="1" x14ac:dyDescent="0.2">
      <c r="A855"/>
      <c r="B855"/>
      <c r="C855"/>
      <c r="D855"/>
      <c r="E855"/>
      <c r="F855"/>
      <c r="G855"/>
    </row>
    <row r="856" spans="1:7" ht="15" customHeight="1" x14ac:dyDescent="0.2">
      <c r="A856"/>
      <c r="B856"/>
      <c r="C856"/>
      <c r="D856"/>
      <c r="E856"/>
      <c r="F856"/>
      <c r="G856"/>
    </row>
    <row r="857" spans="1:7" ht="15" customHeight="1" x14ac:dyDescent="0.2">
      <c r="A857"/>
      <c r="B857"/>
      <c r="C857"/>
      <c r="D857"/>
      <c r="E857"/>
      <c r="F857"/>
      <c r="G857"/>
    </row>
    <row r="858" spans="1:7" ht="15" customHeight="1" x14ac:dyDescent="0.2">
      <c r="A858"/>
      <c r="B858"/>
      <c r="C858"/>
      <c r="D858"/>
      <c r="E858"/>
      <c r="F858"/>
      <c r="G858"/>
    </row>
    <row r="859" spans="1:7" ht="15" customHeight="1" x14ac:dyDescent="0.2">
      <c r="A859"/>
      <c r="B859"/>
      <c r="C859"/>
      <c r="D859"/>
      <c r="E859"/>
      <c r="F859"/>
      <c r="G859"/>
    </row>
    <row r="860" spans="1:7" ht="15" customHeight="1" x14ac:dyDescent="0.2">
      <c r="A860"/>
      <c r="B860"/>
      <c r="C860"/>
      <c r="D860"/>
      <c r="E860"/>
      <c r="F860"/>
      <c r="G860"/>
    </row>
    <row r="861" spans="1:7" ht="15" customHeight="1" x14ac:dyDescent="0.2">
      <c r="A861"/>
      <c r="B861"/>
      <c r="C861"/>
      <c r="D861"/>
      <c r="E861"/>
      <c r="F861"/>
      <c r="G861"/>
    </row>
    <row r="862" spans="1:7" ht="15" customHeight="1" x14ac:dyDescent="0.2">
      <c r="A862"/>
      <c r="B862"/>
      <c r="C862"/>
      <c r="D862"/>
      <c r="E862"/>
      <c r="F862"/>
      <c r="G862"/>
    </row>
    <row r="863" spans="1:7" ht="15" customHeight="1" x14ac:dyDescent="0.2">
      <c r="A863"/>
      <c r="B863"/>
      <c r="C863"/>
      <c r="D863"/>
      <c r="E863"/>
      <c r="F863"/>
      <c r="G863"/>
    </row>
    <row r="864" spans="1:7" ht="15" customHeight="1" x14ac:dyDescent="0.2">
      <c r="A864"/>
      <c r="B864"/>
      <c r="C864"/>
      <c r="D864"/>
      <c r="E864"/>
      <c r="F864"/>
      <c r="G864"/>
    </row>
    <row r="865" spans="1:7" ht="15" customHeight="1" x14ac:dyDescent="0.2">
      <c r="A865"/>
      <c r="B865"/>
      <c r="C865"/>
      <c r="D865"/>
      <c r="E865"/>
      <c r="F865"/>
      <c r="G865"/>
    </row>
    <row r="866" spans="1:7" ht="15" customHeight="1" x14ac:dyDescent="0.2">
      <c r="A866"/>
      <c r="B866"/>
      <c r="C866"/>
      <c r="D866"/>
      <c r="E866"/>
      <c r="F866"/>
      <c r="G866"/>
    </row>
    <row r="867" spans="1:7" ht="15" customHeight="1" x14ac:dyDescent="0.2">
      <c r="A867"/>
      <c r="B867"/>
      <c r="C867"/>
      <c r="D867"/>
      <c r="E867"/>
      <c r="F867"/>
      <c r="G867"/>
    </row>
    <row r="868" spans="1:7" ht="15" customHeight="1" x14ac:dyDescent="0.2">
      <c r="A868"/>
      <c r="B868"/>
      <c r="C868"/>
      <c r="D868"/>
      <c r="E868"/>
      <c r="F868"/>
      <c r="G868"/>
    </row>
    <row r="869" spans="1:7" ht="15" customHeight="1" x14ac:dyDescent="0.2">
      <c r="A869"/>
      <c r="B869"/>
      <c r="C869"/>
      <c r="D869"/>
      <c r="E869"/>
      <c r="F869"/>
      <c r="G869"/>
    </row>
    <row r="870" spans="1:7" ht="15" customHeight="1" x14ac:dyDescent="0.2">
      <c r="A870"/>
      <c r="B870"/>
      <c r="C870"/>
      <c r="D870"/>
      <c r="E870"/>
      <c r="F870"/>
      <c r="G870"/>
    </row>
    <row r="871" spans="1:7" ht="15" customHeight="1" x14ac:dyDescent="0.2">
      <c r="A871"/>
      <c r="B871"/>
      <c r="C871"/>
      <c r="D871"/>
      <c r="E871"/>
      <c r="F871"/>
      <c r="G871"/>
    </row>
    <row r="872" spans="1:7" ht="15" customHeight="1" x14ac:dyDescent="0.2">
      <c r="A872"/>
      <c r="B872"/>
      <c r="C872"/>
      <c r="D872"/>
      <c r="E872"/>
      <c r="F872"/>
      <c r="G872"/>
    </row>
    <row r="873" spans="1:7" ht="15" customHeight="1" x14ac:dyDescent="0.2">
      <c r="A873"/>
      <c r="B873"/>
      <c r="C873"/>
      <c r="D873"/>
      <c r="E873"/>
      <c r="F873"/>
      <c r="G873"/>
    </row>
    <row r="874" spans="1:7" ht="15" customHeight="1" x14ac:dyDescent="0.2">
      <c r="A874"/>
      <c r="B874"/>
      <c r="C874"/>
      <c r="D874"/>
      <c r="E874"/>
      <c r="F874"/>
      <c r="G874"/>
    </row>
    <row r="875" spans="1:7" ht="15" customHeight="1" x14ac:dyDescent="0.2">
      <c r="A875"/>
      <c r="B875"/>
      <c r="C875"/>
      <c r="D875"/>
      <c r="E875"/>
      <c r="F875"/>
      <c r="G875"/>
    </row>
    <row r="876" spans="1:7" ht="15" customHeight="1" x14ac:dyDescent="0.2">
      <c r="A876"/>
      <c r="B876"/>
      <c r="C876"/>
      <c r="D876"/>
      <c r="E876"/>
      <c r="F876"/>
      <c r="G876"/>
    </row>
    <row r="877" spans="1:7" ht="15" customHeight="1" x14ac:dyDescent="0.2">
      <c r="A877"/>
      <c r="B877"/>
      <c r="C877"/>
      <c r="D877"/>
      <c r="E877"/>
      <c r="F877"/>
      <c r="G877"/>
    </row>
    <row r="878" spans="1:7" ht="15" customHeight="1" x14ac:dyDescent="0.2">
      <c r="A878"/>
      <c r="B878"/>
      <c r="C878"/>
      <c r="D878"/>
      <c r="E878"/>
      <c r="F878"/>
      <c r="G878"/>
    </row>
    <row r="879" spans="1:7" ht="15" customHeight="1" x14ac:dyDescent="0.2">
      <c r="A879"/>
      <c r="B879"/>
      <c r="C879"/>
      <c r="D879"/>
      <c r="E879"/>
      <c r="F879"/>
      <c r="G879"/>
    </row>
    <row r="880" spans="1:7" ht="15" customHeight="1" x14ac:dyDescent="0.2">
      <c r="A880"/>
      <c r="B880"/>
      <c r="C880"/>
      <c r="D880"/>
      <c r="E880"/>
      <c r="F880"/>
      <c r="G880"/>
    </row>
    <row r="881" spans="1:7" ht="15" customHeight="1" x14ac:dyDescent="0.2">
      <c r="A881"/>
      <c r="B881"/>
      <c r="C881"/>
      <c r="D881"/>
      <c r="E881"/>
      <c r="F881"/>
      <c r="G881"/>
    </row>
    <row r="882" spans="1:7" ht="15" customHeight="1" x14ac:dyDescent="0.2">
      <c r="A882"/>
      <c r="B882"/>
      <c r="C882"/>
      <c r="D882"/>
      <c r="E882"/>
      <c r="F882"/>
      <c r="G882"/>
    </row>
    <row r="883" spans="1:7" ht="15" customHeight="1" x14ac:dyDescent="0.2">
      <c r="A883"/>
      <c r="B883"/>
      <c r="C883"/>
      <c r="D883"/>
      <c r="E883"/>
      <c r="F883"/>
      <c r="G883"/>
    </row>
    <row r="884" spans="1:7" ht="15" customHeight="1" x14ac:dyDescent="0.2">
      <c r="A884"/>
      <c r="B884"/>
      <c r="C884"/>
      <c r="D884"/>
      <c r="E884"/>
      <c r="F884"/>
      <c r="G884"/>
    </row>
    <row r="885" spans="1:7" ht="15" customHeight="1" x14ac:dyDescent="0.2">
      <c r="A885"/>
      <c r="B885"/>
      <c r="C885"/>
      <c r="D885"/>
      <c r="E885"/>
      <c r="F885"/>
      <c r="G885"/>
    </row>
    <row r="886" spans="1:7" ht="15" customHeight="1" x14ac:dyDescent="0.2">
      <c r="A886"/>
      <c r="B886"/>
      <c r="C886"/>
      <c r="D886"/>
      <c r="E886"/>
      <c r="F886"/>
      <c r="G886"/>
    </row>
    <row r="887" spans="1:7" ht="15" customHeight="1" x14ac:dyDescent="0.2">
      <c r="A887"/>
      <c r="B887"/>
      <c r="C887"/>
      <c r="D887"/>
      <c r="E887"/>
      <c r="F887"/>
      <c r="G887"/>
    </row>
    <row r="888" spans="1:7" ht="15" customHeight="1" x14ac:dyDescent="0.2">
      <c r="A888"/>
      <c r="B888"/>
      <c r="C888"/>
      <c r="D888"/>
      <c r="E888"/>
      <c r="F888"/>
      <c r="G888"/>
    </row>
    <row r="889" spans="1:7" ht="15" customHeight="1" x14ac:dyDescent="0.2">
      <c r="A889"/>
      <c r="B889"/>
      <c r="C889"/>
      <c r="D889"/>
      <c r="E889"/>
      <c r="F889"/>
      <c r="G889"/>
    </row>
    <row r="890" spans="1:7" ht="15" customHeight="1" x14ac:dyDescent="0.2">
      <c r="A890"/>
      <c r="B890"/>
      <c r="C890"/>
      <c r="D890"/>
      <c r="E890"/>
      <c r="F890"/>
      <c r="G890"/>
    </row>
    <row r="891" spans="1:7" ht="15" customHeight="1" x14ac:dyDescent="0.2">
      <c r="A891"/>
      <c r="B891"/>
      <c r="C891"/>
      <c r="D891"/>
      <c r="E891"/>
      <c r="F891"/>
      <c r="G891"/>
    </row>
    <row r="892" spans="1:7" ht="15" customHeight="1" x14ac:dyDescent="0.2">
      <c r="A892"/>
      <c r="B892"/>
      <c r="C892"/>
      <c r="D892"/>
      <c r="E892"/>
      <c r="F892"/>
      <c r="G892"/>
    </row>
    <row r="893" spans="1:7" ht="15" customHeight="1" x14ac:dyDescent="0.2">
      <c r="A893"/>
      <c r="B893"/>
      <c r="C893"/>
      <c r="D893"/>
      <c r="E893"/>
      <c r="F893"/>
      <c r="G893"/>
    </row>
    <row r="894" spans="1:7" ht="15" customHeight="1" x14ac:dyDescent="0.2">
      <c r="A894"/>
      <c r="B894"/>
      <c r="C894"/>
      <c r="D894"/>
      <c r="E894"/>
      <c r="F894"/>
      <c r="G894"/>
    </row>
    <row r="895" spans="1:7" ht="15" customHeight="1" x14ac:dyDescent="0.2">
      <c r="A895"/>
      <c r="B895"/>
      <c r="C895"/>
      <c r="D895"/>
      <c r="E895"/>
      <c r="F895"/>
      <c r="G895"/>
    </row>
    <row r="896" spans="1:7" ht="15" customHeight="1" x14ac:dyDescent="0.2">
      <c r="A896"/>
      <c r="B896"/>
      <c r="C896"/>
      <c r="D896"/>
      <c r="E896"/>
      <c r="F896"/>
      <c r="G896"/>
    </row>
    <row r="897" spans="1:7" ht="15" customHeight="1" x14ac:dyDescent="0.2">
      <c r="A897"/>
      <c r="B897"/>
      <c r="C897"/>
      <c r="D897"/>
      <c r="E897"/>
      <c r="F897"/>
      <c r="G897"/>
    </row>
    <row r="898" spans="1:7" ht="15" customHeight="1" x14ac:dyDescent="0.2">
      <c r="A898"/>
      <c r="B898"/>
      <c r="C898"/>
      <c r="D898"/>
      <c r="E898"/>
      <c r="F898"/>
      <c r="G898"/>
    </row>
    <row r="899" spans="1:7" ht="15" customHeight="1" x14ac:dyDescent="0.2">
      <c r="A899"/>
      <c r="B899"/>
      <c r="C899"/>
      <c r="D899"/>
      <c r="E899"/>
      <c r="F899"/>
      <c r="G899"/>
    </row>
    <row r="900" spans="1:7" ht="15" customHeight="1" x14ac:dyDescent="0.2">
      <c r="A900"/>
      <c r="B900"/>
      <c r="C900"/>
      <c r="D900"/>
      <c r="E900"/>
      <c r="F900"/>
      <c r="G900"/>
    </row>
    <row r="901" spans="1:7" ht="15" customHeight="1" x14ac:dyDescent="0.2">
      <c r="A901"/>
      <c r="B901"/>
      <c r="C901"/>
      <c r="D901"/>
      <c r="E901"/>
      <c r="F901"/>
      <c r="G901"/>
    </row>
    <row r="902" spans="1:7" ht="15" customHeight="1" x14ac:dyDescent="0.2">
      <c r="A902"/>
      <c r="B902"/>
      <c r="C902"/>
      <c r="D902"/>
      <c r="E902"/>
      <c r="F902"/>
      <c r="G902"/>
    </row>
    <row r="903" spans="1:7" ht="15" customHeight="1" x14ac:dyDescent="0.2">
      <c r="A903"/>
      <c r="B903"/>
      <c r="C903"/>
      <c r="D903"/>
      <c r="E903"/>
      <c r="F903"/>
      <c r="G903"/>
    </row>
    <row r="904" spans="1:7" ht="15" customHeight="1" x14ac:dyDescent="0.2">
      <c r="A904"/>
      <c r="B904"/>
      <c r="C904"/>
      <c r="D904"/>
      <c r="E904"/>
      <c r="F904"/>
      <c r="G904"/>
    </row>
    <row r="905" spans="1:7" ht="15" customHeight="1" x14ac:dyDescent="0.2">
      <c r="A905"/>
      <c r="B905"/>
      <c r="C905"/>
      <c r="D905"/>
      <c r="E905"/>
      <c r="F905"/>
      <c r="G905"/>
    </row>
    <row r="906" spans="1:7" ht="15" customHeight="1" x14ac:dyDescent="0.2">
      <c r="A906"/>
      <c r="B906"/>
      <c r="C906"/>
      <c r="D906"/>
      <c r="E906"/>
      <c r="F906"/>
      <c r="G906"/>
    </row>
    <row r="907" spans="1:7" ht="15" customHeight="1" x14ac:dyDescent="0.2">
      <c r="A907"/>
      <c r="B907"/>
      <c r="C907"/>
      <c r="D907"/>
      <c r="E907"/>
      <c r="F907"/>
      <c r="G907"/>
    </row>
    <row r="908" spans="1:7" ht="15" customHeight="1" x14ac:dyDescent="0.2">
      <c r="A908"/>
      <c r="B908"/>
      <c r="C908"/>
      <c r="D908"/>
      <c r="E908"/>
      <c r="F908"/>
      <c r="G908"/>
    </row>
    <row r="909" spans="1:7" ht="15" customHeight="1" x14ac:dyDescent="0.2">
      <c r="A909"/>
      <c r="B909"/>
      <c r="C909"/>
      <c r="D909"/>
      <c r="E909"/>
      <c r="F909"/>
      <c r="G909"/>
    </row>
    <row r="910" spans="1:7" ht="15" customHeight="1" x14ac:dyDescent="0.2">
      <c r="A910"/>
      <c r="B910"/>
      <c r="C910"/>
      <c r="D910"/>
      <c r="E910"/>
      <c r="F910"/>
      <c r="G910"/>
    </row>
    <row r="911" spans="1:7" ht="15" customHeight="1" x14ac:dyDescent="0.2">
      <c r="A911"/>
      <c r="B911"/>
      <c r="C911"/>
      <c r="D911"/>
      <c r="E911"/>
      <c r="F911"/>
      <c r="G911"/>
    </row>
    <row r="912" spans="1:7" ht="15" customHeight="1" x14ac:dyDescent="0.2">
      <c r="A912"/>
      <c r="B912"/>
      <c r="C912"/>
      <c r="D912"/>
      <c r="E912"/>
      <c r="F912"/>
      <c r="G912"/>
    </row>
    <row r="913" spans="1:7" ht="15" customHeight="1" x14ac:dyDescent="0.2">
      <c r="A913"/>
      <c r="B913"/>
      <c r="C913"/>
      <c r="D913"/>
      <c r="E913"/>
      <c r="F913"/>
      <c r="G913"/>
    </row>
    <row r="914" spans="1:7" ht="15" customHeight="1" x14ac:dyDescent="0.2">
      <c r="A914"/>
      <c r="B914"/>
      <c r="C914"/>
      <c r="D914"/>
      <c r="E914"/>
      <c r="F914"/>
      <c r="G914"/>
    </row>
    <row r="915" spans="1:7" ht="15" customHeight="1" x14ac:dyDescent="0.2">
      <c r="A915"/>
      <c r="B915"/>
      <c r="C915"/>
      <c r="D915"/>
      <c r="E915"/>
      <c r="F915"/>
      <c r="G915"/>
    </row>
    <row r="916" spans="1:7" ht="15" customHeight="1" x14ac:dyDescent="0.2">
      <c r="A916"/>
      <c r="B916"/>
      <c r="C916"/>
      <c r="D916"/>
      <c r="E916"/>
      <c r="F916"/>
      <c r="G916"/>
    </row>
    <row r="917" spans="1:7" ht="15" customHeight="1" x14ac:dyDescent="0.2">
      <c r="A917"/>
      <c r="B917"/>
      <c r="C917"/>
      <c r="D917"/>
      <c r="E917"/>
      <c r="F917"/>
      <c r="G917"/>
    </row>
    <row r="918" spans="1:7" ht="15" customHeight="1" x14ac:dyDescent="0.2">
      <c r="A918"/>
      <c r="B918"/>
      <c r="C918"/>
      <c r="D918"/>
      <c r="E918"/>
      <c r="F918"/>
      <c r="G918"/>
    </row>
    <row r="919" spans="1:7" ht="15" customHeight="1" x14ac:dyDescent="0.2">
      <c r="A919"/>
      <c r="B919"/>
      <c r="C919"/>
      <c r="D919"/>
      <c r="E919"/>
      <c r="F919"/>
      <c r="G919"/>
    </row>
    <row r="920" spans="1:7" ht="15" customHeight="1" x14ac:dyDescent="0.2">
      <c r="A920"/>
      <c r="B920"/>
      <c r="C920"/>
      <c r="D920"/>
      <c r="E920"/>
      <c r="F920"/>
      <c r="G920"/>
    </row>
    <row r="921" spans="1:7" ht="15" customHeight="1" x14ac:dyDescent="0.2">
      <c r="A921"/>
      <c r="B921"/>
      <c r="C921"/>
      <c r="D921"/>
      <c r="E921"/>
      <c r="F921"/>
      <c r="G921"/>
    </row>
    <row r="922" spans="1:7" ht="15" customHeight="1" x14ac:dyDescent="0.2">
      <c r="A922"/>
      <c r="B922"/>
      <c r="C922"/>
      <c r="D922"/>
      <c r="E922"/>
      <c r="F922"/>
      <c r="G922"/>
    </row>
    <row r="923" spans="1:7" ht="15" customHeight="1" x14ac:dyDescent="0.2">
      <c r="A923"/>
      <c r="B923"/>
      <c r="C923"/>
      <c r="D923"/>
      <c r="E923"/>
      <c r="F923"/>
      <c r="G923"/>
    </row>
    <row r="924" spans="1:7" ht="15" customHeight="1" x14ac:dyDescent="0.2">
      <c r="A924"/>
      <c r="B924"/>
      <c r="C924"/>
      <c r="D924"/>
      <c r="E924"/>
      <c r="F924"/>
      <c r="G924"/>
    </row>
    <row r="925" spans="1:7" ht="15" customHeight="1" x14ac:dyDescent="0.2">
      <c r="A925"/>
      <c r="B925"/>
      <c r="C925"/>
      <c r="D925"/>
      <c r="E925"/>
      <c r="F925"/>
      <c r="G925"/>
    </row>
    <row r="926" spans="1:7" ht="15" customHeight="1" x14ac:dyDescent="0.2">
      <c r="A926"/>
      <c r="B926"/>
      <c r="C926"/>
      <c r="D926"/>
      <c r="E926"/>
      <c r="F926"/>
      <c r="G926"/>
    </row>
    <row r="927" spans="1:7" ht="15" customHeight="1" x14ac:dyDescent="0.2">
      <c r="A927"/>
      <c r="B927"/>
      <c r="C927"/>
      <c r="D927"/>
      <c r="E927"/>
      <c r="F927"/>
      <c r="G927"/>
    </row>
    <row r="928" spans="1:7" ht="15" customHeight="1" x14ac:dyDescent="0.2">
      <c r="A928"/>
      <c r="B928"/>
      <c r="C928"/>
      <c r="D928"/>
      <c r="E928"/>
      <c r="F928"/>
      <c r="G928"/>
    </row>
    <row r="929" spans="1:7" ht="15" customHeight="1" x14ac:dyDescent="0.2">
      <c r="A929"/>
      <c r="B929"/>
      <c r="C929"/>
      <c r="D929"/>
      <c r="E929"/>
      <c r="F929"/>
      <c r="G929"/>
    </row>
    <row r="930" spans="1:7" ht="15" customHeight="1" x14ac:dyDescent="0.2">
      <c r="A930"/>
      <c r="B930"/>
      <c r="C930"/>
      <c r="D930"/>
      <c r="E930"/>
      <c r="F930"/>
      <c r="G930"/>
    </row>
    <row r="931" spans="1:7" ht="15" customHeight="1" x14ac:dyDescent="0.2">
      <c r="A931"/>
      <c r="B931"/>
      <c r="C931"/>
      <c r="D931"/>
      <c r="E931"/>
      <c r="F931"/>
      <c r="G931"/>
    </row>
    <row r="932" spans="1:7" ht="15" customHeight="1" x14ac:dyDescent="0.2">
      <c r="A932"/>
      <c r="B932"/>
      <c r="C932"/>
      <c r="D932"/>
      <c r="E932"/>
      <c r="F932"/>
      <c r="G932"/>
    </row>
    <row r="933" spans="1:7" ht="15" customHeight="1" x14ac:dyDescent="0.2">
      <c r="A933"/>
      <c r="B933"/>
      <c r="C933"/>
      <c r="D933"/>
      <c r="E933"/>
      <c r="F933"/>
      <c r="G933"/>
    </row>
    <row r="934" spans="1:7" ht="15" customHeight="1" x14ac:dyDescent="0.2">
      <c r="A934"/>
      <c r="B934"/>
      <c r="C934"/>
      <c r="D934"/>
      <c r="E934"/>
      <c r="F934"/>
      <c r="G934"/>
    </row>
    <row r="935" spans="1:7" ht="15" customHeight="1" x14ac:dyDescent="0.2">
      <c r="A935"/>
      <c r="B935"/>
      <c r="C935"/>
      <c r="D935"/>
      <c r="E935"/>
      <c r="F935"/>
      <c r="G935"/>
    </row>
    <row r="936" spans="1:7" ht="15" customHeight="1" x14ac:dyDescent="0.2">
      <c r="A936"/>
      <c r="B936"/>
      <c r="C936"/>
      <c r="D936"/>
      <c r="E936"/>
      <c r="F936"/>
      <c r="G936"/>
    </row>
    <row r="937" spans="1:7" ht="15" customHeight="1" x14ac:dyDescent="0.2">
      <c r="A937"/>
      <c r="B937"/>
      <c r="C937"/>
      <c r="D937"/>
      <c r="E937"/>
      <c r="F937"/>
      <c r="G937"/>
    </row>
    <row r="938" spans="1:7" ht="15" customHeight="1" x14ac:dyDescent="0.2">
      <c r="A938"/>
      <c r="B938"/>
      <c r="C938"/>
      <c r="D938"/>
      <c r="E938"/>
      <c r="F938"/>
      <c r="G938"/>
    </row>
    <row r="939" spans="1:7" ht="15" customHeight="1" x14ac:dyDescent="0.2">
      <c r="A939"/>
      <c r="B939"/>
      <c r="C939"/>
      <c r="D939"/>
      <c r="E939"/>
      <c r="F939"/>
      <c r="G939"/>
    </row>
    <row r="940" spans="1:7" ht="15" customHeight="1" x14ac:dyDescent="0.2">
      <c r="A940"/>
      <c r="B940"/>
      <c r="C940"/>
      <c r="D940"/>
      <c r="E940"/>
      <c r="F940"/>
      <c r="G940"/>
    </row>
    <row r="941" spans="1:7" ht="15" customHeight="1" x14ac:dyDescent="0.2">
      <c r="A941"/>
      <c r="B941"/>
      <c r="C941"/>
      <c r="D941"/>
      <c r="E941"/>
      <c r="F941"/>
      <c r="G941"/>
    </row>
    <row r="942" spans="1:7" ht="15" customHeight="1" x14ac:dyDescent="0.2">
      <c r="A942"/>
      <c r="B942"/>
      <c r="C942"/>
      <c r="D942"/>
      <c r="E942"/>
      <c r="F942"/>
      <c r="G942"/>
    </row>
    <row r="943" spans="1:7" ht="15" customHeight="1" x14ac:dyDescent="0.2">
      <c r="A943"/>
      <c r="B943"/>
      <c r="C943"/>
      <c r="D943"/>
      <c r="E943"/>
      <c r="F943"/>
      <c r="G943"/>
    </row>
    <row r="944" spans="1:7" ht="15" customHeight="1" x14ac:dyDescent="0.2">
      <c r="A944"/>
      <c r="B944"/>
      <c r="C944"/>
      <c r="D944"/>
      <c r="E944"/>
      <c r="F944"/>
      <c r="G944"/>
    </row>
    <row r="945" spans="1:7" ht="15" customHeight="1" x14ac:dyDescent="0.2">
      <c r="A945"/>
      <c r="B945"/>
      <c r="C945"/>
      <c r="D945"/>
      <c r="E945"/>
      <c r="F945"/>
      <c r="G945"/>
    </row>
    <row r="946" spans="1:7" ht="15" customHeight="1" x14ac:dyDescent="0.2">
      <c r="A946"/>
      <c r="B946"/>
      <c r="C946"/>
      <c r="D946"/>
      <c r="E946"/>
      <c r="F946"/>
      <c r="G946"/>
    </row>
    <row r="947" spans="1:7" ht="15" customHeight="1" x14ac:dyDescent="0.2">
      <c r="A947"/>
      <c r="B947"/>
      <c r="C947"/>
      <c r="D947"/>
      <c r="E947"/>
      <c r="F947"/>
      <c r="G947"/>
    </row>
    <row r="948" spans="1:7" ht="15" customHeight="1" x14ac:dyDescent="0.2">
      <c r="A948"/>
      <c r="B948"/>
      <c r="C948"/>
      <c r="D948"/>
      <c r="E948"/>
      <c r="F948"/>
      <c r="G948"/>
    </row>
    <row r="949" spans="1:7" ht="15" customHeight="1" x14ac:dyDescent="0.2">
      <c r="A949"/>
      <c r="B949"/>
      <c r="C949"/>
      <c r="D949"/>
      <c r="E949"/>
      <c r="F949"/>
      <c r="G949"/>
    </row>
    <row r="950" spans="1:7" ht="15" customHeight="1" x14ac:dyDescent="0.2">
      <c r="A950"/>
      <c r="B950"/>
      <c r="C950"/>
      <c r="D950"/>
      <c r="E950"/>
      <c r="F950"/>
      <c r="G950"/>
    </row>
    <row r="951" spans="1:7" ht="15" customHeight="1" x14ac:dyDescent="0.2">
      <c r="A951"/>
      <c r="B951"/>
      <c r="C951"/>
      <c r="D951"/>
      <c r="E951"/>
      <c r="F951"/>
      <c r="G951"/>
    </row>
    <row r="952" spans="1:7" ht="15" customHeight="1" x14ac:dyDescent="0.2">
      <c r="A952"/>
      <c r="B952"/>
      <c r="C952"/>
      <c r="D952"/>
      <c r="E952"/>
      <c r="F952"/>
      <c r="G952"/>
    </row>
    <row r="953" spans="1:7" ht="15" customHeight="1" x14ac:dyDescent="0.2">
      <c r="A953"/>
      <c r="B953"/>
      <c r="C953"/>
      <c r="D953"/>
      <c r="E953"/>
      <c r="F953"/>
      <c r="G953"/>
    </row>
    <row r="954" spans="1:7" ht="15" customHeight="1" x14ac:dyDescent="0.2">
      <c r="A954"/>
      <c r="B954"/>
      <c r="C954"/>
      <c r="D954"/>
      <c r="E954"/>
      <c r="F954"/>
      <c r="G954"/>
    </row>
    <row r="955" spans="1:7" ht="15" customHeight="1" x14ac:dyDescent="0.2">
      <c r="A955"/>
      <c r="B955"/>
      <c r="C955"/>
      <c r="D955"/>
      <c r="E955"/>
      <c r="F955"/>
      <c r="G955"/>
    </row>
    <row r="956" spans="1:7" ht="15" customHeight="1" x14ac:dyDescent="0.2">
      <c r="A956"/>
      <c r="B956"/>
      <c r="C956"/>
      <c r="D956"/>
      <c r="E956"/>
      <c r="F956"/>
      <c r="G956"/>
    </row>
    <row r="957" spans="1:7" ht="15" customHeight="1" x14ac:dyDescent="0.2">
      <c r="A957"/>
      <c r="B957"/>
      <c r="C957"/>
      <c r="D957"/>
      <c r="E957"/>
      <c r="F957"/>
      <c r="G957"/>
    </row>
    <row r="958" spans="1:7" ht="15" customHeight="1" x14ac:dyDescent="0.2">
      <c r="A958"/>
      <c r="B958"/>
      <c r="C958"/>
      <c r="D958"/>
      <c r="E958"/>
      <c r="F958"/>
      <c r="G958"/>
    </row>
    <row r="959" spans="1:7" ht="15" customHeight="1" x14ac:dyDescent="0.2">
      <c r="A959"/>
      <c r="B959"/>
      <c r="C959"/>
      <c r="D959"/>
      <c r="E959"/>
      <c r="F959"/>
      <c r="G959"/>
    </row>
    <row r="960" spans="1:7" ht="15" customHeight="1" x14ac:dyDescent="0.2">
      <c r="A960"/>
      <c r="B960"/>
      <c r="C960"/>
      <c r="D960"/>
      <c r="E960"/>
      <c r="F960"/>
      <c r="G960"/>
    </row>
    <row r="961" spans="1:7" ht="15" customHeight="1" x14ac:dyDescent="0.2">
      <c r="A961"/>
      <c r="B961"/>
      <c r="C961"/>
      <c r="D961"/>
      <c r="E961"/>
      <c r="F961"/>
      <c r="G961"/>
    </row>
    <row r="962" spans="1:7" ht="15" customHeight="1" x14ac:dyDescent="0.2">
      <c r="A962"/>
      <c r="B962"/>
      <c r="C962"/>
      <c r="D962"/>
      <c r="E962"/>
      <c r="F962"/>
      <c r="G962"/>
    </row>
    <row r="963" spans="1:7" ht="15" customHeight="1" x14ac:dyDescent="0.2">
      <c r="A963"/>
      <c r="B963"/>
      <c r="C963"/>
      <c r="D963"/>
      <c r="E963"/>
      <c r="F963"/>
      <c r="G963"/>
    </row>
    <row r="964" spans="1:7" ht="15" customHeight="1" x14ac:dyDescent="0.2">
      <c r="A964"/>
      <c r="B964"/>
      <c r="C964"/>
      <c r="D964"/>
      <c r="E964"/>
      <c r="F964"/>
      <c r="G964"/>
    </row>
    <row r="965" spans="1:7" ht="15" customHeight="1" x14ac:dyDescent="0.2">
      <c r="A965"/>
      <c r="B965"/>
      <c r="C965"/>
      <c r="D965"/>
      <c r="E965"/>
      <c r="F965"/>
      <c r="G965"/>
    </row>
    <row r="966" spans="1:7" ht="15" customHeight="1" x14ac:dyDescent="0.2">
      <c r="A966"/>
      <c r="B966"/>
      <c r="C966"/>
      <c r="D966"/>
      <c r="E966"/>
      <c r="F966"/>
      <c r="G966"/>
    </row>
    <row r="967" spans="1:7" ht="15" customHeight="1" x14ac:dyDescent="0.2">
      <c r="A967"/>
      <c r="B967"/>
      <c r="C967"/>
      <c r="D967"/>
      <c r="E967"/>
      <c r="F967"/>
      <c r="G967"/>
    </row>
    <row r="968" spans="1:7" ht="15" customHeight="1" x14ac:dyDescent="0.2">
      <c r="A968"/>
      <c r="B968"/>
      <c r="C968"/>
      <c r="D968"/>
      <c r="E968"/>
      <c r="F968"/>
      <c r="G968"/>
    </row>
    <row r="969" spans="1:7" ht="15" customHeight="1" x14ac:dyDescent="0.2">
      <c r="A969"/>
      <c r="B969"/>
      <c r="C969"/>
      <c r="D969"/>
      <c r="E969"/>
      <c r="F969"/>
      <c r="G969"/>
    </row>
    <row r="970" spans="1:7" ht="15" customHeight="1" x14ac:dyDescent="0.2">
      <c r="A970"/>
      <c r="B970"/>
      <c r="C970"/>
      <c r="D970"/>
      <c r="E970"/>
      <c r="F970"/>
      <c r="G970"/>
    </row>
    <row r="971" spans="1:7" ht="15" customHeight="1" x14ac:dyDescent="0.2">
      <c r="A971"/>
      <c r="B971"/>
      <c r="C971"/>
      <c r="D971"/>
      <c r="E971"/>
      <c r="F971"/>
      <c r="G971"/>
    </row>
    <row r="972" spans="1:7" ht="15" customHeight="1" x14ac:dyDescent="0.2">
      <c r="A972"/>
      <c r="B972"/>
      <c r="C972"/>
      <c r="D972"/>
      <c r="E972"/>
      <c r="F972"/>
      <c r="G972"/>
    </row>
    <row r="973" spans="1:7" ht="15" customHeight="1" x14ac:dyDescent="0.2">
      <c r="A973"/>
      <c r="B973"/>
      <c r="C973"/>
      <c r="D973"/>
      <c r="E973"/>
      <c r="F973"/>
      <c r="G973"/>
    </row>
    <row r="974" spans="1:7" ht="15" customHeight="1" x14ac:dyDescent="0.2">
      <c r="A974"/>
      <c r="B974"/>
      <c r="C974"/>
      <c r="D974"/>
      <c r="E974"/>
      <c r="F974"/>
      <c r="G974"/>
    </row>
    <row r="975" spans="1:7" ht="15" customHeight="1" x14ac:dyDescent="0.2">
      <c r="A975"/>
      <c r="B975"/>
      <c r="C975"/>
      <c r="D975"/>
      <c r="E975"/>
      <c r="F975"/>
      <c r="G975"/>
    </row>
    <row r="976" spans="1:7" ht="15" customHeight="1" x14ac:dyDescent="0.2">
      <c r="A976"/>
      <c r="B976"/>
      <c r="C976"/>
      <c r="D976"/>
      <c r="E976"/>
      <c r="F976"/>
      <c r="G976"/>
    </row>
    <row r="977" spans="1:7" ht="15" customHeight="1" x14ac:dyDescent="0.2">
      <c r="A977"/>
      <c r="B977"/>
      <c r="C977"/>
      <c r="D977"/>
      <c r="E977"/>
      <c r="F977"/>
      <c r="G977"/>
    </row>
    <row r="978" spans="1:7" ht="15" customHeight="1" x14ac:dyDescent="0.2">
      <c r="A978"/>
      <c r="B978"/>
      <c r="C978"/>
      <c r="D978"/>
      <c r="E978"/>
      <c r="F978"/>
      <c r="G978"/>
    </row>
    <row r="979" spans="1:7" ht="15" customHeight="1" x14ac:dyDescent="0.2">
      <c r="A979"/>
      <c r="B979"/>
      <c r="C979"/>
      <c r="D979"/>
      <c r="E979"/>
      <c r="F979"/>
      <c r="G979"/>
    </row>
    <row r="980" spans="1:7" ht="15" customHeight="1" x14ac:dyDescent="0.2">
      <c r="A980"/>
      <c r="B980"/>
      <c r="C980"/>
      <c r="D980"/>
      <c r="E980"/>
      <c r="F980"/>
      <c r="G980"/>
    </row>
    <row r="981" spans="1:7" ht="15" customHeight="1" x14ac:dyDescent="0.2">
      <c r="A981"/>
      <c r="B981"/>
      <c r="C981"/>
      <c r="D981"/>
      <c r="E981"/>
      <c r="F981"/>
      <c r="G981"/>
    </row>
    <row r="982" spans="1:7" ht="15" customHeight="1" x14ac:dyDescent="0.2">
      <c r="A982"/>
      <c r="B982"/>
      <c r="C982"/>
      <c r="D982"/>
      <c r="E982"/>
      <c r="F982"/>
      <c r="G982"/>
    </row>
    <row r="983" spans="1:7" ht="15" customHeight="1" x14ac:dyDescent="0.2">
      <c r="A983"/>
      <c r="B983"/>
      <c r="C983"/>
      <c r="D983"/>
      <c r="E983"/>
      <c r="F983"/>
      <c r="G983"/>
    </row>
    <row r="984" spans="1:7" ht="15" customHeight="1" x14ac:dyDescent="0.2">
      <c r="A984"/>
      <c r="B984"/>
      <c r="C984"/>
      <c r="D984"/>
      <c r="E984"/>
      <c r="F984"/>
      <c r="G984"/>
    </row>
    <row r="985" spans="1:7" ht="15" customHeight="1" x14ac:dyDescent="0.2">
      <c r="A985"/>
      <c r="B985"/>
      <c r="C985"/>
      <c r="D985"/>
      <c r="E985"/>
      <c r="F985"/>
      <c r="G985"/>
    </row>
    <row r="986" spans="1:7" ht="15" customHeight="1" x14ac:dyDescent="0.2">
      <c r="A986"/>
      <c r="B986"/>
      <c r="C986"/>
      <c r="D986"/>
      <c r="E986"/>
      <c r="F986"/>
      <c r="G986"/>
    </row>
    <row r="987" spans="1:7" ht="15" customHeight="1" x14ac:dyDescent="0.2">
      <c r="A987"/>
      <c r="B987"/>
      <c r="C987"/>
      <c r="D987"/>
      <c r="E987"/>
      <c r="F987"/>
      <c r="G987"/>
    </row>
    <row r="988" spans="1:7" ht="15" customHeight="1" x14ac:dyDescent="0.2">
      <c r="A988"/>
      <c r="B988"/>
      <c r="C988"/>
      <c r="D988"/>
      <c r="E988"/>
      <c r="F988"/>
      <c r="G988"/>
    </row>
    <row r="989" spans="1:7" ht="15" customHeight="1" x14ac:dyDescent="0.2">
      <c r="A989"/>
      <c r="B989"/>
      <c r="C989"/>
      <c r="D989"/>
      <c r="E989"/>
      <c r="F989"/>
      <c r="G989"/>
    </row>
    <row r="990" spans="1:7" ht="15" customHeight="1" x14ac:dyDescent="0.2">
      <c r="A990"/>
      <c r="B990"/>
      <c r="C990"/>
      <c r="D990"/>
      <c r="E990"/>
      <c r="F990"/>
      <c r="G990"/>
    </row>
    <row r="991" spans="1:7" ht="15" customHeight="1" x14ac:dyDescent="0.2">
      <c r="A991"/>
      <c r="B991"/>
      <c r="C991"/>
      <c r="D991"/>
      <c r="E991"/>
      <c r="F991"/>
      <c r="G991"/>
    </row>
    <row r="992" spans="1:7" ht="15" customHeight="1" x14ac:dyDescent="0.2">
      <c r="A992"/>
      <c r="B992"/>
      <c r="C992"/>
      <c r="D992"/>
      <c r="E992"/>
      <c r="F992"/>
      <c r="G992"/>
    </row>
    <row r="993" spans="1:7" ht="15" customHeight="1" x14ac:dyDescent="0.2">
      <c r="A993"/>
      <c r="B993"/>
      <c r="C993"/>
      <c r="D993"/>
      <c r="E993"/>
      <c r="F993"/>
      <c r="G993"/>
    </row>
    <row r="994" spans="1:7" ht="15" customHeight="1" x14ac:dyDescent="0.2">
      <c r="A994"/>
      <c r="B994"/>
      <c r="C994"/>
      <c r="D994"/>
      <c r="E994"/>
      <c r="F994"/>
      <c r="G994"/>
    </row>
    <row r="995" spans="1:7" ht="15" customHeight="1" x14ac:dyDescent="0.2">
      <c r="A995"/>
      <c r="B995"/>
      <c r="C995"/>
      <c r="D995"/>
      <c r="E995"/>
      <c r="F995"/>
      <c r="G995"/>
    </row>
    <row r="996" spans="1:7" ht="15" customHeight="1" x14ac:dyDescent="0.2">
      <c r="A996"/>
      <c r="B996"/>
      <c r="C996"/>
      <c r="D996"/>
      <c r="E996"/>
      <c r="F996"/>
      <c r="G996"/>
    </row>
    <row r="997" spans="1:7" ht="15" customHeight="1" x14ac:dyDescent="0.2">
      <c r="A997"/>
      <c r="B997"/>
      <c r="C997"/>
      <c r="D997"/>
      <c r="E997"/>
      <c r="F997"/>
      <c r="G997"/>
    </row>
    <row r="998" spans="1:7" ht="15" customHeight="1" x14ac:dyDescent="0.2">
      <c r="A998"/>
      <c r="B998"/>
      <c r="C998"/>
      <c r="D998"/>
      <c r="E998"/>
      <c r="F998"/>
      <c r="G998"/>
    </row>
    <row r="999" spans="1:7" ht="15" customHeight="1" x14ac:dyDescent="0.2">
      <c r="A999"/>
      <c r="B999"/>
      <c r="C999"/>
      <c r="D999"/>
      <c r="E999"/>
      <c r="F999"/>
      <c r="G999"/>
    </row>
    <row r="1000" spans="1:7" ht="15" customHeight="1" x14ac:dyDescent="0.2">
      <c r="A1000"/>
      <c r="B1000"/>
      <c r="C1000"/>
      <c r="D1000"/>
      <c r="E1000"/>
      <c r="F1000"/>
      <c r="G1000"/>
    </row>
    <row r="1001" spans="1:7" ht="15" customHeight="1" x14ac:dyDescent="0.2">
      <c r="A1001"/>
      <c r="B1001"/>
      <c r="C1001"/>
      <c r="D1001"/>
      <c r="E1001"/>
      <c r="F1001"/>
      <c r="G1001"/>
    </row>
    <row r="1002" spans="1:7" ht="15" customHeight="1" x14ac:dyDescent="0.2">
      <c r="A1002"/>
      <c r="B1002"/>
      <c r="C1002"/>
      <c r="D1002"/>
      <c r="E1002"/>
      <c r="F1002"/>
      <c r="G1002"/>
    </row>
    <row r="1003" spans="1:7" ht="15" customHeight="1" x14ac:dyDescent="0.2">
      <c r="A1003"/>
      <c r="B1003"/>
      <c r="C1003"/>
      <c r="D1003"/>
      <c r="E1003"/>
      <c r="F1003"/>
      <c r="G1003"/>
    </row>
    <row r="1004" spans="1:7" ht="15" customHeight="1" x14ac:dyDescent="0.2">
      <c r="A1004"/>
      <c r="B1004"/>
      <c r="C1004"/>
      <c r="D1004"/>
      <c r="E1004"/>
      <c r="F1004"/>
      <c r="G1004"/>
    </row>
    <row r="1005" spans="1:7" ht="15" customHeight="1" x14ac:dyDescent="0.2">
      <c r="A1005"/>
      <c r="B1005"/>
      <c r="C1005"/>
      <c r="D1005"/>
      <c r="E1005"/>
      <c r="F1005"/>
      <c r="G1005"/>
    </row>
    <row r="1006" spans="1:7" ht="15" customHeight="1" x14ac:dyDescent="0.2">
      <c r="A1006"/>
      <c r="B1006"/>
      <c r="C1006"/>
      <c r="D1006"/>
      <c r="E1006"/>
      <c r="F1006"/>
      <c r="G1006"/>
    </row>
    <row r="1007" spans="1:7" ht="15" customHeight="1" x14ac:dyDescent="0.2">
      <c r="A1007"/>
      <c r="B1007"/>
      <c r="C1007"/>
      <c r="D1007"/>
      <c r="E1007"/>
      <c r="F1007"/>
      <c r="G1007"/>
    </row>
    <row r="1008" spans="1:7" ht="15" customHeight="1" x14ac:dyDescent="0.2">
      <c r="A1008"/>
      <c r="B1008"/>
      <c r="C1008"/>
      <c r="D1008"/>
      <c r="E1008"/>
      <c r="F1008"/>
      <c r="G1008"/>
    </row>
    <row r="1009" spans="1:7" ht="15" customHeight="1" x14ac:dyDescent="0.2">
      <c r="A1009"/>
      <c r="B1009"/>
      <c r="C1009"/>
      <c r="D1009"/>
      <c r="E1009"/>
      <c r="F1009"/>
      <c r="G1009"/>
    </row>
    <row r="1010" spans="1:7" ht="15" customHeight="1" x14ac:dyDescent="0.2">
      <c r="A1010"/>
      <c r="B1010"/>
      <c r="C1010"/>
      <c r="D1010"/>
      <c r="E1010"/>
      <c r="F1010"/>
      <c r="G1010"/>
    </row>
    <row r="1011" spans="1:7" ht="15" customHeight="1" x14ac:dyDescent="0.2">
      <c r="A1011"/>
      <c r="B1011"/>
      <c r="C1011"/>
      <c r="D1011"/>
      <c r="E1011"/>
      <c r="F1011"/>
      <c r="G1011"/>
    </row>
    <row r="1012" spans="1:7" ht="15" customHeight="1" x14ac:dyDescent="0.2">
      <c r="A1012"/>
      <c r="B1012"/>
      <c r="C1012"/>
      <c r="D1012"/>
      <c r="E1012"/>
      <c r="F1012"/>
      <c r="G1012"/>
    </row>
    <row r="1013" spans="1:7" ht="15" customHeight="1" x14ac:dyDescent="0.2">
      <c r="A1013"/>
      <c r="B1013"/>
      <c r="C1013"/>
      <c r="D1013"/>
      <c r="E1013"/>
      <c r="F1013"/>
      <c r="G1013"/>
    </row>
    <row r="1014" spans="1:7" ht="15" customHeight="1" x14ac:dyDescent="0.2">
      <c r="A1014"/>
      <c r="B1014"/>
      <c r="C1014"/>
      <c r="D1014"/>
      <c r="E1014"/>
      <c r="F1014"/>
      <c r="G1014"/>
    </row>
    <row r="1015" spans="1:7" ht="15" customHeight="1" x14ac:dyDescent="0.2">
      <c r="A1015"/>
      <c r="B1015"/>
      <c r="C1015"/>
      <c r="D1015"/>
      <c r="E1015"/>
      <c r="F1015"/>
      <c r="G1015"/>
    </row>
    <row r="1016" spans="1:7" ht="15" customHeight="1" x14ac:dyDescent="0.2">
      <c r="A1016"/>
      <c r="B1016"/>
      <c r="C1016"/>
      <c r="D1016"/>
      <c r="E1016"/>
      <c r="F1016"/>
      <c r="G1016"/>
    </row>
    <row r="1017" spans="1:7" ht="15" customHeight="1" x14ac:dyDescent="0.2">
      <c r="A1017"/>
      <c r="B1017"/>
      <c r="C1017"/>
      <c r="D1017"/>
      <c r="E1017"/>
      <c r="F1017"/>
      <c r="G1017"/>
    </row>
    <row r="1018" spans="1:7" ht="15" customHeight="1" x14ac:dyDescent="0.2">
      <c r="A1018"/>
      <c r="B1018"/>
      <c r="C1018"/>
      <c r="D1018"/>
      <c r="E1018"/>
      <c r="F1018"/>
      <c r="G1018"/>
    </row>
    <row r="1019" spans="1:7" ht="15" customHeight="1" x14ac:dyDescent="0.2">
      <c r="A1019"/>
      <c r="B1019"/>
      <c r="C1019"/>
      <c r="D1019"/>
      <c r="E1019"/>
      <c r="F1019"/>
      <c r="G1019"/>
    </row>
    <row r="1020" spans="1:7" ht="15" customHeight="1" x14ac:dyDescent="0.2">
      <c r="A1020"/>
      <c r="B1020"/>
      <c r="C1020"/>
      <c r="D1020"/>
      <c r="E1020"/>
      <c r="F1020"/>
      <c r="G1020"/>
    </row>
    <row r="1021" spans="1:7" ht="15" customHeight="1" x14ac:dyDescent="0.2">
      <c r="A1021"/>
      <c r="B1021"/>
      <c r="C1021"/>
      <c r="D1021"/>
      <c r="E1021"/>
      <c r="F1021"/>
      <c r="G1021"/>
    </row>
    <row r="1022" spans="1:7" ht="15" customHeight="1" x14ac:dyDescent="0.2">
      <c r="A1022"/>
      <c r="B1022"/>
      <c r="C1022"/>
      <c r="D1022"/>
      <c r="E1022"/>
      <c r="F1022"/>
      <c r="G1022"/>
    </row>
    <row r="1023" spans="1:7" ht="15" customHeight="1" x14ac:dyDescent="0.2">
      <c r="A1023"/>
      <c r="B1023"/>
      <c r="C1023"/>
      <c r="D1023"/>
      <c r="E1023"/>
      <c r="F1023"/>
      <c r="G1023"/>
    </row>
    <row r="1024" spans="1:7" ht="15" customHeight="1" x14ac:dyDescent="0.2">
      <c r="A1024"/>
      <c r="B1024"/>
      <c r="C1024"/>
      <c r="D1024"/>
      <c r="E1024"/>
      <c r="F1024"/>
      <c r="G1024"/>
    </row>
    <row r="1025" spans="1:7" ht="15" customHeight="1" x14ac:dyDescent="0.2">
      <c r="A1025"/>
      <c r="B1025"/>
      <c r="C1025"/>
      <c r="D1025"/>
      <c r="E1025"/>
      <c r="F1025"/>
      <c r="G1025"/>
    </row>
    <row r="1026" spans="1:7" ht="15" customHeight="1" x14ac:dyDescent="0.2">
      <c r="A1026"/>
      <c r="B1026"/>
      <c r="C1026"/>
      <c r="D1026"/>
      <c r="E1026"/>
      <c r="F1026"/>
      <c r="G1026"/>
    </row>
    <row r="1027" spans="1:7" ht="15" customHeight="1" x14ac:dyDescent="0.2">
      <c r="A1027"/>
      <c r="B1027"/>
      <c r="C1027"/>
      <c r="D1027"/>
      <c r="E1027"/>
      <c r="F1027"/>
      <c r="G1027"/>
    </row>
    <row r="1028" spans="1:7" ht="15" customHeight="1" x14ac:dyDescent="0.2">
      <c r="A1028"/>
      <c r="B1028"/>
      <c r="C1028"/>
      <c r="D1028"/>
      <c r="E1028"/>
      <c r="F1028"/>
      <c r="G1028"/>
    </row>
    <row r="1029" spans="1:7" ht="15" customHeight="1" x14ac:dyDescent="0.2">
      <c r="A1029"/>
      <c r="B1029"/>
      <c r="C1029"/>
      <c r="D1029"/>
      <c r="E1029"/>
      <c r="F1029"/>
      <c r="G1029"/>
    </row>
    <row r="1030" spans="1:7" ht="15" customHeight="1" x14ac:dyDescent="0.2">
      <c r="A1030"/>
      <c r="B1030"/>
      <c r="C1030"/>
      <c r="D1030"/>
      <c r="E1030"/>
      <c r="F1030"/>
      <c r="G1030"/>
    </row>
    <row r="1031" spans="1:7" ht="15" customHeight="1" x14ac:dyDescent="0.2">
      <c r="A1031"/>
      <c r="B1031"/>
      <c r="C1031"/>
      <c r="D1031"/>
      <c r="E1031"/>
      <c r="F1031"/>
      <c r="G1031"/>
    </row>
    <row r="1032" spans="1:7" ht="15" customHeight="1" x14ac:dyDescent="0.2">
      <c r="A1032"/>
      <c r="B1032"/>
      <c r="C1032"/>
      <c r="D1032"/>
      <c r="E1032"/>
      <c r="F1032"/>
      <c r="G1032"/>
    </row>
    <row r="1033" spans="1:7" ht="15" customHeight="1" x14ac:dyDescent="0.2">
      <c r="A1033"/>
      <c r="B1033"/>
      <c r="C1033"/>
      <c r="D1033"/>
      <c r="E1033"/>
      <c r="F1033"/>
      <c r="G1033"/>
    </row>
    <row r="1034" spans="1:7" ht="15" customHeight="1" x14ac:dyDescent="0.2">
      <c r="A1034"/>
      <c r="B1034"/>
      <c r="C1034"/>
      <c r="D1034"/>
      <c r="E1034"/>
      <c r="F1034"/>
      <c r="G1034"/>
    </row>
    <row r="1035" spans="1:7" ht="15" customHeight="1" x14ac:dyDescent="0.2">
      <c r="A1035"/>
      <c r="B1035"/>
      <c r="C1035"/>
      <c r="D1035"/>
      <c r="E1035"/>
      <c r="F1035"/>
      <c r="G1035"/>
    </row>
    <row r="1036" spans="1:7" ht="15" customHeight="1" x14ac:dyDescent="0.2">
      <c r="A1036"/>
      <c r="B1036"/>
      <c r="C1036"/>
      <c r="D1036"/>
      <c r="E1036"/>
      <c r="F1036"/>
      <c r="G1036"/>
    </row>
    <row r="1037" spans="1:7" ht="15" customHeight="1" x14ac:dyDescent="0.2">
      <c r="A1037"/>
      <c r="B1037"/>
      <c r="C1037"/>
      <c r="D1037"/>
      <c r="E1037"/>
      <c r="F1037"/>
      <c r="G1037"/>
    </row>
    <row r="1038" spans="1:7" ht="15" customHeight="1" x14ac:dyDescent="0.2">
      <c r="A1038"/>
      <c r="B1038"/>
      <c r="C1038"/>
      <c r="D1038"/>
      <c r="E1038"/>
      <c r="F1038"/>
      <c r="G1038"/>
    </row>
    <row r="1039" spans="1:7" ht="15" customHeight="1" x14ac:dyDescent="0.2">
      <c r="A1039"/>
      <c r="B1039"/>
      <c r="C1039"/>
      <c r="D1039"/>
      <c r="E1039"/>
      <c r="F1039"/>
      <c r="G1039"/>
    </row>
    <row r="1040" spans="1:7" ht="15" customHeight="1" x14ac:dyDescent="0.2">
      <c r="A1040"/>
      <c r="B1040"/>
      <c r="C1040"/>
      <c r="D1040"/>
      <c r="E1040"/>
      <c r="F1040"/>
      <c r="G1040"/>
    </row>
    <row r="1041" spans="1:7" ht="15" customHeight="1" x14ac:dyDescent="0.2">
      <c r="A1041"/>
      <c r="B1041"/>
      <c r="C1041"/>
      <c r="D1041"/>
      <c r="E1041"/>
      <c r="F1041"/>
      <c r="G1041"/>
    </row>
    <row r="1042" spans="1:7" ht="15" customHeight="1" x14ac:dyDescent="0.2">
      <c r="A1042"/>
      <c r="B1042"/>
      <c r="C1042"/>
      <c r="D1042"/>
      <c r="E1042"/>
      <c r="F1042"/>
      <c r="G1042"/>
    </row>
    <row r="1043" spans="1:7" ht="15" customHeight="1" x14ac:dyDescent="0.2">
      <c r="A1043"/>
      <c r="B1043"/>
      <c r="C1043"/>
      <c r="D1043"/>
      <c r="E1043"/>
      <c r="F1043"/>
      <c r="G1043"/>
    </row>
    <row r="1044" spans="1:7" ht="15" customHeight="1" x14ac:dyDescent="0.2">
      <c r="A1044"/>
      <c r="B1044"/>
      <c r="C1044"/>
      <c r="D1044"/>
      <c r="E1044"/>
      <c r="F1044"/>
      <c r="G1044"/>
    </row>
    <row r="1045" spans="1:7" ht="15" customHeight="1" x14ac:dyDescent="0.2">
      <c r="A1045"/>
      <c r="B1045"/>
      <c r="C1045"/>
      <c r="D1045"/>
      <c r="E1045"/>
      <c r="F1045"/>
      <c r="G1045"/>
    </row>
    <row r="1046" spans="1:7" ht="15" customHeight="1" x14ac:dyDescent="0.2">
      <c r="A1046"/>
      <c r="B1046"/>
      <c r="C1046"/>
      <c r="D1046"/>
      <c r="E1046"/>
      <c r="F1046"/>
      <c r="G1046"/>
    </row>
    <row r="1047" spans="1:7" ht="15" customHeight="1" x14ac:dyDescent="0.2">
      <c r="A1047"/>
      <c r="B1047"/>
      <c r="C1047"/>
      <c r="D1047"/>
      <c r="E1047"/>
      <c r="F1047"/>
      <c r="G1047"/>
    </row>
    <row r="1048" spans="1:7" ht="15" customHeight="1" x14ac:dyDescent="0.2">
      <c r="A1048"/>
      <c r="B1048"/>
      <c r="C1048"/>
      <c r="D1048"/>
      <c r="E1048"/>
      <c r="F1048"/>
      <c r="G1048"/>
    </row>
    <row r="1049" spans="1:7" ht="15" customHeight="1" x14ac:dyDescent="0.2">
      <c r="A1049"/>
      <c r="B1049"/>
      <c r="C1049"/>
      <c r="D1049"/>
      <c r="E1049"/>
      <c r="F1049"/>
      <c r="G1049"/>
    </row>
    <row r="1050" spans="1:7" ht="15" customHeight="1" x14ac:dyDescent="0.2">
      <c r="A1050"/>
      <c r="B1050"/>
      <c r="C1050"/>
      <c r="D1050"/>
      <c r="E1050"/>
      <c r="F1050"/>
      <c r="G1050"/>
    </row>
    <row r="1051" spans="1:7" ht="15" customHeight="1" x14ac:dyDescent="0.2">
      <c r="A1051"/>
      <c r="B1051"/>
      <c r="C1051"/>
      <c r="D1051"/>
      <c r="E1051"/>
      <c r="F1051"/>
      <c r="G1051"/>
    </row>
    <row r="1052" spans="1:7" ht="15" customHeight="1" x14ac:dyDescent="0.2">
      <c r="A1052"/>
      <c r="B1052"/>
      <c r="C1052"/>
      <c r="D1052"/>
      <c r="E1052"/>
      <c r="F1052"/>
      <c r="G1052"/>
    </row>
    <row r="1053" spans="1:7" ht="15" customHeight="1" x14ac:dyDescent="0.2">
      <c r="A1053"/>
      <c r="B1053"/>
      <c r="C1053"/>
      <c r="D1053"/>
      <c r="E1053"/>
      <c r="F1053"/>
      <c r="G1053"/>
    </row>
    <row r="1054" spans="1:7" ht="15" customHeight="1" x14ac:dyDescent="0.2">
      <c r="A1054"/>
      <c r="B1054"/>
      <c r="C1054"/>
      <c r="D1054"/>
      <c r="E1054"/>
      <c r="F1054"/>
      <c r="G1054"/>
    </row>
    <row r="1055" spans="1:7" ht="15" customHeight="1" x14ac:dyDescent="0.2">
      <c r="A1055"/>
      <c r="B1055"/>
      <c r="C1055"/>
      <c r="D1055"/>
      <c r="E1055"/>
      <c r="F1055"/>
      <c r="G1055"/>
    </row>
    <row r="1056" spans="1:7" ht="15" customHeight="1" x14ac:dyDescent="0.2">
      <c r="A1056"/>
      <c r="B1056"/>
      <c r="C1056"/>
      <c r="D1056"/>
      <c r="E1056"/>
      <c r="F1056"/>
      <c r="G1056"/>
    </row>
    <row r="1057" spans="1:7" ht="15" customHeight="1" x14ac:dyDescent="0.2">
      <c r="A1057"/>
      <c r="B1057"/>
      <c r="C1057"/>
      <c r="D1057"/>
      <c r="E1057"/>
      <c r="F1057"/>
      <c r="G1057"/>
    </row>
    <row r="1058" spans="1:7" ht="15" customHeight="1" x14ac:dyDescent="0.2">
      <c r="A1058"/>
      <c r="B1058"/>
      <c r="C1058"/>
      <c r="D1058"/>
      <c r="E1058"/>
      <c r="F1058"/>
      <c r="G1058"/>
    </row>
    <row r="1059" spans="1:7" ht="15" customHeight="1" x14ac:dyDescent="0.2">
      <c r="A1059"/>
      <c r="B1059"/>
      <c r="C1059"/>
      <c r="D1059"/>
      <c r="E1059"/>
      <c r="F1059"/>
      <c r="G1059"/>
    </row>
    <row r="1060" spans="1:7" ht="15" customHeight="1" x14ac:dyDescent="0.2">
      <c r="A1060"/>
      <c r="B1060"/>
      <c r="C1060"/>
      <c r="D1060"/>
      <c r="E1060"/>
      <c r="F1060"/>
      <c r="G1060"/>
    </row>
    <row r="1061" spans="1:7" ht="15" customHeight="1" x14ac:dyDescent="0.2">
      <c r="A1061"/>
      <c r="B1061"/>
      <c r="C1061"/>
      <c r="D1061"/>
      <c r="E1061"/>
      <c r="F1061"/>
      <c r="G1061"/>
    </row>
    <row r="1062" spans="1:7" ht="15" customHeight="1" x14ac:dyDescent="0.2">
      <c r="A1062"/>
      <c r="B1062"/>
      <c r="C1062"/>
      <c r="D1062"/>
      <c r="E1062"/>
      <c r="F1062"/>
      <c r="G1062"/>
    </row>
    <row r="1063" spans="1:7" ht="15" customHeight="1" x14ac:dyDescent="0.2">
      <c r="A1063"/>
      <c r="B1063"/>
      <c r="C1063"/>
      <c r="D1063"/>
      <c r="E1063"/>
      <c r="F1063"/>
      <c r="G1063"/>
    </row>
    <row r="1064" spans="1:7" ht="15" customHeight="1" x14ac:dyDescent="0.2">
      <c r="A1064"/>
      <c r="B1064"/>
      <c r="C1064"/>
      <c r="D1064"/>
      <c r="E1064"/>
      <c r="F1064"/>
      <c r="G1064"/>
    </row>
    <row r="1065" spans="1:7" ht="15" customHeight="1" x14ac:dyDescent="0.2">
      <c r="A1065"/>
      <c r="B1065"/>
      <c r="C1065"/>
      <c r="D1065"/>
      <c r="E1065"/>
      <c r="F1065"/>
      <c r="G1065"/>
    </row>
    <row r="1066" spans="1:7" ht="15" customHeight="1" x14ac:dyDescent="0.2">
      <c r="A1066"/>
      <c r="B1066"/>
      <c r="C1066"/>
      <c r="D1066"/>
      <c r="E1066"/>
      <c r="F1066"/>
      <c r="G1066"/>
    </row>
    <row r="1067" spans="1:7" ht="15" customHeight="1" x14ac:dyDescent="0.2">
      <c r="A1067"/>
      <c r="B1067"/>
      <c r="C1067"/>
      <c r="D1067"/>
      <c r="E1067"/>
      <c r="F1067"/>
      <c r="G1067"/>
    </row>
    <row r="1068" spans="1:7" ht="15" customHeight="1" x14ac:dyDescent="0.2">
      <c r="A1068"/>
      <c r="B1068"/>
      <c r="C1068"/>
      <c r="D1068"/>
      <c r="E1068"/>
      <c r="F1068"/>
      <c r="G1068"/>
    </row>
    <row r="1069" spans="1:7" ht="15" customHeight="1" x14ac:dyDescent="0.2">
      <c r="A1069"/>
      <c r="B1069"/>
      <c r="C1069"/>
      <c r="D1069"/>
      <c r="E1069"/>
      <c r="F1069"/>
      <c r="G1069"/>
    </row>
    <row r="1070" spans="1:7" ht="15" customHeight="1" x14ac:dyDescent="0.2">
      <c r="A1070"/>
      <c r="B1070"/>
      <c r="C1070"/>
      <c r="D1070"/>
      <c r="E1070"/>
      <c r="F1070"/>
      <c r="G1070"/>
    </row>
    <row r="1071" spans="1:7" ht="15" customHeight="1" x14ac:dyDescent="0.2">
      <c r="A1071"/>
      <c r="B1071"/>
      <c r="C1071"/>
      <c r="D1071"/>
      <c r="E1071"/>
      <c r="F1071"/>
      <c r="G1071"/>
    </row>
    <row r="1072" spans="1:7" ht="15" customHeight="1" x14ac:dyDescent="0.2">
      <c r="A1072"/>
      <c r="B1072"/>
      <c r="C1072"/>
      <c r="D1072"/>
      <c r="E1072"/>
      <c r="F1072"/>
      <c r="G1072"/>
    </row>
    <row r="1073" spans="1:7" ht="15" customHeight="1" x14ac:dyDescent="0.2">
      <c r="A1073"/>
      <c r="B1073"/>
      <c r="C1073"/>
      <c r="D1073"/>
      <c r="E1073"/>
      <c r="F1073"/>
      <c r="G1073"/>
    </row>
    <row r="1074" spans="1:7" ht="15" customHeight="1" x14ac:dyDescent="0.2">
      <c r="A1074"/>
      <c r="B1074"/>
      <c r="C1074"/>
      <c r="D1074"/>
      <c r="E1074"/>
      <c r="F1074"/>
      <c r="G1074"/>
    </row>
    <row r="1075" spans="1:7" ht="15" customHeight="1" x14ac:dyDescent="0.2">
      <c r="A1075"/>
      <c r="B1075"/>
      <c r="C1075"/>
      <c r="D1075"/>
      <c r="E1075"/>
      <c r="F1075"/>
      <c r="G1075"/>
    </row>
    <row r="1076" spans="1:7" ht="15" customHeight="1" x14ac:dyDescent="0.2">
      <c r="A1076"/>
      <c r="B1076"/>
      <c r="C1076"/>
      <c r="D1076"/>
      <c r="E1076"/>
      <c r="F1076"/>
      <c r="G1076"/>
    </row>
    <row r="1077" spans="1:7" ht="15" customHeight="1" x14ac:dyDescent="0.2">
      <c r="A1077"/>
      <c r="B1077"/>
      <c r="C1077"/>
      <c r="D1077"/>
      <c r="E1077"/>
      <c r="F1077"/>
      <c r="G1077"/>
    </row>
    <row r="1078" spans="1:7" ht="15" customHeight="1" x14ac:dyDescent="0.2">
      <c r="A1078"/>
      <c r="B1078"/>
      <c r="C1078"/>
      <c r="D1078"/>
      <c r="E1078"/>
      <c r="F1078"/>
      <c r="G1078"/>
    </row>
    <row r="1079" spans="1:7" ht="15" customHeight="1" x14ac:dyDescent="0.2">
      <c r="A1079"/>
      <c r="B1079"/>
      <c r="C1079"/>
      <c r="D1079"/>
      <c r="E1079"/>
      <c r="F1079"/>
      <c r="G1079"/>
    </row>
    <row r="1080" spans="1:7" ht="15" customHeight="1" x14ac:dyDescent="0.2">
      <c r="A1080"/>
      <c r="B1080"/>
      <c r="C1080"/>
      <c r="D1080"/>
      <c r="E1080"/>
      <c r="F1080"/>
      <c r="G1080"/>
    </row>
    <row r="1081" spans="1:7" ht="15" customHeight="1" x14ac:dyDescent="0.2">
      <c r="A1081"/>
      <c r="B1081"/>
      <c r="C1081"/>
      <c r="D1081"/>
      <c r="E1081"/>
      <c r="F1081"/>
      <c r="G1081"/>
    </row>
    <row r="1082" spans="1:7" ht="15" customHeight="1" x14ac:dyDescent="0.2">
      <c r="A1082"/>
      <c r="B1082"/>
      <c r="C1082"/>
      <c r="D1082"/>
      <c r="E1082"/>
      <c r="F1082"/>
      <c r="G1082"/>
    </row>
    <row r="1083" spans="1:7" ht="15" customHeight="1" x14ac:dyDescent="0.2">
      <c r="A1083"/>
      <c r="B1083"/>
      <c r="C1083"/>
      <c r="D1083"/>
      <c r="E1083"/>
      <c r="F1083"/>
      <c r="G1083"/>
    </row>
    <row r="1084" spans="1:7" ht="15" customHeight="1" x14ac:dyDescent="0.2">
      <c r="A1084"/>
      <c r="B1084"/>
      <c r="C1084"/>
      <c r="D1084"/>
      <c r="E1084"/>
      <c r="F1084"/>
      <c r="G1084"/>
    </row>
    <row r="1085" spans="1:7" ht="15" customHeight="1" x14ac:dyDescent="0.2">
      <c r="A1085"/>
      <c r="B1085"/>
      <c r="C1085"/>
      <c r="D1085"/>
      <c r="E1085"/>
      <c r="F1085"/>
      <c r="G1085"/>
    </row>
    <row r="1086" spans="1:7" ht="15" customHeight="1" x14ac:dyDescent="0.2">
      <c r="A1086"/>
      <c r="B1086"/>
      <c r="C1086"/>
      <c r="D1086"/>
      <c r="E1086"/>
      <c r="F1086"/>
      <c r="G1086"/>
    </row>
    <row r="1087" spans="1:7" ht="15" customHeight="1" x14ac:dyDescent="0.2">
      <c r="A1087"/>
      <c r="B1087"/>
      <c r="C1087"/>
      <c r="D1087"/>
      <c r="E1087"/>
      <c r="F1087"/>
      <c r="G1087"/>
    </row>
    <row r="1088" spans="1:7" ht="15" customHeight="1" x14ac:dyDescent="0.2">
      <c r="A1088"/>
      <c r="B1088"/>
      <c r="C1088"/>
      <c r="D1088"/>
      <c r="E1088"/>
      <c r="F1088"/>
      <c r="G1088"/>
    </row>
    <row r="1089" spans="1:7" ht="15" customHeight="1" x14ac:dyDescent="0.2">
      <c r="A1089"/>
      <c r="B1089"/>
      <c r="C1089"/>
      <c r="D1089"/>
      <c r="E1089"/>
      <c r="F1089"/>
      <c r="G1089"/>
    </row>
    <row r="1090" spans="1:7" ht="15" customHeight="1" x14ac:dyDescent="0.2">
      <c r="A1090"/>
      <c r="B1090"/>
      <c r="C1090"/>
      <c r="D1090"/>
      <c r="E1090"/>
      <c r="F1090"/>
      <c r="G1090"/>
    </row>
    <row r="1091" spans="1:7" ht="15" customHeight="1" x14ac:dyDescent="0.2">
      <c r="A1091"/>
      <c r="B1091"/>
      <c r="C1091"/>
      <c r="D1091"/>
      <c r="E1091"/>
      <c r="F1091"/>
      <c r="G1091"/>
    </row>
    <row r="1092" spans="1:7" ht="15" customHeight="1" x14ac:dyDescent="0.2">
      <c r="A1092"/>
      <c r="B1092"/>
      <c r="C1092"/>
      <c r="D1092"/>
      <c r="E1092"/>
      <c r="F1092"/>
      <c r="G1092"/>
    </row>
    <row r="1093" spans="1:7" ht="15" customHeight="1" x14ac:dyDescent="0.2">
      <c r="A1093"/>
      <c r="B1093"/>
      <c r="C1093"/>
      <c r="D1093"/>
      <c r="E1093"/>
      <c r="F1093"/>
      <c r="G1093"/>
    </row>
    <row r="1094" spans="1:7" ht="15" customHeight="1" x14ac:dyDescent="0.2">
      <c r="A1094"/>
      <c r="B1094"/>
      <c r="C1094"/>
      <c r="D1094"/>
      <c r="E1094"/>
      <c r="F1094"/>
      <c r="G1094"/>
    </row>
    <row r="1095" spans="1:7" ht="15" customHeight="1" x14ac:dyDescent="0.2">
      <c r="A1095"/>
      <c r="B1095"/>
      <c r="C1095"/>
      <c r="D1095"/>
      <c r="E1095"/>
      <c r="F1095"/>
      <c r="G1095"/>
    </row>
    <row r="1096" spans="1:7" ht="15" customHeight="1" x14ac:dyDescent="0.2">
      <c r="A1096"/>
      <c r="B1096"/>
      <c r="C1096"/>
      <c r="D1096"/>
      <c r="E1096"/>
      <c r="F1096"/>
      <c r="G1096"/>
    </row>
    <row r="1097" spans="1:7" ht="15" customHeight="1" x14ac:dyDescent="0.2">
      <c r="A1097"/>
      <c r="B1097"/>
      <c r="C1097"/>
      <c r="D1097"/>
      <c r="E1097"/>
      <c r="F1097"/>
      <c r="G1097"/>
    </row>
    <row r="1098" spans="1:7" ht="15" customHeight="1" x14ac:dyDescent="0.2">
      <c r="A1098"/>
      <c r="B1098"/>
      <c r="C1098"/>
      <c r="D1098"/>
      <c r="E1098"/>
      <c r="F1098"/>
      <c r="G1098"/>
    </row>
    <row r="1099" spans="1:7" ht="15" customHeight="1" x14ac:dyDescent="0.2">
      <c r="A1099"/>
      <c r="B1099"/>
      <c r="C1099"/>
      <c r="D1099"/>
      <c r="E1099"/>
      <c r="F1099"/>
      <c r="G1099"/>
    </row>
    <row r="1100" spans="1:7" ht="15" customHeight="1" x14ac:dyDescent="0.2">
      <c r="A1100"/>
      <c r="B1100"/>
      <c r="C1100"/>
      <c r="D1100"/>
      <c r="E1100"/>
      <c r="F1100"/>
      <c r="G1100"/>
    </row>
    <row r="1101" spans="1:7" ht="15" customHeight="1" x14ac:dyDescent="0.2">
      <c r="A1101"/>
      <c r="B1101"/>
      <c r="C1101"/>
      <c r="D1101"/>
      <c r="E1101"/>
      <c r="F1101"/>
      <c r="G1101"/>
    </row>
    <row r="1102" spans="1:7" ht="15" customHeight="1" x14ac:dyDescent="0.2">
      <c r="A1102"/>
      <c r="B1102"/>
      <c r="C1102"/>
      <c r="D1102"/>
      <c r="E1102"/>
      <c r="F1102"/>
      <c r="G1102"/>
    </row>
    <row r="1103" spans="1:7" ht="15" customHeight="1" x14ac:dyDescent="0.2">
      <c r="A1103"/>
      <c r="B1103"/>
      <c r="C1103"/>
      <c r="D1103"/>
      <c r="E1103"/>
      <c r="F1103"/>
      <c r="G1103"/>
    </row>
    <row r="1104" spans="1:7" ht="15" customHeight="1" x14ac:dyDescent="0.2">
      <c r="A1104"/>
      <c r="B1104"/>
      <c r="C1104"/>
      <c r="D1104"/>
      <c r="E1104"/>
      <c r="F1104"/>
      <c r="G1104"/>
    </row>
    <row r="1105" spans="1:7" ht="15" customHeight="1" x14ac:dyDescent="0.2">
      <c r="A1105"/>
      <c r="B1105"/>
      <c r="C1105"/>
      <c r="D1105"/>
      <c r="E1105"/>
      <c r="F1105"/>
      <c r="G1105"/>
    </row>
    <row r="1106" spans="1:7" ht="15" customHeight="1" x14ac:dyDescent="0.2">
      <c r="A1106"/>
      <c r="B1106"/>
      <c r="C1106"/>
      <c r="D1106"/>
      <c r="E1106"/>
      <c r="F1106"/>
      <c r="G1106"/>
    </row>
    <row r="1107" spans="1:7" ht="15" customHeight="1" x14ac:dyDescent="0.2">
      <c r="A1107"/>
      <c r="B1107"/>
      <c r="C1107"/>
      <c r="D1107"/>
      <c r="E1107"/>
      <c r="F1107"/>
      <c r="G1107"/>
    </row>
    <row r="1108" spans="1:7" ht="15" customHeight="1" x14ac:dyDescent="0.2">
      <c r="A1108"/>
      <c r="B1108"/>
      <c r="C1108"/>
      <c r="D1108"/>
      <c r="E1108"/>
      <c r="F1108"/>
      <c r="G1108"/>
    </row>
    <row r="1109" spans="1:7" ht="15" customHeight="1" x14ac:dyDescent="0.2">
      <c r="A1109"/>
      <c r="B1109"/>
      <c r="C1109"/>
      <c r="D1109"/>
      <c r="E1109"/>
      <c r="F1109"/>
      <c r="G1109"/>
    </row>
    <row r="1110" spans="1:7" ht="15" customHeight="1" x14ac:dyDescent="0.2">
      <c r="A1110"/>
      <c r="B1110"/>
      <c r="C1110"/>
      <c r="D1110"/>
      <c r="E1110"/>
      <c r="F1110"/>
      <c r="G1110"/>
    </row>
    <row r="1111" spans="1:7" ht="15" customHeight="1" x14ac:dyDescent="0.2">
      <c r="A1111"/>
      <c r="B1111"/>
      <c r="C1111"/>
      <c r="D1111"/>
      <c r="E1111"/>
      <c r="F1111"/>
      <c r="G1111"/>
    </row>
    <row r="1112" spans="1:7" ht="15" customHeight="1" x14ac:dyDescent="0.2">
      <c r="A1112"/>
      <c r="B1112"/>
      <c r="C1112"/>
      <c r="D1112"/>
      <c r="E1112"/>
      <c r="F1112"/>
      <c r="G1112"/>
    </row>
    <row r="1113" spans="1:7" ht="15" customHeight="1" x14ac:dyDescent="0.2">
      <c r="A1113"/>
      <c r="B1113"/>
      <c r="C1113"/>
      <c r="D1113"/>
      <c r="E1113"/>
      <c r="F1113"/>
      <c r="G1113"/>
    </row>
    <row r="1114" spans="1:7" ht="15" customHeight="1" x14ac:dyDescent="0.2">
      <c r="A1114"/>
      <c r="B1114"/>
      <c r="C1114"/>
      <c r="D1114"/>
      <c r="E1114"/>
      <c r="F1114"/>
      <c r="G1114"/>
    </row>
    <row r="1115" spans="1:7" ht="15" customHeight="1" x14ac:dyDescent="0.2">
      <c r="A1115"/>
      <c r="B1115"/>
      <c r="C1115"/>
      <c r="D1115"/>
      <c r="E1115"/>
      <c r="F1115"/>
      <c r="G1115"/>
    </row>
    <row r="1116" spans="1:7" ht="15" customHeight="1" x14ac:dyDescent="0.2">
      <c r="A1116"/>
      <c r="B1116"/>
      <c r="C1116"/>
      <c r="D1116"/>
      <c r="E1116"/>
      <c r="F1116"/>
      <c r="G1116"/>
    </row>
    <row r="1117" spans="1:7" ht="15" customHeight="1" x14ac:dyDescent="0.2">
      <c r="A1117"/>
      <c r="B1117"/>
      <c r="C1117"/>
      <c r="D1117"/>
      <c r="E1117"/>
      <c r="F1117"/>
      <c r="G1117"/>
    </row>
    <row r="1118" spans="1:7" ht="15" customHeight="1" x14ac:dyDescent="0.2">
      <c r="A1118"/>
      <c r="B1118"/>
      <c r="C1118"/>
      <c r="D1118"/>
      <c r="E1118"/>
      <c r="F1118"/>
      <c r="G1118"/>
    </row>
    <row r="1119" spans="1:7" ht="15" customHeight="1" x14ac:dyDescent="0.2">
      <c r="A1119"/>
      <c r="B1119"/>
      <c r="C1119"/>
      <c r="D1119"/>
      <c r="E1119"/>
      <c r="F1119"/>
      <c r="G1119"/>
    </row>
    <row r="1120" spans="1:7" ht="15" customHeight="1" x14ac:dyDescent="0.2">
      <c r="A1120"/>
      <c r="B1120"/>
      <c r="C1120"/>
      <c r="D1120"/>
      <c r="E1120"/>
      <c r="F1120"/>
      <c r="G1120"/>
    </row>
    <row r="1121" spans="1:7" ht="15" customHeight="1" x14ac:dyDescent="0.2">
      <c r="A1121"/>
      <c r="B1121"/>
      <c r="C1121"/>
      <c r="D1121"/>
      <c r="E1121"/>
      <c r="F1121"/>
      <c r="G1121"/>
    </row>
    <row r="1122" spans="1:7" ht="15" customHeight="1" x14ac:dyDescent="0.2">
      <c r="A1122"/>
      <c r="B1122"/>
      <c r="C1122"/>
      <c r="D1122"/>
      <c r="E1122"/>
      <c r="F1122"/>
      <c r="G1122"/>
    </row>
    <row r="1123" spans="1:7" ht="15" customHeight="1" x14ac:dyDescent="0.2">
      <c r="A1123"/>
      <c r="B1123"/>
      <c r="C1123"/>
      <c r="D1123"/>
      <c r="E1123"/>
      <c r="F1123"/>
      <c r="G1123"/>
    </row>
    <row r="1124" spans="1:7" ht="15" customHeight="1" x14ac:dyDescent="0.2">
      <c r="A1124"/>
      <c r="B1124"/>
      <c r="C1124"/>
      <c r="D1124"/>
      <c r="E1124"/>
      <c r="F1124"/>
      <c r="G1124"/>
    </row>
    <row r="1125" spans="1:7" ht="15" customHeight="1" x14ac:dyDescent="0.2">
      <c r="A1125"/>
      <c r="B1125"/>
      <c r="C1125"/>
      <c r="D1125"/>
      <c r="E1125"/>
      <c r="F1125"/>
      <c r="G1125"/>
    </row>
    <row r="1126" spans="1:7" ht="15" customHeight="1" x14ac:dyDescent="0.2">
      <c r="A1126"/>
      <c r="B1126"/>
      <c r="C1126"/>
      <c r="D1126"/>
      <c r="E1126"/>
      <c r="F1126"/>
      <c r="G1126"/>
    </row>
    <row r="1127" spans="1:7" ht="15" customHeight="1" x14ac:dyDescent="0.2">
      <c r="A1127"/>
      <c r="B1127"/>
      <c r="C1127"/>
      <c r="D1127"/>
      <c r="E1127"/>
      <c r="F1127"/>
      <c r="G1127"/>
    </row>
    <row r="1128" spans="1:7" ht="15" customHeight="1" x14ac:dyDescent="0.2">
      <c r="A1128"/>
      <c r="B1128"/>
      <c r="C1128"/>
      <c r="D1128"/>
      <c r="E1128"/>
      <c r="F1128"/>
      <c r="G1128"/>
    </row>
    <row r="1129" spans="1:7" ht="15" customHeight="1" x14ac:dyDescent="0.2">
      <c r="A1129"/>
      <c r="B1129"/>
      <c r="C1129"/>
      <c r="D1129"/>
      <c r="E1129"/>
      <c r="F1129"/>
      <c r="G1129"/>
    </row>
    <row r="1130" spans="1:7" ht="15" customHeight="1" x14ac:dyDescent="0.2">
      <c r="A1130"/>
      <c r="B1130"/>
      <c r="C1130"/>
      <c r="D1130"/>
      <c r="E1130"/>
      <c r="F1130"/>
      <c r="G1130"/>
    </row>
    <row r="1131" spans="1:7" ht="15" customHeight="1" x14ac:dyDescent="0.2">
      <c r="A1131"/>
      <c r="B1131"/>
      <c r="C1131"/>
      <c r="D1131"/>
      <c r="E1131"/>
      <c r="F1131"/>
      <c r="G1131"/>
    </row>
    <row r="1132" spans="1:7" ht="15" customHeight="1" x14ac:dyDescent="0.2">
      <c r="A1132"/>
      <c r="B1132"/>
      <c r="C1132"/>
      <c r="D1132"/>
      <c r="E1132"/>
      <c r="F1132"/>
      <c r="G1132"/>
    </row>
    <row r="1133" spans="1:7" ht="15" customHeight="1" x14ac:dyDescent="0.2">
      <c r="A1133"/>
      <c r="B1133"/>
      <c r="C1133"/>
      <c r="D1133"/>
      <c r="E1133"/>
      <c r="F1133"/>
      <c r="G1133"/>
    </row>
    <row r="1134" spans="1:7" ht="15" customHeight="1" x14ac:dyDescent="0.2">
      <c r="A1134"/>
      <c r="B1134"/>
      <c r="C1134"/>
      <c r="D1134"/>
      <c r="E1134"/>
      <c r="F1134"/>
      <c r="G1134"/>
    </row>
    <row r="1135" spans="1:7" ht="15" customHeight="1" x14ac:dyDescent="0.2">
      <c r="A1135"/>
      <c r="B1135"/>
      <c r="C1135"/>
      <c r="D1135"/>
      <c r="E1135"/>
      <c r="F1135"/>
      <c r="G1135"/>
    </row>
    <row r="1136" spans="1:7" ht="15" customHeight="1" x14ac:dyDescent="0.2">
      <c r="A1136"/>
      <c r="B1136"/>
      <c r="C1136"/>
      <c r="D1136"/>
      <c r="E1136"/>
      <c r="F1136"/>
      <c r="G1136"/>
    </row>
    <row r="1137" spans="1:7" ht="15" customHeight="1" x14ac:dyDescent="0.2">
      <c r="A1137"/>
      <c r="B1137"/>
      <c r="C1137"/>
      <c r="D1137"/>
      <c r="E1137"/>
      <c r="F1137"/>
      <c r="G1137"/>
    </row>
    <row r="1138" spans="1:7" ht="15" customHeight="1" x14ac:dyDescent="0.2">
      <c r="A1138"/>
      <c r="B1138"/>
      <c r="C1138"/>
      <c r="D1138"/>
      <c r="E1138"/>
      <c r="F1138"/>
      <c r="G1138"/>
    </row>
    <row r="1139" spans="1:7" ht="15" customHeight="1" x14ac:dyDescent="0.2">
      <c r="A1139"/>
      <c r="B1139"/>
      <c r="C1139"/>
      <c r="D1139"/>
      <c r="E1139"/>
      <c r="F1139"/>
      <c r="G1139"/>
    </row>
    <row r="1140" spans="1:7" ht="15" customHeight="1" x14ac:dyDescent="0.2">
      <c r="A1140"/>
      <c r="B1140"/>
      <c r="C1140"/>
      <c r="D1140"/>
      <c r="E1140"/>
      <c r="F1140"/>
      <c r="G1140"/>
    </row>
    <row r="1141" spans="1:7" ht="15" customHeight="1" x14ac:dyDescent="0.2">
      <c r="A1141"/>
      <c r="B1141"/>
      <c r="C1141"/>
      <c r="D1141"/>
      <c r="E1141"/>
      <c r="F1141"/>
      <c r="G1141"/>
    </row>
    <row r="1142" spans="1:7" ht="15" customHeight="1" x14ac:dyDescent="0.2">
      <c r="A1142"/>
      <c r="B1142"/>
      <c r="C1142"/>
      <c r="D1142"/>
      <c r="E1142"/>
      <c r="F1142"/>
      <c r="G1142"/>
    </row>
    <row r="1143" spans="1:7" ht="15" customHeight="1" x14ac:dyDescent="0.2">
      <c r="A1143"/>
      <c r="B1143"/>
      <c r="C1143"/>
      <c r="D1143"/>
      <c r="E1143"/>
      <c r="F1143"/>
      <c r="G1143"/>
    </row>
    <row r="1144" spans="1:7" ht="15" customHeight="1" x14ac:dyDescent="0.2">
      <c r="A1144"/>
      <c r="B1144"/>
      <c r="C1144"/>
      <c r="D1144"/>
      <c r="E1144"/>
      <c r="F1144"/>
      <c r="G1144"/>
    </row>
    <row r="1145" spans="1:7" ht="15" customHeight="1" x14ac:dyDescent="0.2">
      <c r="A1145"/>
      <c r="B1145"/>
      <c r="C1145"/>
      <c r="D1145"/>
      <c r="E1145"/>
      <c r="F1145"/>
      <c r="G1145"/>
    </row>
    <row r="1146" spans="1:7" ht="15" customHeight="1" x14ac:dyDescent="0.2">
      <c r="A1146"/>
      <c r="B1146"/>
      <c r="C1146"/>
      <c r="D1146"/>
      <c r="E1146"/>
      <c r="F1146"/>
      <c r="G1146"/>
    </row>
    <row r="1147" spans="1:7" ht="15" customHeight="1" x14ac:dyDescent="0.2">
      <c r="A1147"/>
      <c r="B1147"/>
      <c r="C1147"/>
      <c r="D1147"/>
      <c r="E1147"/>
      <c r="F1147"/>
      <c r="G1147"/>
    </row>
    <row r="1148" spans="1:7" ht="15" customHeight="1" x14ac:dyDescent="0.2">
      <c r="A1148"/>
      <c r="B1148"/>
      <c r="C1148"/>
      <c r="D1148"/>
      <c r="E1148"/>
      <c r="F1148"/>
      <c r="G1148"/>
    </row>
    <row r="1149" spans="1:7" ht="15" customHeight="1" x14ac:dyDescent="0.2">
      <c r="A1149"/>
      <c r="B1149"/>
      <c r="C1149"/>
      <c r="D1149"/>
      <c r="E1149"/>
      <c r="F1149"/>
      <c r="G1149"/>
    </row>
    <row r="1150" spans="1:7" ht="15" customHeight="1" x14ac:dyDescent="0.2">
      <c r="A1150"/>
      <c r="B1150"/>
      <c r="C1150"/>
      <c r="D1150"/>
      <c r="E1150"/>
      <c r="F1150"/>
      <c r="G1150"/>
    </row>
    <row r="1151" spans="1:7" ht="15" customHeight="1" x14ac:dyDescent="0.2">
      <c r="A1151"/>
      <c r="B1151"/>
      <c r="C1151"/>
      <c r="D1151"/>
      <c r="E1151"/>
      <c r="F1151"/>
      <c r="G1151"/>
    </row>
    <row r="1152" spans="1:7" ht="15" customHeight="1" x14ac:dyDescent="0.2">
      <c r="A1152"/>
      <c r="B1152"/>
      <c r="C1152"/>
      <c r="D1152"/>
      <c r="E1152"/>
      <c r="F1152"/>
      <c r="G1152"/>
    </row>
    <row r="1153" spans="1:7" ht="15" customHeight="1" x14ac:dyDescent="0.2">
      <c r="A1153"/>
      <c r="B1153"/>
      <c r="C1153"/>
      <c r="D1153"/>
      <c r="E1153"/>
      <c r="F1153"/>
      <c r="G1153"/>
    </row>
    <row r="1154" spans="1:7" ht="15" customHeight="1" x14ac:dyDescent="0.2">
      <c r="A1154"/>
      <c r="B1154"/>
      <c r="C1154"/>
      <c r="D1154"/>
      <c r="E1154"/>
      <c r="F1154"/>
      <c r="G1154"/>
    </row>
    <row r="1155" spans="1:7" ht="15" customHeight="1" x14ac:dyDescent="0.2">
      <c r="A1155"/>
      <c r="B1155"/>
      <c r="C1155"/>
      <c r="D1155"/>
      <c r="E1155"/>
      <c r="F1155"/>
      <c r="G1155"/>
    </row>
    <row r="1156" spans="1:7" ht="15" customHeight="1" x14ac:dyDescent="0.2">
      <c r="A1156"/>
      <c r="B1156"/>
      <c r="C1156"/>
      <c r="D1156"/>
      <c r="E1156"/>
      <c r="F1156"/>
      <c r="G1156"/>
    </row>
    <row r="1157" spans="1:7" ht="15" customHeight="1" x14ac:dyDescent="0.2">
      <c r="A1157"/>
      <c r="B1157"/>
      <c r="C1157"/>
      <c r="D1157"/>
      <c r="E1157"/>
      <c r="F1157"/>
      <c r="G1157"/>
    </row>
    <row r="1158" spans="1:7" ht="15" customHeight="1" x14ac:dyDescent="0.2">
      <c r="A1158"/>
      <c r="B1158"/>
      <c r="C1158"/>
      <c r="D1158"/>
      <c r="E1158"/>
      <c r="F1158"/>
      <c r="G1158"/>
    </row>
    <row r="1159" spans="1:7" ht="15" customHeight="1" x14ac:dyDescent="0.2">
      <c r="A1159"/>
      <c r="B1159"/>
      <c r="C1159"/>
      <c r="D1159"/>
      <c r="E1159"/>
      <c r="F1159"/>
      <c r="G1159"/>
    </row>
    <row r="1160" spans="1:7" ht="15" customHeight="1" x14ac:dyDescent="0.2">
      <c r="A1160"/>
      <c r="B1160"/>
      <c r="C1160"/>
      <c r="D1160"/>
      <c r="E1160"/>
      <c r="F1160"/>
      <c r="G1160"/>
    </row>
    <row r="1161" spans="1:7" ht="15" customHeight="1" x14ac:dyDescent="0.2">
      <c r="A1161"/>
      <c r="B1161"/>
      <c r="C1161"/>
      <c r="D1161"/>
      <c r="E1161"/>
      <c r="F1161"/>
      <c r="G1161"/>
    </row>
    <row r="1162" spans="1:7" ht="15" customHeight="1" x14ac:dyDescent="0.2">
      <c r="A1162"/>
      <c r="B1162"/>
      <c r="C1162"/>
      <c r="D1162"/>
      <c r="E1162"/>
      <c r="F1162"/>
      <c r="G1162"/>
    </row>
    <row r="1163" spans="1:7" ht="15" customHeight="1" x14ac:dyDescent="0.2">
      <c r="A1163"/>
      <c r="B1163"/>
      <c r="C1163"/>
      <c r="D1163"/>
      <c r="E1163"/>
      <c r="F1163"/>
      <c r="G1163"/>
    </row>
    <row r="1164" spans="1:7" ht="15" customHeight="1" x14ac:dyDescent="0.2">
      <c r="A1164"/>
      <c r="B1164"/>
      <c r="C1164"/>
      <c r="D1164"/>
      <c r="E1164"/>
      <c r="F1164"/>
      <c r="G1164"/>
    </row>
    <row r="1165" spans="1:7" ht="15" customHeight="1" x14ac:dyDescent="0.2">
      <c r="A1165"/>
      <c r="B1165"/>
      <c r="C1165"/>
      <c r="D1165"/>
      <c r="E1165"/>
      <c r="F1165"/>
      <c r="G1165"/>
    </row>
    <row r="1166" spans="1:7" ht="15" customHeight="1" x14ac:dyDescent="0.2">
      <c r="A1166"/>
      <c r="B1166"/>
      <c r="C1166"/>
      <c r="D1166"/>
      <c r="E1166"/>
      <c r="F1166"/>
      <c r="G1166"/>
    </row>
    <row r="1167" spans="1:7" ht="15" customHeight="1" x14ac:dyDescent="0.2">
      <c r="A1167"/>
      <c r="B1167"/>
      <c r="C1167"/>
      <c r="D1167"/>
      <c r="E1167"/>
      <c r="F1167"/>
      <c r="G1167"/>
    </row>
    <row r="1168" spans="1:7" ht="15" customHeight="1" x14ac:dyDescent="0.2">
      <c r="A1168"/>
      <c r="B1168"/>
      <c r="C1168"/>
      <c r="D1168"/>
      <c r="E1168"/>
      <c r="F1168"/>
      <c r="G1168"/>
    </row>
    <row r="1169" spans="1:7" ht="15" customHeight="1" x14ac:dyDescent="0.2">
      <c r="A1169"/>
      <c r="B1169"/>
      <c r="C1169"/>
      <c r="D1169"/>
      <c r="E1169"/>
      <c r="F1169"/>
      <c r="G1169"/>
    </row>
    <row r="1170" spans="1:7" ht="15" customHeight="1" x14ac:dyDescent="0.2">
      <c r="A1170"/>
      <c r="B1170"/>
      <c r="C1170"/>
      <c r="D1170"/>
      <c r="E1170"/>
      <c r="F1170"/>
      <c r="G1170"/>
    </row>
    <row r="1171" spans="1:7" ht="15" customHeight="1" x14ac:dyDescent="0.2">
      <c r="A1171"/>
      <c r="B1171"/>
      <c r="C1171"/>
      <c r="D1171"/>
      <c r="E1171"/>
      <c r="F1171"/>
      <c r="G1171"/>
    </row>
    <row r="1172" spans="1:7" ht="15" customHeight="1" x14ac:dyDescent="0.2">
      <c r="A1172"/>
      <c r="B1172"/>
      <c r="C1172"/>
      <c r="D1172"/>
      <c r="E1172"/>
      <c r="F1172"/>
      <c r="G1172"/>
    </row>
    <row r="1173" spans="1:7" ht="15" customHeight="1" x14ac:dyDescent="0.2">
      <c r="A1173"/>
      <c r="B1173"/>
      <c r="C1173"/>
      <c r="D1173"/>
      <c r="E1173"/>
      <c r="F1173"/>
      <c r="G1173"/>
    </row>
    <row r="1174" spans="1:7" ht="15" customHeight="1" x14ac:dyDescent="0.2">
      <c r="A1174"/>
      <c r="B1174"/>
      <c r="C1174"/>
      <c r="D1174"/>
      <c r="E1174"/>
      <c r="F1174"/>
      <c r="G1174"/>
    </row>
    <row r="1175" spans="1:7" ht="15" customHeight="1" x14ac:dyDescent="0.2">
      <c r="A1175"/>
      <c r="B1175"/>
      <c r="C1175"/>
      <c r="D1175"/>
      <c r="E1175"/>
      <c r="F1175"/>
      <c r="G1175"/>
    </row>
    <row r="1176" spans="1:7" ht="15" customHeight="1" x14ac:dyDescent="0.2">
      <c r="A1176"/>
      <c r="B1176"/>
      <c r="C1176"/>
      <c r="D1176"/>
      <c r="E1176"/>
      <c r="F1176"/>
      <c r="G1176"/>
    </row>
    <row r="1177" spans="1:7" ht="15" customHeight="1" x14ac:dyDescent="0.2">
      <c r="A1177"/>
      <c r="B1177"/>
      <c r="C1177"/>
      <c r="D1177"/>
      <c r="E1177"/>
      <c r="F1177"/>
      <c r="G1177"/>
    </row>
    <row r="1178" spans="1:7" ht="15" customHeight="1" x14ac:dyDescent="0.2">
      <c r="A1178"/>
      <c r="B1178"/>
      <c r="C1178"/>
      <c r="D1178"/>
      <c r="E1178"/>
      <c r="F1178"/>
      <c r="G1178"/>
    </row>
    <row r="1179" spans="1:7" ht="15" customHeight="1" x14ac:dyDescent="0.2">
      <c r="A1179"/>
      <c r="B1179"/>
      <c r="C1179"/>
      <c r="D1179"/>
      <c r="E1179"/>
      <c r="F1179"/>
      <c r="G1179"/>
    </row>
    <row r="1180" spans="1:7" ht="15" customHeight="1" x14ac:dyDescent="0.2">
      <c r="A1180"/>
      <c r="B1180"/>
      <c r="C1180"/>
      <c r="D1180"/>
      <c r="E1180"/>
      <c r="F1180"/>
      <c r="G1180"/>
    </row>
    <row r="1181" spans="1:7" ht="15" customHeight="1" x14ac:dyDescent="0.2">
      <c r="A1181"/>
      <c r="B1181"/>
      <c r="C1181"/>
      <c r="D1181"/>
      <c r="E1181"/>
      <c r="F1181"/>
      <c r="G1181"/>
    </row>
    <row r="1182" spans="1:7" ht="15" customHeight="1" x14ac:dyDescent="0.2">
      <c r="A1182"/>
      <c r="B1182"/>
      <c r="C1182"/>
      <c r="D1182"/>
      <c r="E1182"/>
      <c r="F1182"/>
      <c r="G1182"/>
    </row>
    <row r="1183" spans="1:7" ht="15" customHeight="1" x14ac:dyDescent="0.2">
      <c r="A1183"/>
      <c r="B1183"/>
      <c r="C1183"/>
      <c r="D1183"/>
      <c r="E1183"/>
      <c r="F1183"/>
      <c r="G1183"/>
    </row>
    <row r="1184" spans="1:7" ht="15" customHeight="1" x14ac:dyDescent="0.2">
      <c r="A1184"/>
      <c r="B1184"/>
      <c r="C1184"/>
      <c r="D1184"/>
      <c r="E1184"/>
      <c r="F1184"/>
      <c r="G1184"/>
    </row>
    <row r="1185" spans="1:7" ht="15" customHeight="1" x14ac:dyDescent="0.2">
      <c r="A1185"/>
      <c r="B1185"/>
      <c r="C1185"/>
      <c r="D1185"/>
      <c r="E1185"/>
      <c r="F1185"/>
      <c r="G1185"/>
    </row>
    <row r="1186" spans="1:7" ht="15" customHeight="1" x14ac:dyDescent="0.2">
      <c r="A1186"/>
      <c r="B1186"/>
      <c r="C1186"/>
      <c r="D1186"/>
      <c r="E1186"/>
      <c r="F1186"/>
      <c r="G1186"/>
    </row>
    <row r="1187" spans="1:7" ht="15" customHeight="1" x14ac:dyDescent="0.2">
      <c r="A1187"/>
      <c r="B1187"/>
      <c r="C1187"/>
      <c r="D1187"/>
      <c r="E1187"/>
      <c r="F1187"/>
      <c r="G1187"/>
    </row>
    <row r="1188" spans="1:7" ht="15" customHeight="1" x14ac:dyDescent="0.2">
      <c r="A1188"/>
      <c r="B1188"/>
      <c r="C1188"/>
      <c r="D1188"/>
      <c r="E1188"/>
      <c r="F1188"/>
      <c r="G1188"/>
    </row>
    <row r="1189" spans="1:7" ht="15" customHeight="1" x14ac:dyDescent="0.2">
      <c r="A1189"/>
      <c r="B1189"/>
      <c r="C1189"/>
      <c r="D1189"/>
      <c r="E1189"/>
      <c r="F1189"/>
      <c r="G1189"/>
    </row>
    <row r="1190" spans="1:7" ht="15" customHeight="1" x14ac:dyDescent="0.2">
      <c r="A1190"/>
      <c r="B1190"/>
      <c r="C1190"/>
      <c r="D1190"/>
      <c r="E1190"/>
      <c r="F1190"/>
      <c r="G1190"/>
    </row>
    <row r="1191" spans="1:7" ht="15" customHeight="1" x14ac:dyDescent="0.2">
      <c r="A1191"/>
      <c r="B1191"/>
      <c r="C1191"/>
      <c r="D1191"/>
      <c r="E1191"/>
      <c r="F1191"/>
      <c r="G1191"/>
    </row>
    <row r="1192" spans="1:7" ht="15" customHeight="1" x14ac:dyDescent="0.2">
      <c r="A1192"/>
      <c r="B1192"/>
      <c r="C1192"/>
      <c r="D1192"/>
      <c r="E1192"/>
      <c r="F1192"/>
      <c r="G1192"/>
    </row>
    <row r="1193" spans="1:7" ht="15" customHeight="1" x14ac:dyDescent="0.2">
      <c r="A1193"/>
      <c r="B1193"/>
      <c r="C1193"/>
      <c r="D1193"/>
      <c r="E1193"/>
      <c r="F1193"/>
      <c r="G1193"/>
    </row>
    <row r="1194" spans="1:7" ht="15" customHeight="1" x14ac:dyDescent="0.2">
      <c r="A1194"/>
      <c r="B1194"/>
      <c r="C1194"/>
      <c r="D1194"/>
      <c r="E1194"/>
      <c r="F1194"/>
      <c r="G1194"/>
    </row>
    <row r="1195" spans="1:7" ht="15" customHeight="1" x14ac:dyDescent="0.2">
      <c r="A1195"/>
      <c r="B1195"/>
      <c r="C1195"/>
      <c r="D1195"/>
      <c r="E1195"/>
      <c r="F1195"/>
      <c r="G1195"/>
    </row>
    <row r="1196" spans="1:7" ht="15" customHeight="1" x14ac:dyDescent="0.2">
      <c r="A1196"/>
      <c r="B1196"/>
      <c r="C1196"/>
      <c r="D1196"/>
      <c r="E1196"/>
      <c r="F1196"/>
      <c r="G1196"/>
    </row>
    <row r="1197" spans="1:7" ht="15" customHeight="1" x14ac:dyDescent="0.2">
      <c r="A1197"/>
      <c r="B1197"/>
      <c r="C1197"/>
      <c r="D1197"/>
      <c r="E1197"/>
      <c r="F1197"/>
      <c r="G1197"/>
    </row>
    <row r="1198" spans="1:7" ht="15" customHeight="1" x14ac:dyDescent="0.2">
      <c r="A1198"/>
      <c r="B1198"/>
      <c r="C1198"/>
      <c r="D1198"/>
      <c r="E1198"/>
      <c r="F1198"/>
      <c r="G1198"/>
    </row>
    <row r="1199" spans="1:7" ht="15" customHeight="1" x14ac:dyDescent="0.2">
      <c r="A1199"/>
      <c r="B1199"/>
      <c r="C1199"/>
      <c r="D1199"/>
      <c r="E1199"/>
      <c r="F1199"/>
      <c r="G1199"/>
    </row>
    <row r="1200" spans="1:7" ht="15" customHeight="1" x14ac:dyDescent="0.2">
      <c r="A1200"/>
      <c r="B1200"/>
      <c r="C1200"/>
      <c r="D1200"/>
      <c r="E1200"/>
      <c r="F1200"/>
      <c r="G1200"/>
    </row>
    <row r="1201" spans="1:7" ht="15" customHeight="1" x14ac:dyDescent="0.2">
      <c r="A1201"/>
      <c r="B1201"/>
      <c r="C1201"/>
      <c r="D1201"/>
      <c r="E1201"/>
      <c r="F1201"/>
      <c r="G1201"/>
    </row>
    <row r="1202" spans="1:7" ht="15" customHeight="1" x14ac:dyDescent="0.2">
      <c r="A1202"/>
      <c r="B1202"/>
      <c r="C1202"/>
      <c r="D1202"/>
      <c r="E1202"/>
      <c r="F1202"/>
      <c r="G1202"/>
    </row>
    <row r="1203" spans="1:7" ht="15" customHeight="1" x14ac:dyDescent="0.2">
      <c r="A1203"/>
      <c r="B1203"/>
      <c r="C1203"/>
      <c r="D1203"/>
      <c r="E1203"/>
      <c r="F1203"/>
      <c r="G1203"/>
    </row>
    <row r="1204" spans="1:7" ht="15" customHeight="1" x14ac:dyDescent="0.2">
      <c r="A1204"/>
      <c r="B1204"/>
      <c r="C1204"/>
      <c r="D1204"/>
      <c r="E1204"/>
      <c r="F1204"/>
      <c r="G1204"/>
    </row>
    <row r="1205" spans="1:7" ht="15" customHeight="1" x14ac:dyDescent="0.2">
      <c r="A1205"/>
      <c r="B1205"/>
      <c r="C1205"/>
      <c r="D1205"/>
      <c r="E1205"/>
      <c r="F1205"/>
      <c r="G1205"/>
    </row>
    <row r="1206" spans="1:7" ht="15" customHeight="1" x14ac:dyDescent="0.2">
      <c r="A1206"/>
      <c r="B1206"/>
      <c r="C1206"/>
      <c r="D1206"/>
      <c r="E1206"/>
      <c r="F1206"/>
      <c r="G1206"/>
    </row>
    <row r="1207" spans="1:7" ht="15" customHeight="1" x14ac:dyDescent="0.2">
      <c r="A1207"/>
      <c r="B1207"/>
      <c r="C1207"/>
      <c r="D1207"/>
      <c r="E1207"/>
      <c r="F1207"/>
      <c r="G1207"/>
    </row>
    <row r="1208" spans="1:7" ht="15" customHeight="1" x14ac:dyDescent="0.2">
      <c r="A1208"/>
      <c r="B1208"/>
      <c r="C1208"/>
      <c r="D1208"/>
      <c r="E1208"/>
      <c r="F1208"/>
      <c r="G1208"/>
    </row>
    <row r="1209" spans="1:7" ht="15" customHeight="1" x14ac:dyDescent="0.2">
      <c r="A1209"/>
      <c r="B1209"/>
      <c r="C1209"/>
      <c r="D1209"/>
      <c r="E1209"/>
      <c r="F1209"/>
      <c r="G1209"/>
    </row>
    <row r="1210" spans="1:7" ht="15" customHeight="1" x14ac:dyDescent="0.2">
      <c r="A1210"/>
      <c r="B1210"/>
      <c r="C1210"/>
      <c r="D1210"/>
      <c r="E1210"/>
      <c r="F1210"/>
      <c r="G1210"/>
    </row>
    <row r="1211" spans="1:7" ht="15" customHeight="1" x14ac:dyDescent="0.2">
      <c r="A1211"/>
      <c r="B1211"/>
      <c r="C1211"/>
      <c r="D1211"/>
      <c r="E1211"/>
      <c r="F1211"/>
      <c r="G1211"/>
    </row>
    <row r="1212" spans="1:7" ht="15" customHeight="1" x14ac:dyDescent="0.2">
      <c r="A1212"/>
      <c r="B1212"/>
      <c r="C1212"/>
      <c r="D1212"/>
      <c r="E1212"/>
      <c r="F1212"/>
      <c r="G1212"/>
    </row>
    <row r="1213" spans="1:7" ht="15" customHeight="1" x14ac:dyDescent="0.2">
      <c r="A1213"/>
      <c r="B1213"/>
      <c r="C1213"/>
      <c r="D1213"/>
      <c r="E1213"/>
      <c r="F1213"/>
      <c r="G1213"/>
    </row>
    <row r="1214" spans="1:7" ht="15" customHeight="1" x14ac:dyDescent="0.2">
      <c r="A1214"/>
      <c r="B1214"/>
      <c r="C1214"/>
      <c r="D1214"/>
      <c r="E1214"/>
      <c r="F1214"/>
      <c r="G1214"/>
    </row>
    <row r="1215" spans="1:7" ht="15" customHeight="1" x14ac:dyDescent="0.2">
      <c r="A1215"/>
      <c r="B1215"/>
      <c r="C1215"/>
      <c r="D1215"/>
      <c r="E1215"/>
      <c r="F1215"/>
      <c r="G1215"/>
    </row>
    <row r="1216" spans="1:7" ht="15" customHeight="1" x14ac:dyDescent="0.2">
      <c r="A1216"/>
      <c r="B1216"/>
      <c r="C1216"/>
      <c r="D1216"/>
      <c r="E1216"/>
      <c r="F1216"/>
      <c r="G1216"/>
    </row>
    <row r="1217" spans="1:7" ht="15" customHeight="1" x14ac:dyDescent="0.2">
      <c r="A1217"/>
      <c r="B1217"/>
      <c r="C1217"/>
      <c r="D1217"/>
      <c r="E1217"/>
      <c r="F1217"/>
      <c r="G1217"/>
    </row>
    <row r="1218" spans="1:7" ht="15" customHeight="1" x14ac:dyDescent="0.2">
      <c r="A1218"/>
      <c r="B1218"/>
      <c r="C1218"/>
      <c r="D1218"/>
      <c r="E1218"/>
      <c r="F1218"/>
      <c r="G1218"/>
    </row>
    <row r="1219" spans="1:7" ht="15" customHeight="1" x14ac:dyDescent="0.2">
      <c r="A1219"/>
      <c r="B1219"/>
      <c r="C1219"/>
      <c r="D1219"/>
      <c r="E1219"/>
      <c r="F1219"/>
      <c r="G1219"/>
    </row>
    <row r="1220" spans="1:7" ht="15" customHeight="1" x14ac:dyDescent="0.2">
      <c r="A1220"/>
      <c r="B1220"/>
      <c r="C1220"/>
      <c r="D1220"/>
      <c r="E1220"/>
      <c r="F1220"/>
      <c r="G1220"/>
    </row>
    <row r="1221" spans="1:7" ht="15" customHeight="1" x14ac:dyDescent="0.2">
      <c r="A1221"/>
      <c r="B1221"/>
      <c r="C1221"/>
      <c r="D1221"/>
      <c r="E1221"/>
      <c r="F1221"/>
      <c r="G1221"/>
    </row>
    <row r="1222" spans="1:7" ht="15" customHeight="1" x14ac:dyDescent="0.2">
      <c r="A1222"/>
      <c r="B1222"/>
      <c r="C1222"/>
      <c r="D1222"/>
      <c r="E1222"/>
      <c r="F1222"/>
      <c r="G1222"/>
    </row>
    <row r="1223" spans="1:7" ht="15" customHeight="1" x14ac:dyDescent="0.2">
      <c r="A1223"/>
      <c r="B1223"/>
      <c r="C1223"/>
      <c r="D1223"/>
      <c r="E1223"/>
      <c r="F1223"/>
      <c r="G1223"/>
    </row>
    <row r="1224" spans="1:7" ht="15" customHeight="1" x14ac:dyDescent="0.2">
      <c r="A1224"/>
      <c r="B1224"/>
      <c r="C1224"/>
      <c r="D1224"/>
      <c r="E1224"/>
      <c r="F1224"/>
      <c r="G1224"/>
    </row>
    <row r="1225" spans="1:7" ht="15" customHeight="1" x14ac:dyDescent="0.2">
      <c r="A1225"/>
      <c r="B1225"/>
      <c r="C1225"/>
      <c r="D1225"/>
      <c r="E1225"/>
      <c r="F1225"/>
      <c r="G1225"/>
    </row>
    <row r="1226" spans="1:7" ht="15" customHeight="1" x14ac:dyDescent="0.2">
      <c r="A1226"/>
      <c r="B1226"/>
      <c r="C1226"/>
      <c r="D1226"/>
      <c r="E1226"/>
      <c r="F1226"/>
      <c r="G1226"/>
    </row>
    <row r="1227" spans="1:7" ht="15" customHeight="1" x14ac:dyDescent="0.2">
      <c r="A1227"/>
      <c r="B1227"/>
      <c r="C1227"/>
      <c r="D1227"/>
      <c r="E1227"/>
      <c r="F1227"/>
      <c r="G1227"/>
    </row>
    <row r="1228" spans="1:7" ht="15" customHeight="1" x14ac:dyDescent="0.2">
      <c r="A1228"/>
      <c r="B1228"/>
      <c r="C1228"/>
      <c r="D1228"/>
      <c r="E1228"/>
      <c r="F1228"/>
      <c r="G1228"/>
    </row>
    <row r="1229" spans="1:7" ht="15" customHeight="1" x14ac:dyDescent="0.2">
      <c r="A1229"/>
      <c r="B1229"/>
      <c r="C1229"/>
      <c r="D1229"/>
      <c r="E1229"/>
      <c r="F1229"/>
      <c r="G1229"/>
    </row>
    <row r="1230" spans="1:7" ht="15" customHeight="1" x14ac:dyDescent="0.2">
      <c r="A1230"/>
      <c r="B1230"/>
      <c r="C1230"/>
      <c r="D1230"/>
      <c r="E1230"/>
      <c r="F1230"/>
      <c r="G1230"/>
    </row>
    <row r="1231" spans="1:7" ht="15" customHeight="1" x14ac:dyDescent="0.2">
      <c r="A1231"/>
      <c r="B1231"/>
      <c r="C1231"/>
      <c r="D1231"/>
      <c r="E1231"/>
      <c r="F1231"/>
      <c r="G1231"/>
    </row>
    <row r="1232" spans="1:7" ht="15" customHeight="1" x14ac:dyDescent="0.2">
      <c r="A1232"/>
      <c r="B1232"/>
      <c r="C1232"/>
      <c r="D1232"/>
      <c r="E1232"/>
      <c r="F1232"/>
      <c r="G1232"/>
    </row>
    <row r="1233" spans="1:7" ht="15" customHeight="1" x14ac:dyDescent="0.2">
      <c r="A1233"/>
      <c r="B1233"/>
      <c r="C1233"/>
      <c r="D1233"/>
      <c r="E1233"/>
      <c r="F1233"/>
      <c r="G1233"/>
    </row>
    <row r="1234" spans="1:7" ht="15" customHeight="1" x14ac:dyDescent="0.2">
      <c r="A1234"/>
      <c r="B1234"/>
      <c r="C1234"/>
      <c r="D1234"/>
      <c r="E1234"/>
      <c r="F1234"/>
      <c r="G1234"/>
    </row>
    <row r="1235" spans="1:7" ht="15" customHeight="1" x14ac:dyDescent="0.2">
      <c r="A1235"/>
      <c r="B1235"/>
      <c r="C1235"/>
      <c r="D1235"/>
      <c r="E1235"/>
      <c r="F1235"/>
      <c r="G1235"/>
    </row>
    <row r="1236" spans="1:7" ht="15" customHeight="1" x14ac:dyDescent="0.2">
      <c r="A1236"/>
      <c r="B1236"/>
      <c r="C1236"/>
      <c r="D1236"/>
      <c r="E1236"/>
      <c r="F1236"/>
      <c r="G1236"/>
    </row>
    <row r="1237" spans="1:7" ht="15" customHeight="1" x14ac:dyDescent="0.2">
      <c r="A1237"/>
      <c r="B1237"/>
      <c r="C1237"/>
      <c r="D1237"/>
      <c r="E1237"/>
      <c r="F1237"/>
      <c r="G1237"/>
    </row>
    <row r="1238" spans="1:7" ht="15" customHeight="1" x14ac:dyDescent="0.2">
      <c r="A1238"/>
      <c r="B1238"/>
      <c r="C1238"/>
      <c r="D1238"/>
      <c r="E1238"/>
      <c r="F1238"/>
      <c r="G1238"/>
    </row>
    <row r="1239" spans="1:7" ht="15" customHeight="1" x14ac:dyDescent="0.2">
      <c r="A1239"/>
      <c r="B1239"/>
      <c r="C1239"/>
      <c r="D1239"/>
      <c r="E1239"/>
      <c r="F1239"/>
      <c r="G1239"/>
    </row>
    <row r="1240" spans="1:7" ht="15" customHeight="1" x14ac:dyDescent="0.2">
      <c r="A1240"/>
      <c r="B1240"/>
      <c r="C1240"/>
      <c r="D1240"/>
      <c r="E1240"/>
      <c r="F1240"/>
      <c r="G1240"/>
    </row>
    <row r="1241" spans="1:7" ht="15" customHeight="1" x14ac:dyDescent="0.2">
      <c r="A1241"/>
      <c r="B1241"/>
      <c r="C1241"/>
      <c r="D1241"/>
      <c r="E1241"/>
      <c r="F1241"/>
      <c r="G1241"/>
    </row>
    <row r="1242" spans="1:7" ht="15" customHeight="1" x14ac:dyDescent="0.2">
      <c r="A1242"/>
      <c r="B1242"/>
      <c r="C1242"/>
      <c r="D1242"/>
      <c r="E1242"/>
      <c r="F1242"/>
      <c r="G1242"/>
    </row>
    <row r="1243" spans="1:7" ht="15" customHeight="1" x14ac:dyDescent="0.2">
      <c r="A1243"/>
      <c r="B1243"/>
      <c r="C1243"/>
      <c r="D1243"/>
      <c r="E1243"/>
      <c r="F1243"/>
      <c r="G1243"/>
    </row>
    <row r="1244" spans="1:7" ht="15" customHeight="1" x14ac:dyDescent="0.2">
      <c r="A1244"/>
      <c r="B1244"/>
      <c r="C1244"/>
      <c r="D1244"/>
      <c r="E1244"/>
      <c r="F1244"/>
      <c r="G1244"/>
    </row>
    <row r="1245" spans="1:7" ht="15" customHeight="1" x14ac:dyDescent="0.2">
      <c r="A1245"/>
      <c r="B1245"/>
      <c r="C1245"/>
      <c r="D1245"/>
      <c r="E1245"/>
      <c r="F1245"/>
      <c r="G1245"/>
    </row>
    <row r="1246" spans="1:7" ht="15" customHeight="1" x14ac:dyDescent="0.2">
      <c r="A1246"/>
      <c r="B1246"/>
      <c r="C1246"/>
      <c r="D1246"/>
      <c r="E1246"/>
      <c r="F1246"/>
      <c r="G1246"/>
    </row>
    <row r="1247" spans="1:7" ht="15" customHeight="1" x14ac:dyDescent="0.2">
      <c r="A1247"/>
      <c r="B1247"/>
      <c r="C1247"/>
      <c r="D1247"/>
      <c r="E1247"/>
      <c r="F1247"/>
      <c r="G1247"/>
    </row>
    <row r="1248" spans="1:7" ht="15" customHeight="1" x14ac:dyDescent="0.2">
      <c r="A1248"/>
      <c r="B1248"/>
      <c r="C1248"/>
      <c r="D1248"/>
      <c r="E1248"/>
      <c r="F1248"/>
      <c r="G1248"/>
    </row>
    <row r="1249" spans="1:7" ht="15" customHeight="1" x14ac:dyDescent="0.2">
      <c r="A1249"/>
      <c r="B1249"/>
      <c r="C1249"/>
      <c r="D1249"/>
      <c r="E1249"/>
      <c r="F1249"/>
      <c r="G1249"/>
    </row>
    <row r="1250" spans="1:7" ht="15" customHeight="1" x14ac:dyDescent="0.2">
      <c r="A1250"/>
      <c r="B1250"/>
      <c r="C1250"/>
      <c r="D1250"/>
      <c r="E1250"/>
      <c r="F1250"/>
      <c r="G1250"/>
    </row>
    <row r="1251" spans="1:7" ht="15" customHeight="1" x14ac:dyDescent="0.2">
      <c r="A1251"/>
      <c r="B1251"/>
      <c r="C1251"/>
      <c r="D1251"/>
      <c r="E1251"/>
      <c r="F1251"/>
      <c r="G1251"/>
    </row>
    <row r="1252" spans="1:7" ht="15" customHeight="1" x14ac:dyDescent="0.2">
      <c r="A1252"/>
      <c r="B1252"/>
      <c r="C1252"/>
      <c r="D1252"/>
      <c r="E1252"/>
      <c r="F1252"/>
      <c r="G1252"/>
    </row>
    <row r="1253" spans="1:7" ht="15" customHeight="1" x14ac:dyDescent="0.2">
      <c r="A1253"/>
      <c r="B1253"/>
      <c r="C1253"/>
      <c r="D1253"/>
      <c r="E1253"/>
      <c r="F1253"/>
      <c r="G1253"/>
    </row>
    <row r="1254" spans="1:7" ht="15" customHeight="1" x14ac:dyDescent="0.2">
      <c r="A1254"/>
      <c r="B1254"/>
      <c r="C1254"/>
      <c r="D1254"/>
      <c r="E1254"/>
      <c r="F1254"/>
      <c r="G1254"/>
    </row>
    <row r="1255" spans="1:7" ht="15" customHeight="1" x14ac:dyDescent="0.2">
      <c r="A1255"/>
      <c r="B1255"/>
      <c r="C1255"/>
      <c r="D1255"/>
      <c r="E1255"/>
      <c r="F1255"/>
      <c r="G1255"/>
    </row>
    <row r="1256" spans="1:7" ht="15" customHeight="1" x14ac:dyDescent="0.2">
      <c r="A1256"/>
      <c r="B1256"/>
      <c r="C1256"/>
      <c r="D1256"/>
      <c r="E1256"/>
      <c r="F1256"/>
      <c r="G1256"/>
    </row>
    <row r="1257" spans="1:7" ht="15" customHeight="1" x14ac:dyDescent="0.2">
      <c r="A1257"/>
      <c r="B1257"/>
      <c r="C1257"/>
      <c r="D1257"/>
      <c r="E1257"/>
      <c r="F1257"/>
      <c r="G1257"/>
    </row>
    <row r="1258" spans="1:7" ht="15" customHeight="1" x14ac:dyDescent="0.2">
      <c r="A1258"/>
      <c r="B1258"/>
      <c r="C1258"/>
      <c r="D1258"/>
      <c r="E1258"/>
      <c r="F1258"/>
      <c r="G1258"/>
    </row>
    <row r="1259" spans="1:7" ht="15" customHeight="1" x14ac:dyDescent="0.2">
      <c r="A1259"/>
      <c r="B1259"/>
      <c r="C1259"/>
      <c r="D1259"/>
      <c r="E1259"/>
      <c r="F1259"/>
      <c r="G1259"/>
    </row>
    <row r="1260" spans="1:7" ht="15" customHeight="1" x14ac:dyDescent="0.2">
      <c r="A1260"/>
      <c r="B1260"/>
      <c r="C1260"/>
      <c r="D1260"/>
      <c r="E1260"/>
      <c r="F1260"/>
      <c r="G1260"/>
    </row>
    <row r="1261" spans="1:7" ht="15" customHeight="1" x14ac:dyDescent="0.2">
      <c r="A1261"/>
      <c r="B1261"/>
      <c r="C1261"/>
      <c r="D1261"/>
      <c r="E1261"/>
      <c r="F1261"/>
      <c r="G1261"/>
    </row>
    <row r="1262" spans="1:7" ht="15" customHeight="1" x14ac:dyDescent="0.2">
      <c r="A1262"/>
      <c r="B1262"/>
      <c r="C1262"/>
      <c r="D1262"/>
      <c r="E1262"/>
      <c r="F1262"/>
      <c r="G1262"/>
    </row>
    <row r="1263" spans="1:7" ht="15" customHeight="1" x14ac:dyDescent="0.2">
      <c r="A1263"/>
      <c r="B1263"/>
      <c r="C1263"/>
      <c r="D1263"/>
      <c r="E1263"/>
      <c r="F1263"/>
      <c r="G1263"/>
    </row>
    <row r="1264" spans="1:7" ht="15" customHeight="1" x14ac:dyDescent="0.2">
      <c r="A1264"/>
      <c r="B1264"/>
      <c r="C1264"/>
      <c r="D1264"/>
      <c r="E1264"/>
      <c r="F1264"/>
      <c r="G1264"/>
    </row>
    <row r="1265" spans="1:7" ht="15" customHeight="1" x14ac:dyDescent="0.2">
      <c r="A1265"/>
      <c r="B1265"/>
      <c r="C1265"/>
      <c r="D1265"/>
      <c r="E1265"/>
      <c r="F1265"/>
      <c r="G1265"/>
    </row>
    <row r="1266" spans="1:7" ht="15" customHeight="1" x14ac:dyDescent="0.2">
      <c r="A1266"/>
      <c r="B1266"/>
      <c r="C1266"/>
      <c r="D1266"/>
      <c r="E1266"/>
      <c r="F1266"/>
      <c r="G1266"/>
    </row>
    <row r="1267" spans="1:7" ht="15" customHeight="1" x14ac:dyDescent="0.2">
      <c r="A1267"/>
      <c r="B1267"/>
      <c r="C1267"/>
      <c r="D1267"/>
      <c r="E1267"/>
      <c r="F1267"/>
      <c r="G1267"/>
    </row>
    <row r="1268" spans="1:7" ht="15" customHeight="1" x14ac:dyDescent="0.2">
      <c r="A1268"/>
      <c r="B1268"/>
      <c r="C1268"/>
      <c r="D1268"/>
      <c r="E1268"/>
      <c r="F1268"/>
      <c r="G1268"/>
    </row>
    <row r="1269" spans="1:7" ht="15" customHeight="1" x14ac:dyDescent="0.2">
      <c r="A1269"/>
      <c r="B1269"/>
      <c r="C1269"/>
      <c r="D1269"/>
      <c r="E1269"/>
      <c r="F1269"/>
      <c r="G1269"/>
    </row>
    <row r="1270" spans="1:7" ht="15" customHeight="1" x14ac:dyDescent="0.2">
      <c r="A1270"/>
      <c r="B1270"/>
      <c r="C1270"/>
      <c r="D1270"/>
      <c r="E1270"/>
      <c r="F1270"/>
      <c r="G1270"/>
    </row>
    <row r="1271" spans="1:7" ht="15" customHeight="1" x14ac:dyDescent="0.2">
      <c r="A1271"/>
      <c r="B1271"/>
      <c r="C1271"/>
      <c r="D1271"/>
      <c r="E1271"/>
      <c r="F1271"/>
      <c r="G1271"/>
    </row>
    <row r="1272" spans="1:7" ht="15" customHeight="1" x14ac:dyDescent="0.2">
      <c r="A1272"/>
      <c r="B1272"/>
      <c r="C1272"/>
      <c r="D1272"/>
      <c r="E1272"/>
      <c r="F1272"/>
      <c r="G1272"/>
    </row>
    <row r="1273" spans="1:7" ht="15" customHeight="1" x14ac:dyDescent="0.2">
      <c r="A1273"/>
      <c r="B1273"/>
      <c r="C1273"/>
      <c r="D1273"/>
      <c r="E1273"/>
      <c r="F1273"/>
      <c r="G1273"/>
    </row>
    <row r="1274" spans="1:7" ht="15" customHeight="1" x14ac:dyDescent="0.2">
      <c r="A1274"/>
      <c r="B1274"/>
      <c r="C1274"/>
      <c r="D1274"/>
      <c r="E1274"/>
      <c r="F1274"/>
      <c r="G1274"/>
    </row>
    <row r="1275" spans="1:7" ht="15" customHeight="1" x14ac:dyDescent="0.2">
      <c r="A1275"/>
      <c r="B1275"/>
      <c r="C1275"/>
      <c r="D1275"/>
      <c r="E1275"/>
      <c r="F1275"/>
      <c r="G1275"/>
    </row>
    <row r="1276" spans="1:7" ht="15" customHeight="1" x14ac:dyDescent="0.2">
      <c r="A1276"/>
      <c r="B1276"/>
      <c r="C1276"/>
      <c r="D1276"/>
      <c r="E1276"/>
      <c r="F1276"/>
      <c r="G1276"/>
    </row>
    <row r="1277" spans="1:7" ht="15" customHeight="1" x14ac:dyDescent="0.2">
      <c r="A1277"/>
      <c r="B1277"/>
      <c r="C1277"/>
      <c r="D1277"/>
      <c r="E1277"/>
      <c r="F1277"/>
      <c r="G1277"/>
    </row>
    <row r="1278" spans="1:7" ht="15" customHeight="1" x14ac:dyDescent="0.2">
      <c r="A1278"/>
      <c r="B1278"/>
      <c r="C1278"/>
      <c r="D1278"/>
      <c r="E1278"/>
      <c r="F1278"/>
      <c r="G1278"/>
    </row>
    <row r="1279" spans="1:7" ht="15" customHeight="1" x14ac:dyDescent="0.2">
      <c r="A1279"/>
      <c r="B1279"/>
      <c r="C1279"/>
      <c r="D1279"/>
      <c r="E1279"/>
      <c r="F1279"/>
      <c r="G1279"/>
    </row>
    <row r="1280" spans="1:7" ht="15" customHeight="1" x14ac:dyDescent="0.2">
      <c r="A1280"/>
      <c r="B1280"/>
      <c r="C1280"/>
      <c r="D1280"/>
      <c r="E1280"/>
      <c r="F1280"/>
      <c r="G1280"/>
    </row>
    <row r="1281" spans="1:7" ht="15" customHeight="1" x14ac:dyDescent="0.2">
      <c r="A1281"/>
      <c r="B1281"/>
      <c r="C1281"/>
      <c r="D1281"/>
      <c r="E1281"/>
      <c r="F1281"/>
      <c r="G1281"/>
    </row>
    <row r="1282" spans="1:7" ht="15" customHeight="1" x14ac:dyDescent="0.2">
      <c r="A1282"/>
      <c r="B1282"/>
      <c r="C1282"/>
      <c r="D1282"/>
      <c r="E1282"/>
      <c r="F1282"/>
      <c r="G1282"/>
    </row>
    <row r="1283" spans="1:7" ht="15" customHeight="1" x14ac:dyDescent="0.2">
      <c r="A1283"/>
      <c r="B1283"/>
      <c r="C1283"/>
      <c r="D1283"/>
      <c r="E1283"/>
      <c r="F1283"/>
      <c r="G1283"/>
    </row>
    <row r="1284" spans="1:7" ht="15" customHeight="1" x14ac:dyDescent="0.2">
      <c r="A1284"/>
      <c r="B1284"/>
      <c r="C1284"/>
      <c r="D1284"/>
      <c r="E1284"/>
      <c r="F1284"/>
      <c r="G1284"/>
    </row>
    <row r="1285" spans="1:7" ht="15" customHeight="1" x14ac:dyDescent="0.2">
      <c r="A1285"/>
      <c r="B1285"/>
      <c r="C1285"/>
      <c r="D1285"/>
      <c r="E1285"/>
      <c r="F1285"/>
      <c r="G1285"/>
    </row>
    <row r="1286" spans="1:7" ht="15" customHeight="1" x14ac:dyDescent="0.2">
      <c r="A1286"/>
      <c r="B1286"/>
      <c r="C1286"/>
      <c r="D1286"/>
      <c r="E1286"/>
      <c r="F1286"/>
      <c r="G1286"/>
    </row>
    <row r="1287" spans="1:7" ht="15" customHeight="1" x14ac:dyDescent="0.2">
      <c r="A1287"/>
      <c r="B1287"/>
      <c r="C1287"/>
      <c r="D1287"/>
      <c r="E1287"/>
      <c r="F1287"/>
      <c r="G1287"/>
    </row>
    <row r="1288" spans="1:7" ht="15" customHeight="1" x14ac:dyDescent="0.2">
      <c r="A1288"/>
      <c r="B1288"/>
      <c r="C1288"/>
      <c r="D1288"/>
      <c r="E1288"/>
      <c r="F1288"/>
      <c r="G1288"/>
    </row>
    <row r="1289" spans="1:7" ht="15" customHeight="1" x14ac:dyDescent="0.2">
      <c r="A1289"/>
      <c r="B1289"/>
      <c r="C1289"/>
      <c r="D1289"/>
      <c r="E1289"/>
      <c r="F1289"/>
      <c r="G1289"/>
    </row>
    <row r="1290" spans="1:7" ht="15" customHeight="1" x14ac:dyDescent="0.2">
      <c r="A1290"/>
      <c r="B1290"/>
      <c r="C1290"/>
      <c r="D1290"/>
      <c r="E1290"/>
      <c r="F1290"/>
      <c r="G1290"/>
    </row>
    <row r="1291" spans="1:7" ht="15" customHeight="1" x14ac:dyDescent="0.2">
      <c r="A1291"/>
      <c r="B1291"/>
      <c r="C1291"/>
      <c r="D1291"/>
      <c r="E1291"/>
      <c r="F1291"/>
      <c r="G1291"/>
    </row>
    <row r="1292" spans="1:7" ht="15" customHeight="1" x14ac:dyDescent="0.2">
      <c r="A1292"/>
      <c r="B1292"/>
      <c r="C1292"/>
      <c r="D1292"/>
      <c r="E1292"/>
      <c r="F1292"/>
      <c r="G1292"/>
    </row>
    <row r="1293" spans="1:7" ht="15" customHeight="1" x14ac:dyDescent="0.2">
      <c r="A1293"/>
      <c r="B1293"/>
      <c r="C1293"/>
      <c r="D1293"/>
      <c r="E1293"/>
      <c r="F1293"/>
      <c r="G1293"/>
    </row>
    <row r="1294" spans="1:7" ht="15" customHeight="1" x14ac:dyDescent="0.2">
      <c r="A1294"/>
      <c r="B1294"/>
      <c r="C1294"/>
      <c r="D1294"/>
      <c r="E1294"/>
      <c r="F1294"/>
      <c r="G1294"/>
    </row>
    <row r="1295" spans="1:7" ht="15" customHeight="1" x14ac:dyDescent="0.2">
      <c r="A1295"/>
      <c r="B1295"/>
      <c r="C1295"/>
      <c r="D1295"/>
      <c r="E1295"/>
      <c r="F1295"/>
      <c r="G1295"/>
    </row>
    <row r="1296" spans="1:7" ht="15" customHeight="1" x14ac:dyDescent="0.2">
      <c r="A1296"/>
      <c r="B1296"/>
      <c r="C1296"/>
      <c r="D1296"/>
      <c r="E1296"/>
      <c r="F1296"/>
      <c r="G1296"/>
    </row>
    <row r="1297" spans="1:7" ht="15" customHeight="1" x14ac:dyDescent="0.2">
      <c r="A1297"/>
      <c r="B1297"/>
      <c r="C1297"/>
      <c r="D1297"/>
      <c r="E1297"/>
      <c r="F1297"/>
      <c r="G1297"/>
    </row>
    <row r="1298" spans="1:7" ht="15" customHeight="1" x14ac:dyDescent="0.2">
      <c r="A1298"/>
      <c r="B1298"/>
      <c r="C1298"/>
      <c r="D1298"/>
      <c r="E1298"/>
      <c r="F1298"/>
      <c r="G1298"/>
    </row>
    <row r="1299" spans="1:7" ht="15" customHeight="1" x14ac:dyDescent="0.2">
      <c r="A1299"/>
      <c r="B1299"/>
      <c r="C1299"/>
      <c r="D1299"/>
      <c r="E1299"/>
      <c r="F1299"/>
      <c r="G1299"/>
    </row>
    <row r="1300" spans="1:7" ht="15" customHeight="1" x14ac:dyDescent="0.2">
      <c r="A1300"/>
      <c r="B1300"/>
      <c r="C1300"/>
      <c r="D1300"/>
      <c r="E1300"/>
      <c r="F1300"/>
      <c r="G1300"/>
    </row>
    <row r="1301" spans="1:7" ht="15" customHeight="1" x14ac:dyDescent="0.2">
      <c r="A1301"/>
      <c r="B1301"/>
      <c r="C1301"/>
      <c r="D1301"/>
      <c r="E1301"/>
      <c r="F1301"/>
      <c r="G1301"/>
    </row>
    <row r="1302" spans="1:7" ht="15" customHeight="1" x14ac:dyDescent="0.2">
      <c r="A1302"/>
      <c r="B1302"/>
      <c r="C1302"/>
      <c r="D1302"/>
      <c r="E1302"/>
      <c r="F1302"/>
      <c r="G1302"/>
    </row>
    <row r="1303" spans="1:7" ht="15" customHeight="1" x14ac:dyDescent="0.2">
      <c r="A1303"/>
      <c r="B1303"/>
      <c r="C1303"/>
      <c r="D1303"/>
      <c r="E1303"/>
      <c r="F1303"/>
      <c r="G1303"/>
    </row>
    <row r="1304" spans="1:7" ht="15" customHeight="1" x14ac:dyDescent="0.2">
      <c r="A1304"/>
      <c r="B1304"/>
      <c r="C1304"/>
      <c r="D1304"/>
      <c r="E1304"/>
      <c r="F1304"/>
      <c r="G1304"/>
    </row>
    <row r="1305" spans="1:7" ht="15" customHeight="1" x14ac:dyDescent="0.2">
      <c r="A1305"/>
      <c r="B1305"/>
      <c r="C1305"/>
      <c r="D1305"/>
      <c r="E1305"/>
      <c r="F1305"/>
      <c r="G1305"/>
    </row>
    <row r="1306" spans="1:7" ht="15" customHeight="1" x14ac:dyDescent="0.2">
      <c r="A1306"/>
      <c r="B1306"/>
      <c r="C1306"/>
      <c r="D1306"/>
      <c r="E1306"/>
      <c r="F1306"/>
      <c r="G1306"/>
    </row>
    <row r="1307" spans="1:7" ht="15" customHeight="1" x14ac:dyDescent="0.2">
      <c r="A1307"/>
      <c r="B1307"/>
      <c r="C1307"/>
      <c r="D1307"/>
      <c r="E1307"/>
      <c r="F1307"/>
      <c r="G1307"/>
    </row>
    <row r="1308" spans="1:7" ht="15" customHeight="1" x14ac:dyDescent="0.2">
      <c r="A1308"/>
      <c r="B1308"/>
      <c r="C1308"/>
      <c r="D1308"/>
      <c r="E1308"/>
      <c r="F1308"/>
      <c r="G1308"/>
    </row>
    <row r="1309" spans="1:7" ht="15" customHeight="1" x14ac:dyDescent="0.2">
      <c r="A1309"/>
      <c r="B1309"/>
      <c r="C1309"/>
      <c r="D1309"/>
      <c r="E1309"/>
      <c r="F1309"/>
      <c r="G1309"/>
    </row>
    <row r="1310" spans="1:7" ht="15" customHeight="1" x14ac:dyDescent="0.2">
      <c r="A1310"/>
      <c r="B1310"/>
      <c r="C1310"/>
      <c r="D1310"/>
      <c r="E1310"/>
      <c r="F1310"/>
      <c r="G1310"/>
    </row>
    <row r="1311" spans="1:7" ht="15" customHeight="1" x14ac:dyDescent="0.2">
      <c r="A1311"/>
      <c r="B1311"/>
      <c r="C1311"/>
      <c r="D1311"/>
      <c r="E1311"/>
      <c r="F1311"/>
      <c r="G1311"/>
    </row>
    <row r="1312" spans="1:7" ht="15" customHeight="1" x14ac:dyDescent="0.2">
      <c r="A1312"/>
      <c r="B1312"/>
      <c r="C1312"/>
      <c r="D1312"/>
      <c r="E1312"/>
      <c r="F1312"/>
      <c r="G1312"/>
    </row>
    <row r="1313" spans="1:7" ht="15" customHeight="1" x14ac:dyDescent="0.2">
      <c r="A1313"/>
      <c r="B1313"/>
      <c r="C1313"/>
      <c r="D1313"/>
      <c r="E1313"/>
      <c r="F1313"/>
      <c r="G1313"/>
    </row>
    <row r="1314" spans="1:7" ht="15" customHeight="1" x14ac:dyDescent="0.2">
      <c r="A1314"/>
      <c r="B1314"/>
      <c r="C1314"/>
      <c r="D1314"/>
      <c r="E1314"/>
      <c r="F1314"/>
      <c r="G1314"/>
    </row>
    <row r="1315" spans="1:7" ht="15" customHeight="1" x14ac:dyDescent="0.2">
      <c r="A1315"/>
      <c r="B1315"/>
      <c r="C1315"/>
      <c r="D1315"/>
      <c r="E1315"/>
      <c r="F1315"/>
      <c r="G1315"/>
    </row>
    <row r="1316" spans="1:7" ht="15" customHeight="1" x14ac:dyDescent="0.2">
      <c r="A1316"/>
      <c r="B1316"/>
      <c r="C1316"/>
      <c r="D1316"/>
      <c r="E1316"/>
      <c r="F1316"/>
      <c r="G1316"/>
    </row>
    <row r="1317" spans="1:7" ht="15" customHeight="1" x14ac:dyDescent="0.2">
      <c r="A1317"/>
      <c r="B1317"/>
      <c r="C1317"/>
      <c r="D1317"/>
      <c r="E1317"/>
      <c r="F1317"/>
      <c r="G1317"/>
    </row>
    <row r="1318" spans="1:7" ht="15" customHeight="1" x14ac:dyDescent="0.2">
      <c r="A1318"/>
      <c r="B1318"/>
      <c r="C1318"/>
      <c r="D1318"/>
      <c r="E1318"/>
      <c r="F1318"/>
      <c r="G1318"/>
    </row>
    <row r="1319" spans="1:7" ht="15" customHeight="1" x14ac:dyDescent="0.2">
      <c r="A1319"/>
      <c r="B1319"/>
      <c r="C1319"/>
      <c r="D1319"/>
      <c r="E1319"/>
      <c r="F1319"/>
      <c r="G1319"/>
    </row>
    <row r="1320" spans="1:7" ht="15" customHeight="1" x14ac:dyDescent="0.2">
      <c r="A1320"/>
      <c r="B1320"/>
      <c r="C1320"/>
      <c r="D1320"/>
      <c r="E1320"/>
      <c r="F1320"/>
      <c r="G1320"/>
    </row>
    <row r="1321" spans="1:7" ht="15" customHeight="1" x14ac:dyDescent="0.2">
      <c r="A1321"/>
      <c r="B1321"/>
      <c r="C1321"/>
      <c r="D1321"/>
      <c r="E1321"/>
      <c r="F1321"/>
      <c r="G1321"/>
    </row>
    <row r="1322" spans="1:7" ht="15" customHeight="1" x14ac:dyDescent="0.2">
      <c r="A1322"/>
      <c r="B1322"/>
      <c r="C1322"/>
      <c r="D1322"/>
      <c r="E1322"/>
      <c r="F1322"/>
      <c r="G1322"/>
    </row>
    <row r="1323" spans="1:7" ht="15" customHeight="1" x14ac:dyDescent="0.2">
      <c r="A1323"/>
      <c r="B1323"/>
      <c r="C1323"/>
      <c r="D1323"/>
      <c r="E1323"/>
      <c r="F1323"/>
      <c r="G1323"/>
    </row>
    <row r="1324" spans="1:7" ht="15" customHeight="1" x14ac:dyDescent="0.2">
      <c r="A1324"/>
      <c r="B1324"/>
      <c r="C1324"/>
      <c r="D1324"/>
      <c r="E1324"/>
      <c r="F1324"/>
      <c r="G1324"/>
    </row>
    <row r="1325" spans="1:7" ht="15" customHeight="1" x14ac:dyDescent="0.2">
      <c r="A1325"/>
      <c r="B1325"/>
      <c r="C1325"/>
      <c r="D1325"/>
      <c r="E1325"/>
      <c r="F1325"/>
      <c r="G1325"/>
    </row>
    <row r="1326" spans="1:7" ht="15" customHeight="1" x14ac:dyDescent="0.2">
      <c r="A1326"/>
      <c r="B1326"/>
      <c r="C1326"/>
      <c r="D1326"/>
      <c r="E1326"/>
      <c r="F1326"/>
      <c r="G1326"/>
    </row>
    <row r="1327" spans="1:7" ht="15" customHeight="1" x14ac:dyDescent="0.2">
      <c r="A1327"/>
      <c r="B1327"/>
      <c r="C1327"/>
      <c r="D1327"/>
      <c r="E1327"/>
      <c r="F1327"/>
      <c r="G1327"/>
    </row>
    <row r="1328" spans="1:7" ht="15" customHeight="1" x14ac:dyDescent="0.2">
      <c r="A1328"/>
      <c r="B1328"/>
      <c r="C1328"/>
      <c r="D1328"/>
      <c r="E1328"/>
      <c r="F1328"/>
      <c r="G1328"/>
    </row>
    <row r="1329" spans="1:7" ht="15" customHeight="1" x14ac:dyDescent="0.2">
      <c r="A1329"/>
      <c r="B1329"/>
      <c r="C1329"/>
      <c r="D1329"/>
      <c r="E1329"/>
      <c r="F1329"/>
      <c r="G1329"/>
    </row>
    <row r="1330" spans="1:7" ht="15" customHeight="1" x14ac:dyDescent="0.2">
      <c r="A1330"/>
      <c r="B1330"/>
      <c r="C1330"/>
      <c r="D1330"/>
      <c r="E1330"/>
      <c r="F1330"/>
      <c r="G1330"/>
    </row>
    <row r="1331" spans="1:7" ht="15" customHeight="1" x14ac:dyDescent="0.2">
      <c r="A1331"/>
      <c r="B1331"/>
      <c r="C1331"/>
      <c r="D1331"/>
      <c r="E1331"/>
      <c r="F1331"/>
      <c r="G1331"/>
    </row>
    <row r="1332" spans="1:7" ht="15" customHeight="1" x14ac:dyDescent="0.2">
      <c r="A1332"/>
      <c r="B1332"/>
      <c r="C1332"/>
      <c r="D1332"/>
      <c r="E1332"/>
      <c r="F1332"/>
      <c r="G1332"/>
    </row>
    <row r="1333" spans="1:7" ht="15" customHeight="1" x14ac:dyDescent="0.2">
      <c r="A1333"/>
      <c r="B1333"/>
      <c r="C1333"/>
      <c r="D1333"/>
      <c r="E1333"/>
      <c r="F1333"/>
      <c r="G1333"/>
    </row>
    <row r="1334" spans="1:7" ht="15" customHeight="1" x14ac:dyDescent="0.2">
      <c r="A1334"/>
      <c r="B1334"/>
      <c r="C1334"/>
      <c r="D1334"/>
      <c r="E1334"/>
      <c r="F1334"/>
      <c r="G1334"/>
    </row>
    <row r="1335" spans="1:7" ht="15" customHeight="1" x14ac:dyDescent="0.2">
      <c r="A1335"/>
      <c r="B1335"/>
      <c r="C1335"/>
      <c r="D1335"/>
      <c r="E1335"/>
      <c r="F1335"/>
      <c r="G1335"/>
    </row>
    <row r="1336" spans="1:7" ht="15" customHeight="1" x14ac:dyDescent="0.2">
      <c r="A1336"/>
      <c r="B1336"/>
      <c r="C1336"/>
      <c r="D1336"/>
      <c r="E1336"/>
      <c r="F1336"/>
      <c r="G1336"/>
    </row>
    <row r="1337" spans="1:7" ht="15" customHeight="1" x14ac:dyDescent="0.2">
      <c r="A1337"/>
      <c r="B1337"/>
      <c r="C1337"/>
      <c r="D1337"/>
      <c r="E1337"/>
      <c r="F1337"/>
      <c r="G1337"/>
    </row>
    <row r="1338" spans="1:7" ht="15" customHeight="1" x14ac:dyDescent="0.2">
      <c r="A1338"/>
      <c r="B1338"/>
      <c r="C1338"/>
      <c r="D1338"/>
      <c r="E1338"/>
      <c r="F1338"/>
      <c r="G1338"/>
    </row>
    <row r="1339" spans="1:7" ht="15" customHeight="1" x14ac:dyDescent="0.2">
      <c r="A1339"/>
      <c r="B1339"/>
      <c r="C1339"/>
      <c r="D1339"/>
      <c r="E1339"/>
      <c r="F1339"/>
      <c r="G1339"/>
    </row>
    <row r="1340" spans="1:7" ht="15" customHeight="1" x14ac:dyDescent="0.2">
      <c r="A1340"/>
      <c r="B1340"/>
      <c r="C1340"/>
      <c r="D1340"/>
      <c r="E1340"/>
      <c r="F1340"/>
      <c r="G1340"/>
    </row>
    <row r="1341" spans="1:7" ht="15" customHeight="1" x14ac:dyDescent="0.2">
      <c r="A1341"/>
      <c r="B1341"/>
      <c r="C1341"/>
      <c r="D1341"/>
      <c r="E1341"/>
      <c r="F1341"/>
      <c r="G1341"/>
    </row>
    <row r="1342" spans="1:7" ht="15" customHeight="1" x14ac:dyDescent="0.2">
      <c r="A1342"/>
      <c r="B1342"/>
      <c r="C1342"/>
      <c r="D1342"/>
      <c r="E1342"/>
      <c r="F1342"/>
      <c r="G1342"/>
    </row>
    <row r="1343" spans="1:7" ht="15" customHeight="1" x14ac:dyDescent="0.2">
      <c r="A1343"/>
      <c r="B1343"/>
      <c r="C1343"/>
      <c r="D1343"/>
      <c r="E1343"/>
      <c r="F1343"/>
      <c r="G1343"/>
    </row>
    <row r="1344" spans="1:7" ht="15" customHeight="1" x14ac:dyDescent="0.2">
      <c r="A1344"/>
      <c r="B1344"/>
      <c r="C1344"/>
      <c r="D1344"/>
      <c r="E1344"/>
      <c r="F1344"/>
      <c r="G1344"/>
    </row>
    <row r="1345" spans="1:7" ht="15" customHeight="1" x14ac:dyDescent="0.2">
      <c r="A1345"/>
      <c r="B1345"/>
      <c r="C1345"/>
      <c r="D1345"/>
      <c r="E1345"/>
      <c r="F1345"/>
      <c r="G1345"/>
    </row>
    <row r="1346" spans="1:7" ht="15" customHeight="1" x14ac:dyDescent="0.2">
      <c r="A1346"/>
      <c r="B1346"/>
      <c r="C1346"/>
      <c r="D1346"/>
      <c r="E1346"/>
      <c r="F1346"/>
      <c r="G1346"/>
    </row>
    <row r="1347" spans="1:7" ht="15" customHeight="1" x14ac:dyDescent="0.2">
      <c r="A1347"/>
      <c r="B1347"/>
      <c r="C1347"/>
      <c r="D1347"/>
      <c r="E1347"/>
      <c r="F1347"/>
      <c r="G1347"/>
    </row>
    <row r="1348" spans="1:7" ht="15" customHeight="1" x14ac:dyDescent="0.2">
      <c r="A1348"/>
      <c r="B1348"/>
      <c r="C1348"/>
      <c r="D1348"/>
      <c r="E1348"/>
      <c r="F1348"/>
      <c r="G1348"/>
    </row>
    <row r="1349" spans="1:7" ht="15" customHeight="1" x14ac:dyDescent="0.2">
      <c r="A1349"/>
      <c r="B1349"/>
      <c r="C1349"/>
      <c r="D1349"/>
      <c r="E1349"/>
      <c r="F1349"/>
      <c r="G1349"/>
    </row>
    <row r="1350" spans="1:7" ht="15" customHeight="1" x14ac:dyDescent="0.2">
      <c r="A1350"/>
      <c r="B1350"/>
      <c r="C1350"/>
      <c r="D1350"/>
      <c r="E1350"/>
      <c r="F1350"/>
      <c r="G1350"/>
    </row>
    <row r="1351" spans="1:7" ht="15" customHeight="1" x14ac:dyDescent="0.2">
      <c r="A1351"/>
      <c r="B1351"/>
      <c r="C1351"/>
      <c r="D1351"/>
      <c r="E1351"/>
      <c r="F1351"/>
      <c r="G1351"/>
    </row>
    <row r="1352" spans="1:7" ht="15" customHeight="1" x14ac:dyDescent="0.2">
      <c r="A1352"/>
      <c r="B1352"/>
      <c r="C1352"/>
      <c r="D1352"/>
      <c r="E1352"/>
      <c r="F1352"/>
      <c r="G1352"/>
    </row>
    <row r="1353" spans="1:7" ht="15" customHeight="1" x14ac:dyDescent="0.2">
      <c r="A1353"/>
      <c r="B1353"/>
      <c r="C1353"/>
      <c r="D1353"/>
      <c r="E1353"/>
      <c r="F1353"/>
      <c r="G1353"/>
    </row>
    <row r="1354" spans="1:7" ht="15" customHeight="1" x14ac:dyDescent="0.2">
      <c r="A1354"/>
      <c r="B1354"/>
      <c r="C1354"/>
      <c r="D1354"/>
      <c r="E1354"/>
      <c r="F1354"/>
      <c r="G1354"/>
    </row>
    <row r="1355" spans="1:7" ht="15" customHeight="1" x14ac:dyDescent="0.2">
      <c r="A1355"/>
      <c r="B1355"/>
      <c r="C1355"/>
      <c r="D1355"/>
      <c r="E1355"/>
      <c r="F1355"/>
      <c r="G1355"/>
    </row>
    <row r="1356" spans="1:7" ht="15" customHeight="1" x14ac:dyDescent="0.2">
      <c r="A1356"/>
      <c r="B1356"/>
      <c r="C1356"/>
      <c r="D1356"/>
      <c r="E1356"/>
      <c r="F1356"/>
      <c r="G1356"/>
    </row>
    <row r="1357" spans="1:7" ht="15" customHeight="1" x14ac:dyDescent="0.2">
      <c r="A1357"/>
      <c r="B1357"/>
      <c r="C1357"/>
      <c r="D1357"/>
      <c r="E1357"/>
      <c r="F1357"/>
      <c r="G1357"/>
    </row>
    <row r="1358" spans="1:7" ht="15" customHeight="1" x14ac:dyDescent="0.2">
      <c r="A1358"/>
      <c r="B1358"/>
      <c r="C1358"/>
      <c r="D1358"/>
      <c r="E1358"/>
      <c r="F1358"/>
      <c r="G1358"/>
    </row>
    <row r="1359" spans="1:7" ht="15" customHeight="1" x14ac:dyDescent="0.2">
      <c r="A1359"/>
      <c r="B1359"/>
      <c r="C1359"/>
      <c r="D1359"/>
      <c r="E1359"/>
      <c r="F1359"/>
      <c r="G1359"/>
    </row>
    <row r="1360" spans="1:7" ht="15" customHeight="1" x14ac:dyDescent="0.2">
      <c r="A1360"/>
      <c r="B1360"/>
      <c r="C1360"/>
      <c r="D1360"/>
      <c r="E1360"/>
      <c r="F1360"/>
      <c r="G1360"/>
    </row>
    <row r="1361" spans="1:7" ht="15" customHeight="1" x14ac:dyDescent="0.2">
      <c r="A1361"/>
      <c r="B1361"/>
      <c r="C1361"/>
      <c r="D1361"/>
      <c r="E1361"/>
      <c r="F1361"/>
      <c r="G1361"/>
    </row>
    <row r="1362" spans="1:7" ht="15" customHeight="1" x14ac:dyDescent="0.2">
      <c r="A1362"/>
      <c r="B1362"/>
      <c r="C1362"/>
      <c r="D1362"/>
      <c r="E1362"/>
      <c r="F1362"/>
      <c r="G1362"/>
    </row>
    <row r="1363" spans="1:7" ht="15" customHeight="1" x14ac:dyDescent="0.2">
      <c r="A1363"/>
      <c r="B1363"/>
      <c r="C1363"/>
      <c r="D1363"/>
      <c r="E1363"/>
      <c r="F1363"/>
      <c r="G1363"/>
    </row>
    <row r="1364" spans="1:7" ht="15" customHeight="1" x14ac:dyDescent="0.2">
      <c r="A1364"/>
      <c r="B1364"/>
      <c r="C1364"/>
      <c r="D1364"/>
      <c r="E1364"/>
      <c r="F1364"/>
      <c r="G1364"/>
    </row>
    <row r="1365" spans="1:7" ht="15" customHeight="1" x14ac:dyDescent="0.2">
      <c r="A1365"/>
      <c r="B1365"/>
      <c r="C1365"/>
      <c r="D1365"/>
      <c r="E1365"/>
      <c r="F1365"/>
      <c r="G1365"/>
    </row>
    <row r="1366" spans="1:7" ht="15" customHeight="1" x14ac:dyDescent="0.2">
      <c r="A1366"/>
      <c r="B1366"/>
      <c r="C1366"/>
      <c r="D1366"/>
      <c r="E1366"/>
      <c r="F1366"/>
      <c r="G1366"/>
    </row>
    <row r="1367" spans="1:7" ht="15" customHeight="1" x14ac:dyDescent="0.2">
      <c r="A1367"/>
      <c r="B1367"/>
      <c r="C1367"/>
      <c r="D1367"/>
      <c r="E1367"/>
      <c r="F1367"/>
      <c r="G1367"/>
    </row>
    <row r="1368" spans="1:7" ht="15" customHeight="1" x14ac:dyDescent="0.2">
      <c r="A1368"/>
      <c r="B1368"/>
      <c r="C1368"/>
      <c r="D1368"/>
      <c r="E1368"/>
      <c r="F1368"/>
      <c r="G1368"/>
    </row>
    <row r="1369" spans="1:7" ht="15" customHeight="1" x14ac:dyDescent="0.2">
      <c r="A1369"/>
      <c r="B1369"/>
      <c r="C1369"/>
      <c r="D1369"/>
      <c r="E1369"/>
      <c r="F1369"/>
      <c r="G1369"/>
    </row>
    <row r="1370" spans="1:7" ht="15" customHeight="1" x14ac:dyDescent="0.2">
      <c r="A1370"/>
      <c r="B1370"/>
      <c r="C1370"/>
      <c r="D1370"/>
      <c r="E1370"/>
      <c r="F1370"/>
      <c r="G1370"/>
    </row>
    <row r="1371" spans="1:7" ht="15" customHeight="1" x14ac:dyDescent="0.2">
      <c r="A1371"/>
      <c r="B1371"/>
      <c r="C1371"/>
      <c r="D1371"/>
      <c r="E1371"/>
      <c r="F1371"/>
      <c r="G1371"/>
    </row>
    <row r="1372" spans="1:7" ht="15" customHeight="1" x14ac:dyDescent="0.2">
      <c r="A1372"/>
      <c r="B1372"/>
      <c r="C1372"/>
      <c r="D1372"/>
      <c r="E1372"/>
      <c r="F1372"/>
      <c r="G1372"/>
    </row>
    <row r="1373" spans="1:7" ht="15" customHeight="1" x14ac:dyDescent="0.2">
      <c r="A1373"/>
      <c r="B1373"/>
      <c r="C1373"/>
      <c r="D1373"/>
      <c r="E1373"/>
      <c r="F1373"/>
      <c r="G1373"/>
    </row>
    <row r="1374" spans="1:7" ht="15" customHeight="1" x14ac:dyDescent="0.2">
      <c r="A1374"/>
      <c r="B1374"/>
      <c r="C1374"/>
      <c r="D1374"/>
      <c r="E1374"/>
      <c r="F1374"/>
      <c r="G1374"/>
    </row>
    <row r="1375" spans="1:7" ht="15" customHeight="1" x14ac:dyDescent="0.2">
      <c r="A1375"/>
      <c r="B1375"/>
      <c r="C1375"/>
      <c r="D1375"/>
      <c r="E1375"/>
      <c r="F1375"/>
      <c r="G1375"/>
    </row>
    <row r="1376" spans="1:7" ht="15" customHeight="1" x14ac:dyDescent="0.2">
      <c r="A1376"/>
      <c r="B1376"/>
      <c r="C1376"/>
      <c r="D1376"/>
      <c r="E1376"/>
      <c r="F1376"/>
      <c r="G1376"/>
    </row>
    <row r="1377" spans="1:7" ht="15" customHeight="1" x14ac:dyDescent="0.2">
      <c r="A1377"/>
      <c r="B1377"/>
      <c r="C1377"/>
      <c r="D1377"/>
      <c r="E1377"/>
      <c r="F1377"/>
      <c r="G1377"/>
    </row>
    <row r="1378" spans="1:7" ht="15" customHeight="1" x14ac:dyDescent="0.2">
      <c r="A1378"/>
      <c r="B1378"/>
      <c r="C1378"/>
      <c r="D1378"/>
      <c r="E1378"/>
      <c r="F1378"/>
      <c r="G1378"/>
    </row>
    <row r="1379" spans="1:7" ht="15" customHeight="1" x14ac:dyDescent="0.2">
      <c r="A1379"/>
      <c r="B1379"/>
      <c r="C1379"/>
      <c r="D1379"/>
      <c r="E1379"/>
      <c r="F1379"/>
      <c r="G1379"/>
    </row>
    <row r="1380" spans="1:7" ht="15" customHeight="1" x14ac:dyDescent="0.2">
      <c r="A1380"/>
      <c r="B1380"/>
      <c r="C1380"/>
      <c r="D1380"/>
      <c r="E1380"/>
      <c r="F1380"/>
      <c r="G1380"/>
    </row>
    <row r="1381" spans="1:7" ht="15" customHeight="1" x14ac:dyDescent="0.2">
      <c r="A1381"/>
      <c r="B1381"/>
      <c r="C1381"/>
      <c r="D1381"/>
      <c r="E1381"/>
      <c r="F1381"/>
      <c r="G1381"/>
    </row>
    <row r="1382" spans="1:7" ht="15" customHeight="1" x14ac:dyDescent="0.2">
      <c r="A1382"/>
      <c r="B1382"/>
      <c r="C1382"/>
      <c r="D1382"/>
      <c r="E1382"/>
      <c r="F1382"/>
      <c r="G1382"/>
    </row>
    <row r="1383" spans="1:7" ht="15" customHeight="1" x14ac:dyDescent="0.2">
      <c r="A1383"/>
      <c r="B1383"/>
      <c r="C1383"/>
      <c r="D1383"/>
      <c r="E1383"/>
      <c r="F1383"/>
      <c r="G1383"/>
    </row>
    <row r="1384" spans="1:7" ht="15" customHeight="1" x14ac:dyDescent="0.2">
      <c r="A1384"/>
      <c r="B1384"/>
      <c r="C1384"/>
      <c r="D1384"/>
      <c r="E1384"/>
      <c r="F1384"/>
      <c r="G1384"/>
    </row>
    <row r="1385" spans="1:7" ht="15" customHeight="1" x14ac:dyDescent="0.2">
      <c r="A1385"/>
      <c r="B1385"/>
      <c r="C1385"/>
      <c r="D1385"/>
      <c r="E1385"/>
      <c r="F1385"/>
      <c r="G1385"/>
    </row>
    <row r="1386" spans="1:7" ht="15" customHeight="1" x14ac:dyDescent="0.2">
      <c r="A1386"/>
      <c r="B1386"/>
      <c r="C1386"/>
      <c r="D1386"/>
      <c r="E1386"/>
      <c r="F1386"/>
      <c r="G1386"/>
    </row>
    <row r="1387" spans="1:7" ht="15" customHeight="1" x14ac:dyDescent="0.2">
      <c r="A1387"/>
      <c r="B1387"/>
      <c r="C1387"/>
      <c r="D1387"/>
      <c r="E1387"/>
      <c r="F1387"/>
      <c r="G1387"/>
    </row>
    <row r="1388" spans="1:7" ht="15" customHeight="1" x14ac:dyDescent="0.2">
      <c r="A1388"/>
      <c r="B1388"/>
      <c r="C1388"/>
      <c r="D1388"/>
      <c r="E1388"/>
      <c r="F1388"/>
      <c r="G1388"/>
    </row>
    <row r="1389" spans="1:7" ht="15" customHeight="1" x14ac:dyDescent="0.2">
      <c r="A1389"/>
      <c r="B1389"/>
      <c r="C1389"/>
      <c r="D1389"/>
      <c r="E1389"/>
      <c r="F1389"/>
      <c r="G1389"/>
    </row>
    <row r="1390" spans="1:7" ht="15" customHeight="1" x14ac:dyDescent="0.2">
      <c r="A1390"/>
      <c r="B1390"/>
      <c r="C1390"/>
      <c r="D1390"/>
      <c r="E1390"/>
      <c r="F1390"/>
      <c r="G1390"/>
    </row>
    <row r="1391" spans="1:7" ht="15" customHeight="1" x14ac:dyDescent="0.2">
      <c r="A1391"/>
      <c r="B1391"/>
      <c r="C1391"/>
      <c r="D1391"/>
      <c r="E1391"/>
      <c r="F1391"/>
      <c r="G1391"/>
    </row>
    <row r="1392" spans="1:7" ht="15" customHeight="1" x14ac:dyDescent="0.2">
      <c r="A1392"/>
      <c r="B1392"/>
      <c r="C1392"/>
      <c r="D1392"/>
      <c r="E1392"/>
      <c r="F1392"/>
      <c r="G1392"/>
    </row>
    <row r="1393" spans="1:7" ht="15" customHeight="1" x14ac:dyDescent="0.2">
      <c r="A1393"/>
      <c r="B1393"/>
      <c r="C1393"/>
      <c r="D1393"/>
      <c r="E1393"/>
      <c r="F1393"/>
      <c r="G1393"/>
    </row>
    <row r="1394" spans="1:7" ht="15" customHeight="1" x14ac:dyDescent="0.2">
      <c r="A1394"/>
      <c r="B1394"/>
      <c r="C1394"/>
      <c r="D1394"/>
      <c r="E1394"/>
      <c r="F1394"/>
      <c r="G1394"/>
    </row>
    <row r="1395" spans="1:7" ht="15" customHeight="1" x14ac:dyDescent="0.2">
      <c r="A1395"/>
      <c r="B1395"/>
      <c r="C1395"/>
      <c r="D1395"/>
      <c r="E1395"/>
      <c r="F1395"/>
      <c r="G1395"/>
    </row>
    <row r="1396" spans="1:7" ht="15" customHeight="1" x14ac:dyDescent="0.2">
      <c r="A1396"/>
      <c r="B1396"/>
      <c r="C1396"/>
      <c r="D1396"/>
      <c r="E1396"/>
      <c r="F1396"/>
      <c r="G1396"/>
    </row>
    <row r="1397" spans="1:7" ht="15" customHeight="1" x14ac:dyDescent="0.2">
      <c r="A1397"/>
      <c r="B1397"/>
      <c r="C1397"/>
      <c r="D1397"/>
      <c r="E1397"/>
      <c r="F1397"/>
      <c r="G1397"/>
    </row>
    <row r="1398" spans="1:7" ht="15" customHeight="1" x14ac:dyDescent="0.2">
      <c r="A1398"/>
      <c r="B1398"/>
      <c r="C1398"/>
      <c r="D1398"/>
      <c r="E1398"/>
      <c r="F1398"/>
      <c r="G1398"/>
    </row>
    <row r="1399" spans="1:7" ht="15" customHeight="1" x14ac:dyDescent="0.2">
      <c r="A1399"/>
      <c r="B1399"/>
      <c r="C1399"/>
      <c r="D1399"/>
      <c r="E1399"/>
      <c r="F1399"/>
      <c r="G1399"/>
    </row>
    <row r="1400" spans="1:7" ht="15" customHeight="1" x14ac:dyDescent="0.2">
      <c r="A1400"/>
      <c r="B1400"/>
      <c r="C1400"/>
      <c r="D1400"/>
      <c r="E1400"/>
      <c r="F1400"/>
      <c r="G1400"/>
    </row>
    <row r="1401" spans="1:7" ht="15" customHeight="1" x14ac:dyDescent="0.2">
      <c r="A1401"/>
      <c r="B1401"/>
      <c r="C1401"/>
      <c r="D1401"/>
      <c r="E1401"/>
      <c r="F1401"/>
      <c r="G1401"/>
    </row>
    <row r="1402" spans="1:7" ht="15" customHeight="1" x14ac:dyDescent="0.2">
      <c r="A1402"/>
      <c r="B1402"/>
      <c r="C1402"/>
      <c r="D1402"/>
      <c r="E1402"/>
      <c r="F1402"/>
      <c r="G1402"/>
    </row>
    <row r="1403" spans="1:7" ht="15" customHeight="1" x14ac:dyDescent="0.2">
      <c r="A1403"/>
      <c r="B1403"/>
      <c r="C1403"/>
      <c r="D1403"/>
      <c r="E1403"/>
      <c r="F1403"/>
      <c r="G1403"/>
    </row>
    <row r="1404" spans="1:7" ht="15" customHeight="1" x14ac:dyDescent="0.2">
      <c r="A1404"/>
      <c r="B1404"/>
      <c r="C1404"/>
      <c r="D1404"/>
      <c r="E1404"/>
      <c r="F1404"/>
      <c r="G1404"/>
    </row>
    <row r="1405" spans="1:7" ht="15" customHeight="1" x14ac:dyDescent="0.2">
      <c r="A1405"/>
      <c r="B1405"/>
      <c r="C1405"/>
      <c r="D1405"/>
      <c r="E1405"/>
      <c r="F1405"/>
      <c r="G1405"/>
    </row>
    <row r="1406" spans="1:7" ht="15" customHeight="1" x14ac:dyDescent="0.2">
      <c r="A1406"/>
      <c r="B1406"/>
      <c r="C1406"/>
      <c r="D1406"/>
      <c r="E1406"/>
      <c r="F1406"/>
      <c r="G1406"/>
    </row>
    <row r="1407" spans="1:7" ht="15" customHeight="1" x14ac:dyDescent="0.2">
      <c r="A1407"/>
      <c r="B1407"/>
      <c r="C1407"/>
      <c r="D1407"/>
      <c r="E1407"/>
      <c r="F1407"/>
      <c r="G1407"/>
    </row>
    <row r="1408" spans="1:7" ht="15" customHeight="1" x14ac:dyDescent="0.2">
      <c r="A1408"/>
      <c r="B1408"/>
      <c r="C1408"/>
      <c r="D1408"/>
      <c r="E1408"/>
      <c r="F1408"/>
      <c r="G1408"/>
    </row>
    <row r="1409" spans="1:7" ht="15" customHeight="1" x14ac:dyDescent="0.2">
      <c r="A1409"/>
      <c r="B1409"/>
      <c r="C1409"/>
      <c r="D1409"/>
      <c r="E1409"/>
      <c r="F1409"/>
      <c r="G1409"/>
    </row>
    <row r="1410" spans="1:7" ht="15" customHeight="1" x14ac:dyDescent="0.2">
      <c r="A1410"/>
      <c r="B1410"/>
      <c r="C1410"/>
      <c r="D1410"/>
      <c r="E1410"/>
      <c r="F1410"/>
      <c r="G1410"/>
    </row>
    <row r="1411" spans="1:7" ht="15" customHeight="1" x14ac:dyDescent="0.2">
      <c r="A1411"/>
      <c r="B1411"/>
      <c r="C1411"/>
      <c r="D1411"/>
      <c r="E1411"/>
      <c r="F1411"/>
      <c r="G1411"/>
    </row>
    <row r="1412" spans="1:7" ht="15" customHeight="1" x14ac:dyDescent="0.2">
      <c r="A1412"/>
      <c r="B1412"/>
      <c r="C1412"/>
      <c r="D1412"/>
      <c r="E1412"/>
      <c r="F1412"/>
      <c r="G1412"/>
    </row>
    <row r="1413" spans="1:7" ht="15" customHeight="1" x14ac:dyDescent="0.2">
      <c r="A1413"/>
      <c r="B1413"/>
      <c r="C1413"/>
      <c r="D1413"/>
      <c r="E1413"/>
      <c r="F1413"/>
      <c r="G1413"/>
    </row>
    <row r="1414" spans="1:7" ht="15" customHeight="1" x14ac:dyDescent="0.2">
      <c r="A1414"/>
      <c r="B1414"/>
      <c r="C1414"/>
      <c r="D1414"/>
      <c r="E1414"/>
      <c r="F1414"/>
      <c r="G1414"/>
    </row>
    <row r="1415" spans="1:7" ht="15" customHeight="1" x14ac:dyDescent="0.2">
      <c r="A1415"/>
      <c r="B1415"/>
      <c r="C1415"/>
      <c r="D1415"/>
      <c r="E1415"/>
      <c r="F1415"/>
      <c r="G1415"/>
    </row>
    <row r="1416" spans="1:7" ht="15" customHeight="1" x14ac:dyDescent="0.2">
      <c r="A1416"/>
      <c r="B1416"/>
      <c r="C1416"/>
      <c r="D1416"/>
      <c r="E1416"/>
      <c r="F1416"/>
      <c r="G1416"/>
    </row>
    <row r="1417" spans="1:7" ht="15" customHeight="1" x14ac:dyDescent="0.2">
      <c r="A1417"/>
      <c r="B1417"/>
      <c r="C1417"/>
      <c r="D1417"/>
      <c r="E1417"/>
      <c r="F1417"/>
      <c r="G1417"/>
    </row>
    <row r="1418" spans="1:7" ht="15" customHeight="1" x14ac:dyDescent="0.2">
      <c r="A1418"/>
      <c r="B1418"/>
      <c r="C1418"/>
      <c r="D1418"/>
      <c r="E1418"/>
      <c r="F1418"/>
      <c r="G1418"/>
    </row>
    <row r="1419" spans="1:7" ht="15" customHeight="1" x14ac:dyDescent="0.2">
      <c r="A1419"/>
      <c r="B1419"/>
      <c r="C1419"/>
      <c r="D1419"/>
      <c r="E1419"/>
      <c r="F1419"/>
      <c r="G1419"/>
    </row>
    <row r="1420" spans="1:7" ht="15" customHeight="1" x14ac:dyDescent="0.2">
      <c r="A1420"/>
      <c r="B1420"/>
      <c r="C1420"/>
      <c r="D1420"/>
      <c r="E1420"/>
      <c r="F1420"/>
      <c r="G1420"/>
    </row>
    <row r="1421" spans="1:7" ht="15" customHeight="1" x14ac:dyDescent="0.2">
      <c r="A1421"/>
      <c r="B1421"/>
      <c r="C1421"/>
      <c r="D1421"/>
      <c r="E1421"/>
      <c r="F1421"/>
      <c r="G1421"/>
    </row>
    <row r="1422" spans="1:7" ht="15" customHeight="1" x14ac:dyDescent="0.2">
      <c r="A1422"/>
      <c r="B1422"/>
      <c r="C1422"/>
      <c r="D1422"/>
      <c r="E1422"/>
      <c r="F1422"/>
      <c r="G1422"/>
    </row>
    <row r="1423" spans="1:7" ht="15" customHeight="1" x14ac:dyDescent="0.2">
      <c r="A1423"/>
      <c r="B1423"/>
      <c r="C1423"/>
      <c r="D1423"/>
      <c r="E1423"/>
      <c r="F1423"/>
      <c r="G1423"/>
    </row>
    <row r="1424" spans="1:7" ht="15" customHeight="1" x14ac:dyDescent="0.2">
      <c r="A1424"/>
      <c r="B1424"/>
      <c r="C1424"/>
      <c r="D1424"/>
      <c r="E1424"/>
      <c r="F1424"/>
      <c r="G1424"/>
    </row>
    <row r="1425" spans="1:7" ht="15" customHeight="1" x14ac:dyDescent="0.2">
      <c r="A1425"/>
      <c r="B1425"/>
      <c r="C1425"/>
      <c r="D1425"/>
      <c r="E1425"/>
      <c r="F1425"/>
      <c r="G1425"/>
    </row>
    <row r="1426" spans="1:7" ht="15" customHeight="1" x14ac:dyDescent="0.2">
      <c r="A1426"/>
      <c r="B1426"/>
      <c r="C1426"/>
      <c r="D1426"/>
      <c r="E1426"/>
      <c r="F1426"/>
      <c r="G1426"/>
    </row>
    <row r="1427" spans="1:7" ht="15" customHeight="1" x14ac:dyDescent="0.2">
      <c r="A1427"/>
      <c r="B1427"/>
      <c r="C1427"/>
      <c r="D1427"/>
      <c r="E1427"/>
      <c r="F1427"/>
      <c r="G1427"/>
    </row>
    <row r="1428" spans="1:7" ht="15" customHeight="1" x14ac:dyDescent="0.2">
      <c r="A1428"/>
      <c r="B1428"/>
      <c r="C1428"/>
      <c r="D1428"/>
      <c r="E1428"/>
      <c r="F1428"/>
      <c r="G1428"/>
    </row>
    <row r="1429" spans="1:7" ht="15" customHeight="1" x14ac:dyDescent="0.2">
      <c r="A1429"/>
      <c r="B1429"/>
      <c r="C1429"/>
      <c r="D1429"/>
      <c r="E1429"/>
      <c r="F1429"/>
      <c r="G1429"/>
    </row>
    <row r="1430" spans="1:7" ht="15" customHeight="1" x14ac:dyDescent="0.2">
      <c r="A1430"/>
      <c r="B1430"/>
      <c r="C1430"/>
      <c r="D1430"/>
      <c r="E1430"/>
      <c r="F1430"/>
      <c r="G1430"/>
    </row>
    <row r="1431" spans="1:7" ht="15" customHeight="1" x14ac:dyDescent="0.2">
      <c r="A1431"/>
      <c r="B1431"/>
      <c r="C1431"/>
      <c r="D1431"/>
      <c r="E1431"/>
      <c r="F1431"/>
      <c r="G1431"/>
    </row>
    <row r="1432" spans="1:7" ht="15" customHeight="1" x14ac:dyDescent="0.2">
      <c r="A1432"/>
      <c r="B1432"/>
      <c r="C1432"/>
      <c r="D1432"/>
      <c r="E1432"/>
      <c r="F1432"/>
      <c r="G1432"/>
    </row>
    <row r="1433" spans="1:7" ht="15" customHeight="1" x14ac:dyDescent="0.2">
      <c r="A1433"/>
      <c r="B1433"/>
      <c r="C1433"/>
      <c r="D1433"/>
      <c r="E1433"/>
      <c r="F1433"/>
      <c r="G1433"/>
    </row>
    <row r="1434" spans="1:7" ht="15" customHeight="1" x14ac:dyDescent="0.2">
      <c r="A1434"/>
      <c r="B1434"/>
      <c r="C1434"/>
      <c r="D1434"/>
      <c r="E1434"/>
      <c r="F1434"/>
      <c r="G1434"/>
    </row>
    <row r="1435" spans="1:7" ht="15" customHeight="1" x14ac:dyDescent="0.2">
      <c r="A1435"/>
      <c r="B1435"/>
      <c r="C1435"/>
      <c r="D1435"/>
      <c r="E1435"/>
      <c r="F1435"/>
      <c r="G1435"/>
    </row>
    <row r="1436" spans="1:7" ht="15" customHeight="1" x14ac:dyDescent="0.2">
      <c r="A1436"/>
      <c r="B1436"/>
      <c r="C1436"/>
      <c r="D1436"/>
      <c r="E1436"/>
      <c r="F1436"/>
      <c r="G1436"/>
    </row>
    <row r="1437" spans="1:7" ht="15" customHeight="1" x14ac:dyDescent="0.2">
      <c r="A1437"/>
      <c r="B1437"/>
      <c r="C1437"/>
      <c r="D1437"/>
      <c r="E1437"/>
      <c r="F1437"/>
      <c r="G1437"/>
    </row>
    <row r="1438" spans="1:7" ht="15" customHeight="1" x14ac:dyDescent="0.2">
      <c r="A1438"/>
      <c r="B1438"/>
      <c r="C1438"/>
      <c r="D1438"/>
      <c r="E1438"/>
      <c r="F1438"/>
      <c r="G1438"/>
    </row>
    <row r="1439" spans="1:7" ht="15" customHeight="1" x14ac:dyDescent="0.2">
      <c r="A1439"/>
      <c r="B1439"/>
      <c r="C1439"/>
      <c r="D1439"/>
      <c r="E1439"/>
      <c r="F1439"/>
      <c r="G1439"/>
    </row>
    <row r="1440" spans="1:7" ht="15" customHeight="1" x14ac:dyDescent="0.2">
      <c r="A1440"/>
      <c r="B1440"/>
      <c r="C1440"/>
      <c r="D1440"/>
      <c r="E1440"/>
      <c r="F1440"/>
      <c r="G1440"/>
    </row>
    <row r="1441" spans="1:7" ht="15" customHeight="1" x14ac:dyDescent="0.2">
      <c r="A1441"/>
      <c r="B1441"/>
      <c r="C1441"/>
      <c r="D1441"/>
      <c r="E1441"/>
      <c r="F1441"/>
      <c r="G1441"/>
    </row>
    <row r="1442" spans="1:7" ht="15" customHeight="1" x14ac:dyDescent="0.2">
      <c r="A1442"/>
      <c r="B1442"/>
      <c r="C1442"/>
      <c r="D1442"/>
      <c r="E1442"/>
      <c r="F1442"/>
      <c r="G1442"/>
    </row>
    <row r="1443" spans="1:7" ht="15" customHeight="1" x14ac:dyDescent="0.2">
      <c r="A1443"/>
      <c r="B1443"/>
      <c r="C1443"/>
      <c r="D1443"/>
      <c r="E1443"/>
      <c r="F1443"/>
      <c r="G1443"/>
    </row>
    <row r="1444" spans="1:7" ht="15" customHeight="1" x14ac:dyDescent="0.2">
      <c r="A1444"/>
      <c r="B1444"/>
      <c r="C1444"/>
      <c r="D1444"/>
      <c r="E1444"/>
      <c r="F1444"/>
      <c r="G1444"/>
    </row>
    <row r="1445" spans="1:7" ht="15" customHeight="1" x14ac:dyDescent="0.2">
      <c r="A1445"/>
      <c r="B1445"/>
      <c r="C1445"/>
      <c r="D1445"/>
      <c r="E1445"/>
      <c r="F1445"/>
      <c r="G1445"/>
    </row>
    <row r="1446" spans="1:7" ht="15" customHeight="1" x14ac:dyDescent="0.2">
      <c r="A1446"/>
      <c r="B1446"/>
      <c r="C1446"/>
      <c r="D1446"/>
      <c r="E1446"/>
      <c r="F1446"/>
      <c r="G1446"/>
    </row>
    <row r="1447" spans="1:7" ht="15" customHeight="1" x14ac:dyDescent="0.2">
      <c r="A1447"/>
      <c r="B1447"/>
      <c r="C1447"/>
      <c r="D1447"/>
      <c r="E1447"/>
      <c r="F1447"/>
      <c r="G1447"/>
    </row>
    <row r="1448" spans="1:7" ht="15" customHeight="1" x14ac:dyDescent="0.2">
      <c r="A1448"/>
      <c r="B1448"/>
      <c r="C1448"/>
      <c r="D1448"/>
      <c r="E1448"/>
      <c r="F1448"/>
      <c r="G1448"/>
    </row>
    <row r="1449" spans="1:7" ht="15" customHeight="1" x14ac:dyDescent="0.2">
      <c r="A1449"/>
      <c r="B1449"/>
      <c r="C1449"/>
      <c r="D1449"/>
      <c r="E1449"/>
      <c r="F1449"/>
      <c r="G1449"/>
    </row>
    <row r="1450" spans="1:7" ht="15" customHeight="1" x14ac:dyDescent="0.2">
      <c r="A1450"/>
      <c r="B1450"/>
      <c r="C1450"/>
      <c r="D1450"/>
      <c r="E1450"/>
      <c r="F1450"/>
      <c r="G1450"/>
    </row>
    <row r="1451" spans="1:7" ht="15" customHeight="1" x14ac:dyDescent="0.2">
      <c r="A1451"/>
      <c r="B1451"/>
      <c r="C1451"/>
      <c r="D1451"/>
      <c r="E1451"/>
      <c r="F1451"/>
      <c r="G1451"/>
    </row>
    <row r="1452" spans="1:7" ht="15" customHeight="1" x14ac:dyDescent="0.2">
      <c r="A1452"/>
      <c r="B1452"/>
      <c r="C1452"/>
      <c r="D1452"/>
      <c r="E1452"/>
      <c r="F1452"/>
      <c r="G1452"/>
    </row>
    <row r="1453" spans="1:7" ht="15" customHeight="1" x14ac:dyDescent="0.2">
      <c r="A1453"/>
      <c r="B1453"/>
      <c r="C1453"/>
      <c r="D1453"/>
      <c r="E1453"/>
      <c r="F1453"/>
      <c r="G1453"/>
    </row>
    <row r="1454" spans="1:7" ht="15" customHeight="1" x14ac:dyDescent="0.2">
      <c r="A1454"/>
      <c r="B1454"/>
      <c r="C1454"/>
      <c r="D1454"/>
      <c r="E1454"/>
      <c r="F1454"/>
      <c r="G1454"/>
    </row>
    <row r="1455" spans="1:7" ht="15" customHeight="1" x14ac:dyDescent="0.2">
      <c r="A1455"/>
      <c r="B1455"/>
      <c r="C1455"/>
      <c r="D1455"/>
      <c r="E1455"/>
      <c r="F1455"/>
      <c r="G1455"/>
    </row>
    <row r="1456" spans="1:7" ht="15" customHeight="1" x14ac:dyDescent="0.2">
      <c r="A1456"/>
      <c r="B1456"/>
      <c r="C1456"/>
      <c r="D1456"/>
      <c r="E1456"/>
      <c r="F1456"/>
      <c r="G1456"/>
    </row>
    <row r="1457" spans="1:7" ht="15" customHeight="1" x14ac:dyDescent="0.2">
      <c r="A1457"/>
      <c r="B1457"/>
      <c r="C1457"/>
      <c r="D1457"/>
      <c r="E1457"/>
      <c r="F1457"/>
      <c r="G1457"/>
    </row>
    <row r="1458" spans="1:7" ht="15" customHeight="1" x14ac:dyDescent="0.2">
      <c r="A1458"/>
      <c r="B1458"/>
      <c r="C1458"/>
      <c r="D1458"/>
      <c r="E1458"/>
      <c r="F1458"/>
      <c r="G1458"/>
    </row>
    <row r="1459" spans="1:7" ht="15" customHeight="1" x14ac:dyDescent="0.2">
      <c r="A1459"/>
      <c r="B1459"/>
      <c r="C1459"/>
      <c r="D1459"/>
      <c r="E1459"/>
      <c r="F1459"/>
      <c r="G1459"/>
    </row>
    <row r="1460" spans="1:7" ht="15" customHeight="1" x14ac:dyDescent="0.2">
      <c r="A1460"/>
      <c r="B1460"/>
      <c r="C1460"/>
      <c r="D1460"/>
      <c r="E1460"/>
      <c r="F1460"/>
      <c r="G1460"/>
    </row>
    <row r="1461" spans="1:7" ht="15" customHeight="1" x14ac:dyDescent="0.2">
      <c r="A1461"/>
      <c r="B1461"/>
      <c r="C1461"/>
      <c r="D1461"/>
      <c r="E1461"/>
      <c r="F1461"/>
      <c r="G1461"/>
    </row>
    <row r="1462" spans="1:7" ht="15" customHeight="1" x14ac:dyDescent="0.2">
      <c r="A1462"/>
      <c r="B1462"/>
      <c r="C1462"/>
      <c r="D1462"/>
      <c r="E1462"/>
      <c r="F1462"/>
      <c r="G1462"/>
    </row>
    <row r="1463" spans="1:7" ht="15" customHeight="1" x14ac:dyDescent="0.2">
      <c r="A1463"/>
      <c r="B1463"/>
      <c r="C1463"/>
      <c r="D1463"/>
      <c r="E1463"/>
      <c r="F1463"/>
      <c r="G1463"/>
    </row>
    <row r="1464" spans="1:7" ht="15" customHeight="1" x14ac:dyDescent="0.2">
      <c r="A1464"/>
      <c r="B1464"/>
      <c r="C1464"/>
      <c r="D1464"/>
      <c r="E1464"/>
      <c r="F1464"/>
      <c r="G1464"/>
    </row>
    <row r="1465" spans="1:7" ht="15" customHeight="1" x14ac:dyDescent="0.2">
      <c r="A1465"/>
      <c r="B1465"/>
      <c r="C1465"/>
      <c r="D1465"/>
      <c r="E1465"/>
      <c r="F1465"/>
      <c r="G1465"/>
    </row>
    <row r="1466" spans="1:7" ht="15" customHeight="1" x14ac:dyDescent="0.2">
      <c r="A1466"/>
      <c r="B1466"/>
      <c r="C1466"/>
      <c r="D1466"/>
      <c r="E1466"/>
      <c r="F1466"/>
      <c r="G1466"/>
    </row>
    <row r="1467" spans="1:7" ht="15" customHeight="1" x14ac:dyDescent="0.2">
      <c r="A1467"/>
      <c r="B1467"/>
      <c r="C1467"/>
      <c r="D1467"/>
      <c r="E1467"/>
      <c r="F1467"/>
      <c r="G1467"/>
    </row>
    <row r="1468" spans="1:7" ht="15" customHeight="1" x14ac:dyDescent="0.2">
      <c r="A1468"/>
      <c r="B1468"/>
      <c r="C1468"/>
      <c r="D1468"/>
      <c r="E1468"/>
      <c r="F1468"/>
      <c r="G1468"/>
    </row>
    <row r="1469" spans="1:7" ht="15" customHeight="1" x14ac:dyDescent="0.2">
      <c r="A1469"/>
      <c r="B1469"/>
      <c r="C1469"/>
      <c r="D1469"/>
      <c r="E1469"/>
      <c r="F1469"/>
      <c r="G1469"/>
    </row>
    <row r="1470" spans="1:7" ht="15" customHeight="1" x14ac:dyDescent="0.2">
      <c r="A1470"/>
      <c r="B1470"/>
      <c r="C1470"/>
      <c r="D1470"/>
      <c r="E1470"/>
      <c r="F1470"/>
      <c r="G1470"/>
    </row>
    <row r="1471" spans="1:7" ht="15" customHeight="1" x14ac:dyDescent="0.2">
      <c r="A1471"/>
      <c r="B1471"/>
      <c r="C1471"/>
      <c r="D1471"/>
      <c r="E1471"/>
      <c r="F1471"/>
      <c r="G1471"/>
    </row>
    <row r="1472" spans="1:7" ht="15" customHeight="1" x14ac:dyDescent="0.2">
      <c r="A1472"/>
      <c r="B1472"/>
      <c r="C1472"/>
      <c r="D1472"/>
      <c r="E1472"/>
      <c r="F1472"/>
      <c r="G1472"/>
    </row>
    <row r="1473" spans="1:7" ht="15" customHeight="1" x14ac:dyDescent="0.2">
      <c r="A1473"/>
      <c r="B1473"/>
      <c r="C1473"/>
      <c r="D1473"/>
      <c r="E1473"/>
      <c r="F1473"/>
      <c r="G1473"/>
    </row>
    <row r="1474" spans="1:7" ht="15" customHeight="1" x14ac:dyDescent="0.2">
      <c r="A1474"/>
      <c r="B1474"/>
      <c r="C1474"/>
      <c r="D1474"/>
      <c r="E1474"/>
      <c r="F1474"/>
      <c r="G1474"/>
    </row>
    <row r="1475" spans="1:7" ht="15" customHeight="1" x14ac:dyDescent="0.2">
      <c r="A1475"/>
      <c r="B1475"/>
      <c r="C1475"/>
      <c r="D1475"/>
      <c r="E1475"/>
      <c r="F1475"/>
      <c r="G1475"/>
    </row>
    <row r="1476" spans="1:7" ht="15" customHeight="1" x14ac:dyDescent="0.2">
      <c r="A1476"/>
      <c r="B1476"/>
      <c r="C1476"/>
      <c r="D1476"/>
      <c r="E1476"/>
      <c r="F1476"/>
      <c r="G1476"/>
    </row>
    <row r="1477" spans="1:7" ht="15" customHeight="1" x14ac:dyDescent="0.2">
      <c r="A1477"/>
      <c r="B1477"/>
      <c r="C1477"/>
      <c r="D1477"/>
      <c r="E1477"/>
      <c r="F1477"/>
      <c r="G1477"/>
    </row>
    <row r="1478" spans="1:7" ht="15" customHeight="1" x14ac:dyDescent="0.2">
      <c r="A1478"/>
      <c r="B1478"/>
      <c r="C1478"/>
      <c r="D1478"/>
      <c r="E1478"/>
      <c r="F1478"/>
      <c r="G1478"/>
    </row>
    <row r="1479" spans="1:7" ht="15" customHeight="1" x14ac:dyDescent="0.2">
      <c r="A1479"/>
      <c r="B1479"/>
      <c r="C1479"/>
      <c r="D1479"/>
      <c r="E1479"/>
      <c r="F1479"/>
      <c r="G1479"/>
    </row>
    <row r="1480" spans="1:7" ht="15" customHeight="1" x14ac:dyDescent="0.2">
      <c r="A1480"/>
      <c r="B1480"/>
      <c r="C1480"/>
      <c r="D1480"/>
      <c r="E1480"/>
      <c r="F1480"/>
      <c r="G1480"/>
    </row>
    <row r="1481" spans="1:7" ht="15" customHeight="1" x14ac:dyDescent="0.2">
      <c r="A1481"/>
      <c r="B1481"/>
      <c r="C1481"/>
      <c r="D1481"/>
      <c r="E1481"/>
      <c r="F1481"/>
      <c r="G1481"/>
    </row>
    <row r="1482" spans="1:7" ht="15" customHeight="1" x14ac:dyDescent="0.2">
      <c r="A1482"/>
      <c r="B1482"/>
      <c r="C1482"/>
      <c r="D1482"/>
      <c r="E1482"/>
      <c r="F1482"/>
      <c r="G1482"/>
    </row>
    <row r="1483" spans="1:7" ht="15" customHeight="1" x14ac:dyDescent="0.2">
      <c r="A1483"/>
      <c r="B1483"/>
      <c r="C1483"/>
      <c r="D1483"/>
      <c r="E1483"/>
      <c r="F1483"/>
      <c r="G1483"/>
    </row>
    <row r="1484" spans="1:7" ht="15" customHeight="1" x14ac:dyDescent="0.2">
      <c r="A1484"/>
      <c r="B1484"/>
      <c r="C1484"/>
      <c r="D1484"/>
      <c r="E1484"/>
      <c r="F1484"/>
      <c r="G1484"/>
    </row>
    <row r="1485" spans="1:7" ht="15" customHeight="1" x14ac:dyDescent="0.2">
      <c r="A1485"/>
      <c r="B1485"/>
      <c r="C1485"/>
      <c r="D1485"/>
      <c r="E1485"/>
      <c r="F1485"/>
      <c r="G1485"/>
    </row>
    <row r="1486" spans="1:7" ht="15" customHeight="1" x14ac:dyDescent="0.2">
      <c r="A1486"/>
      <c r="B1486"/>
      <c r="C1486"/>
      <c r="D1486"/>
      <c r="E1486"/>
      <c r="F1486"/>
      <c r="G1486"/>
    </row>
    <row r="1487" spans="1:7" ht="15" customHeight="1" x14ac:dyDescent="0.2">
      <c r="A1487"/>
      <c r="B1487"/>
      <c r="C1487"/>
      <c r="D1487"/>
      <c r="E1487"/>
      <c r="F1487"/>
      <c r="G1487"/>
    </row>
    <row r="1488" spans="1:7" ht="15" customHeight="1" x14ac:dyDescent="0.2">
      <c r="A1488"/>
      <c r="B1488"/>
      <c r="C1488"/>
      <c r="D1488"/>
      <c r="E1488"/>
      <c r="F1488"/>
      <c r="G1488"/>
    </row>
    <row r="1489" spans="1:7" ht="15" customHeight="1" x14ac:dyDescent="0.2">
      <c r="A1489"/>
      <c r="B1489"/>
      <c r="C1489"/>
      <c r="D1489"/>
      <c r="E1489"/>
      <c r="F1489"/>
      <c r="G1489"/>
    </row>
    <row r="1490" spans="1:7" ht="15" customHeight="1" x14ac:dyDescent="0.2">
      <c r="A1490"/>
      <c r="B1490"/>
      <c r="C1490"/>
      <c r="D1490"/>
      <c r="E1490"/>
      <c r="F1490"/>
      <c r="G1490"/>
    </row>
    <row r="1491" spans="1:7" ht="15" customHeight="1" x14ac:dyDescent="0.2">
      <c r="A1491"/>
      <c r="B1491"/>
      <c r="C1491"/>
      <c r="D1491"/>
      <c r="E1491"/>
      <c r="F1491"/>
      <c r="G1491"/>
    </row>
    <row r="1492" spans="1:7" ht="15" customHeight="1" x14ac:dyDescent="0.2">
      <c r="A1492"/>
      <c r="B1492"/>
      <c r="C1492"/>
      <c r="D1492"/>
      <c r="E1492"/>
      <c r="F1492"/>
      <c r="G1492"/>
    </row>
    <row r="1493" spans="1:7" ht="15" customHeight="1" x14ac:dyDescent="0.2">
      <c r="A1493"/>
      <c r="B1493"/>
      <c r="C1493"/>
      <c r="D1493"/>
      <c r="E1493"/>
      <c r="F1493"/>
      <c r="G1493"/>
    </row>
    <row r="1494" spans="1:7" ht="15" customHeight="1" x14ac:dyDescent="0.2">
      <c r="A1494"/>
      <c r="B1494"/>
      <c r="C1494"/>
      <c r="D1494"/>
      <c r="E1494"/>
      <c r="F1494"/>
      <c r="G1494"/>
    </row>
    <row r="1495" spans="1:7" ht="15" customHeight="1" x14ac:dyDescent="0.2">
      <c r="A1495"/>
      <c r="B1495"/>
      <c r="C1495"/>
      <c r="D1495"/>
      <c r="E1495"/>
      <c r="F1495"/>
      <c r="G1495"/>
    </row>
    <row r="1496" spans="1:7" ht="15" customHeight="1" x14ac:dyDescent="0.2">
      <c r="A1496"/>
      <c r="B1496"/>
      <c r="C1496"/>
      <c r="D1496"/>
      <c r="E1496"/>
      <c r="F1496"/>
      <c r="G1496"/>
    </row>
    <row r="1497" spans="1:7" ht="15" customHeight="1" x14ac:dyDescent="0.2">
      <c r="A1497"/>
      <c r="B1497"/>
      <c r="C1497"/>
      <c r="D1497"/>
      <c r="E1497"/>
      <c r="F1497"/>
      <c r="G1497"/>
    </row>
    <row r="1498" spans="1:7" ht="15" customHeight="1" x14ac:dyDescent="0.2">
      <c r="A1498"/>
      <c r="B1498"/>
      <c r="C1498"/>
      <c r="D1498"/>
      <c r="E1498"/>
      <c r="F1498"/>
      <c r="G1498"/>
    </row>
    <row r="1499" spans="1:7" ht="15" customHeight="1" x14ac:dyDescent="0.2">
      <c r="A1499"/>
      <c r="B1499"/>
      <c r="C1499"/>
      <c r="D1499"/>
      <c r="E1499"/>
      <c r="F1499"/>
      <c r="G1499"/>
    </row>
    <row r="1500" spans="1:7" ht="15" customHeight="1" x14ac:dyDescent="0.2">
      <c r="A1500"/>
      <c r="B1500"/>
      <c r="C1500"/>
      <c r="D1500"/>
      <c r="E1500"/>
      <c r="F1500"/>
      <c r="G1500"/>
    </row>
    <row r="1501" spans="1:7" ht="15" customHeight="1" x14ac:dyDescent="0.2">
      <c r="A1501"/>
      <c r="B1501"/>
      <c r="C1501"/>
      <c r="D1501"/>
      <c r="E1501"/>
      <c r="F1501"/>
      <c r="G1501"/>
    </row>
    <row r="1502" spans="1:7" ht="15" customHeight="1" x14ac:dyDescent="0.2">
      <c r="A1502"/>
      <c r="B1502"/>
      <c r="C1502"/>
      <c r="D1502"/>
      <c r="E1502"/>
      <c r="F1502"/>
      <c r="G1502"/>
    </row>
    <row r="1503" spans="1:7" ht="15" customHeight="1" x14ac:dyDescent="0.2">
      <c r="A1503"/>
      <c r="B1503"/>
      <c r="C1503"/>
      <c r="D1503"/>
      <c r="E1503"/>
      <c r="F1503"/>
      <c r="G1503"/>
    </row>
    <row r="1504" spans="1:7" ht="15" customHeight="1" x14ac:dyDescent="0.2">
      <c r="A1504"/>
      <c r="B1504"/>
      <c r="C1504"/>
      <c r="D1504"/>
      <c r="E1504"/>
      <c r="F1504"/>
      <c r="G1504"/>
    </row>
    <row r="1505" spans="1:7" ht="15" customHeight="1" x14ac:dyDescent="0.2">
      <c r="A1505"/>
      <c r="B1505"/>
      <c r="C1505"/>
      <c r="D1505"/>
      <c r="E1505"/>
      <c r="F1505"/>
      <c r="G1505"/>
    </row>
    <row r="1506" spans="1:7" ht="15" customHeight="1" x14ac:dyDescent="0.2">
      <c r="A1506"/>
      <c r="B1506"/>
      <c r="C1506"/>
      <c r="D1506"/>
      <c r="E1506"/>
      <c r="F1506"/>
      <c r="G1506"/>
    </row>
    <row r="1507" spans="1:7" ht="15" customHeight="1" x14ac:dyDescent="0.2">
      <c r="A1507"/>
      <c r="B1507"/>
      <c r="C1507"/>
      <c r="D1507"/>
      <c r="E1507"/>
      <c r="F1507"/>
      <c r="G1507"/>
    </row>
    <row r="1508" spans="1:7" ht="15" customHeight="1" x14ac:dyDescent="0.2">
      <c r="A1508"/>
      <c r="B1508"/>
      <c r="C1508"/>
      <c r="D1508"/>
      <c r="E1508"/>
      <c r="F1508"/>
      <c r="G1508"/>
    </row>
    <row r="1509" spans="1:7" ht="15" customHeight="1" x14ac:dyDescent="0.2">
      <c r="A1509"/>
      <c r="B1509"/>
      <c r="C1509"/>
      <c r="D1509"/>
      <c r="E1509"/>
      <c r="F1509"/>
      <c r="G1509"/>
    </row>
    <row r="1510" spans="1:7" ht="15" customHeight="1" x14ac:dyDescent="0.2">
      <c r="A1510"/>
      <c r="B1510"/>
      <c r="C1510"/>
      <c r="D1510"/>
      <c r="E1510"/>
      <c r="F1510"/>
      <c r="G1510"/>
    </row>
    <row r="1511" spans="1:7" ht="15" customHeight="1" x14ac:dyDescent="0.2">
      <c r="A1511"/>
      <c r="B1511"/>
      <c r="C1511"/>
      <c r="D1511"/>
      <c r="E1511"/>
      <c r="F1511"/>
      <c r="G1511"/>
    </row>
    <row r="1512" spans="1:7" ht="15" customHeight="1" x14ac:dyDescent="0.2">
      <c r="A1512"/>
      <c r="B1512"/>
      <c r="C1512"/>
      <c r="D1512"/>
      <c r="E1512"/>
      <c r="F1512"/>
      <c r="G1512"/>
    </row>
    <row r="1513" spans="1:7" ht="15" customHeight="1" x14ac:dyDescent="0.2">
      <c r="A1513"/>
      <c r="B1513"/>
      <c r="C1513"/>
      <c r="D1513"/>
      <c r="E1513"/>
      <c r="F1513"/>
      <c r="G1513"/>
    </row>
    <row r="1514" spans="1:7" ht="15" customHeight="1" x14ac:dyDescent="0.2">
      <c r="A1514"/>
      <c r="B1514"/>
      <c r="C1514"/>
      <c r="D1514"/>
      <c r="E1514"/>
      <c r="F1514"/>
      <c r="G1514"/>
    </row>
    <row r="1515" spans="1:7" ht="15" customHeight="1" x14ac:dyDescent="0.2">
      <c r="A1515"/>
      <c r="B1515"/>
      <c r="C1515"/>
      <c r="D1515"/>
      <c r="E1515"/>
      <c r="F1515"/>
      <c r="G1515"/>
    </row>
    <row r="1516" spans="1:7" ht="15" customHeight="1" x14ac:dyDescent="0.2">
      <c r="A1516"/>
      <c r="B1516"/>
      <c r="C1516"/>
      <c r="D1516"/>
      <c r="E1516"/>
      <c r="F1516"/>
      <c r="G1516"/>
    </row>
    <row r="1517" spans="1:7" ht="15" customHeight="1" x14ac:dyDescent="0.2">
      <c r="A1517"/>
      <c r="B1517"/>
      <c r="C1517"/>
      <c r="D1517"/>
      <c r="E1517"/>
      <c r="F1517"/>
      <c r="G1517"/>
    </row>
    <row r="1518" spans="1:7" ht="15" customHeight="1" x14ac:dyDescent="0.2">
      <c r="A1518"/>
      <c r="B1518"/>
      <c r="C1518"/>
      <c r="D1518"/>
      <c r="E1518"/>
      <c r="F1518"/>
      <c r="G1518"/>
    </row>
    <row r="1519" spans="1:7" ht="15" customHeight="1" x14ac:dyDescent="0.2">
      <c r="A1519"/>
      <c r="B1519"/>
      <c r="C1519"/>
      <c r="D1519"/>
      <c r="E1519"/>
      <c r="F1519"/>
      <c r="G1519"/>
    </row>
    <row r="1520" spans="1:7" ht="15" customHeight="1" x14ac:dyDescent="0.2">
      <c r="A1520"/>
      <c r="B1520"/>
      <c r="C1520"/>
      <c r="D1520"/>
      <c r="E1520"/>
      <c r="F1520"/>
      <c r="G1520"/>
    </row>
    <row r="1521" spans="1:7" ht="15" customHeight="1" x14ac:dyDescent="0.2">
      <c r="A1521"/>
      <c r="B1521"/>
      <c r="C1521"/>
      <c r="D1521"/>
      <c r="E1521"/>
      <c r="F1521"/>
      <c r="G1521"/>
    </row>
    <row r="1522" spans="1:7" ht="15" customHeight="1" x14ac:dyDescent="0.2">
      <c r="A1522"/>
      <c r="B1522"/>
      <c r="C1522"/>
      <c r="D1522"/>
      <c r="E1522"/>
      <c r="F1522"/>
      <c r="G1522"/>
    </row>
    <row r="1523" spans="1:7" ht="15" customHeight="1" x14ac:dyDescent="0.2">
      <c r="A1523"/>
      <c r="B1523"/>
      <c r="C1523"/>
      <c r="D1523"/>
      <c r="E1523"/>
      <c r="F1523"/>
      <c r="G1523"/>
    </row>
    <row r="1524" spans="1:7" ht="15" customHeight="1" x14ac:dyDescent="0.2">
      <c r="A1524"/>
      <c r="B1524"/>
      <c r="C1524"/>
      <c r="D1524"/>
      <c r="E1524"/>
      <c r="F1524"/>
      <c r="G1524"/>
    </row>
    <row r="1525" spans="1:7" ht="15" customHeight="1" x14ac:dyDescent="0.2">
      <c r="A1525"/>
      <c r="B1525"/>
      <c r="C1525"/>
      <c r="D1525"/>
      <c r="E1525"/>
      <c r="F1525"/>
      <c r="G1525"/>
    </row>
    <row r="1526" spans="1:7" ht="15" customHeight="1" x14ac:dyDescent="0.2">
      <c r="A1526"/>
      <c r="B1526"/>
      <c r="C1526"/>
      <c r="D1526"/>
      <c r="E1526"/>
      <c r="F1526"/>
      <c r="G1526"/>
    </row>
    <row r="1527" spans="1:7" ht="15" customHeight="1" x14ac:dyDescent="0.2">
      <c r="A1527"/>
      <c r="B1527"/>
      <c r="C1527"/>
      <c r="D1527"/>
      <c r="E1527"/>
      <c r="F1527"/>
      <c r="G1527"/>
    </row>
    <row r="1528" spans="1:7" ht="15" customHeight="1" x14ac:dyDescent="0.2">
      <c r="A1528"/>
      <c r="B1528"/>
      <c r="C1528"/>
      <c r="D1528"/>
      <c r="E1528"/>
      <c r="F1528"/>
      <c r="G1528"/>
    </row>
    <row r="1529" spans="1:7" ht="15" customHeight="1" x14ac:dyDescent="0.2">
      <c r="A1529"/>
      <c r="B1529"/>
      <c r="C1529"/>
      <c r="D1529"/>
      <c r="E1529"/>
      <c r="F1529"/>
      <c r="G1529"/>
    </row>
    <row r="1530" spans="1:7" ht="15" customHeight="1" x14ac:dyDescent="0.2">
      <c r="A1530"/>
      <c r="B1530"/>
      <c r="C1530"/>
      <c r="D1530"/>
      <c r="E1530"/>
      <c r="F1530"/>
      <c r="G1530"/>
    </row>
    <row r="1531" spans="1:7" ht="15" customHeight="1" x14ac:dyDescent="0.2">
      <c r="A1531"/>
      <c r="B1531"/>
      <c r="C1531"/>
      <c r="D1531"/>
      <c r="E1531"/>
      <c r="F1531"/>
      <c r="G1531"/>
    </row>
    <row r="1532" spans="1:7" ht="15" customHeight="1" x14ac:dyDescent="0.2">
      <c r="A1532"/>
      <c r="B1532"/>
      <c r="C1532"/>
      <c r="D1532"/>
      <c r="E1532"/>
      <c r="F1532"/>
      <c r="G1532"/>
    </row>
    <row r="1533" spans="1:7" ht="15" customHeight="1" x14ac:dyDescent="0.2">
      <c r="A1533"/>
      <c r="B1533"/>
      <c r="C1533"/>
      <c r="D1533"/>
      <c r="E1533"/>
      <c r="F1533"/>
      <c r="G1533"/>
    </row>
    <row r="1534" spans="1:7" ht="15" customHeight="1" x14ac:dyDescent="0.2">
      <c r="A1534"/>
      <c r="B1534"/>
      <c r="C1534"/>
      <c r="D1534"/>
      <c r="E1534"/>
      <c r="F1534"/>
      <c r="G1534"/>
    </row>
    <row r="1535" spans="1:7" ht="15" customHeight="1" x14ac:dyDescent="0.2">
      <c r="A1535"/>
      <c r="B1535"/>
      <c r="C1535"/>
      <c r="D1535"/>
      <c r="E1535"/>
      <c r="F1535"/>
      <c r="G1535"/>
    </row>
    <row r="1536" spans="1:7" ht="15" customHeight="1" x14ac:dyDescent="0.2">
      <c r="A1536"/>
      <c r="B1536"/>
      <c r="C1536"/>
      <c r="D1536"/>
      <c r="E1536"/>
      <c r="F1536"/>
      <c r="G1536"/>
    </row>
    <row r="1537" spans="1:7" ht="15" customHeight="1" x14ac:dyDescent="0.2">
      <c r="A1537"/>
      <c r="B1537"/>
      <c r="C1537"/>
      <c r="D1537"/>
      <c r="E1537"/>
      <c r="F1537"/>
      <c r="G1537"/>
    </row>
    <row r="1538" spans="1:7" ht="15" customHeight="1" x14ac:dyDescent="0.2">
      <c r="A1538"/>
      <c r="B1538"/>
      <c r="C1538"/>
      <c r="D1538"/>
      <c r="E1538"/>
      <c r="F1538"/>
      <c r="G1538"/>
    </row>
    <row r="1539" spans="1:7" ht="15" customHeight="1" x14ac:dyDescent="0.2">
      <c r="A1539"/>
      <c r="B1539"/>
      <c r="C1539"/>
      <c r="D1539"/>
      <c r="E1539"/>
      <c r="F1539"/>
      <c r="G1539"/>
    </row>
    <row r="1540" spans="1:7" ht="15" customHeight="1" x14ac:dyDescent="0.2">
      <c r="A1540"/>
      <c r="B1540"/>
      <c r="C1540"/>
      <c r="D1540"/>
      <c r="E1540"/>
      <c r="F1540"/>
      <c r="G1540"/>
    </row>
    <row r="1541" spans="1:7" ht="15" customHeight="1" x14ac:dyDescent="0.2">
      <c r="A1541"/>
      <c r="B1541"/>
      <c r="C1541"/>
      <c r="D1541"/>
      <c r="E1541"/>
      <c r="F1541"/>
      <c r="G1541"/>
    </row>
    <row r="1542" spans="1:7" ht="15" customHeight="1" x14ac:dyDescent="0.2">
      <c r="A1542"/>
      <c r="B1542"/>
      <c r="C1542"/>
      <c r="D1542"/>
      <c r="E1542"/>
      <c r="F1542"/>
      <c r="G1542"/>
    </row>
    <row r="1543" spans="1:7" ht="15" customHeight="1" x14ac:dyDescent="0.2">
      <c r="A1543"/>
      <c r="B1543"/>
      <c r="C1543"/>
      <c r="D1543"/>
      <c r="E1543"/>
      <c r="F1543"/>
      <c r="G1543"/>
    </row>
    <row r="1544" spans="1:7" ht="15" customHeight="1" x14ac:dyDescent="0.2">
      <c r="A1544"/>
      <c r="B1544"/>
      <c r="C1544"/>
      <c r="D1544"/>
      <c r="E1544"/>
      <c r="F1544"/>
      <c r="G1544"/>
    </row>
    <row r="1545" spans="1:7" ht="15" customHeight="1" x14ac:dyDescent="0.2">
      <c r="A1545"/>
      <c r="B1545"/>
      <c r="C1545"/>
      <c r="D1545"/>
      <c r="E1545"/>
      <c r="F1545"/>
      <c r="G1545"/>
    </row>
    <row r="1546" spans="1:7" ht="15" customHeight="1" x14ac:dyDescent="0.2">
      <c r="A1546"/>
      <c r="B1546"/>
      <c r="C1546"/>
      <c r="D1546"/>
      <c r="E1546"/>
      <c r="F1546"/>
      <c r="G1546"/>
    </row>
    <row r="1547" spans="1:7" ht="15" customHeight="1" x14ac:dyDescent="0.2">
      <c r="A1547"/>
      <c r="B1547"/>
      <c r="C1547"/>
      <c r="D1547"/>
      <c r="E1547"/>
      <c r="F1547"/>
      <c r="G1547"/>
    </row>
    <row r="1548" spans="1:7" ht="15" customHeight="1" x14ac:dyDescent="0.2">
      <c r="A1548"/>
      <c r="B1548"/>
      <c r="C1548"/>
      <c r="D1548"/>
      <c r="E1548"/>
      <c r="F1548"/>
      <c r="G1548"/>
    </row>
    <row r="1549" spans="1:7" ht="15" customHeight="1" x14ac:dyDescent="0.2">
      <c r="A1549"/>
      <c r="B1549"/>
      <c r="C1549"/>
      <c r="D1549"/>
      <c r="E1549"/>
      <c r="F1549"/>
      <c r="G1549"/>
    </row>
    <row r="1550" spans="1:7" ht="15" customHeight="1" x14ac:dyDescent="0.2">
      <c r="A1550"/>
      <c r="B1550"/>
      <c r="C1550"/>
      <c r="D1550"/>
      <c r="E1550"/>
      <c r="F1550"/>
      <c r="G1550"/>
    </row>
    <row r="1551" spans="1:7" ht="15" customHeight="1" x14ac:dyDescent="0.2">
      <c r="A1551"/>
      <c r="B1551"/>
      <c r="C1551"/>
      <c r="D1551"/>
      <c r="E1551"/>
      <c r="F1551"/>
      <c r="G1551"/>
    </row>
    <row r="1552" spans="1:7" ht="15" customHeight="1" x14ac:dyDescent="0.2">
      <c r="A1552"/>
      <c r="B1552"/>
      <c r="C1552"/>
      <c r="D1552"/>
      <c r="E1552"/>
      <c r="F1552"/>
      <c r="G1552"/>
    </row>
    <row r="1553" spans="1:7" ht="15" customHeight="1" x14ac:dyDescent="0.2">
      <c r="A1553"/>
      <c r="B1553"/>
      <c r="C1553"/>
      <c r="D1553"/>
      <c r="E1553"/>
      <c r="F1553"/>
      <c r="G1553"/>
    </row>
    <row r="1554" spans="1:7" ht="15" customHeight="1" x14ac:dyDescent="0.2">
      <c r="A1554"/>
      <c r="B1554"/>
      <c r="C1554"/>
      <c r="D1554"/>
      <c r="E1554"/>
      <c r="F1554"/>
      <c r="G1554"/>
    </row>
    <row r="1555" spans="1:7" ht="15" customHeight="1" x14ac:dyDescent="0.2">
      <c r="A1555"/>
      <c r="B1555"/>
      <c r="C1555"/>
      <c r="D1555"/>
      <c r="E1555"/>
      <c r="F1555"/>
      <c r="G1555"/>
    </row>
    <row r="1556" spans="1:7" ht="15" customHeight="1" x14ac:dyDescent="0.2">
      <c r="A1556"/>
      <c r="B1556"/>
      <c r="C1556"/>
      <c r="D1556"/>
      <c r="E1556"/>
      <c r="F1556"/>
      <c r="G1556"/>
    </row>
    <row r="1557" spans="1:7" ht="15" customHeight="1" x14ac:dyDescent="0.2">
      <c r="A1557"/>
      <c r="B1557"/>
      <c r="C1557"/>
      <c r="D1557"/>
      <c r="E1557"/>
      <c r="F1557"/>
      <c r="G1557"/>
    </row>
    <row r="1558" spans="1:7" ht="15" customHeight="1" x14ac:dyDescent="0.2">
      <c r="A1558"/>
      <c r="B1558"/>
      <c r="C1558"/>
      <c r="D1558"/>
      <c r="E1558"/>
      <c r="F1558"/>
      <c r="G1558"/>
    </row>
    <row r="1559" spans="1:7" ht="15" customHeight="1" x14ac:dyDescent="0.2">
      <c r="A1559"/>
      <c r="B1559"/>
      <c r="C1559"/>
      <c r="D1559"/>
      <c r="E1559"/>
      <c r="F1559"/>
      <c r="G1559"/>
    </row>
    <row r="1560" spans="1:7" ht="15" customHeight="1" x14ac:dyDescent="0.2">
      <c r="A1560"/>
      <c r="B1560"/>
      <c r="C1560"/>
      <c r="D1560"/>
      <c r="E1560"/>
      <c r="F1560"/>
      <c r="G1560"/>
    </row>
    <row r="1561" spans="1:7" ht="15" customHeight="1" x14ac:dyDescent="0.2">
      <c r="A1561"/>
      <c r="B1561"/>
      <c r="C1561"/>
      <c r="D1561"/>
      <c r="E1561"/>
      <c r="F1561"/>
      <c r="G1561"/>
    </row>
    <row r="1562" spans="1:7" ht="15" customHeight="1" x14ac:dyDescent="0.2">
      <c r="A1562"/>
      <c r="B1562"/>
      <c r="C1562"/>
      <c r="D1562"/>
      <c r="E1562"/>
      <c r="F1562"/>
      <c r="G1562"/>
    </row>
    <row r="1563" spans="1:7" ht="15" customHeight="1" x14ac:dyDescent="0.2">
      <c r="A1563"/>
      <c r="B1563"/>
      <c r="C1563"/>
      <c r="D1563"/>
      <c r="E1563"/>
      <c r="F1563"/>
      <c r="G1563"/>
    </row>
    <row r="1564" spans="1:7" ht="15" customHeight="1" x14ac:dyDescent="0.2">
      <c r="A1564"/>
      <c r="B1564"/>
      <c r="C1564"/>
      <c r="D1564"/>
      <c r="E1564"/>
      <c r="F1564"/>
      <c r="G1564"/>
    </row>
    <row r="1565" spans="1:7" ht="15" customHeight="1" x14ac:dyDescent="0.2">
      <c r="A1565"/>
      <c r="B1565"/>
      <c r="C1565"/>
      <c r="D1565"/>
      <c r="E1565"/>
      <c r="F1565"/>
      <c r="G1565"/>
    </row>
    <row r="1566" spans="1:7" ht="15" customHeight="1" x14ac:dyDescent="0.2">
      <c r="A1566"/>
      <c r="B1566"/>
      <c r="C1566"/>
      <c r="D1566"/>
      <c r="E1566"/>
      <c r="F1566"/>
      <c r="G1566"/>
    </row>
    <row r="1567" spans="1:7" ht="15" customHeight="1" x14ac:dyDescent="0.2">
      <c r="A1567"/>
      <c r="B1567"/>
      <c r="C1567"/>
      <c r="D1567"/>
      <c r="E1567"/>
      <c r="F1567"/>
      <c r="G1567"/>
    </row>
    <row r="1568" spans="1:7" ht="15" customHeight="1" x14ac:dyDescent="0.2">
      <c r="A1568"/>
      <c r="B1568"/>
      <c r="C1568"/>
      <c r="D1568"/>
      <c r="E1568"/>
      <c r="F1568"/>
      <c r="G1568"/>
    </row>
    <row r="1569" spans="1:7" ht="15" customHeight="1" x14ac:dyDescent="0.2">
      <c r="A1569"/>
      <c r="B1569"/>
      <c r="C1569"/>
      <c r="D1569"/>
      <c r="E1569"/>
      <c r="F1569"/>
      <c r="G1569"/>
    </row>
    <row r="1570" spans="1:7" ht="15" customHeight="1" x14ac:dyDescent="0.2">
      <c r="A1570"/>
      <c r="B1570"/>
      <c r="C1570"/>
      <c r="D1570"/>
      <c r="E1570"/>
      <c r="F1570"/>
      <c r="G1570"/>
    </row>
    <row r="1571" spans="1:7" ht="15" customHeight="1" x14ac:dyDescent="0.2">
      <c r="A1571"/>
      <c r="B1571"/>
      <c r="C1571"/>
      <c r="D1571"/>
      <c r="E1571"/>
      <c r="F1571"/>
      <c r="G1571"/>
    </row>
    <row r="1572" spans="1:7" ht="15" customHeight="1" x14ac:dyDescent="0.2">
      <c r="A1572"/>
      <c r="B1572"/>
      <c r="C1572"/>
      <c r="D1572"/>
      <c r="E1572"/>
      <c r="F1572"/>
      <c r="G1572"/>
    </row>
    <row r="1573" spans="1:7" ht="15" customHeight="1" x14ac:dyDescent="0.2">
      <c r="A1573"/>
      <c r="B1573"/>
      <c r="C1573"/>
      <c r="D1573"/>
      <c r="E1573"/>
      <c r="F1573"/>
      <c r="G1573"/>
    </row>
    <row r="1574" spans="1:7" ht="15" customHeight="1" x14ac:dyDescent="0.2">
      <c r="A1574"/>
      <c r="B1574"/>
      <c r="C1574"/>
      <c r="D1574"/>
      <c r="E1574"/>
      <c r="F1574"/>
      <c r="G1574"/>
    </row>
    <row r="1575" spans="1:7" ht="15" customHeight="1" x14ac:dyDescent="0.2">
      <c r="A1575"/>
      <c r="B1575"/>
      <c r="C1575"/>
      <c r="D1575"/>
      <c r="E1575"/>
      <c r="F1575"/>
      <c r="G1575"/>
    </row>
    <row r="1576" spans="1:7" ht="15" customHeight="1" x14ac:dyDescent="0.2">
      <c r="A1576"/>
      <c r="B1576"/>
      <c r="C1576"/>
      <c r="D1576"/>
      <c r="E1576"/>
      <c r="F1576"/>
      <c r="G1576"/>
    </row>
    <row r="1577" spans="1:7" ht="15" customHeight="1" x14ac:dyDescent="0.2">
      <c r="A1577"/>
      <c r="B1577"/>
      <c r="C1577"/>
      <c r="D1577"/>
      <c r="E1577"/>
      <c r="F1577"/>
      <c r="G1577"/>
    </row>
    <row r="1578" spans="1:7" ht="15" customHeight="1" x14ac:dyDescent="0.2">
      <c r="A1578"/>
      <c r="B1578"/>
      <c r="C1578"/>
      <c r="D1578"/>
      <c r="E1578"/>
      <c r="F1578"/>
      <c r="G1578"/>
    </row>
    <row r="1579" spans="1:7" ht="15" customHeight="1" x14ac:dyDescent="0.2">
      <c r="A1579"/>
      <c r="B1579"/>
      <c r="C1579"/>
      <c r="D1579"/>
      <c r="E1579"/>
      <c r="F1579"/>
      <c r="G1579"/>
    </row>
    <row r="1580" spans="1:7" ht="15" customHeight="1" x14ac:dyDescent="0.2">
      <c r="A1580"/>
      <c r="B1580"/>
      <c r="C1580"/>
      <c r="D1580"/>
      <c r="E1580"/>
      <c r="F1580"/>
      <c r="G1580"/>
    </row>
    <row r="1581" spans="1:7" ht="15" customHeight="1" x14ac:dyDescent="0.2">
      <c r="A1581"/>
      <c r="B1581"/>
      <c r="C1581"/>
      <c r="D1581"/>
      <c r="E1581"/>
      <c r="F1581"/>
      <c r="G1581"/>
    </row>
    <row r="1582" spans="1:7" ht="15" customHeight="1" x14ac:dyDescent="0.2">
      <c r="A1582"/>
      <c r="B1582"/>
      <c r="C1582"/>
      <c r="D1582"/>
      <c r="E1582"/>
      <c r="F1582"/>
      <c r="G1582"/>
    </row>
    <row r="1583" spans="1:7" ht="15" customHeight="1" x14ac:dyDescent="0.2">
      <c r="A1583"/>
      <c r="B1583"/>
      <c r="C1583"/>
      <c r="D1583"/>
      <c r="E1583"/>
      <c r="F1583"/>
      <c r="G1583"/>
    </row>
    <row r="1584" spans="1:7" ht="15" customHeight="1" x14ac:dyDescent="0.2">
      <c r="A1584"/>
      <c r="B1584"/>
      <c r="C1584"/>
      <c r="D1584"/>
      <c r="E1584"/>
      <c r="F1584"/>
      <c r="G1584"/>
    </row>
    <row r="1585" spans="1:7" ht="15" customHeight="1" x14ac:dyDescent="0.2">
      <c r="A1585"/>
      <c r="B1585"/>
      <c r="C1585"/>
      <c r="D1585"/>
      <c r="E1585"/>
      <c r="F1585"/>
      <c r="G1585"/>
    </row>
    <row r="1586" spans="1:7" ht="15" customHeight="1" x14ac:dyDescent="0.2">
      <c r="A1586"/>
      <c r="B1586"/>
      <c r="C1586"/>
      <c r="D1586"/>
      <c r="E1586"/>
      <c r="F1586"/>
      <c r="G1586"/>
    </row>
    <row r="1587" spans="1:7" ht="15" customHeight="1" x14ac:dyDescent="0.2">
      <c r="A1587"/>
      <c r="B1587"/>
      <c r="C1587"/>
      <c r="D1587"/>
      <c r="E1587"/>
      <c r="F1587"/>
      <c r="G1587"/>
    </row>
    <row r="1588" spans="1:7" ht="15" customHeight="1" x14ac:dyDescent="0.2">
      <c r="A1588"/>
      <c r="B1588"/>
      <c r="C1588"/>
      <c r="D1588"/>
      <c r="E1588"/>
      <c r="F1588"/>
      <c r="G1588"/>
    </row>
    <row r="1589" spans="1:7" ht="15" customHeight="1" x14ac:dyDescent="0.2">
      <c r="A1589"/>
      <c r="B1589"/>
      <c r="C1589"/>
      <c r="D1589"/>
      <c r="E1589"/>
      <c r="F1589"/>
      <c r="G1589"/>
    </row>
    <row r="1590" spans="1:7" ht="15" customHeight="1" x14ac:dyDescent="0.2">
      <c r="A1590"/>
      <c r="B1590"/>
      <c r="C1590"/>
      <c r="D1590"/>
      <c r="E1590"/>
      <c r="F1590"/>
      <c r="G1590"/>
    </row>
    <row r="1591" spans="1:7" ht="15" customHeight="1" x14ac:dyDescent="0.2">
      <c r="A1591"/>
      <c r="B1591"/>
      <c r="C1591"/>
      <c r="D1591"/>
      <c r="E1591"/>
      <c r="F1591"/>
      <c r="G1591"/>
    </row>
    <row r="1592" spans="1:7" ht="15" customHeight="1" x14ac:dyDescent="0.2">
      <c r="A1592"/>
      <c r="B1592"/>
      <c r="C1592"/>
      <c r="D1592"/>
      <c r="E1592"/>
      <c r="F1592"/>
      <c r="G1592"/>
    </row>
    <row r="1593" spans="1:7" ht="15" customHeight="1" x14ac:dyDescent="0.2">
      <c r="A1593"/>
      <c r="B1593"/>
      <c r="C1593"/>
      <c r="D1593"/>
      <c r="E1593"/>
      <c r="F1593"/>
      <c r="G1593"/>
    </row>
    <row r="1594" spans="1:7" ht="15" customHeight="1" x14ac:dyDescent="0.2">
      <c r="A1594"/>
      <c r="B1594"/>
      <c r="C1594"/>
      <c r="D1594"/>
      <c r="E1594"/>
      <c r="F1594"/>
      <c r="G1594"/>
    </row>
    <row r="1595" spans="1:7" ht="15" customHeight="1" x14ac:dyDescent="0.2">
      <c r="A1595"/>
      <c r="B1595"/>
      <c r="C1595"/>
      <c r="D1595"/>
      <c r="E1595"/>
      <c r="F1595"/>
      <c r="G1595"/>
    </row>
    <row r="1596" spans="1:7" ht="15" customHeight="1" x14ac:dyDescent="0.2">
      <c r="A1596"/>
      <c r="B1596"/>
      <c r="C1596"/>
      <c r="D1596"/>
      <c r="E1596"/>
      <c r="F1596"/>
      <c r="G1596"/>
    </row>
    <row r="1597" spans="1:7" ht="15" customHeight="1" x14ac:dyDescent="0.2">
      <c r="A1597"/>
      <c r="B1597"/>
      <c r="C1597"/>
      <c r="D1597"/>
      <c r="E1597"/>
      <c r="F1597"/>
      <c r="G1597"/>
    </row>
    <row r="1598" spans="1:7" ht="15" customHeight="1" x14ac:dyDescent="0.2">
      <c r="A1598"/>
      <c r="B1598"/>
      <c r="C1598"/>
      <c r="D1598"/>
      <c r="E1598"/>
      <c r="F1598"/>
      <c r="G1598"/>
    </row>
    <row r="1599" spans="1:7" ht="15" customHeight="1" x14ac:dyDescent="0.2">
      <c r="A1599"/>
      <c r="B1599"/>
      <c r="C1599"/>
      <c r="D1599"/>
      <c r="E1599"/>
      <c r="F1599"/>
      <c r="G1599"/>
    </row>
    <row r="1600" spans="1:7" ht="15" customHeight="1" x14ac:dyDescent="0.2">
      <c r="A1600"/>
      <c r="B1600"/>
      <c r="C1600"/>
      <c r="D1600"/>
      <c r="E1600"/>
      <c r="F1600"/>
      <c r="G1600"/>
    </row>
    <row r="1601" spans="1:7" ht="15" customHeight="1" x14ac:dyDescent="0.2">
      <c r="A1601"/>
      <c r="B1601"/>
      <c r="C1601"/>
      <c r="D1601"/>
      <c r="E1601"/>
      <c r="F1601"/>
      <c r="G1601"/>
    </row>
    <row r="1602" spans="1:7" ht="15" customHeight="1" x14ac:dyDescent="0.2">
      <c r="A1602"/>
      <c r="B1602"/>
      <c r="C1602"/>
      <c r="D1602"/>
      <c r="E1602"/>
      <c r="F1602"/>
      <c r="G1602"/>
    </row>
    <row r="1603" spans="1:7" ht="15" customHeight="1" x14ac:dyDescent="0.2">
      <c r="A1603"/>
      <c r="B1603"/>
      <c r="C1603"/>
      <c r="D1603"/>
      <c r="E1603"/>
      <c r="F1603"/>
      <c r="G1603"/>
    </row>
    <row r="1604" spans="1:7" ht="15" customHeight="1" x14ac:dyDescent="0.2">
      <c r="A1604"/>
      <c r="B1604"/>
      <c r="C1604"/>
      <c r="D1604"/>
      <c r="E1604"/>
      <c r="F1604"/>
      <c r="G1604"/>
    </row>
    <row r="1605" spans="1:7" ht="15" customHeight="1" x14ac:dyDescent="0.2">
      <c r="A1605"/>
      <c r="B1605"/>
      <c r="C1605"/>
      <c r="D1605"/>
      <c r="E1605"/>
      <c r="F1605"/>
      <c r="G1605"/>
    </row>
    <row r="1606" spans="1:7" ht="15" customHeight="1" x14ac:dyDescent="0.2">
      <c r="A1606"/>
      <c r="B1606"/>
      <c r="C1606"/>
      <c r="D1606"/>
      <c r="E1606"/>
      <c r="F1606"/>
      <c r="G1606"/>
    </row>
    <row r="1607" spans="1:7" ht="15" customHeight="1" x14ac:dyDescent="0.2">
      <c r="A1607"/>
      <c r="B1607"/>
      <c r="C1607"/>
      <c r="D1607"/>
      <c r="E1607"/>
      <c r="F1607"/>
      <c r="G1607"/>
    </row>
    <row r="1608" spans="1:7" ht="15" customHeight="1" x14ac:dyDescent="0.2">
      <c r="A1608"/>
      <c r="B1608"/>
      <c r="C1608"/>
      <c r="D1608"/>
      <c r="E1608"/>
      <c r="F1608"/>
      <c r="G1608"/>
    </row>
    <row r="1609" spans="1:7" ht="15" customHeight="1" x14ac:dyDescent="0.2">
      <c r="A1609"/>
      <c r="B1609"/>
      <c r="C1609"/>
      <c r="D1609"/>
      <c r="E1609"/>
      <c r="F1609"/>
      <c r="G1609"/>
    </row>
    <row r="1610" spans="1:7" ht="15" customHeight="1" x14ac:dyDescent="0.2">
      <c r="A1610"/>
      <c r="B1610"/>
      <c r="C1610"/>
      <c r="D1610"/>
      <c r="E1610"/>
      <c r="F1610"/>
      <c r="G1610"/>
    </row>
    <row r="1611" spans="1:7" ht="15" customHeight="1" x14ac:dyDescent="0.2">
      <c r="A1611"/>
      <c r="B1611"/>
      <c r="C1611"/>
      <c r="D1611"/>
      <c r="E1611"/>
      <c r="F1611"/>
      <c r="G1611"/>
    </row>
    <row r="1612" spans="1:7" ht="15" customHeight="1" x14ac:dyDescent="0.2">
      <c r="A1612"/>
      <c r="B1612"/>
      <c r="C1612"/>
      <c r="D1612"/>
      <c r="E1612"/>
      <c r="F1612"/>
      <c r="G1612"/>
    </row>
    <row r="1613" spans="1:7" ht="15" customHeight="1" x14ac:dyDescent="0.2">
      <c r="A1613"/>
      <c r="B1613"/>
      <c r="C1613"/>
      <c r="D1613"/>
      <c r="E1613"/>
      <c r="F1613"/>
      <c r="G1613"/>
    </row>
    <row r="1614" spans="1:7" ht="15" customHeight="1" x14ac:dyDescent="0.2">
      <c r="A1614"/>
      <c r="B1614"/>
      <c r="C1614"/>
      <c r="D1614"/>
      <c r="E1614"/>
      <c r="F1614"/>
      <c r="G1614"/>
    </row>
    <row r="1615" spans="1:7" ht="15" customHeight="1" x14ac:dyDescent="0.2">
      <c r="A1615"/>
      <c r="B1615"/>
      <c r="C1615"/>
      <c r="D1615"/>
      <c r="E1615"/>
      <c r="F1615"/>
      <c r="G1615"/>
    </row>
    <row r="1616" spans="1:7" ht="15" customHeight="1" x14ac:dyDescent="0.2">
      <c r="A1616"/>
      <c r="B1616"/>
      <c r="C1616"/>
      <c r="D1616"/>
      <c r="E1616"/>
      <c r="F1616"/>
      <c r="G1616"/>
    </row>
    <row r="1617" spans="1:7" ht="15" customHeight="1" x14ac:dyDescent="0.2">
      <c r="A1617"/>
      <c r="B1617"/>
      <c r="C1617"/>
      <c r="D1617"/>
      <c r="E1617"/>
      <c r="F1617"/>
      <c r="G1617"/>
    </row>
    <row r="1618" spans="1:7" ht="15" customHeight="1" x14ac:dyDescent="0.2">
      <c r="A1618"/>
      <c r="B1618"/>
      <c r="C1618"/>
      <c r="D1618"/>
      <c r="E1618"/>
      <c r="F1618"/>
      <c r="G1618"/>
    </row>
    <row r="1619" spans="1:7" ht="15" customHeight="1" x14ac:dyDescent="0.2">
      <c r="A1619"/>
      <c r="B1619"/>
      <c r="C1619"/>
      <c r="D1619"/>
      <c r="E1619"/>
      <c r="F1619"/>
      <c r="G1619"/>
    </row>
    <row r="1620" spans="1:7" ht="15" customHeight="1" x14ac:dyDescent="0.2">
      <c r="A1620"/>
      <c r="B1620"/>
      <c r="C1620"/>
      <c r="D1620"/>
      <c r="E1620"/>
      <c r="F1620"/>
      <c r="G1620"/>
    </row>
    <row r="1621" spans="1:7" ht="15" customHeight="1" x14ac:dyDescent="0.2">
      <c r="A1621"/>
      <c r="B1621"/>
      <c r="C1621"/>
      <c r="D1621"/>
      <c r="E1621"/>
      <c r="F1621"/>
      <c r="G1621"/>
    </row>
    <row r="1622" spans="1:7" ht="15" customHeight="1" x14ac:dyDescent="0.2">
      <c r="A1622"/>
      <c r="B1622"/>
      <c r="C1622"/>
      <c r="D1622"/>
      <c r="E1622"/>
      <c r="F1622"/>
      <c r="G1622"/>
    </row>
    <row r="1623" spans="1:7" ht="15" customHeight="1" x14ac:dyDescent="0.2">
      <c r="A1623"/>
      <c r="B1623"/>
      <c r="C1623"/>
      <c r="D1623"/>
      <c r="E1623"/>
      <c r="F1623"/>
      <c r="G1623"/>
    </row>
    <row r="1624" spans="1:7" ht="15" customHeight="1" x14ac:dyDescent="0.2">
      <c r="A1624"/>
      <c r="B1624"/>
      <c r="C1624"/>
      <c r="D1624"/>
      <c r="E1624"/>
      <c r="F1624"/>
      <c r="G1624"/>
    </row>
    <row r="1625" spans="1:7" ht="15" customHeight="1" x14ac:dyDescent="0.2">
      <c r="A1625"/>
      <c r="B1625"/>
      <c r="C1625"/>
      <c r="D1625"/>
      <c r="E1625"/>
      <c r="F1625"/>
      <c r="G1625"/>
    </row>
    <row r="1626" spans="1:7" ht="15" customHeight="1" x14ac:dyDescent="0.2">
      <c r="A1626"/>
      <c r="B1626"/>
      <c r="C1626"/>
      <c r="D1626"/>
      <c r="E1626"/>
      <c r="F1626"/>
      <c r="G1626"/>
    </row>
    <row r="1627" spans="1:7" ht="15" customHeight="1" x14ac:dyDescent="0.2">
      <c r="A1627"/>
      <c r="B1627"/>
      <c r="C1627"/>
      <c r="D1627"/>
      <c r="E1627"/>
      <c r="F1627"/>
      <c r="G1627"/>
    </row>
    <row r="1628" spans="1:7" ht="15" customHeight="1" x14ac:dyDescent="0.2">
      <c r="A1628"/>
      <c r="B1628"/>
      <c r="C1628"/>
      <c r="D1628"/>
      <c r="E1628"/>
      <c r="F1628"/>
      <c r="G1628"/>
    </row>
    <row r="1629" spans="1:7" ht="15" customHeight="1" x14ac:dyDescent="0.2">
      <c r="A1629"/>
      <c r="B1629"/>
      <c r="C1629"/>
      <c r="D1629"/>
      <c r="E1629"/>
      <c r="F1629"/>
      <c r="G1629"/>
    </row>
    <row r="1630" spans="1:7" ht="15" customHeight="1" x14ac:dyDescent="0.2">
      <c r="A1630"/>
      <c r="B1630"/>
      <c r="C1630"/>
      <c r="D1630"/>
      <c r="E1630"/>
      <c r="F1630"/>
      <c r="G1630"/>
    </row>
    <row r="1631" spans="1:7" ht="15" customHeight="1" x14ac:dyDescent="0.2">
      <c r="A1631"/>
      <c r="B1631"/>
      <c r="C1631"/>
      <c r="D1631"/>
      <c r="E1631"/>
      <c r="F1631"/>
      <c r="G1631"/>
    </row>
    <row r="1632" spans="1:7" ht="15" customHeight="1" x14ac:dyDescent="0.2">
      <c r="A1632"/>
      <c r="B1632"/>
      <c r="C1632"/>
      <c r="D1632"/>
      <c r="E1632"/>
      <c r="F1632"/>
      <c r="G1632"/>
    </row>
    <row r="1633" spans="1:7" ht="15" customHeight="1" x14ac:dyDescent="0.2">
      <c r="A1633"/>
      <c r="B1633"/>
      <c r="C1633"/>
      <c r="D1633"/>
      <c r="E1633"/>
      <c r="F1633"/>
      <c r="G1633"/>
    </row>
    <row r="1634" spans="1:7" ht="15" customHeight="1" x14ac:dyDescent="0.2">
      <c r="A1634"/>
      <c r="B1634"/>
      <c r="C1634"/>
      <c r="D1634"/>
      <c r="E1634"/>
      <c r="F1634"/>
      <c r="G1634"/>
    </row>
    <row r="1635" spans="1:7" ht="15" customHeight="1" x14ac:dyDescent="0.2">
      <c r="A1635"/>
      <c r="B1635"/>
      <c r="C1635"/>
      <c r="D1635"/>
      <c r="E1635"/>
      <c r="F1635"/>
      <c r="G1635"/>
    </row>
    <row r="1636" spans="1:7" ht="15" customHeight="1" x14ac:dyDescent="0.2">
      <c r="A1636"/>
      <c r="B1636"/>
      <c r="C1636"/>
      <c r="D1636"/>
      <c r="E1636"/>
      <c r="F1636"/>
      <c r="G1636"/>
    </row>
    <row r="1637" spans="1:7" ht="15" customHeight="1" x14ac:dyDescent="0.2">
      <c r="A1637"/>
      <c r="B1637"/>
      <c r="C1637"/>
      <c r="D1637"/>
      <c r="E1637"/>
      <c r="F1637"/>
      <c r="G1637"/>
    </row>
    <row r="1638" spans="1:7" ht="15" customHeight="1" x14ac:dyDescent="0.2">
      <c r="A1638"/>
      <c r="B1638"/>
      <c r="C1638"/>
      <c r="D1638"/>
      <c r="E1638"/>
      <c r="F1638"/>
      <c r="G1638"/>
    </row>
    <row r="1639" spans="1:7" ht="15" customHeight="1" x14ac:dyDescent="0.2">
      <c r="A1639"/>
      <c r="B1639"/>
      <c r="C1639"/>
      <c r="D1639"/>
      <c r="E1639"/>
      <c r="F1639"/>
      <c r="G1639"/>
    </row>
    <row r="1640" spans="1:7" ht="15" customHeight="1" x14ac:dyDescent="0.2">
      <c r="A1640"/>
      <c r="B1640"/>
      <c r="C1640"/>
      <c r="D1640"/>
      <c r="E1640"/>
      <c r="F1640"/>
      <c r="G1640"/>
    </row>
    <row r="1641" spans="1:7" ht="15" customHeight="1" x14ac:dyDescent="0.2">
      <c r="A1641"/>
      <c r="B1641"/>
      <c r="C1641"/>
      <c r="D1641"/>
      <c r="E1641"/>
      <c r="F1641"/>
      <c r="G1641"/>
    </row>
    <row r="1642" spans="1:7" ht="15" customHeight="1" x14ac:dyDescent="0.2">
      <c r="A1642"/>
      <c r="B1642"/>
      <c r="C1642"/>
      <c r="D1642"/>
      <c r="E1642"/>
      <c r="F1642"/>
      <c r="G1642"/>
    </row>
    <row r="1643" spans="1:7" ht="15" customHeight="1" x14ac:dyDescent="0.2">
      <c r="A1643"/>
      <c r="B1643"/>
      <c r="C1643"/>
      <c r="D1643"/>
      <c r="E1643"/>
      <c r="F1643"/>
      <c r="G1643"/>
    </row>
    <row r="1644" spans="1:7" ht="15" customHeight="1" x14ac:dyDescent="0.2">
      <c r="A1644"/>
      <c r="B1644"/>
      <c r="C1644"/>
      <c r="D1644"/>
      <c r="E1644"/>
      <c r="F1644"/>
      <c r="G1644"/>
    </row>
    <row r="1645" spans="1:7" ht="15" customHeight="1" x14ac:dyDescent="0.2">
      <c r="A1645"/>
      <c r="B1645"/>
      <c r="C1645"/>
      <c r="D1645"/>
      <c r="E1645"/>
      <c r="F1645"/>
      <c r="G1645"/>
    </row>
    <row r="1646" spans="1:7" ht="15" customHeight="1" x14ac:dyDescent="0.2">
      <c r="A1646"/>
      <c r="B1646"/>
      <c r="C1646"/>
      <c r="D1646"/>
      <c r="E1646"/>
      <c r="F1646"/>
      <c r="G1646"/>
    </row>
    <row r="1647" spans="1:7" ht="15" customHeight="1" x14ac:dyDescent="0.2">
      <c r="A1647"/>
      <c r="B1647"/>
      <c r="C1647"/>
      <c r="D1647"/>
      <c r="E1647"/>
      <c r="F1647"/>
      <c r="G1647"/>
    </row>
    <row r="1648" spans="1:7" ht="15" customHeight="1" x14ac:dyDescent="0.2">
      <c r="A1648"/>
      <c r="B1648"/>
      <c r="C1648"/>
      <c r="D1648"/>
      <c r="E1648"/>
      <c r="F1648"/>
      <c r="G1648"/>
    </row>
    <row r="1649" spans="1:7" ht="15" customHeight="1" x14ac:dyDescent="0.2">
      <c r="A1649"/>
      <c r="B1649"/>
      <c r="C1649"/>
      <c r="D1649"/>
      <c r="E1649"/>
      <c r="F1649"/>
      <c r="G1649"/>
    </row>
    <row r="1650" spans="1:7" ht="15" customHeight="1" x14ac:dyDescent="0.2">
      <c r="A1650"/>
      <c r="B1650"/>
      <c r="C1650"/>
      <c r="D1650"/>
      <c r="E1650"/>
      <c r="F1650"/>
      <c r="G1650"/>
    </row>
    <row r="1651" spans="1:7" ht="15" customHeight="1" x14ac:dyDescent="0.2">
      <c r="A1651"/>
      <c r="B1651"/>
      <c r="C1651"/>
      <c r="D1651"/>
      <c r="E1651"/>
      <c r="F1651"/>
      <c r="G1651"/>
    </row>
    <row r="1652" spans="1:7" ht="15" customHeight="1" x14ac:dyDescent="0.2">
      <c r="A1652"/>
      <c r="B1652"/>
      <c r="C1652"/>
      <c r="D1652"/>
      <c r="E1652"/>
      <c r="F1652"/>
      <c r="G1652"/>
    </row>
    <row r="1653" spans="1:7" ht="15" customHeight="1" x14ac:dyDescent="0.2">
      <c r="A1653"/>
      <c r="B1653"/>
      <c r="C1653"/>
      <c r="D1653"/>
      <c r="E1653"/>
      <c r="F1653"/>
      <c r="G1653"/>
    </row>
    <row r="1654" spans="1:7" ht="15" customHeight="1" x14ac:dyDescent="0.2">
      <c r="A1654"/>
      <c r="B1654"/>
      <c r="C1654"/>
      <c r="D1654"/>
      <c r="E1654"/>
      <c r="F1654"/>
      <c r="G1654"/>
    </row>
    <row r="1655" spans="1:7" ht="15" customHeight="1" x14ac:dyDescent="0.2">
      <c r="A1655"/>
      <c r="B1655"/>
      <c r="C1655"/>
      <c r="D1655"/>
      <c r="E1655"/>
      <c r="F1655"/>
      <c r="G1655"/>
    </row>
    <row r="1656" spans="1:7" ht="15" customHeight="1" x14ac:dyDescent="0.2">
      <c r="A1656"/>
      <c r="B1656"/>
      <c r="C1656"/>
      <c r="D1656"/>
      <c r="E1656"/>
      <c r="F1656"/>
      <c r="G1656"/>
    </row>
    <row r="1657" spans="1:7" ht="15" customHeight="1" x14ac:dyDescent="0.2">
      <c r="A1657"/>
      <c r="B1657"/>
      <c r="C1657"/>
      <c r="D1657"/>
      <c r="E1657"/>
      <c r="F1657"/>
      <c r="G1657"/>
    </row>
    <row r="1658" spans="1:7" ht="15" customHeight="1" x14ac:dyDescent="0.2">
      <c r="A1658"/>
      <c r="B1658"/>
      <c r="C1658"/>
      <c r="D1658"/>
      <c r="E1658"/>
      <c r="F1658"/>
      <c r="G1658"/>
    </row>
    <row r="1659" spans="1:7" ht="15" customHeight="1" x14ac:dyDescent="0.2">
      <c r="A1659"/>
      <c r="B1659"/>
      <c r="C1659"/>
      <c r="D1659"/>
      <c r="E1659"/>
      <c r="F1659"/>
      <c r="G1659"/>
    </row>
    <row r="1660" spans="1:7" ht="15" customHeight="1" x14ac:dyDescent="0.2">
      <c r="A1660"/>
      <c r="B1660"/>
      <c r="C1660"/>
      <c r="D1660"/>
      <c r="E1660"/>
      <c r="F1660"/>
      <c r="G1660"/>
    </row>
    <row r="1661" spans="1:7" ht="15" customHeight="1" x14ac:dyDescent="0.2">
      <c r="A1661"/>
      <c r="B1661"/>
      <c r="C1661"/>
      <c r="D1661"/>
      <c r="E1661"/>
      <c r="F1661"/>
      <c r="G1661"/>
    </row>
    <row r="1662" spans="1:7" ht="15" customHeight="1" x14ac:dyDescent="0.2">
      <c r="A1662"/>
      <c r="B1662"/>
      <c r="C1662"/>
      <c r="D1662"/>
      <c r="E1662"/>
      <c r="F1662"/>
      <c r="G1662"/>
    </row>
    <row r="1663" spans="1:7" ht="15" customHeight="1" x14ac:dyDescent="0.2">
      <c r="A1663"/>
      <c r="B1663"/>
      <c r="C1663"/>
      <c r="D1663"/>
      <c r="E1663"/>
      <c r="F1663"/>
      <c r="G1663"/>
    </row>
    <row r="1664" spans="1:7" ht="15" customHeight="1" x14ac:dyDescent="0.2">
      <c r="A1664"/>
      <c r="B1664"/>
      <c r="C1664"/>
      <c r="D1664"/>
      <c r="E1664"/>
      <c r="F1664"/>
      <c r="G1664"/>
    </row>
    <row r="1665" spans="1:7" ht="15" customHeight="1" x14ac:dyDescent="0.2">
      <c r="A1665"/>
      <c r="B1665"/>
      <c r="C1665"/>
      <c r="D1665"/>
      <c r="E1665"/>
      <c r="F1665"/>
      <c r="G1665"/>
    </row>
    <row r="1666" spans="1:7" ht="15" customHeight="1" x14ac:dyDescent="0.2">
      <c r="A1666"/>
      <c r="B1666"/>
      <c r="C1666"/>
      <c r="D1666"/>
      <c r="E1666"/>
      <c r="F1666"/>
      <c r="G1666"/>
    </row>
    <row r="1667" spans="1:7" ht="15" customHeight="1" x14ac:dyDescent="0.2">
      <c r="A1667"/>
      <c r="B1667"/>
      <c r="C1667"/>
      <c r="D1667"/>
      <c r="E1667"/>
      <c r="F1667"/>
      <c r="G1667"/>
    </row>
    <row r="1668" spans="1:7" ht="15" customHeight="1" x14ac:dyDescent="0.2">
      <c r="A1668"/>
      <c r="B1668"/>
      <c r="C1668"/>
      <c r="D1668"/>
      <c r="E1668"/>
      <c r="F1668"/>
      <c r="G1668"/>
    </row>
    <row r="1669" spans="1:7" ht="15" customHeight="1" x14ac:dyDescent="0.2">
      <c r="A1669"/>
      <c r="B1669"/>
      <c r="C1669"/>
      <c r="D1669"/>
      <c r="E1669"/>
      <c r="F1669"/>
      <c r="G1669"/>
    </row>
    <row r="1670" spans="1:7" ht="15" customHeight="1" x14ac:dyDescent="0.2">
      <c r="A1670"/>
      <c r="B1670"/>
      <c r="C1670"/>
      <c r="D1670"/>
      <c r="E1670"/>
      <c r="F1670"/>
      <c r="G1670"/>
    </row>
    <row r="1671" spans="1:7" ht="15" customHeight="1" x14ac:dyDescent="0.2">
      <c r="A1671"/>
      <c r="B1671"/>
      <c r="C1671"/>
      <c r="D1671"/>
      <c r="E1671"/>
      <c r="F1671"/>
      <c r="G1671"/>
    </row>
    <row r="1672" spans="1:7" ht="15" customHeight="1" x14ac:dyDescent="0.2">
      <c r="A1672"/>
      <c r="B1672"/>
      <c r="C1672"/>
      <c r="D1672"/>
      <c r="E1672"/>
      <c r="F1672"/>
      <c r="G1672"/>
    </row>
    <row r="1673" spans="1:7" ht="15" customHeight="1" x14ac:dyDescent="0.2">
      <c r="A1673"/>
      <c r="B1673"/>
      <c r="C1673"/>
      <c r="D1673"/>
      <c r="E1673"/>
      <c r="F1673"/>
      <c r="G1673"/>
    </row>
    <row r="1674" spans="1:7" ht="15" customHeight="1" x14ac:dyDescent="0.2">
      <c r="A1674"/>
      <c r="B1674"/>
      <c r="C1674"/>
      <c r="D1674"/>
      <c r="E1674"/>
      <c r="F1674"/>
      <c r="G1674"/>
    </row>
    <row r="1675" spans="1:7" ht="15" customHeight="1" x14ac:dyDescent="0.2">
      <c r="A1675"/>
      <c r="B1675"/>
      <c r="C1675"/>
      <c r="D1675"/>
      <c r="E1675"/>
      <c r="F1675"/>
      <c r="G1675"/>
    </row>
    <row r="1676" spans="1:7" ht="15" customHeight="1" x14ac:dyDescent="0.2">
      <c r="A1676"/>
      <c r="B1676"/>
      <c r="C1676"/>
      <c r="D1676"/>
      <c r="E1676"/>
      <c r="F1676"/>
      <c r="G1676"/>
    </row>
    <row r="1677" spans="1:7" ht="15" customHeight="1" x14ac:dyDescent="0.2">
      <c r="A1677"/>
      <c r="B1677"/>
      <c r="C1677"/>
      <c r="D1677"/>
      <c r="E1677"/>
      <c r="F1677"/>
      <c r="G1677"/>
    </row>
    <row r="1678" spans="1:7" ht="15" customHeight="1" x14ac:dyDescent="0.2">
      <c r="A1678"/>
      <c r="B1678"/>
      <c r="C1678"/>
      <c r="D1678"/>
      <c r="E1678"/>
      <c r="F1678"/>
      <c r="G1678"/>
    </row>
    <row r="1679" spans="1:7" ht="15" customHeight="1" x14ac:dyDescent="0.2">
      <c r="A1679"/>
      <c r="B1679"/>
      <c r="C1679"/>
      <c r="D1679"/>
      <c r="E1679"/>
      <c r="F1679"/>
      <c r="G1679"/>
    </row>
    <row r="1680" spans="1:7" ht="15" customHeight="1" x14ac:dyDescent="0.2">
      <c r="A1680"/>
      <c r="B1680"/>
      <c r="C1680"/>
      <c r="D1680"/>
      <c r="E1680"/>
      <c r="F1680"/>
      <c r="G1680"/>
    </row>
    <row r="1681" spans="1:7" ht="15" customHeight="1" x14ac:dyDescent="0.2">
      <c r="A1681"/>
      <c r="B1681"/>
      <c r="C1681"/>
      <c r="D1681"/>
      <c r="E1681"/>
      <c r="F1681"/>
      <c r="G1681"/>
    </row>
    <row r="1682" spans="1:7" ht="15" customHeight="1" x14ac:dyDescent="0.2">
      <c r="A1682"/>
      <c r="B1682"/>
      <c r="C1682"/>
      <c r="D1682"/>
      <c r="E1682"/>
      <c r="F1682"/>
      <c r="G1682"/>
    </row>
    <row r="1683" spans="1:7" ht="15" customHeight="1" x14ac:dyDescent="0.2">
      <c r="A1683"/>
      <c r="B1683"/>
      <c r="C1683"/>
      <c r="D1683"/>
      <c r="E1683"/>
      <c r="F1683"/>
      <c r="G1683"/>
    </row>
    <row r="1684" spans="1:7" ht="15" customHeight="1" x14ac:dyDescent="0.2">
      <c r="A1684"/>
      <c r="B1684"/>
      <c r="C1684"/>
      <c r="D1684"/>
      <c r="E1684"/>
      <c r="F1684"/>
      <c r="G1684"/>
    </row>
    <row r="1685" spans="1:7" ht="15" customHeight="1" x14ac:dyDescent="0.2">
      <c r="A1685"/>
      <c r="B1685"/>
      <c r="C1685"/>
      <c r="D1685"/>
      <c r="E1685"/>
      <c r="F1685"/>
      <c r="G1685"/>
    </row>
    <row r="1686" spans="1:7" ht="15" customHeight="1" x14ac:dyDescent="0.2">
      <c r="A1686"/>
      <c r="B1686"/>
      <c r="C1686"/>
      <c r="D1686"/>
      <c r="E1686"/>
      <c r="F1686"/>
      <c r="G1686"/>
    </row>
    <row r="1687" spans="1:7" ht="15" customHeight="1" x14ac:dyDescent="0.2">
      <c r="A1687"/>
      <c r="B1687"/>
      <c r="C1687"/>
      <c r="D1687"/>
      <c r="E1687"/>
      <c r="F1687"/>
      <c r="G1687"/>
    </row>
    <row r="1688" spans="1:7" ht="15" customHeight="1" x14ac:dyDescent="0.2">
      <c r="A1688"/>
      <c r="B1688"/>
      <c r="C1688"/>
      <c r="D1688"/>
      <c r="E1688"/>
      <c r="F1688"/>
      <c r="G1688"/>
    </row>
    <row r="1689" spans="1:7" ht="15" customHeight="1" x14ac:dyDescent="0.2">
      <c r="A1689"/>
      <c r="B1689"/>
      <c r="C1689"/>
      <c r="D1689"/>
      <c r="E1689"/>
      <c r="F1689"/>
      <c r="G1689"/>
    </row>
    <row r="1690" spans="1:7" ht="15" customHeight="1" x14ac:dyDescent="0.2">
      <c r="A1690"/>
      <c r="B1690"/>
      <c r="C1690"/>
      <c r="D1690"/>
      <c r="E1690"/>
      <c r="F1690"/>
      <c r="G1690"/>
    </row>
    <row r="1691" spans="1:7" ht="15" customHeight="1" x14ac:dyDescent="0.2">
      <c r="A1691"/>
      <c r="B1691"/>
      <c r="C1691"/>
      <c r="D1691"/>
      <c r="E1691"/>
      <c r="F1691"/>
      <c r="G1691"/>
    </row>
    <row r="1692" spans="1:7" ht="15" customHeight="1" x14ac:dyDescent="0.2">
      <c r="A1692"/>
      <c r="B1692"/>
      <c r="C1692"/>
      <c r="D1692"/>
      <c r="E1692"/>
      <c r="F1692"/>
      <c r="G1692"/>
    </row>
    <row r="1693" spans="1:7" ht="15" customHeight="1" x14ac:dyDescent="0.2">
      <c r="A1693"/>
      <c r="B1693"/>
      <c r="C1693"/>
      <c r="D1693"/>
      <c r="E1693"/>
      <c r="F1693"/>
      <c r="G1693"/>
    </row>
    <row r="1694" spans="1:7" ht="15" customHeight="1" x14ac:dyDescent="0.2">
      <c r="A1694"/>
      <c r="B1694"/>
      <c r="C1694"/>
      <c r="D1694"/>
      <c r="E1694"/>
      <c r="F1694"/>
      <c r="G1694"/>
    </row>
    <row r="1695" spans="1:7" ht="15" customHeight="1" x14ac:dyDescent="0.2">
      <c r="A1695"/>
      <c r="B1695"/>
      <c r="C1695"/>
      <c r="D1695"/>
      <c r="E1695"/>
      <c r="F1695"/>
      <c r="G1695"/>
    </row>
    <row r="1696" spans="1:7" ht="15" customHeight="1" x14ac:dyDescent="0.2">
      <c r="A1696"/>
      <c r="B1696"/>
      <c r="C1696"/>
      <c r="D1696"/>
      <c r="E1696"/>
      <c r="F1696"/>
      <c r="G1696"/>
    </row>
    <row r="1697" spans="1:7" ht="15" customHeight="1" x14ac:dyDescent="0.2">
      <c r="A1697"/>
      <c r="B1697"/>
      <c r="C1697"/>
      <c r="D1697"/>
      <c r="E1697"/>
      <c r="F1697"/>
      <c r="G1697"/>
    </row>
    <row r="1698" spans="1:7" ht="15" customHeight="1" x14ac:dyDescent="0.2">
      <c r="A1698"/>
      <c r="B1698"/>
      <c r="C1698"/>
      <c r="D1698"/>
      <c r="E1698"/>
      <c r="F1698"/>
      <c r="G1698"/>
    </row>
    <row r="1699" spans="1:7" ht="15" customHeight="1" x14ac:dyDescent="0.2">
      <c r="A1699"/>
      <c r="B1699"/>
      <c r="C1699"/>
      <c r="D1699"/>
      <c r="E1699"/>
      <c r="F1699"/>
      <c r="G1699"/>
    </row>
    <row r="1700" spans="1:7" ht="15" customHeight="1" x14ac:dyDescent="0.2">
      <c r="A1700"/>
      <c r="B1700"/>
      <c r="C1700"/>
      <c r="D1700"/>
      <c r="E1700"/>
      <c r="F1700"/>
      <c r="G1700"/>
    </row>
    <row r="1701" spans="1:7" ht="15" customHeight="1" x14ac:dyDescent="0.2">
      <c r="A1701"/>
      <c r="B1701"/>
      <c r="C1701"/>
      <c r="D1701"/>
      <c r="E1701"/>
      <c r="F1701"/>
      <c r="G1701"/>
    </row>
    <row r="1702" spans="1:7" ht="15" customHeight="1" x14ac:dyDescent="0.2">
      <c r="A1702"/>
      <c r="B1702"/>
      <c r="C1702"/>
      <c r="D1702"/>
      <c r="E1702"/>
      <c r="F1702"/>
      <c r="G1702"/>
    </row>
    <row r="1703" spans="1:7" ht="15" customHeight="1" x14ac:dyDescent="0.2">
      <c r="A1703"/>
      <c r="B1703"/>
      <c r="C1703"/>
      <c r="D1703"/>
      <c r="E1703"/>
      <c r="F1703"/>
      <c r="G1703"/>
    </row>
    <row r="1704" spans="1:7" ht="15" customHeight="1" x14ac:dyDescent="0.2">
      <c r="A1704"/>
      <c r="B1704"/>
      <c r="C1704"/>
      <c r="D1704"/>
      <c r="E1704"/>
      <c r="F1704"/>
      <c r="G1704"/>
    </row>
    <row r="1705" spans="1:7" ht="15" customHeight="1" x14ac:dyDescent="0.2">
      <c r="A1705"/>
      <c r="B1705"/>
      <c r="C1705"/>
      <c r="D1705"/>
      <c r="E1705"/>
      <c r="F1705"/>
      <c r="G1705"/>
    </row>
    <row r="1706" spans="1:7" ht="15" customHeight="1" x14ac:dyDescent="0.2">
      <c r="A1706"/>
      <c r="B1706"/>
      <c r="C1706"/>
      <c r="D1706"/>
      <c r="E1706"/>
      <c r="F1706"/>
      <c r="G1706"/>
    </row>
    <row r="1707" spans="1:7" ht="15" customHeight="1" x14ac:dyDescent="0.2">
      <c r="A1707"/>
      <c r="B1707"/>
      <c r="C1707"/>
      <c r="D1707"/>
      <c r="E1707"/>
      <c r="F1707"/>
      <c r="G1707"/>
    </row>
    <row r="1708" spans="1:7" ht="15" customHeight="1" x14ac:dyDescent="0.2">
      <c r="A1708"/>
      <c r="B1708"/>
      <c r="C1708"/>
      <c r="D1708"/>
      <c r="E1708"/>
      <c r="F1708"/>
      <c r="G1708"/>
    </row>
    <row r="1709" spans="1:7" ht="15" customHeight="1" x14ac:dyDescent="0.2">
      <c r="A1709"/>
      <c r="B1709"/>
      <c r="C1709"/>
      <c r="D1709"/>
      <c r="E1709"/>
      <c r="F1709"/>
      <c r="G1709"/>
    </row>
    <row r="1710" spans="1:7" ht="15" customHeight="1" x14ac:dyDescent="0.2">
      <c r="A1710"/>
      <c r="B1710"/>
      <c r="C1710"/>
      <c r="D1710"/>
      <c r="E1710"/>
      <c r="F1710"/>
      <c r="G1710"/>
    </row>
    <row r="1711" spans="1:7" ht="15" customHeight="1" x14ac:dyDescent="0.2">
      <c r="A1711"/>
      <c r="B1711"/>
      <c r="C1711"/>
      <c r="D1711"/>
      <c r="E1711"/>
      <c r="F1711"/>
      <c r="G1711"/>
    </row>
    <row r="1712" spans="1:7" ht="15" customHeight="1" x14ac:dyDescent="0.2">
      <c r="A1712"/>
      <c r="B1712"/>
      <c r="C1712"/>
      <c r="D1712"/>
      <c r="E1712"/>
      <c r="F1712"/>
      <c r="G1712"/>
    </row>
    <row r="1713" spans="1:7" ht="15" customHeight="1" x14ac:dyDescent="0.2">
      <c r="A1713"/>
      <c r="B1713"/>
      <c r="C1713"/>
      <c r="D1713"/>
      <c r="E1713"/>
      <c r="F1713"/>
      <c r="G1713"/>
    </row>
    <row r="1714" spans="1:7" ht="15" customHeight="1" x14ac:dyDescent="0.2">
      <c r="A1714"/>
      <c r="B1714"/>
      <c r="C1714"/>
      <c r="D1714"/>
      <c r="E1714"/>
      <c r="F1714"/>
      <c r="G1714"/>
    </row>
    <row r="1715" spans="1:7" ht="15" customHeight="1" x14ac:dyDescent="0.2">
      <c r="A1715"/>
      <c r="B1715"/>
      <c r="C1715"/>
      <c r="D1715"/>
      <c r="E1715"/>
      <c r="F1715"/>
      <c r="G1715"/>
    </row>
    <row r="1716" spans="1:7" ht="15" customHeight="1" x14ac:dyDescent="0.2">
      <c r="A1716"/>
      <c r="B1716"/>
      <c r="C1716"/>
      <c r="D1716"/>
      <c r="E1716"/>
      <c r="F1716"/>
      <c r="G1716"/>
    </row>
    <row r="1717" spans="1:7" ht="15" customHeight="1" x14ac:dyDescent="0.2">
      <c r="A1717"/>
      <c r="B1717"/>
      <c r="C1717"/>
      <c r="D1717"/>
      <c r="E1717"/>
      <c r="F1717"/>
      <c r="G1717"/>
    </row>
    <row r="1718" spans="1:7" ht="15" customHeight="1" x14ac:dyDescent="0.2">
      <c r="A1718"/>
      <c r="B1718"/>
      <c r="C1718"/>
      <c r="D1718"/>
      <c r="E1718"/>
      <c r="F1718"/>
      <c r="G1718"/>
    </row>
    <row r="1719" spans="1:7" ht="15" customHeight="1" x14ac:dyDescent="0.2">
      <c r="A1719"/>
      <c r="B1719"/>
      <c r="C1719"/>
      <c r="D1719"/>
      <c r="E1719"/>
      <c r="F1719"/>
      <c r="G1719"/>
    </row>
    <row r="1720" spans="1:7" ht="15" customHeight="1" x14ac:dyDescent="0.2">
      <c r="A1720"/>
      <c r="B1720"/>
      <c r="C1720"/>
      <c r="D1720"/>
      <c r="E1720"/>
      <c r="F1720"/>
      <c r="G1720"/>
    </row>
    <row r="1721" spans="1:7" ht="15" customHeight="1" x14ac:dyDescent="0.2">
      <c r="A1721"/>
      <c r="B1721"/>
      <c r="C1721"/>
      <c r="D1721"/>
      <c r="E1721"/>
      <c r="F1721"/>
      <c r="G1721"/>
    </row>
    <row r="1722" spans="1:7" ht="15" customHeight="1" x14ac:dyDescent="0.2">
      <c r="A1722"/>
      <c r="B1722"/>
      <c r="C1722"/>
      <c r="D1722"/>
      <c r="E1722"/>
      <c r="F1722"/>
      <c r="G1722"/>
    </row>
    <row r="1723" spans="1:7" ht="15" customHeight="1" x14ac:dyDescent="0.2">
      <c r="A1723"/>
      <c r="B1723"/>
      <c r="C1723"/>
      <c r="D1723"/>
      <c r="E1723"/>
      <c r="F1723"/>
      <c r="G1723"/>
    </row>
    <row r="1724" spans="1:7" ht="15" customHeight="1" x14ac:dyDescent="0.2">
      <c r="A1724"/>
      <c r="B1724"/>
      <c r="C1724"/>
      <c r="D1724"/>
      <c r="E1724"/>
      <c r="F1724"/>
      <c r="G1724"/>
    </row>
    <row r="1725" spans="1:7" ht="15" customHeight="1" x14ac:dyDescent="0.2">
      <c r="A1725"/>
      <c r="B1725"/>
      <c r="C1725"/>
      <c r="D1725"/>
      <c r="E1725"/>
      <c r="F1725"/>
      <c r="G1725"/>
    </row>
    <row r="1726" spans="1:7" ht="15" customHeight="1" x14ac:dyDescent="0.2">
      <c r="A1726"/>
      <c r="B1726"/>
      <c r="C1726"/>
      <c r="D1726"/>
      <c r="E1726"/>
      <c r="F1726"/>
      <c r="G1726"/>
    </row>
    <row r="1727" spans="1:7" ht="15" customHeight="1" x14ac:dyDescent="0.2">
      <c r="A1727"/>
      <c r="B1727"/>
      <c r="C1727"/>
      <c r="D1727"/>
      <c r="E1727"/>
      <c r="F1727"/>
      <c r="G1727"/>
    </row>
    <row r="1728" spans="1:7" ht="15" customHeight="1" x14ac:dyDescent="0.2">
      <c r="A1728"/>
      <c r="B1728"/>
      <c r="C1728"/>
      <c r="D1728"/>
      <c r="E1728"/>
      <c r="F1728"/>
      <c r="G1728"/>
    </row>
    <row r="1729" spans="1:7" ht="15" customHeight="1" x14ac:dyDescent="0.2">
      <c r="A1729"/>
      <c r="B1729"/>
      <c r="C1729"/>
      <c r="D1729"/>
      <c r="E1729"/>
      <c r="F1729"/>
      <c r="G1729"/>
    </row>
    <row r="1730" spans="1:7" ht="15" customHeight="1" x14ac:dyDescent="0.2">
      <c r="A1730"/>
      <c r="B1730"/>
      <c r="C1730"/>
      <c r="D1730"/>
      <c r="E1730"/>
      <c r="F1730"/>
      <c r="G1730"/>
    </row>
    <row r="1731" spans="1:7" ht="15" customHeight="1" x14ac:dyDescent="0.2">
      <c r="A1731"/>
      <c r="B1731"/>
      <c r="C1731"/>
      <c r="D1731"/>
      <c r="E1731"/>
      <c r="F1731"/>
      <c r="G1731"/>
    </row>
    <row r="1732" spans="1:7" ht="15" customHeight="1" x14ac:dyDescent="0.2">
      <c r="A1732"/>
      <c r="B1732"/>
      <c r="C1732"/>
      <c r="D1732"/>
      <c r="E1732"/>
      <c r="F1732"/>
      <c r="G1732"/>
    </row>
    <row r="1733" spans="1:7" ht="15" customHeight="1" x14ac:dyDescent="0.2">
      <c r="A1733"/>
      <c r="B1733"/>
      <c r="C1733"/>
      <c r="D1733"/>
      <c r="E1733"/>
      <c r="F1733"/>
      <c r="G1733"/>
    </row>
    <row r="1734" spans="1:7" ht="15" customHeight="1" x14ac:dyDescent="0.2">
      <c r="A1734"/>
      <c r="B1734"/>
      <c r="C1734"/>
      <c r="D1734"/>
      <c r="E1734"/>
      <c r="F1734"/>
      <c r="G1734"/>
    </row>
    <row r="1735" spans="1:7" ht="15" customHeight="1" x14ac:dyDescent="0.2">
      <c r="A1735"/>
      <c r="B1735"/>
      <c r="C1735"/>
      <c r="D1735"/>
      <c r="E1735"/>
      <c r="F1735"/>
      <c r="G1735"/>
    </row>
    <row r="1736" spans="1:7" ht="15" customHeight="1" x14ac:dyDescent="0.2">
      <c r="A1736"/>
      <c r="B1736"/>
      <c r="C1736"/>
      <c r="D1736"/>
      <c r="E1736"/>
      <c r="F1736"/>
      <c r="G1736"/>
    </row>
    <row r="1737" spans="1:7" ht="15" customHeight="1" x14ac:dyDescent="0.2">
      <c r="A1737"/>
      <c r="B1737"/>
      <c r="C1737"/>
      <c r="D1737"/>
      <c r="E1737"/>
      <c r="F1737"/>
      <c r="G1737"/>
    </row>
    <row r="1738" spans="1:7" ht="15" customHeight="1" x14ac:dyDescent="0.2">
      <c r="A1738"/>
      <c r="B1738"/>
      <c r="C1738"/>
      <c r="D1738"/>
      <c r="E1738"/>
      <c r="F1738"/>
      <c r="G1738"/>
    </row>
    <row r="1739" spans="1:7" ht="15" customHeight="1" x14ac:dyDescent="0.2">
      <c r="A1739"/>
      <c r="B1739"/>
      <c r="C1739"/>
      <c r="D1739"/>
      <c r="E1739"/>
      <c r="F1739"/>
      <c r="G1739"/>
    </row>
    <row r="1740" spans="1:7" ht="15" customHeight="1" x14ac:dyDescent="0.2">
      <c r="A1740"/>
      <c r="B1740"/>
      <c r="C1740"/>
      <c r="D1740"/>
      <c r="E1740"/>
      <c r="F1740"/>
      <c r="G1740"/>
    </row>
    <row r="1741" spans="1:7" ht="15" customHeight="1" x14ac:dyDescent="0.2">
      <c r="A1741"/>
      <c r="B1741"/>
      <c r="C1741"/>
      <c r="D1741"/>
      <c r="E1741"/>
      <c r="F1741"/>
      <c r="G1741"/>
    </row>
    <row r="1742" spans="1:7" ht="15" customHeight="1" x14ac:dyDescent="0.2">
      <c r="A1742"/>
      <c r="B1742"/>
      <c r="C1742"/>
      <c r="D1742"/>
      <c r="E1742"/>
      <c r="F1742"/>
      <c r="G1742"/>
    </row>
    <row r="1743" spans="1:7" ht="15" customHeight="1" x14ac:dyDescent="0.2">
      <c r="A1743"/>
      <c r="B1743"/>
      <c r="C1743"/>
      <c r="D1743"/>
      <c r="E1743"/>
      <c r="F1743"/>
      <c r="G1743"/>
    </row>
    <row r="1744" spans="1:7" ht="15" customHeight="1" x14ac:dyDescent="0.2">
      <c r="A1744"/>
      <c r="B1744"/>
      <c r="C1744"/>
      <c r="D1744"/>
      <c r="E1744"/>
      <c r="F1744"/>
      <c r="G1744"/>
    </row>
    <row r="1745" spans="1:7" ht="15" customHeight="1" x14ac:dyDescent="0.2">
      <c r="A1745"/>
      <c r="B1745"/>
      <c r="C1745"/>
      <c r="D1745"/>
      <c r="E1745"/>
      <c r="F1745"/>
      <c r="G1745"/>
    </row>
    <row r="1746" spans="1:7" ht="15" customHeight="1" x14ac:dyDescent="0.2">
      <c r="A1746"/>
      <c r="B1746"/>
      <c r="C1746"/>
      <c r="D1746"/>
      <c r="E1746"/>
      <c r="F1746"/>
      <c r="G1746"/>
    </row>
    <row r="1747" spans="1:7" ht="15" customHeight="1" x14ac:dyDescent="0.2">
      <c r="A1747"/>
      <c r="B1747"/>
      <c r="C1747"/>
      <c r="D1747"/>
      <c r="E1747"/>
      <c r="F1747"/>
      <c r="G1747"/>
    </row>
    <row r="1748" spans="1:7" ht="15" customHeight="1" x14ac:dyDescent="0.2">
      <c r="A1748"/>
      <c r="B1748"/>
      <c r="C1748"/>
      <c r="D1748"/>
      <c r="E1748"/>
      <c r="F1748"/>
      <c r="G1748"/>
    </row>
    <row r="1749" spans="1:7" ht="15" customHeight="1" x14ac:dyDescent="0.2">
      <c r="A1749"/>
      <c r="B1749"/>
      <c r="C1749"/>
      <c r="D1749"/>
      <c r="E1749"/>
      <c r="F1749"/>
      <c r="G1749"/>
    </row>
    <row r="1750" spans="1:7" ht="15" customHeight="1" x14ac:dyDescent="0.2">
      <c r="A1750"/>
      <c r="B1750"/>
      <c r="C1750"/>
      <c r="D1750"/>
      <c r="E1750"/>
      <c r="F1750"/>
      <c r="G1750"/>
    </row>
    <row r="1751" spans="1:7" ht="15" customHeight="1" x14ac:dyDescent="0.2">
      <c r="A1751"/>
      <c r="B1751"/>
      <c r="C1751"/>
      <c r="D1751"/>
      <c r="E1751"/>
      <c r="F1751"/>
      <c r="G1751"/>
    </row>
    <row r="1752" spans="1:7" ht="15" customHeight="1" x14ac:dyDescent="0.2">
      <c r="A1752"/>
      <c r="B1752"/>
      <c r="C1752"/>
      <c r="D1752"/>
      <c r="E1752"/>
      <c r="F1752"/>
      <c r="G1752"/>
    </row>
    <row r="1753" spans="1:7" ht="15" customHeight="1" x14ac:dyDescent="0.2">
      <c r="A1753"/>
      <c r="B1753"/>
      <c r="C1753"/>
      <c r="D1753"/>
      <c r="E1753"/>
      <c r="F1753"/>
      <c r="G1753"/>
    </row>
    <row r="1754" spans="1:7" ht="15" customHeight="1" x14ac:dyDescent="0.2">
      <c r="A1754"/>
      <c r="B1754"/>
      <c r="C1754"/>
      <c r="D1754"/>
      <c r="E1754"/>
      <c r="F1754"/>
      <c r="G1754"/>
    </row>
    <row r="1755" spans="1:7" ht="15" customHeight="1" x14ac:dyDescent="0.2">
      <c r="A1755"/>
      <c r="B1755"/>
      <c r="C1755"/>
      <c r="D1755"/>
      <c r="E1755"/>
      <c r="F1755"/>
      <c r="G1755"/>
    </row>
    <row r="1756" spans="1:7" ht="15" customHeight="1" x14ac:dyDescent="0.2">
      <c r="A1756"/>
      <c r="B1756"/>
      <c r="C1756"/>
      <c r="D1756"/>
      <c r="E1756"/>
      <c r="F1756"/>
      <c r="G1756"/>
    </row>
    <row r="1757" spans="1:7" ht="15" customHeight="1" x14ac:dyDescent="0.2">
      <c r="A1757"/>
      <c r="B1757"/>
      <c r="C1757"/>
      <c r="D1757"/>
      <c r="E1757"/>
      <c r="F1757"/>
      <c r="G1757"/>
    </row>
    <row r="1758" spans="1:7" ht="15" customHeight="1" x14ac:dyDescent="0.2">
      <c r="A1758"/>
      <c r="B1758"/>
      <c r="C1758"/>
      <c r="D1758"/>
      <c r="E1758"/>
      <c r="F1758"/>
      <c r="G1758"/>
    </row>
    <row r="1759" spans="1:7" ht="15" customHeight="1" x14ac:dyDescent="0.2">
      <c r="A1759"/>
      <c r="B1759"/>
      <c r="C1759"/>
      <c r="D1759"/>
      <c r="E1759"/>
      <c r="F1759"/>
      <c r="G1759"/>
    </row>
    <row r="1760" spans="1:7" ht="15" customHeight="1" x14ac:dyDescent="0.2">
      <c r="A1760"/>
      <c r="B1760"/>
      <c r="C1760"/>
      <c r="D1760"/>
      <c r="E1760"/>
      <c r="F1760"/>
      <c r="G1760"/>
    </row>
    <row r="1761" spans="1:7" ht="15" customHeight="1" x14ac:dyDescent="0.2">
      <c r="A1761"/>
      <c r="B1761"/>
      <c r="C1761"/>
      <c r="D1761"/>
      <c r="E1761"/>
      <c r="F1761"/>
      <c r="G1761"/>
    </row>
    <row r="1762" spans="1:7" ht="15" customHeight="1" x14ac:dyDescent="0.2">
      <c r="A1762"/>
      <c r="B1762"/>
      <c r="C1762"/>
      <c r="D1762"/>
      <c r="E1762"/>
      <c r="F1762"/>
      <c r="G1762"/>
    </row>
    <row r="1763" spans="1:7" ht="15" customHeight="1" x14ac:dyDescent="0.2">
      <c r="A1763"/>
      <c r="B1763"/>
      <c r="C1763"/>
      <c r="D1763"/>
      <c r="E1763"/>
      <c r="F1763"/>
      <c r="G1763"/>
    </row>
    <row r="1764" spans="1:7" ht="15" customHeight="1" x14ac:dyDescent="0.2">
      <c r="A1764"/>
      <c r="B1764"/>
      <c r="C1764"/>
      <c r="D1764"/>
      <c r="E1764"/>
      <c r="F1764"/>
      <c r="G1764"/>
    </row>
    <row r="1765" spans="1:7" ht="15" customHeight="1" x14ac:dyDescent="0.2">
      <c r="A1765"/>
      <c r="B1765"/>
      <c r="C1765"/>
      <c r="D1765"/>
      <c r="E1765"/>
      <c r="F1765"/>
      <c r="G1765"/>
    </row>
    <row r="1766" spans="1:7" ht="15" customHeight="1" x14ac:dyDescent="0.2">
      <c r="A1766"/>
      <c r="B1766"/>
      <c r="C1766"/>
      <c r="D1766"/>
      <c r="E1766"/>
      <c r="F1766"/>
      <c r="G1766"/>
    </row>
    <row r="1767" spans="1:7" ht="15" customHeight="1" x14ac:dyDescent="0.2">
      <c r="A1767"/>
      <c r="B1767"/>
      <c r="C1767"/>
      <c r="D1767"/>
      <c r="E1767"/>
      <c r="F1767"/>
      <c r="G1767"/>
    </row>
    <row r="1768" spans="1:7" ht="15" customHeight="1" x14ac:dyDescent="0.2">
      <c r="A1768"/>
      <c r="B1768"/>
      <c r="C1768"/>
      <c r="D1768"/>
      <c r="E1768"/>
      <c r="F1768"/>
      <c r="G1768"/>
    </row>
    <row r="1769" spans="1:7" ht="15" customHeight="1" x14ac:dyDescent="0.2">
      <c r="A1769"/>
      <c r="B1769"/>
      <c r="C1769"/>
      <c r="D1769"/>
      <c r="E1769"/>
      <c r="F1769"/>
      <c r="G1769"/>
    </row>
    <row r="1770" spans="1:7" ht="15" customHeight="1" x14ac:dyDescent="0.2">
      <c r="A1770"/>
      <c r="B1770"/>
      <c r="C1770"/>
      <c r="D1770"/>
      <c r="E1770"/>
      <c r="F1770"/>
      <c r="G1770"/>
    </row>
    <row r="1771" spans="1:7" ht="15" customHeight="1" x14ac:dyDescent="0.2">
      <c r="A1771"/>
      <c r="B1771"/>
      <c r="C1771"/>
      <c r="D1771"/>
      <c r="E1771"/>
      <c r="F1771"/>
      <c r="G1771"/>
    </row>
    <row r="1772" spans="1:7" ht="15" customHeight="1" x14ac:dyDescent="0.2">
      <c r="A1772"/>
      <c r="B1772"/>
      <c r="C1772"/>
      <c r="D1772"/>
      <c r="E1772"/>
      <c r="F1772"/>
      <c r="G1772"/>
    </row>
    <row r="1773" spans="1:7" ht="15" customHeight="1" x14ac:dyDescent="0.2">
      <c r="A1773"/>
      <c r="B1773"/>
      <c r="C1773"/>
      <c r="D1773"/>
      <c r="E1773"/>
      <c r="F1773"/>
      <c r="G1773"/>
    </row>
    <row r="1774" spans="1:7" ht="15" customHeight="1" x14ac:dyDescent="0.2">
      <c r="A1774"/>
      <c r="B1774"/>
      <c r="C1774"/>
      <c r="D1774"/>
      <c r="E1774"/>
      <c r="F1774"/>
      <c r="G1774"/>
    </row>
    <row r="1775" spans="1:7" ht="15" customHeight="1" x14ac:dyDescent="0.2">
      <c r="A1775"/>
      <c r="B1775"/>
      <c r="C1775"/>
      <c r="D1775"/>
      <c r="E1775"/>
      <c r="F1775"/>
      <c r="G1775"/>
    </row>
    <row r="1776" spans="1:7" ht="15" customHeight="1" x14ac:dyDescent="0.2">
      <c r="A1776"/>
      <c r="B1776"/>
      <c r="C1776"/>
      <c r="D1776"/>
      <c r="E1776"/>
      <c r="F1776"/>
      <c r="G1776"/>
    </row>
    <row r="1777" spans="1:7" ht="15" customHeight="1" x14ac:dyDescent="0.2">
      <c r="A1777"/>
      <c r="B1777"/>
      <c r="C1777"/>
      <c r="D1777"/>
      <c r="E1777"/>
      <c r="F1777"/>
      <c r="G1777"/>
    </row>
    <row r="1778" spans="1:7" ht="15" customHeight="1" x14ac:dyDescent="0.2">
      <c r="A1778"/>
      <c r="B1778"/>
      <c r="C1778"/>
      <c r="D1778"/>
      <c r="E1778"/>
      <c r="F1778"/>
      <c r="G1778"/>
    </row>
    <row r="1779" spans="1:7" ht="15" customHeight="1" x14ac:dyDescent="0.2">
      <c r="A1779"/>
      <c r="B1779"/>
      <c r="C1779"/>
      <c r="D1779"/>
      <c r="E1779"/>
      <c r="F1779"/>
      <c r="G1779"/>
    </row>
    <row r="1780" spans="1:7" ht="15" customHeight="1" x14ac:dyDescent="0.2">
      <c r="A1780"/>
      <c r="B1780"/>
      <c r="C1780"/>
      <c r="D1780"/>
      <c r="E1780"/>
      <c r="F1780"/>
      <c r="G1780"/>
    </row>
    <row r="1781" spans="1:7" ht="15" customHeight="1" x14ac:dyDescent="0.2">
      <c r="A1781"/>
      <c r="B1781"/>
      <c r="C1781"/>
      <c r="D1781"/>
      <c r="E1781"/>
      <c r="F1781"/>
      <c r="G1781"/>
    </row>
    <row r="1782" spans="1:7" ht="15" customHeight="1" x14ac:dyDescent="0.2">
      <c r="A1782"/>
      <c r="B1782"/>
      <c r="C1782"/>
      <c r="D1782"/>
      <c r="E1782"/>
      <c r="F1782"/>
      <c r="G1782"/>
    </row>
    <row r="1783" spans="1:7" ht="15" customHeight="1" x14ac:dyDescent="0.2">
      <c r="A1783"/>
      <c r="B1783"/>
      <c r="C1783"/>
      <c r="D1783"/>
      <c r="E1783"/>
      <c r="F1783"/>
      <c r="G1783"/>
    </row>
    <row r="1784" spans="1:7" ht="15" customHeight="1" x14ac:dyDescent="0.2">
      <c r="A1784"/>
      <c r="B1784"/>
      <c r="C1784"/>
      <c r="D1784"/>
      <c r="E1784"/>
      <c r="F1784"/>
      <c r="G1784"/>
    </row>
    <row r="1785" spans="1:7" ht="15" customHeight="1" x14ac:dyDescent="0.2">
      <c r="A1785"/>
      <c r="B1785"/>
      <c r="C1785"/>
      <c r="D1785"/>
      <c r="E1785"/>
      <c r="F1785"/>
      <c r="G1785"/>
    </row>
    <row r="1786" spans="1:7" ht="15" customHeight="1" x14ac:dyDescent="0.2">
      <c r="A1786"/>
      <c r="B1786"/>
      <c r="C1786"/>
      <c r="D1786"/>
      <c r="E1786"/>
      <c r="F1786"/>
      <c r="G1786"/>
    </row>
    <row r="1787" spans="1:7" ht="15" customHeight="1" x14ac:dyDescent="0.2">
      <c r="A1787"/>
      <c r="B1787"/>
      <c r="C1787"/>
      <c r="D1787"/>
      <c r="E1787"/>
      <c r="F1787"/>
      <c r="G1787"/>
    </row>
    <row r="1788" spans="1:7" ht="15" customHeight="1" x14ac:dyDescent="0.2">
      <c r="A1788"/>
      <c r="B1788"/>
      <c r="C1788"/>
      <c r="D1788"/>
      <c r="E1788"/>
      <c r="F1788"/>
      <c r="G1788"/>
    </row>
    <row r="1789" spans="1:7" ht="15" customHeight="1" x14ac:dyDescent="0.2">
      <c r="A1789"/>
      <c r="B1789"/>
      <c r="C1789"/>
      <c r="D1789"/>
      <c r="E1789"/>
      <c r="F1789"/>
      <c r="G1789"/>
    </row>
    <row r="1790" spans="1:7" ht="15" customHeight="1" x14ac:dyDescent="0.2">
      <c r="A1790"/>
      <c r="B1790"/>
      <c r="C1790"/>
      <c r="D1790"/>
      <c r="E1790"/>
      <c r="F1790"/>
      <c r="G1790"/>
    </row>
    <row r="1791" spans="1:7" ht="15" customHeight="1" x14ac:dyDescent="0.2">
      <c r="A1791"/>
      <c r="B1791"/>
      <c r="C1791"/>
      <c r="D1791"/>
      <c r="E1791"/>
      <c r="F1791"/>
      <c r="G1791"/>
    </row>
    <row r="1792" spans="1:7" ht="15" customHeight="1" x14ac:dyDescent="0.2">
      <c r="A1792"/>
      <c r="B1792"/>
      <c r="C1792"/>
      <c r="D1792"/>
      <c r="E1792"/>
      <c r="F1792"/>
      <c r="G1792"/>
    </row>
    <row r="1793" spans="1:7" ht="15" customHeight="1" x14ac:dyDescent="0.2">
      <c r="A1793"/>
      <c r="B1793"/>
      <c r="C1793"/>
      <c r="D1793"/>
      <c r="E1793"/>
      <c r="F1793"/>
      <c r="G1793"/>
    </row>
    <row r="1794" spans="1:7" ht="15" customHeight="1" x14ac:dyDescent="0.2">
      <c r="A1794"/>
      <c r="B1794"/>
      <c r="C1794"/>
      <c r="D1794"/>
      <c r="E1794"/>
      <c r="F1794"/>
      <c r="G1794"/>
    </row>
    <row r="1795" spans="1:7" ht="15" customHeight="1" x14ac:dyDescent="0.2">
      <c r="A1795"/>
      <c r="B1795"/>
      <c r="C1795"/>
      <c r="D1795"/>
      <c r="E1795"/>
      <c r="F1795"/>
      <c r="G1795"/>
    </row>
    <row r="1796" spans="1:7" ht="15" customHeight="1" x14ac:dyDescent="0.2">
      <c r="A1796"/>
      <c r="B1796"/>
      <c r="C1796"/>
      <c r="D1796"/>
      <c r="E1796"/>
      <c r="F1796"/>
      <c r="G1796"/>
    </row>
    <row r="1797" spans="1:7" ht="15" customHeight="1" x14ac:dyDescent="0.2">
      <c r="A1797"/>
      <c r="B1797"/>
      <c r="C1797"/>
      <c r="D1797"/>
      <c r="E1797"/>
      <c r="F1797"/>
      <c r="G1797"/>
    </row>
    <row r="1798" spans="1:7" ht="15" customHeight="1" x14ac:dyDescent="0.2">
      <c r="A1798"/>
      <c r="B1798"/>
      <c r="C1798"/>
      <c r="D1798"/>
      <c r="E1798"/>
      <c r="F1798"/>
      <c r="G1798"/>
    </row>
    <row r="1799" spans="1:7" ht="15" customHeight="1" x14ac:dyDescent="0.2">
      <c r="A1799"/>
      <c r="B1799"/>
      <c r="C1799"/>
      <c r="D1799"/>
      <c r="E1799"/>
      <c r="F1799"/>
      <c r="G1799"/>
    </row>
    <row r="1800" spans="1:7" ht="15" customHeight="1" x14ac:dyDescent="0.2">
      <c r="A1800"/>
      <c r="B1800"/>
      <c r="C1800"/>
      <c r="D1800"/>
      <c r="E1800"/>
      <c r="F1800"/>
      <c r="G1800"/>
    </row>
    <row r="1801" spans="1:7" ht="15" customHeight="1" x14ac:dyDescent="0.2">
      <c r="A1801"/>
      <c r="B1801"/>
      <c r="C1801"/>
      <c r="D1801"/>
      <c r="E1801"/>
      <c r="F1801"/>
      <c r="G1801"/>
    </row>
    <row r="1802" spans="1:7" ht="15" customHeight="1" x14ac:dyDescent="0.2">
      <c r="A1802"/>
      <c r="B1802"/>
      <c r="C1802"/>
      <c r="D1802"/>
      <c r="E1802"/>
      <c r="F1802"/>
      <c r="G1802"/>
    </row>
    <row r="1803" spans="1:7" ht="15" customHeight="1" x14ac:dyDescent="0.2">
      <c r="A1803"/>
      <c r="B1803"/>
      <c r="C1803"/>
      <c r="D1803"/>
      <c r="E1803"/>
      <c r="F1803"/>
      <c r="G1803"/>
    </row>
    <row r="1804" spans="1:7" ht="15" customHeight="1" x14ac:dyDescent="0.2">
      <c r="A1804"/>
      <c r="B1804"/>
      <c r="C1804"/>
      <c r="D1804"/>
      <c r="E1804"/>
      <c r="F1804"/>
      <c r="G1804"/>
    </row>
    <row r="1805" spans="1:7" ht="15" customHeight="1" x14ac:dyDescent="0.2">
      <c r="A1805"/>
      <c r="B1805"/>
      <c r="C1805"/>
      <c r="D1805"/>
      <c r="E1805"/>
      <c r="F1805"/>
      <c r="G1805"/>
    </row>
    <row r="1806" spans="1:7" ht="15" customHeight="1" x14ac:dyDescent="0.2">
      <c r="A1806"/>
      <c r="B1806"/>
      <c r="C1806"/>
      <c r="D1806"/>
      <c r="E1806"/>
      <c r="F1806"/>
      <c r="G1806"/>
    </row>
    <row r="1807" spans="1:7" ht="15" customHeight="1" x14ac:dyDescent="0.2">
      <c r="A1807"/>
      <c r="B1807"/>
      <c r="C1807"/>
      <c r="D1807"/>
      <c r="E1807"/>
      <c r="F1807"/>
      <c r="G1807"/>
    </row>
    <row r="1808" spans="1:7" ht="15" customHeight="1" x14ac:dyDescent="0.2">
      <c r="A1808"/>
      <c r="B1808"/>
      <c r="C1808"/>
      <c r="D1808"/>
      <c r="E1808"/>
      <c r="F1808"/>
      <c r="G1808"/>
    </row>
    <row r="1809" spans="1:7" ht="15" customHeight="1" x14ac:dyDescent="0.2">
      <c r="A1809"/>
      <c r="B1809"/>
      <c r="C1809"/>
      <c r="D1809"/>
      <c r="E1809"/>
      <c r="F1809"/>
      <c r="G1809"/>
    </row>
    <row r="1810" spans="1:7" ht="15" customHeight="1" x14ac:dyDescent="0.2">
      <c r="A1810"/>
      <c r="B1810"/>
      <c r="C1810"/>
      <c r="D1810"/>
      <c r="E1810"/>
      <c r="F1810"/>
      <c r="G1810"/>
    </row>
    <row r="1811" spans="1:7" ht="15" customHeight="1" x14ac:dyDescent="0.2">
      <c r="A1811"/>
      <c r="B1811"/>
      <c r="C1811"/>
      <c r="D1811"/>
      <c r="E1811"/>
      <c r="F1811"/>
      <c r="G1811"/>
    </row>
    <row r="1812" spans="1:7" ht="15" customHeight="1" x14ac:dyDescent="0.2">
      <c r="A1812"/>
      <c r="B1812"/>
      <c r="C1812"/>
      <c r="D1812"/>
      <c r="E1812"/>
      <c r="F1812"/>
      <c r="G1812"/>
    </row>
    <row r="1813" spans="1:7" ht="15" customHeight="1" x14ac:dyDescent="0.2">
      <c r="A1813"/>
      <c r="B1813"/>
      <c r="C1813"/>
      <c r="D1813"/>
      <c r="E1813"/>
      <c r="F1813"/>
      <c r="G1813"/>
    </row>
    <row r="1814" spans="1:7" ht="15" customHeight="1" x14ac:dyDescent="0.2">
      <c r="A1814"/>
      <c r="B1814"/>
      <c r="C1814"/>
      <c r="D1814"/>
      <c r="E1814"/>
      <c r="F1814"/>
      <c r="G1814"/>
    </row>
    <row r="1815" spans="1:7" ht="15" customHeight="1" x14ac:dyDescent="0.2">
      <c r="A1815"/>
      <c r="B1815"/>
      <c r="C1815"/>
      <c r="D1815"/>
      <c r="E1815"/>
      <c r="F1815"/>
      <c r="G1815"/>
    </row>
    <row r="1816" spans="1:7" ht="15" customHeight="1" x14ac:dyDescent="0.2">
      <c r="A1816"/>
      <c r="B1816"/>
      <c r="C1816"/>
      <c r="D1816"/>
      <c r="E1816"/>
      <c r="F1816"/>
      <c r="G1816"/>
    </row>
    <row r="1817" spans="1:7" ht="15" customHeight="1" x14ac:dyDescent="0.2">
      <c r="A1817"/>
      <c r="B1817"/>
      <c r="C1817"/>
      <c r="D1817"/>
      <c r="E1817"/>
      <c r="F1817"/>
      <c r="G1817"/>
    </row>
    <row r="1818" spans="1:7" ht="15" customHeight="1" x14ac:dyDescent="0.2">
      <c r="A1818"/>
      <c r="B1818"/>
      <c r="C1818"/>
      <c r="D1818"/>
      <c r="E1818"/>
      <c r="F1818"/>
      <c r="G1818"/>
    </row>
    <row r="1819" spans="1:7" ht="15" customHeight="1" x14ac:dyDescent="0.2">
      <c r="A1819"/>
      <c r="B1819"/>
      <c r="C1819"/>
      <c r="D1819"/>
      <c r="E1819"/>
      <c r="F1819"/>
      <c r="G1819"/>
    </row>
    <row r="1820" spans="1:7" ht="15" customHeight="1" x14ac:dyDescent="0.2">
      <c r="A1820"/>
      <c r="B1820"/>
      <c r="C1820"/>
      <c r="D1820"/>
      <c r="E1820"/>
      <c r="F1820"/>
      <c r="G1820"/>
    </row>
    <row r="1821" spans="1:7" ht="15" customHeight="1" x14ac:dyDescent="0.2">
      <c r="A1821"/>
      <c r="B1821"/>
      <c r="C1821"/>
      <c r="D1821"/>
      <c r="E1821"/>
      <c r="F1821"/>
      <c r="G1821"/>
    </row>
    <row r="1822" spans="1:7" ht="15" customHeight="1" x14ac:dyDescent="0.2">
      <c r="A1822"/>
      <c r="B1822"/>
      <c r="C1822"/>
      <c r="D1822"/>
      <c r="E1822"/>
      <c r="F1822"/>
      <c r="G1822"/>
    </row>
    <row r="1823" spans="1:7" ht="15" customHeight="1" x14ac:dyDescent="0.2">
      <c r="A1823"/>
      <c r="B1823"/>
      <c r="C1823"/>
      <c r="D1823"/>
      <c r="E1823"/>
      <c r="F1823"/>
      <c r="G1823"/>
    </row>
    <row r="1824" spans="1:7" ht="15" customHeight="1" x14ac:dyDescent="0.2">
      <c r="A1824"/>
      <c r="B1824"/>
      <c r="C1824"/>
      <c r="D1824"/>
      <c r="E1824"/>
      <c r="F1824"/>
      <c r="G1824"/>
    </row>
    <row r="1825" spans="1:7" ht="15" customHeight="1" x14ac:dyDescent="0.2">
      <c r="A1825"/>
      <c r="B1825"/>
      <c r="C1825"/>
      <c r="D1825"/>
      <c r="E1825"/>
      <c r="F1825"/>
      <c r="G1825"/>
    </row>
    <row r="1826" spans="1:7" ht="15" customHeight="1" x14ac:dyDescent="0.2">
      <c r="A1826"/>
      <c r="B1826"/>
      <c r="C1826"/>
      <c r="D1826"/>
      <c r="E1826"/>
      <c r="F1826"/>
      <c r="G1826"/>
    </row>
    <row r="1827" spans="1:7" ht="15" customHeight="1" x14ac:dyDescent="0.2">
      <c r="A1827"/>
      <c r="B1827"/>
      <c r="C1827"/>
      <c r="D1827"/>
      <c r="E1827"/>
      <c r="F1827"/>
      <c r="G1827"/>
    </row>
    <row r="1828" spans="1:7" ht="15" customHeight="1" x14ac:dyDescent="0.2">
      <c r="A1828"/>
      <c r="B1828"/>
      <c r="C1828"/>
      <c r="D1828"/>
      <c r="E1828"/>
      <c r="F1828"/>
      <c r="G1828"/>
    </row>
    <row r="1829" spans="1:7" ht="15" customHeight="1" x14ac:dyDescent="0.2">
      <c r="A1829"/>
      <c r="B1829"/>
      <c r="C1829"/>
      <c r="D1829"/>
      <c r="E1829"/>
      <c r="F1829"/>
      <c r="G1829"/>
    </row>
    <row r="1830" spans="1:7" ht="15" customHeight="1" x14ac:dyDescent="0.2">
      <c r="A1830"/>
      <c r="B1830"/>
      <c r="C1830"/>
      <c r="D1830"/>
      <c r="E1830"/>
      <c r="F1830"/>
      <c r="G1830"/>
    </row>
    <row r="1831" spans="1:7" ht="15" customHeight="1" x14ac:dyDescent="0.2">
      <c r="A1831"/>
      <c r="B1831"/>
      <c r="C1831"/>
      <c r="D1831"/>
      <c r="E1831"/>
      <c r="F1831"/>
      <c r="G1831"/>
    </row>
    <row r="1832" spans="1:7" ht="15" customHeight="1" x14ac:dyDescent="0.2">
      <c r="A1832"/>
      <c r="B1832"/>
      <c r="C1832"/>
      <c r="D1832"/>
      <c r="E1832"/>
      <c r="F1832"/>
      <c r="G1832"/>
    </row>
    <row r="1833" spans="1:7" ht="15" customHeight="1" x14ac:dyDescent="0.2">
      <c r="A1833"/>
      <c r="B1833"/>
      <c r="C1833"/>
      <c r="D1833"/>
      <c r="E1833"/>
      <c r="F1833"/>
      <c r="G1833"/>
    </row>
    <row r="1834" spans="1:7" ht="15" customHeight="1" x14ac:dyDescent="0.2">
      <c r="A1834"/>
      <c r="B1834"/>
      <c r="C1834"/>
      <c r="D1834"/>
      <c r="E1834"/>
      <c r="F1834"/>
      <c r="G1834"/>
    </row>
    <row r="1835" spans="1:7" ht="15" customHeight="1" x14ac:dyDescent="0.2">
      <c r="A1835"/>
      <c r="B1835"/>
      <c r="C1835"/>
      <c r="D1835"/>
      <c r="E1835"/>
      <c r="F1835"/>
      <c r="G1835"/>
    </row>
    <row r="1836" spans="1:7" ht="15" customHeight="1" x14ac:dyDescent="0.2">
      <c r="A1836"/>
      <c r="B1836"/>
      <c r="C1836"/>
      <c r="D1836"/>
      <c r="E1836"/>
      <c r="F1836"/>
      <c r="G1836"/>
    </row>
    <row r="1837" spans="1:7" ht="15" customHeight="1" x14ac:dyDescent="0.2">
      <c r="A1837"/>
      <c r="B1837"/>
      <c r="C1837"/>
      <c r="D1837"/>
      <c r="E1837"/>
      <c r="F1837"/>
      <c r="G1837"/>
    </row>
    <row r="1838" spans="1:7" ht="15" customHeight="1" x14ac:dyDescent="0.2">
      <c r="A1838"/>
      <c r="B1838"/>
      <c r="C1838"/>
      <c r="D1838"/>
      <c r="E1838"/>
      <c r="F1838"/>
      <c r="G1838"/>
    </row>
    <row r="1839" spans="1:7" ht="15" customHeight="1" x14ac:dyDescent="0.2">
      <c r="A1839"/>
      <c r="B1839"/>
      <c r="C1839"/>
      <c r="D1839"/>
      <c r="E1839"/>
      <c r="F1839"/>
      <c r="G1839"/>
    </row>
    <row r="1840" spans="1:7" ht="15" customHeight="1" x14ac:dyDescent="0.2">
      <c r="A1840"/>
      <c r="B1840"/>
      <c r="C1840"/>
      <c r="D1840"/>
      <c r="E1840"/>
      <c r="F1840"/>
      <c r="G1840"/>
    </row>
    <row r="1841" spans="1:7" ht="15" customHeight="1" x14ac:dyDescent="0.2">
      <c r="A1841"/>
      <c r="B1841"/>
      <c r="C1841"/>
      <c r="D1841"/>
      <c r="E1841"/>
      <c r="F1841"/>
      <c r="G1841"/>
    </row>
    <row r="1842" spans="1:7" ht="15" customHeight="1" x14ac:dyDescent="0.2">
      <c r="A1842"/>
      <c r="B1842"/>
      <c r="C1842"/>
      <c r="D1842"/>
      <c r="E1842"/>
      <c r="F1842"/>
      <c r="G1842"/>
    </row>
    <row r="1843" spans="1:7" ht="15" customHeight="1" x14ac:dyDescent="0.2">
      <c r="A1843"/>
      <c r="B1843"/>
      <c r="C1843"/>
      <c r="D1843"/>
      <c r="E1843"/>
      <c r="F1843"/>
      <c r="G1843"/>
    </row>
    <row r="1844" spans="1:7" ht="15" customHeight="1" x14ac:dyDescent="0.2">
      <c r="A1844"/>
      <c r="B1844"/>
      <c r="C1844"/>
      <c r="D1844"/>
      <c r="E1844"/>
      <c r="F1844"/>
      <c r="G1844"/>
    </row>
    <row r="1845" spans="1:7" ht="15" customHeight="1" x14ac:dyDescent="0.2">
      <c r="A1845"/>
      <c r="B1845"/>
      <c r="C1845"/>
      <c r="D1845"/>
      <c r="E1845"/>
      <c r="F1845"/>
      <c r="G1845"/>
    </row>
    <row r="1846" spans="1:7" ht="15" customHeight="1" x14ac:dyDescent="0.2">
      <c r="A1846"/>
      <c r="B1846"/>
      <c r="C1846"/>
      <c r="D1846"/>
      <c r="E1846"/>
      <c r="F1846"/>
      <c r="G1846"/>
    </row>
    <row r="1847" spans="1:7" ht="15" customHeight="1" x14ac:dyDescent="0.2">
      <c r="A1847"/>
      <c r="B1847"/>
      <c r="C1847"/>
      <c r="D1847"/>
      <c r="E1847"/>
      <c r="F1847"/>
      <c r="G1847"/>
    </row>
    <row r="1848" spans="1:7" ht="15" customHeight="1" x14ac:dyDescent="0.2">
      <c r="A1848"/>
      <c r="B1848"/>
      <c r="C1848"/>
      <c r="D1848"/>
      <c r="E1848"/>
      <c r="F1848"/>
      <c r="G1848"/>
    </row>
    <row r="1849" spans="1:7" ht="15" customHeight="1" x14ac:dyDescent="0.2">
      <c r="A1849"/>
      <c r="B1849"/>
      <c r="C1849"/>
      <c r="D1849"/>
      <c r="E1849"/>
      <c r="F1849"/>
      <c r="G1849"/>
    </row>
    <row r="1850" spans="1:7" ht="15" customHeight="1" x14ac:dyDescent="0.2">
      <c r="A1850"/>
      <c r="B1850"/>
      <c r="C1850"/>
      <c r="D1850"/>
      <c r="E1850"/>
      <c r="F1850"/>
      <c r="G1850"/>
    </row>
    <row r="1851" spans="1:7" ht="15" customHeight="1" x14ac:dyDescent="0.2">
      <c r="A1851"/>
      <c r="B1851"/>
      <c r="C1851"/>
      <c r="D1851"/>
      <c r="E1851"/>
      <c r="F1851"/>
      <c r="G1851"/>
    </row>
    <row r="1852" spans="1:7" ht="15" customHeight="1" x14ac:dyDescent="0.2">
      <c r="A1852"/>
      <c r="B1852"/>
      <c r="C1852"/>
      <c r="D1852"/>
      <c r="E1852"/>
      <c r="F1852"/>
      <c r="G1852"/>
    </row>
    <row r="1853" spans="1:7" ht="15" customHeight="1" x14ac:dyDescent="0.2">
      <c r="A1853"/>
      <c r="B1853"/>
      <c r="C1853"/>
      <c r="D1853"/>
      <c r="E1853"/>
      <c r="F1853"/>
      <c r="G1853"/>
    </row>
    <row r="1854" spans="1:7" ht="15" customHeight="1" x14ac:dyDescent="0.2">
      <c r="A1854"/>
      <c r="B1854"/>
      <c r="C1854"/>
      <c r="D1854"/>
      <c r="E1854"/>
      <c r="F1854"/>
      <c r="G1854"/>
    </row>
    <row r="1855" spans="1:7" ht="15" customHeight="1" x14ac:dyDescent="0.2">
      <c r="A1855"/>
      <c r="B1855"/>
      <c r="C1855"/>
      <c r="D1855"/>
      <c r="E1855"/>
      <c r="F1855"/>
      <c r="G1855"/>
    </row>
    <row r="1856" spans="1:7" ht="15" customHeight="1" x14ac:dyDescent="0.2">
      <c r="A1856"/>
      <c r="B1856"/>
      <c r="C1856"/>
      <c r="D1856"/>
      <c r="E1856"/>
      <c r="F1856"/>
      <c r="G1856"/>
    </row>
    <row r="1857" spans="1:7" ht="15" customHeight="1" x14ac:dyDescent="0.2">
      <c r="A1857"/>
      <c r="B1857"/>
      <c r="C1857"/>
      <c r="D1857"/>
      <c r="E1857"/>
      <c r="F1857"/>
      <c r="G1857"/>
    </row>
    <row r="1858" spans="1:7" ht="15" customHeight="1" x14ac:dyDescent="0.2">
      <c r="A1858"/>
      <c r="B1858"/>
      <c r="C1858"/>
      <c r="D1858"/>
      <c r="E1858"/>
      <c r="F1858"/>
      <c r="G1858"/>
    </row>
    <row r="1859" spans="1:7" ht="15" customHeight="1" x14ac:dyDescent="0.2">
      <c r="A1859"/>
      <c r="B1859"/>
      <c r="C1859"/>
      <c r="D1859"/>
      <c r="E1859"/>
      <c r="F1859"/>
      <c r="G1859"/>
    </row>
    <row r="1860" spans="1:7" ht="15" customHeight="1" x14ac:dyDescent="0.2">
      <c r="A1860"/>
      <c r="B1860"/>
      <c r="C1860"/>
      <c r="D1860"/>
      <c r="E1860"/>
      <c r="F1860"/>
      <c r="G1860"/>
    </row>
    <row r="1861" spans="1:7" ht="15" customHeight="1" x14ac:dyDescent="0.2">
      <c r="A1861"/>
      <c r="B1861"/>
      <c r="C1861"/>
      <c r="D1861"/>
      <c r="E1861"/>
      <c r="F1861"/>
      <c r="G1861"/>
    </row>
    <row r="1862" spans="1:7" ht="15" customHeight="1" x14ac:dyDescent="0.2">
      <c r="A1862"/>
      <c r="B1862"/>
      <c r="C1862"/>
      <c r="D1862"/>
      <c r="E1862"/>
      <c r="F1862"/>
      <c r="G1862"/>
    </row>
    <row r="1863" spans="1:7" ht="15" customHeight="1" x14ac:dyDescent="0.2">
      <c r="A1863"/>
      <c r="B1863"/>
      <c r="C1863"/>
      <c r="D1863"/>
      <c r="E1863"/>
      <c r="F1863"/>
      <c r="G1863"/>
    </row>
    <row r="1864" spans="1:7" ht="15" customHeight="1" x14ac:dyDescent="0.2">
      <c r="A1864"/>
      <c r="B1864"/>
      <c r="C1864"/>
      <c r="D1864"/>
      <c r="E1864"/>
      <c r="F1864"/>
      <c r="G1864"/>
    </row>
    <row r="1865" spans="1:7" ht="15" customHeight="1" x14ac:dyDescent="0.2">
      <c r="A1865"/>
      <c r="B1865"/>
      <c r="C1865"/>
      <c r="D1865"/>
      <c r="E1865"/>
      <c r="F1865"/>
      <c r="G1865"/>
    </row>
    <row r="1866" spans="1:7" ht="15" customHeight="1" x14ac:dyDescent="0.2">
      <c r="A1866"/>
      <c r="B1866"/>
      <c r="C1866"/>
      <c r="D1866"/>
      <c r="E1866"/>
      <c r="F1866"/>
      <c r="G1866"/>
    </row>
    <row r="1867" spans="1:7" ht="15" customHeight="1" x14ac:dyDescent="0.2">
      <c r="A1867"/>
      <c r="B1867"/>
      <c r="C1867"/>
      <c r="D1867"/>
      <c r="E1867"/>
      <c r="F1867"/>
      <c r="G1867"/>
    </row>
    <row r="1868" spans="1:7" ht="15" customHeight="1" x14ac:dyDescent="0.2">
      <c r="A1868"/>
      <c r="B1868"/>
      <c r="C1868"/>
      <c r="D1868"/>
      <c r="E1868"/>
      <c r="F1868"/>
      <c r="G1868"/>
    </row>
    <row r="1869" spans="1:7" ht="15" customHeight="1" x14ac:dyDescent="0.2">
      <c r="A1869"/>
      <c r="B1869"/>
      <c r="C1869"/>
      <c r="D1869"/>
      <c r="E1869"/>
      <c r="F1869"/>
      <c r="G1869"/>
    </row>
    <row r="1870" spans="1:7" ht="15" customHeight="1" x14ac:dyDescent="0.2">
      <c r="A1870"/>
      <c r="B1870"/>
      <c r="C1870"/>
      <c r="D1870"/>
      <c r="E1870"/>
      <c r="F1870"/>
      <c r="G1870"/>
    </row>
    <row r="1871" spans="1:7" ht="15" customHeight="1" x14ac:dyDescent="0.2">
      <c r="A1871"/>
      <c r="B1871"/>
      <c r="C1871"/>
      <c r="D1871"/>
      <c r="E1871"/>
      <c r="F1871"/>
      <c r="G1871"/>
    </row>
    <row r="1872" spans="1:7" ht="15" customHeight="1" x14ac:dyDescent="0.2">
      <c r="A1872"/>
      <c r="B1872"/>
      <c r="C1872"/>
      <c r="D1872"/>
      <c r="E1872"/>
      <c r="F1872"/>
      <c r="G1872"/>
    </row>
    <row r="1873" spans="1:7" ht="15" customHeight="1" x14ac:dyDescent="0.2">
      <c r="A1873"/>
      <c r="B1873"/>
      <c r="C1873"/>
      <c r="D1873"/>
      <c r="E1873"/>
      <c r="F1873"/>
      <c r="G1873"/>
    </row>
    <row r="1874" spans="1:7" ht="15" customHeight="1" x14ac:dyDescent="0.2">
      <c r="A1874"/>
      <c r="B1874"/>
      <c r="C1874"/>
      <c r="D1874"/>
      <c r="E1874"/>
      <c r="F1874"/>
      <c r="G1874"/>
    </row>
    <row r="1875" spans="1:7" ht="15" customHeight="1" x14ac:dyDescent="0.2">
      <c r="A1875"/>
      <c r="B1875"/>
      <c r="C1875"/>
      <c r="D1875"/>
      <c r="E1875"/>
      <c r="F1875"/>
      <c r="G1875"/>
    </row>
    <row r="1876" spans="1:7" ht="15" customHeight="1" x14ac:dyDescent="0.2">
      <c r="A1876"/>
      <c r="B1876"/>
      <c r="C1876"/>
      <c r="D1876"/>
      <c r="E1876"/>
      <c r="F1876"/>
      <c r="G1876"/>
    </row>
    <row r="1877" spans="1:7" ht="15" customHeight="1" x14ac:dyDescent="0.2">
      <c r="A1877"/>
      <c r="B1877"/>
      <c r="C1877"/>
      <c r="D1877"/>
      <c r="E1877"/>
      <c r="F1877"/>
      <c r="G1877"/>
    </row>
    <row r="1878" spans="1:7" ht="15" customHeight="1" x14ac:dyDescent="0.2">
      <c r="A1878"/>
      <c r="B1878"/>
      <c r="C1878"/>
      <c r="D1878"/>
      <c r="E1878"/>
      <c r="F1878"/>
      <c r="G1878"/>
    </row>
    <row r="1879" spans="1:7" ht="15" customHeight="1" x14ac:dyDescent="0.2">
      <c r="A1879"/>
      <c r="B1879"/>
      <c r="C1879"/>
      <c r="D1879"/>
      <c r="E1879"/>
      <c r="F1879"/>
      <c r="G1879"/>
    </row>
    <row r="1880" spans="1:7" ht="15" customHeight="1" x14ac:dyDescent="0.2">
      <c r="A1880"/>
      <c r="B1880"/>
      <c r="C1880"/>
      <c r="D1880"/>
      <c r="E1880"/>
      <c r="F1880"/>
      <c r="G1880"/>
    </row>
    <row r="1881" spans="1:7" ht="15" customHeight="1" x14ac:dyDescent="0.2">
      <c r="A1881"/>
      <c r="B1881"/>
      <c r="C1881"/>
      <c r="D1881"/>
      <c r="E1881"/>
      <c r="F1881"/>
      <c r="G1881"/>
    </row>
    <row r="1882" spans="1:7" ht="15" customHeight="1" x14ac:dyDescent="0.2">
      <c r="A1882"/>
      <c r="B1882"/>
      <c r="C1882"/>
      <c r="D1882"/>
      <c r="E1882"/>
      <c r="F1882"/>
      <c r="G1882"/>
    </row>
    <row r="1883" spans="1:7" ht="15" customHeight="1" x14ac:dyDescent="0.2">
      <c r="A1883"/>
      <c r="B1883"/>
      <c r="C1883"/>
      <c r="D1883"/>
      <c r="E1883"/>
      <c r="F1883"/>
      <c r="G1883"/>
    </row>
    <row r="1884" spans="1:7" ht="15" customHeight="1" x14ac:dyDescent="0.2">
      <c r="A1884"/>
      <c r="B1884"/>
      <c r="C1884"/>
      <c r="D1884"/>
      <c r="E1884"/>
      <c r="F1884"/>
      <c r="G1884"/>
    </row>
    <row r="1885" spans="1:7" ht="15" customHeight="1" x14ac:dyDescent="0.2">
      <c r="A1885"/>
      <c r="B1885"/>
      <c r="C1885"/>
      <c r="D1885"/>
      <c r="E1885"/>
      <c r="F1885"/>
      <c r="G1885"/>
    </row>
    <row r="1886" spans="1:7" ht="15" customHeight="1" x14ac:dyDescent="0.2">
      <c r="A1886"/>
      <c r="B1886"/>
      <c r="C1886"/>
      <c r="D1886"/>
      <c r="E1886"/>
      <c r="F1886"/>
      <c r="G1886"/>
    </row>
    <row r="1887" spans="1:7" ht="15" customHeight="1" x14ac:dyDescent="0.2">
      <c r="A1887"/>
      <c r="B1887"/>
      <c r="C1887"/>
      <c r="D1887"/>
      <c r="E1887"/>
      <c r="F1887"/>
      <c r="G1887"/>
    </row>
    <row r="1888" spans="1:7" ht="15" customHeight="1" x14ac:dyDescent="0.2">
      <c r="A1888"/>
      <c r="B1888"/>
      <c r="C1888"/>
      <c r="D1888"/>
      <c r="E1888"/>
      <c r="F1888"/>
      <c r="G1888"/>
    </row>
    <row r="1889" spans="1:7" ht="15" customHeight="1" x14ac:dyDescent="0.2">
      <c r="A1889"/>
      <c r="B1889"/>
      <c r="C1889"/>
      <c r="D1889"/>
      <c r="E1889"/>
      <c r="F1889"/>
      <c r="G1889"/>
    </row>
    <row r="1890" spans="1:7" ht="15" customHeight="1" x14ac:dyDescent="0.2">
      <c r="A1890"/>
      <c r="B1890"/>
      <c r="C1890"/>
      <c r="D1890"/>
      <c r="E1890"/>
      <c r="F1890"/>
      <c r="G1890"/>
    </row>
    <row r="1891" spans="1:7" ht="15" customHeight="1" x14ac:dyDescent="0.2">
      <c r="A1891"/>
      <c r="B1891"/>
      <c r="C1891"/>
      <c r="D1891"/>
      <c r="E1891"/>
      <c r="F1891"/>
      <c r="G1891"/>
    </row>
    <row r="1892" spans="1:7" ht="15" customHeight="1" x14ac:dyDescent="0.2">
      <c r="A1892"/>
      <c r="B1892"/>
      <c r="C1892"/>
      <c r="D1892"/>
      <c r="E1892"/>
      <c r="F1892"/>
      <c r="G1892"/>
    </row>
    <row r="1893" spans="1:7" ht="15" customHeight="1" x14ac:dyDescent="0.2">
      <c r="A1893"/>
      <c r="B1893"/>
      <c r="C1893"/>
      <c r="D1893"/>
      <c r="E1893"/>
      <c r="F1893"/>
      <c r="G1893"/>
    </row>
    <row r="1894" spans="1:7" ht="15" customHeight="1" x14ac:dyDescent="0.2">
      <c r="A1894"/>
      <c r="B1894"/>
      <c r="C1894"/>
      <c r="D1894"/>
      <c r="E1894"/>
      <c r="F1894"/>
      <c r="G1894"/>
    </row>
    <row r="1895" spans="1:7" ht="15" customHeight="1" x14ac:dyDescent="0.2">
      <c r="A1895"/>
      <c r="B1895"/>
      <c r="C1895"/>
      <c r="D1895"/>
      <c r="E1895"/>
      <c r="F1895"/>
      <c r="G1895"/>
    </row>
    <row r="1896" spans="1:7" ht="15" customHeight="1" x14ac:dyDescent="0.2">
      <c r="A1896"/>
      <c r="B1896"/>
      <c r="C1896"/>
      <c r="D1896"/>
      <c r="E1896"/>
      <c r="F1896"/>
      <c r="G1896"/>
    </row>
    <row r="1897" spans="1:7" ht="15" customHeight="1" x14ac:dyDescent="0.2">
      <c r="A1897"/>
      <c r="B1897"/>
      <c r="C1897"/>
      <c r="D1897"/>
      <c r="E1897"/>
      <c r="F1897"/>
      <c r="G1897"/>
    </row>
    <row r="1898" spans="1:7" ht="15" customHeight="1" x14ac:dyDescent="0.2">
      <c r="A1898"/>
      <c r="B1898"/>
      <c r="C1898"/>
      <c r="D1898"/>
      <c r="E1898"/>
      <c r="F1898"/>
      <c r="G1898"/>
    </row>
    <row r="1899" spans="1:7" ht="15" customHeight="1" x14ac:dyDescent="0.2">
      <c r="A1899"/>
      <c r="B1899"/>
      <c r="C1899"/>
      <c r="D1899"/>
      <c r="E1899"/>
      <c r="F1899"/>
      <c r="G1899"/>
    </row>
    <row r="1900" spans="1:7" ht="15" customHeight="1" x14ac:dyDescent="0.2">
      <c r="A1900"/>
      <c r="B1900"/>
      <c r="C1900"/>
      <c r="D1900"/>
      <c r="E1900"/>
      <c r="F1900"/>
      <c r="G1900"/>
    </row>
    <row r="1901" spans="1:7" ht="15" customHeight="1" x14ac:dyDescent="0.2">
      <c r="A1901"/>
      <c r="B1901"/>
      <c r="C1901"/>
      <c r="D1901"/>
      <c r="E1901"/>
      <c r="F1901"/>
      <c r="G1901"/>
    </row>
    <row r="1902" spans="1:7" ht="15" customHeight="1" x14ac:dyDescent="0.2">
      <c r="A1902"/>
      <c r="B1902"/>
      <c r="C1902"/>
      <c r="D1902"/>
      <c r="E1902"/>
      <c r="F1902"/>
      <c r="G1902"/>
    </row>
    <row r="1903" spans="1:7" ht="15" customHeight="1" x14ac:dyDescent="0.2">
      <c r="A1903"/>
      <c r="B1903"/>
      <c r="C1903"/>
      <c r="D1903"/>
      <c r="E1903"/>
      <c r="F1903"/>
      <c r="G1903"/>
    </row>
    <row r="1904" spans="1:7" ht="15" customHeight="1" x14ac:dyDescent="0.2">
      <c r="A1904"/>
      <c r="B1904"/>
      <c r="C1904"/>
      <c r="D1904"/>
      <c r="E1904"/>
      <c r="F1904"/>
      <c r="G1904"/>
    </row>
    <row r="1905" spans="1:7" ht="15" customHeight="1" x14ac:dyDescent="0.2">
      <c r="A1905"/>
      <c r="B1905"/>
      <c r="C1905"/>
      <c r="D1905"/>
      <c r="E1905"/>
      <c r="F1905"/>
      <c r="G1905"/>
    </row>
    <row r="1906" spans="1:7" ht="15" customHeight="1" x14ac:dyDescent="0.2">
      <c r="A1906"/>
      <c r="B1906"/>
      <c r="C1906"/>
      <c r="D1906"/>
      <c r="E1906"/>
      <c r="F1906"/>
      <c r="G1906"/>
    </row>
    <row r="1907" spans="1:7" ht="15" customHeight="1" x14ac:dyDescent="0.2">
      <c r="A1907"/>
      <c r="B1907"/>
      <c r="C1907"/>
      <c r="D1907"/>
      <c r="E1907"/>
      <c r="F1907"/>
      <c r="G1907"/>
    </row>
    <row r="1908" spans="1:7" ht="15" customHeight="1" x14ac:dyDescent="0.2">
      <c r="A1908"/>
      <c r="B1908"/>
      <c r="C1908"/>
      <c r="D1908"/>
      <c r="E1908"/>
      <c r="F1908"/>
      <c r="G1908"/>
    </row>
    <row r="1909" spans="1:7" ht="15" customHeight="1" x14ac:dyDescent="0.2">
      <c r="A1909"/>
      <c r="B1909"/>
      <c r="C1909"/>
      <c r="D1909"/>
      <c r="E1909"/>
      <c r="F1909"/>
      <c r="G1909"/>
    </row>
    <row r="1910" spans="1:7" ht="15" customHeight="1" x14ac:dyDescent="0.2">
      <c r="A1910"/>
      <c r="B1910"/>
      <c r="C1910"/>
      <c r="D1910"/>
      <c r="E1910"/>
      <c r="F1910"/>
      <c r="G1910"/>
    </row>
    <row r="1911" spans="1:7" ht="15" customHeight="1" x14ac:dyDescent="0.2">
      <c r="A1911"/>
      <c r="B1911"/>
      <c r="C1911"/>
      <c r="D1911"/>
      <c r="E1911"/>
      <c r="F1911"/>
      <c r="G1911"/>
    </row>
    <row r="1912" spans="1:7" ht="15" customHeight="1" x14ac:dyDescent="0.2">
      <c r="A1912"/>
      <c r="B1912"/>
      <c r="C1912"/>
      <c r="D1912"/>
      <c r="E1912"/>
      <c r="F1912"/>
      <c r="G1912"/>
    </row>
    <row r="1913" spans="1:7" ht="15" customHeight="1" x14ac:dyDescent="0.2">
      <c r="A1913"/>
      <c r="B1913"/>
      <c r="C1913"/>
      <c r="D1913"/>
      <c r="E1913"/>
      <c r="F1913"/>
      <c r="G1913"/>
    </row>
    <row r="1914" spans="1:7" ht="15" customHeight="1" x14ac:dyDescent="0.2">
      <c r="A1914"/>
      <c r="B1914"/>
      <c r="C1914"/>
      <c r="D1914"/>
      <c r="E1914"/>
      <c r="F1914"/>
      <c r="G1914"/>
    </row>
    <row r="1915" spans="1:7" ht="15" customHeight="1" x14ac:dyDescent="0.2">
      <c r="A1915"/>
      <c r="B1915"/>
      <c r="C1915"/>
      <c r="D1915"/>
      <c r="E1915"/>
      <c r="F1915"/>
      <c r="G1915"/>
    </row>
    <row r="1916" spans="1:7" ht="15" customHeight="1" x14ac:dyDescent="0.2">
      <c r="A1916"/>
      <c r="B1916"/>
      <c r="C1916"/>
      <c r="D1916"/>
      <c r="E1916"/>
      <c r="F1916"/>
      <c r="G1916"/>
    </row>
    <row r="1917" spans="1:7" ht="15" customHeight="1" x14ac:dyDescent="0.2">
      <c r="A1917"/>
      <c r="B1917"/>
      <c r="C1917"/>
      <c r="D1917"/>
      <c r="E1917"/>
      <c r="F1917"/>
      <c r="G1917"/>
    </row>
    <row r="1918" spans="1:7" ht="15" customHeight="1" x14ac:dyDescent="0.2">
      <c r="A1918"/>
      <c r="B1918"/>
      <c r="C1918"/>
      <c r="D1918"/>
      <c r="E1918"/>
      <c r="F1918"/>
      <c r="G1918"/>
    </row>
    <row r="1919" spans="1:7" ht="15" customHeight="1" x14ac:dyDescent="0.2">
      <c r="A1919"/>
      <c r="B1919"/>
      <c r="C1919"/>
      <c r="D1919"/>
      <c r="E1919"/>
      <c r="F1919"/>
      <c r="G1919"/>
    </row>
    <row r="1920" spans="1:7" ht="15" customHeight="1" x14ac:dyDescent="0.2">
      <c r="A1920"/>
      <c r="B1920"/>
      <c r="C1920"/>
      <c r="D1920"/>
      <c r="E1920"/>
      <c r="F1920"/>
      <c r="G1920"/>
    </row>
    <row r="1921" spans="1:7" ht="15" customHeight="1" x14ac:dyDescent="0.2">
      <c r="A1921"/>
      <c r="B1921"/>
      <c r="C1921"/>
      <c r="D1921"/>
      <c r="E1921"/>
      <c r="F1921"/>
      <c r="G1921"/>
    </row>
    <row r="1922" spans="1:7" ht="15" customHeight="1" x14ac:dyDescent="0.2">
      <c r="A1922"/>
      <c r="B1922"/>
      <c r="C1922"/>
      <c r="D1922"/>
      <c r="E1922"/>
      <c r="F1922"/>
      <c r="G1922"/>
    </row>
    <row r="1923" spans="1:7" ht="15" customHeight="1" x14ac:dyDescent="0.2">
      <c r="A1923"/>
      <c r="B1923"/>
      <c r="C1923"/>
      <c r="D1923"/>
      <c r="E1923"/>
      <c r="F1923"/>
      <c r="G1923"/>
    </row>
    <row r="1924" spans="1:7" ht="15" customHeight="1" x14ac:dyDescent="0.2">
      <c r="A1924"/>
      <c r="B1924"/>
      <c r="C1924"/>
      <c r="D1924"/>
      <c r="E1924"/>
      <c r="F1924"/>
      <c r="G1924"/>
    </row>
    <row r="1925" spans="1:7" ht="15" customHeight="1" x14ac:dyDescent="0.2">
      <c r="A1925"/>
      <c r="B1925"/>
      <c r="C1925"/>
      <c r="D1925"/>
      <c r="E1925"/>
      <c r="F1925"/>
      <c r="G1925"/>
    </row>
    <row r="1926" spans="1:7" ht="15" customHeight="1" x14ac:dyDescent="0.2">
      <c r="A1926"/>
      <c r="B1926"/>
      <c r="C1926"/>
      <c r="D1926"/>
      <c r="E1926"/>
      <c r="F1926"/>
      <c r="G1926"/>
    </row>
    <row r="1927" spans="1:7" ht="15" customHeight="1" x14ac:dyDescent="0.2">
      <c r="A1927"/>
      <c r="B1927"/>
      <c r="C1927"/>
      <c r="D1927"/>
      <c r="E1927"/>
      <c r="F1927"/>
      <c r="G1927"/>
    </row>
    <row r="1928" spans="1:7" ht="15" customHeight="1" x14ac:dyDescent="0.2">
      <c r="A1928"/>
      <c r="B1928"/>
      <c r="C1928"/>
      <c r="D1928"/>
      <c r="E1928"/>
      <c r="F1928"/>
      <c r="G1928"/>
    </row>
    <row r="1929" spans="1:7" ht="15" customHeight="1" x14ac:dyDescent="0.2">
      <c r="A1929"/>
      <c r="B1929"/>
      <c r="C1929"/>
      <c r="D1929"/>
      <c r="E1929"/>
      <c r="F1929"/>
      <c r="G1929"/>
    </row>
    <row r="1930" spans="1:7" ht="15" customHeight="1" x14ac:dyDescent="0.2">
      <c r="A1930"/>
      <c r="B1930"/>
      <c r="C1930"/>
      <c r="D1930"/>
      <c r="E1930"/>
      <c r="F1930"/>
      <c r="G1930"/>
    </row>
    <row r="1931" spans="1:7" ht="15" customHeight="1" x14ac:dyDescent="0.2">
      <c r="A1931"/>
      <c r="B1931"/>
      <c r="C1931"/>
      <c r="D1931"/>
      <c r="E1931"/>
      <c r="F1931"/>
      <c r="G1931"/>
    </row>
    <row r="1932" spans="1:7" ht="15" customHeight="1" x14ac:dyDescent="0.2">
      <c r="A1932"/>
      <c r="B1932"/>
      <c r="C1932"/>
      <c r="D1932"/>
      <c r="E1932"/>
      <c r="F1932"/>
      <c r="G1932"/>
    </row>
    <row r="1933" spans="1:7" ht="15" customHeight="1" x14ac:dyDescent="0.2">
      <c r="A1933"/>
      <c r="B1933"/>
      <c r="C1933"/>
      <c r="D1933"/>
      <c r="E1933"/>
      <c r="F1933"/>
      <c r="G1933"/>
    </row>
    <row r="1934" spans="1:7" ht="15" customHeight="1" x14ac:dyDescent="0.2">
      <c r="A1934"/>
      <c r="B1934"/>
      <c r="C1934"/>
      <c r="D1934"/>
      <c r="E1934"/>
      <c r="F1934"/>
      <c r="G1934"/>
    </row>
    <row r="1935" spans="1:7" ht="15" customHeight="1" x14ac:dyDescent="0.2">
      <c r="A1935"/>
      <c r="B1935"/>
      <c r="C1935"/>
      <c r="D1935"/>
      <c r="E1935"/>
      <c r="F1935"/>
      <c r="G1935"/>
    </row>
    <row r="1936" spans="1:7" ht="15" customHeight="1" x14ac:dyDescent="0.2">
      <c r="A1936"/>
      <c r="B1936"/>
      <c r="C1936"/>
      <c r="D1936"/>
      <c r="E1936"/>
      <c r="F1936"/>
      <c r="G1936"/>
    </row>
    <row r="1937" spans="1:7" ht="15" customHeight="1" x14ac:dyDescent="0.2">
      <c r="A1937"/>
      <c r="B1937"/>
      <c r="C1937"/>
      <c r="D1937"/>
      <c r="E1937"/>
      <c r="F1937"/>
      <c r="G1937"/>
    </row>
    <row r="1938" spans="1:7" ht="15" customHeight="1" x14ac:dyDescent="0.2">
      <c r="A1938"/>
      <c r="B1938"/>
      <c r="C1938"/>
      <c r="D1938"/>
      <c r="E1938"/>
      <c r="F1938"/>
      <c r="G1938"/>
    </row>
    <row r="1939" spans="1:7" ht="15" customHeight="1" x14ac:dyDescent="0.2">
      <c r="A1939"/>
      <c r="B1939"/>
      <c r="C1939"/>
      <c r="D1939"/>
      <c r="E1939"/>
      <c r="F1939"/>
      <c r="G1939"/>
    </row>
    <row r="1940" spans="1:7" ht="15" customHeight="1" x14ac:dyDescent="0.2">
      <c r="A1940"/>
      <c r="B1940"/>
      <c r="C1940"/>
      <c r="D1940"/>
      <c r="E1940"/>
      <c r="F1940"/>
      <c r="G1940"/>
    </row>
    <row r="1941" spans="1:7" ht="15" customHeight="1" x14ac:dyDescent="0.2">
      <c r="A1941"/>
      <c r="B1941"/>
      <c r="C1941"/>
      <c r="D1941"/>
      <c r="E1941"/>
      <c r="F1941"/>
      <c r="G1941"/>
    </row>
    <row r="1942" spans="1:7" ht="15" customHeight="1" x14ac:dyDescent="0.2">
      <c r="A1942"/>
      <c r="B1942"/>
      <c r="C1942"/>
      <c r="D1942"/>
      <c r="E1942"/>
      <c r="F1942"/>
      <c r="G1942"/>
    </row>
    <row r="1943" spans="1:7" ht="15" customHeight="1" x14ac:dyDescent="0.2">
      <c r="A1943"/>
      <c r="B1943"/>
      <c r="C1943"/>
      <c r="D1943"/>
      <c r="E1943"/>
      <c r="F1943"/>
      <c r="G1943"/>
    </row>
    <row r="1944" spans="1:7" ht="15" customHeight="1" x14ac:dyDescent="0.2">
      <c r="A1944"/>
      <c r="B1944"/>
      <c r="C1944"/>
      <c r="D1944"/>
      <c r="E1944"/>
      <c r="F1944"/>
      <c r="G1944"/>
    </row>
    <row r="1945" spans="1:7" ht="15" customHeight="1" x14ac:dyDescent="0.2">
      <c r="A1945"/>
      <c r="B1945"/>
      <c r="C1945"/>
      <c r="D1945"/>
      <c r="E1945"/>
      <c r="F1945"/>
      <c r="G1945"/>
    </row>
    <row r="1946" spans="1:7" ht="15" customHeight="1" x14ac:dyDescent="0.2">
      <c r="A1946"/>
      <c r="B1946"/>
      <c r="C1946"/>
      <c r="D1946"/>
      <c r="E1946"/>
      <c r="F1946"/>
      <c r="G1946"/>
    </row>
    <row r="1947" spans="1:7" ht="15" customHeight="1" x14ac:dyDescent="0.2">
      <c r="A1947"/>
      <c r="B1947"/>
      <c r="C1947"/>
      <c r="D1947"/>
      <c r="E1947"/>
      <c r="F1947"/>
      <c r="G1947"/>
    </row>
    <row r="1948" spans="1:7" ht="15" customHeight="1" x14ac:dyDescent="0.2">
      <c r="A1948"/>
      <c r="B1948"/>
      <c r="C1948"/>
      <c r="D1948"/>
      <c r="E1948"/>
      <c r="F1948"/>
      <c r="G1948"/>
    </row>
    <row r="1949" spans="1:7" ht="15" customHeight="1" x14ac:dyDescent="0.2">
      <c r="A1949"/>
      <c r="B1949"/>
      <c r="C1949"/>
      <c r="D1949"/>
      <c r="E1949"/>
      <c r="F1949"/>
      <c r="G1949"/>
    </row>
    <row r="1950" spans="1:7" ht="15" customHeight="1" x14ac:dyDescent="0.2">
      <c r="A1950"/>
      <c r="B1950"/>
      <c r="C1950"/>
      <c r="D1950"/>
      <c r="E1950"/>
      <c r="F1950"/>
      <c r="G1950"/>
    </row>
    <row r="1951" spans="1:7" ht="15" customHeight="1" x14ac:dyDescent="0.2">
      <c r="A1951"/>
      <c r="B1951"/>
      <c r="C1951"/>
      <c r="D1951"/>
      <c r="E1951"/>
      <c r="F1951"/>
      <c r="G1951"/>
    </row>
    <row r="1952" spans="1:7" ht="15" customHeight="1" x14ac:dyDescent="0.2">
      <c r="A1952"/>
      <c r="B1952"/>
      <c r="C1952"/>
      <c r="D1952"/>
      <c r="E1952"/>
      <c r="F1952"/>
      <c r="G1952"/>
    </row>
    <row r="1953" spans="1:7" ht="15" customHeight="1" x14ac:dyDescent="0.2">
      <c r="A1953"/>
      <c r="B1953"/>
      <c r="C1953"/>
      <c r="D1953"/>
      <c r="E1953"/>
      <c r="F1953"/>
      <c r="G1953"/>
    </row>
    <row r="1954" spans="1:7" ht="15" customHeight="1" x14ac:dyDescent="0.2">
      <c r="A1954"/>
      <c r="B1954"/>
      <c r="C1954"/>
      <c r="D1954"/>
      <c r="E1954"/>
      <c r="F1954"/>
      <c r="G1954"/>
    </row>
    <row r="1955" spans="1:7" ht="15" customHeight="1" x14ac:dyDescent="0.2">
      <c r="A1955"/>
      <c r="B1955"/>
      <c r="C1955"/>
      <c r="D1955"/>
      <c r="E1955"/>
      <c r="F1955"/>
      <c r="G1955"/>
    </row>
    <row r="1956" spans="1:7" ht="15" customHeight="1" x14ac:dyDescent="0.2">
      <c r="A1956"/>
      <c r="B1956"/>
      <c r="C1956"/>
      <c r="D1956"/>
      <c r="E1956"/>
      <c r="F1956"/>
      <c r="G1956"/>
    </row>
    <row r="1957" spans="1:7" ht="15" customHeight="1" x14ac:dyDescent="0.2">
      <c r="A1957"/>
      <c r="B1957"/>
      <c r="C1957"/>
      <c r="D1957"/>
      <c r="E1957"/>
      <c r="F1957"/>
      <c r="G1957"/>
    </row>
    <row r="1958" spans="1:7" ht="15" customHeight="1" x14ac:dyDescent="0.2">
      <c r="A1958"/>
      <c r="B1958"/>
      <c r="C1958"/>
      <c r="D1958"/>
      <c r="E1958"/>
      <c r="F1958"/>
      <c r="G1958"/>
    </row>
    <row r="1959" spans="1:7" ht="15" customHeight="1" x14ac:dyDescent="0.2">
      <c r="A1959"/>
      <c r="B1959"/>
      <c r="C1959"/>
      <c r="D1959"/>
      <c r="E1959"/>
      <c r="F1959"/>
      <c r="G1959"/>
    </row>
    <row r="1960" spans="1:7" ht="15" customHeight="1" x14ac:dyDescent="0.2">
      <c r="A1960"/>
      <c r="B1960"/>
      <c r="C1960"/>
      <c r="D1960"/>
      <c r="E1960"/>
      <c r="F1960"/>
      <c r="G1960"/>
    </row>
    <row r="1961" spans="1:7" ht="15" customHeight="1" x14ac:dyDescent="0.2">
      <c r="A1961"/>
      <c r="B1961"/>
      <c r="C1961"/>
      <c r="D1961"/>
      <c r="E1961"/>
      <c r="F1961"/>
      <c r="G1961"/>
    </row>
    <row r="1962" spans="1:7" ht="15" customHeight="1" x14ac:dyDescent="0.2">
      <c r="A1962"/>
      <c r="B1962"/>
      <c r="C1962"/>
      <c r="D1962"/>
      <c r="E1962"/>
      <c r="F1962"/>
      <c r="G1962"/>
    </row>
    <row r="1963" spans="1:7" ht="15" customHeight="1" x14ac:dyDescent="0.2">
      <c r="A1963"/>
      <c r="B1963"/>
      <c r="C1963"/>
      <c r="D1963"/>
      <c r="E1963"/>
      <c r="F1963"/>
      <c r="G1963"/>
    </row>
    <row r="1964" spans="1:7" ht="15" customHeight="1" x14ac:dyDescent="0.2">
      <c r="A1964"/>
      <c r="B1964"/>
      <c r="C1964"/>
      <c r="D1964"/>
      <c r="E1964"/>
      <c r="F1964"/>
      <c r="G1964"/>
    </row>
    <row r="1965" spans="1:7" ht="15" customHeight="1" x14ac:dyDescent="0.2">
      <c r="A1965"/>
      <c r="B1965"/>
      <c r="C1965"/>
      <c r="D1965"/>
      <c r="E1965"/>
      <c r="F1965"/>
      <c r="G1965"/>
    </row>
    <row r="1966" spans="1:7" ht="15" customHeight="1" x14ac:dyDescent="0.2">
      <c r="A1966"/>
      <c r="B1966"/>
      <c r="C1966"/>
      <c r="D1966"/>
      <c r="E1966"/>
      <c r="F1966"/>
      <c r="G1966"/>
    </row>
    <row r="1967" spans="1:7" ht="15" customHeight="1" x14ac:dyDescent="0.2">
      <c r="A1967"/>
      <c r="B1967"/>
      <c r="C1967"/>
      <c r="D1967"/>
      <c r="E1967"/>
      <c r="F1967"/>
      <c r="G1967"/>
    </row>
    <row r="1968" spans="1:7" ht="15" customHeight="1" x14ac:dyDescent="0.2">
      <c r="A1968"/>
      <c r="B1968"/>
      <c r="C1968"/>
      <c r="D1968"/>
      <c r="E1968"/>
      <c r="F1968"/>
      <c r="G1968"/>
    </row>
    <row r="1969" spans="1:7" ht="15" customHeight="1" x14ac:dyDescent="0.2">
      <c r="A1969"/>
      <c r="B1969"/>
      <c r="C1969"/>
      <c r="D1969"/>
      <c r="E1969"/>
      <c r="F1969"/>
      <c r="G1969"/>
    </row>
    <row r="1970" spans="1:7" ht="15" customHeight="1" x14ac:dyDescent="0.2">
      <c r="A1970"/>
      <c r="B1970"/>
      <c r="C1970"/>
      <c r="D1970"/>
      <c r="E1970"/>
      <c r="F1970"/>
      <c r="G1970"/>
    </row>
    <row r="1971" spans="1:7" ht="15" customHeight="1" x14ac:dyDescent="0.2">
      <c r="A1971"/>
      <c r="B1971"/>
      <c r="C1971"/>
      <c r="D1971"/>
      <c r="E1971"/>
      <c r="F1971"/>
      <c r="G1971"/>
    </row>
    <row r="1972" spans="1:7" ht="15" customHeight="1" x14ac:dyDescent="0.2">
      <c r="A1972"/>
      <c r="B1972"/>
      <c r="C1972"/>
      <c r="D1972"/>
      <c r="E1972"/>
      <c r="F1972"/>
      <c r="G1972"/>
    </row>
    <row r="1973" spans="1:7" ht="15" customHeight="1" x14ac:dyDescent="0.2">
      <c r="A1973"/>
      <c r="B1973"/>
      <c r="C1973"/>
      <c r="D1973"/>
      <c r="E1973"/>
      <c r="F1973"/>
      <c r="G1973"/>
    </row>
    <row r="1974" spans="1:7" ht="15" customHeight="1" x14ac:dyDescent="0.2">
      <c r="A1974"/>
      <c r="B1974"/>
      <c r="C1974"/>
      <c r="D1974"/>
      <c r="E1974"/>
      <c r="F1974"/>
      <c r="G1974"/>
    </row>
    <row r="1975" spans="1:7" ht="15" customHeight="1" x14ac:dyDescent="0.2">
      <c r="A1975"/>
      <c r="B1975"/>
      <c r="C1975"/>
      <c r="D1975"/>
      <c r="E1975"/>
      <c r="F1975"/>
      <c r="G1975"/>
    </row>
    <row r="1976" spans="1:7" ht="15" customHeight="1" x14ac:dyDescent="0.2">
      <c r="A1976"/>
      <c r="B1976"/>
      <c r="C1976"/>
      <c r="D1976"/>
      <c r="E1976"/>
      <c r="F1976"/>
      <c r="G1976"/>
    </row>
    <row r="1977" spans="1:7" ht="15" customHeight="1" x14ac:dyDescent="0.2">
      <c r="A1977"/>
      <c r="B1977"/>
      <c r="C1977"/>
      <c r="D1977"/>
      <c r="E1977"/>
      <c r="F1977"/>
      <c r="G1977"/>
    </row>
    <row r="1978" spans="1:7" ht="15" customHeight="1" x14ac:dyDescent="0.2">
      <c r="A1978"/>
      <c r="B1978"/>
      <c r="C1978"/>
      <c r="D1978"/>
      <c r="E1978"/>
      <c r="F1978"/>
      <c r="G1978"/>
    </row>
    <row r="1979" spans="1:7" ht="15" customHeight="1" x14ac:dyDescent="0.2">
      <c r="A1979"/>
      <c r="B1979"/>
      <c r="C1979"/>
      <c r="D1979"/>
      <c r="E1979"/>
      <c r="F1979"/>
      <c r="G1979"/>
    </row>
    <row r="1980" spans="1:7" ht="15" customHeight="1" x14ac:dyDescent="0.2">
      <c r="A1980"/>
      <c r="B1980"/>
      <c r="C1980"/>
      <c r="D1980"/>
      <c r="E1980"/>
      <c r="F1980"/>
      <c r="G1980"/>
    </row>
    <row r="1981" spans="1:7" ht="15" customHeight="1" x14ac:dyDescent="0.2">
      <c r="A1981"/>
      <c r="B1981"/>
      <c r="C1981"/>
      <c r="D1981"/>
      <c r="E1981"/>
      <c r="F1981"/>
      <c r="G1981"/>
    </row>
    <row r="1982" spans="1:7" ht="15" customHeight="1" x14ac:dyDescent="0.2">
      <c r="A1982"/>
      <c r="B1982"/>
      <c r="C1982"/>
      <c r="D1982"/>
      <c r="E1982"/>
      <c r="F1982"/>
      <c r="G1982"/>
    </row>
    <row r="1983" spans="1:7" ht="15" customHeight="1" x14ac:dyDescent="0.2">
      <c r="A1983"/>
      <c r="B1983"/>
      <c r="C1983"/>
      <c r="D1983"/>
      <c r="E1983"/>
      <c r="F1983"/>
      <c r="G1983"/>
    </row>
    <row r="1984" spans="1:7" ht="15" customHeight="1" x14ac:dyDescent="0.2">
      <c r="A1984"/>
      <c r="B1984"/>
      <c r="C1984"/>
      <c r="D1984"/>
      <c r="E1984"/>
      <c r="F1984"/>
      <c r="G1984"/>
    </row>
    <row r="1985" spans="1:7" ht="15" customHeight="1" x14ac:dyDescent="0.2">
      <c r="A1985"/>
      <c r="B1985"/>
      <c r="C1985"/>
      <c r="D1985"/>
      <c r="E1985"/>
      <c r="F1985"/>
      <c r="G1985"/>
    </row>
    <row r="1986" spans="1:7" ht="15" customHeight="1" x14ac:dyDescent="0.2">
      <c r="A1986"/>
      <c r="B1986"/>
      <c r="C1986"/>
      <c r="D1986"/>
      <c r="E1986"/>
      <c r="F1986"/>
      <c r="G1986"/>
    </row>
    <row r="1987" spans="1:7" ht="15" customHeight="1" x14ac:dyDescent="0.2">
      <c r="A1987"/>
      <c r="B1987"/>
      <c r="C1987"/>
      <c r="D1987"/>
      <c r="E1987"/>
      <c r="F1987"/>
      <c r="G1987"/>
    </row>
    <row r="1988" spans="1:7" ht="15" customHeight="1" x14ac:dyDescent="0.2">
      <c r="A1988"/>
      <c r="B1988"/>
      <c r="C1988"/>
      <c r="D1988"/>
      <c r="E1988"/>
      <c r="F1988"/>
      <c r="G1988"/>
    </row>
    <row r="1989" spans="1:7" ht="15" customHeight="1" x14ac:dyDescent="0.2">
      <c r="A1989"/>
      <c r="B1989"/>
      <c r="C1989"/>
      <c r="D1989"/>
      <c r="E1989"/>
      <c r="F1989"/>
      <c r="G1989"/>
    </row>
    <row r="1990" spans="1:7" ht="15" customHeight="1" x14ac:dyDescent="0.2">
      <c r="A1990"/>
      <c r="B1990"/>
      <c r="C1990"/>
      <c r="D1990"/>
      <c r="E1990"/>
      <c r="F1990"/>
      <c r="G1990"/>
    </row>
    <row r="1991" spans="1:7" ht="15" customHeight="1" x14ac:dyDescent="0.2">
      <c r="A1991"/>
      <c r="B1991"/>
      <c r="C1991"/>
      <c r="D1991"/>
      <c r="E1991"/>
      <c r="F1991"/>
      <c r="G1991"/>
    </row>
    <row r="1992" spans="1:7" ht="15" customHeight="1" x14ac:dyDescent="0.2">
      <c r="A1992"/>
      <c r="B1992"/>
      <c r="C1992"/>
      <c r="D1992"/>
      <c r="E1992"/>
      <c r="F1992"/>
      <c r="G1992"/>
    </row>
    <row r="1993" spans="1:7" ht="15" customHeight="1" x14ac:dyDescent="0.2">
      <c r="A1993"/>
      <c r="B1993"/>
      <c r="C1993"/>
      <c r="D1993"/>
      <c r="E1993"/>
      <c r="F1993"/>
      <c r="G1993"/>
    </row>
    <row r="1994" spans="1:7" ht="15" customHeight="1" x14ac:dyDescent="0.2">
      <c r="A1994"/>
      <c r="B1994"/>
      <c r="C1994"/>
      <c r="D1994"/>
      <c r="E1994"/>
      <c r="F1994"/>
      <c r="G1994"/>
    </row>
    <row r="1995" spans="1:7" ht="15" customHeight="1" x14ac:dyDescent="0.2">
      <c r="A1995"/>
      <c r="B1995"/>
      <c r="C1995"/>
      <c r="D1995"/>
      <c r="E1995"/>
      <c r="F1995"/>
      <c r="G1995"/>
    </row>
    <row r="1996" spans="1:7" ht="15" customHeight="1" x14ac:dyDescent="0.2">
      <c r="A1996"/>
      <c r="B1996"/>
      <c r="C1996"/>
      <c r="D1996"/>
      <c r="E1996"/>
      <c r="F1996"/>
      <c r="G1996"/>
    </row>
    <row r="1997" spans="1:7" ht="15" customHeight="1" x14ac:dyDescent="0.2">
      <c r="A1997"/>
      <c r="B1997"/>
      <c r="C1997"/>
      <c r="D1997"/>
      <c r="E1997"/>
      <c r="F1997"/>
      <c r="G1997"/>
    </row>
    <row r="1998" spans="1:7" ht="15" customHeight="1" x14ac:dyDescent="0.2">
      <c r="A1998"/>
      <c r="B1998"/>
      <c r="C1998"/>
      <c r="D1998"/>
      <c r="E1998"/>
      <c r="F1998"/>
      <c r="G1998"/>
    </row>
    <row r="1999" spans="1:7" ht="15" customHeight="1" x14ac:dyDescent="0.2">
      <c r="A1999"/>
      <c r="B1999"/>
      <c r="C1999"/>
      <c r="D1999"/>
      <c r="E1999"/>
      <c r="F1999"/>
      <c r="G1999"/>
    </row>
    <row r="2000" spans="1:7" ht="15" customHeight="1" x14ac:dyDescent="0.2">
      <c r="A2000"/>
      <c r="B2000"/>
      <c r="C2000"/>
      <c r="D2000"/>
      <c r="E2000"/>
      <c r="F2000"/>
      <c r="G2000"/>
    </row>
    <row r="2001" spans="1:7" ht="15" customHeight="1" x14ac:dyDescent="0.2">
      <c r="A2001"/>
      <c r="B2001"/>
      <c r="C2001"/>
      <c r="D2001"/>
      <c r="E2001"/>
      <c r="F2001"/>
      <c r="G2001"/>
    </row>
    <row r="2002" spans="1:7" ht="15" customHeight="1" x14ac:dyDescent="0.2">
      <c r="A2002"/>
      <c r="B2002"/>
      <c r="C2002"/>
      <c r="D2002"/>
      <c r="E2002"/>
      <c r="F2002"/>
      <c r="G2002"/>
    </row>
    <row r="2003" spans="1:7" ht="15" customHeight="1" x14ac:dyDescent="0.2">
      <c r="A2003"/>
      <c r="B2003"/>
      <c r="C2003"/>
      <c r="D2003"/>
      <c r="E2003"/>
      <c r="F2003"/>
      <c r="G2003"/>
    </row>
    <row r="2004" spans="1:7" ht="15" customHeight="1" x14ac:dyDescent="0.2">
      <c r="A2004"/>
      <c r="B2004"/>
      <c r="C2004"/>
      <c r="D2004"/>
      <c r="E2004"/>
      <c r="F2004"/>
      <c r="G2004"/>
    </row>
    <row r="2005" spans="1:7" ht="15" customHeight="1" x14ac:dyDescent="0.2">
      <c r="A2005"/>
      <c r="B2005"/>
      <c r="C2005"/>
      <c r="D2005"/>
      <c r="E2005"/>
      <c r="F2005"/>
      <c r="G2005"/>
    </row>
    <row r="2006" spans="1:7" ht="15" customHeight="1" x14ac:dyDescent="0.2">
      <c r="A2006"/>
      <c r="B2006"/>
      <c r="C2006"/>
      <c r="D2006"/>
      <c r="E2006"/>
      <c r="F2006"/>
      <c r="G2006"/>
    </row>
    <row r="2007" spans="1:7" ht="15" customHeight="1" x14ac:dyDescent="0.2">
      <c r="A2007"/>
      <c r="B2007"/>
      <c r="C2007"/>
      <c r="D2007"/>
      <c r="E2007"/>
      <c r="F2007"/>
      <c r="G2007"/>
    </row>
    <row r="2008" spans="1:7" ht="15" customHeight="1" x14ac:dyDescent="0.2">
      <c r="A2008"/>
      <c r="B2008"/>
      <c r="C2008"/>
      <c r="D2008"/>
      <c r="E2008"/>
      <c r="F2008"/>
      <c r="G2008"/>
    </row>
    <row r="2009" spans="1:7" ht="15" customHeight="1" x14ac:dyDescent="0.2">
      <c r="A2009"/>
      <c r="B2009"/>
      <c r="C2009"/>
      <c r="D2009"/>
      <c r="E2009"/>
      <c r="F2009"/>
      <c r="G2009"/>
    </row>
    <row r="2010" spans="1:7" ht="15" customHeight="1" x14ac:dyDescent="0.2">
      <c r="A2010"/>
      <c r="B2010"/>
      <c r="C2010"/>
      <c r="D2010"/>
      <c r="E2010"/>
      <c r="F2010"/>
      <c r="G2010"/>
    </row>
    <row r="2011" spans="1:7" ht="15" customHeight="1" x14ac:dyDescent="0.2">
      <c r="A2011"/>
      <c r="B2011"/>
      <c r="C2011"/>
      <c r="D2011"/>
      <c r="E2011"/>
      <c r="F2011"/>
      <c r="G2011"/>
    </row>
    <row r="2012" spans="1:7" ht="15" customHeight="1" x14ac:dyDescent="0.2">
      <c r="A2012"/>
      <c r="B2012"/>
      <c r="C2012"/>
      <c r="D2012"/>
      <c r="E2012"/>
      <c r="F2012"/>
      <c r="G2012"/>
    </row>
    <row r="2013" spans="1:7" ht="15" customHeight="1" x14ac:dyDescent="0.2">
      <c r="A2013"/>
      <c r="B2013"/>
      <c r="C2013"/>
      <c r="D2013"/>
      <c r="E2013"/>
      <c r="F2013"/>
      <c r="G2013"/>
    </row>
    <row r="2014" spans="1:7" ht="15" customHeight="1" x14ac:dyDescent="0.2">
      <c r="A2014"/>
      <c r="B2014"/>
      <c r="C2014"/>
      <c r="D2014"/>
      <c r="E2014"/>
      <c r="F2014"/>
      <c r="G2014"/>
    </row>
    <row r="2015" spans="1:7" ht="15" customHeight="1" x14ac:dyDescent="0.2">
      <c r="A2015"/>
      <c r="B2015"/>
      <c r="C2015"/>
      <c r="D2015"/>
      <c r="E2015"/>
      <c r="F2015"/>
      <c r="G2015"/>
    </row>
    <row r="2016" spans="1:7" ht="15" customHeight="1" x14ac:dyDescent="0.2">
      <c r="A2016"/>
      <c r="B2016"/>
      <c r="C2016"/>
      <c r="D2016"/>
      <c r="E2016"/>
      <c r="F2016"/>
      <c r="G2016"/>
    </row>
    <row r="2017" spans="1:7" ht="15" customHeight="1" x14ac:dyDescent="0.2">
      <c r="A2017"/>
      <c r="B2017"/>
      <c r="C2017"/>
      <c r="D2017"/>
      <c r="E2017"/>
      <c r="F2017"/>
      <c r="G2017"/>
    </row>
    <row r="2018" spans="1:7" ht="15" customHeight="1" x14ac:dyDescent="0.2">
      <c r="A2018"/>
      <c r="B2018"/>
      <c r="C2018"/>
      <c r="D2018"/>
      <c r="E2018"/>
      <c r="F2018"/>
      <c r="G2018"/>
    </row>
    <row r="2019" spans="1:7" ht="15" customHeight="1" x14ac:dyDescent="0.2">
      <c r="A2019"/>
      <c r="B2019"/>
      <c r="C2019"/>
      <c r="D2019"/>
      <c r="E2019"/>
      <c r="F2019"/>
      <c r="G2019"/>
    </row>
    <row r="2020" spans="1:7" ht="15" customHeight="1" x14ac:dyDescent="0.2">
      <c r="A2020"/>
      <c r="B2020"/>
      <c r="C2020"/>
      <c r="D2020"/>
      <c r="E2020"/>
      <c r="F2020"/>
      <c r="G2020"/>
    </row>
    <row r="2021" spans="1:7" ht="15" customHeight="1" x14ac:dyDescent="0.2">
      <c r="A2021"/>
      <c r="B2021"/>
      <c r="C2021"/>
      <c r="D2021"/>
      <c r="E2021"/>
      <c r="F2021"/>
      <c r="G2021"/>
    </row>
    <row r="2022" spans="1:7" ht="15" customHeight="1" x14ac:dyDescent="0.2">
      <c r="A2022"/>
      <c r="B2022"/>
      <c r="C2022"/>
      <c r="D2022"/>
      <c r="E2022"/>
      <c r="F2022"/>
      <c r="G2022"/>
    </row>
    <row r="2023" spans="1:7" ht="15" customHeight="1" x14ac:dyDescent="0.2">
      <c r="A2023"/>
      <c r="B2023"/>
      <c r="C2023"/>
      <c r="D2023"/>
      <c r="E2023"/>
      <c r="F2023"/>
      <c r="G2023"/>
    </row>
    <row r="2024" spans="1:7" ht="15" customHeight="1" x14ac:dyDescent="0.2">
      <c r="A2024"/>
      <c r="B2024"/>
      <c r="C2024"/>
      <c r="D2024"/>
      <c r="E2024"/>
      <c r="F2024"/>
      <c r="G2024"/>
    </row>
    <row r="2025" spans="1:7" ht="15" customHeight="1" x14ac:dyDescent="0.2">
      <c r="A2025"/>
      <c r="B2025"/>
      <c r="C2025"/>
      <c r="D2025"/>
      <c r="E2025"/>
      <c r="F2025"/>
      <c r="G2025"/>
    </row>
    <row r="2026" spans="1:7" ht="15" customHeight="1" x14ac:dyDescent="0.2">
      <c r="A2026"/>
      <c r="B2026"/>
      <c r="C2026"/>
      <c r="D2026"/>
      <c r="E2026"/>
      <c r="F2026"/>
      <c r="G2026"/>
    </row>
    <row r="2027" spans="1:7" ht="15" customHeight="1" x14ac:dyDescent="0.2">
      <c r="A2027"/>
      <c r="B2027"/>
      <c r="C2027"/>
      <c r="D2027"/>
      <c r="E2027"/>
      <c r="F2027"/>
      <c r="G2027"/>
    </row>
    <row r="2028" spans="1:7" ht="15" customHeight="1" x14ac:dyDescent="0.2">
      <c r="A2028"/>
      <c r="B2028"/>
      <c r="C2028"/>
      <c r="D2028"/>
      <c r="E2028"/>
      <c r="F2028"/>
      <c r="G2028"/>
    </row>
    <row r="2029" spans="1:7" ht="15" customHeight="1" x14ac:dyDescent="0.2">
      <c r="A2029"/>
      <c r="B2029"/>
      <c r="C2029"/>
      <c r="D2029"/>
      <c r="E2029"/>
      <c r="F2029"/>
      <c r="G2029"/>
    </row>
    <row r="2030" spans="1:7" ht="15" customHeight="1" x14ac:dyDescent="0.2">
      <c r="A2030"/>
      <c r="B2030"/>
      <c r="C2030"/>
      <c r="D2030"/>
      <c r="E2030"/>
      <c r="F2030"/>
      <c r="G2030"/>
    </row>
    <row r="2031" spans="1:7" ht="15" customHeight="1" x14ac:dyDescent="0.2">
      <c r="A2031"/>
      <c r="B2031"/>
      <c r="C2031"/>
      <c r="D2031"/>
      <c r="E2031"/>
      <c r="F2031"/>
      <c r="G2031"/>
    </row>
    <row r="2032" spans="1:7" ht="15" customHeight="1" x14ac:dyDescent="0.2">
      <c r="A2032"/>
      <c r="B2032"/>
      <c r="C2032"/>
      <c r="D2032"/>
      <c r="E2032"/>
      <c r="F2032"/>
      <c r="G2032"/>
    </row>
    <row r="2033" spans="1:7" ht="15" customHeight="1" x14ac:dyDescent="0.2">
      <c r="A2033"/>
      <c r="B2033"/>
      <c r="C2033"/>
      <c r="D2033"/>
      <c r="E2033"/>
      <c r="F2033"/>
      <c r="G2033"/>
    </row>
    <row r="2034" spans="1:7" ht="15" customHeight="1" x14ac:dyDescent="0.2">
      <c r="A2034"/>
      <c r="B2034"/>
      <c r="C2034"/>
      <c r="D2034"/>
      <c r="E2034"/>
      <c r="F2034"/>
      <c r="G2034"/>
    </row>
    <row r="2035" spans="1:7" ht="15" customHeight="1" x14ac:dyDescent="0.2">
      <c r="A2035"/>
      <c r="B2035"/>
      <c r="C2035"/>
      <c r="D2035"/>
      <c r="E2035"/>
      <c r="F2035"/>
      <c r="G2035"/>
    </row>
    <row r="2036" spans="1:7" ht="15" customHeight="1" x14ac:dyDescent="0.2">
      <c r="A2036"/>
      <c r="B2036"/>
      <c r="C2036"/>
      <c r="D2036"/>
      <c r="E2036"/>
      <c r="F2036"/>
      <c r="G2036"/>
    </row>
    <row r="2037" spans="1:7" ht="15" customHeight="1" x14ac:dyDescent="0.2">
      <c r="A2037"/>
      <c r="B2037"/>
      <c r="C2037"/>
      <c r="D2037"/>
      <c r="E2037"/>
      <c r="F2037"/>
      <c r="G2037"/>
    </row>
    <row r="2038" spans="1:7" ht="15" customHeight="1" x14ac:dyDescent="0.2">
      <c r="A2038"/>
      <c r="B2038"/>
      <c r="C2038"/>
      <c r="D2038"/>
      <c r="E2038"/>
      <c r="F2038"/>
      <c r="G2038"/>
    </row>
    <row r="2039" spans="1:7" ht="15" customHeight="1" x14ac:dyDescent="0.2">
      <c r="A2039"/>
      <c r="B2039"/>
      <c r="C2039"/>
      <c r="D2039"/>
      <c r="E2039"/>
      <c r="F2039"/>
      <c r="G2039"/>
    </row>
    <row r="2040" spans="1:7" ht="15" customHeight="1" x14ac:dyDescent="0.2">
      <c r="A2040"/>
      <c r="B2040"/>
      <c r="C2040"/>
      <c r="D2040"/>
      <c r="E2040"/>
      <c r="F2040"/>
      <c r="G2040"/>
    </row>
    <row r="2041" spans="1:7" ht="15" customHeight="1" x14ac:dyDescent="0.2">
      <c r="A2041"/>
      <c r="B2041"/>
      <c r="C2041"/>
      <c r="D2041"/>
      <c r="E2041"/>
      <c r="F2041"/>
      <c r="G2041"/>
    </row>
    <row r="2042" spans="1:7" ht="15" customHeight="1" x14ac:dyDescent="0.2">
      <c r="A2042"/>
      <c r="B2042"/>
      <c r="C2042"/>
      <c r="D2042"/>
      <c r="E2042"/>
      <c r="F2042"/>
      <c r="G2042"/>
    </row>
    <row r="2043" spans="1:7" ht="15" customHeight="1" x14ac:dyDescent="0.2">
      <c r="A2043"/>
      <c r="B2043"/>
      <c r="C2043"/>
      <c r="D2043"/>
      <c r="E2043"/>
      <c r="F2043"/>
      <c r="G2043"/>
    </row>
    <row r="2044" spans="1:7" ht="15" customHeight="1" x14ac:dyDescent="0.2">
      <c r="A2044"/>
      <c r="B2044"/>
      <c r="C2044"/>
      <c r="D2044"/>
      <c r="E2044"/>
      <c r="F2044"/>
      <c r="G2044"/>
    </row>
    <row r="2045" spans="1:7" ht="15" customHeight="1" x14ac:dyDescent="0.2">
      <c r="A2045"/>
      <c r="B2045"/>
      <c r="C2045"/>
      <c r="D2045"/>
      <c r="E2045"/>
      <c r="F2045"/>
      <c r="G2045"/>
    </row>
    <row r="2046" spans="1:7" ht="15" customHeight="1" x14ac:dyDescent="0.2">
      <c r="A2046"/>
      <c r="B2046"/>
      <c r="C2046"/>
      <c r="D2046"/>
      <c r="E2046"/>
      <c r="F2046"/>
      <c r="G2046"/>
    </row>
    <row r="2047" spans="1:7" ht="15" customHeight="1" x14ac:dyDescent="0.2">
      <c r="A2047"/>
      <c r="B2047"/>
      <c r="C2047"/>
      <c r="D2047"/>
      <c r="E2047"/>
      <c r="F2047"/>
      <c r="G2047"/>
    </row>
    <row r="2048" spans="1:7" ht="15" customHeight="1" x14ac:dyDescent="0.2">
      <c r="A2048"/>
      <c r="B2048"/>
      <c r="C2048"/>
      <c r="D2048"/>
      <c r="E2048"/>
      <c r="F2048"/>
      <c r="G2048"/>
    </row>
    <row r="2049" spans="1:7" ht="15" customHeight="1" x14ac:dyDescent="0.2">
      <c r="A2049"/>
      <c r="B2049"/>
      <c r="C2049"/>
      <c r="D2049"/>
      <c r="E2049"/>
      <c r="F2049"/>
      <c r="G2049"/>
    </row>
    <row r="2050" spans="1:7" ht="15" customHeight="1" x14ac:dyDescent="0.2">
      <c r="A2050"/>
      <c r="B2050"/>
      <c r="C2050"/>
      <c r="D2050"/>
      <c r="E2050"/>
      <c r="F2050"/>
      <c r="G2050"/>
    </row>
    <row r="2051" spans="1:7" ht="15" customHeight="1" x14ac:dyDescent="0.2">
      <c r="A2051"/>
      <c r="B2051"/>
      <c r="C2051"/>
      <c r="D2051"/>
      <c r="E2051"/>
      <c r="F2051"/>
      <c r="G2051"/>
    </row>
    <row r="2052" spans="1:7" ht="15" customHeight="1" x14ac:dyDescent="0.2">
      <c r="A2052"/>
      <c r="B2052"/>
      <c r="C2052"/>
      <c r="D2052"/>
      <c r="E2052"/>
      <c r="F2052"/>
      <c r="G2052"/>
    </row>
    <row r="2053" spans="1:7" ht="15" customHeight="1" x14ac:dyDescent="0.2">
      <c r="A2053"/>
      <c r="B2053"/>
      <c r="C2053"/>
      <c r="D2053"/>
      <c r="E2053"/>
      <c r="F2053"/>
      <c r="G2053"/>
    </row>
    <row r="2054" spans="1:7" ht="15" customHeight="1" x14ac:dyDescent="0.2">
      <c r="A2054"/>
      <c r="B2054"/>
      <c r="C2054"/>
      <c r="D2054"/>
      <c r="E2054"/>
      <c r="F2054"/>
      <c r="G2054"/>
    </row>
    <row r="2055" spans="1:7" ht="15" customHeight="1" x14ac:dyDescent="0.2">
      <c r="A2055"/>
      <c r="B2055"/>
      <c r="C2055"/>
      <c r="D2055"/>
      <c r="E2055"/>
      <c r="F2055"/>
      <c r="G2055"/>
    </row>
    <row r="2056" spans="1:7" ht="15" customHeight="1" x14ac:dyDescent="0.2">
      <c r="A2056"/>
      <c r="B2056"/>
      <c r="C2056"/>
      <c r="D2056"/>
      <c r="E2056"/>
      <c r="F2056"/>
      <c r="G2056"/>
    </row>
    <row r="2057" spans="1:7" ht="15" customHeight="1" x14ac:dyDescent="0.2">
      <c r="A2057"/>
      <c r="B2057"/>
      <c r="C2057"/>
      <c r="D2057"/>
      <c r="E2057"/>
      <c r="F2057"/>
      <c r="G2057"/>
    </row>
    <row r="2058" spans="1:7" ht="15" customHeight="1" x14ac:dyDescent="0.2">
      <c r="A2058"/>
      <c r="B2058"/>
      <c r="C2058"/>
      <c r="D2058"/>
      <c r="E2058"/>
      <c r="F2058"/>
      <c r="G2058"/>
    </row>
    <row r="2059" spans="1:7" ht="15" customHeight="1" x14ac:dyDescent="0.2">
      <c r="A2059"/>
      <c r="B2059"/>
      <c r="C2059"/>
      <c r="D2059"/>
      <c r="E2059"/>
      <c r="F2059"/>
      <c r="G2059"/>
    </row>
    <row r="2060" spans="1:7" ht="15" customHeight="1" x14ac:dyDescent="0.2">
      <c r="A2060"/>
      <c r="B2060"/>
      <c r="C2060"/>
      <c r="D2060"/>
      <c r="E2060"/>
      <c r="F2060"/>
      <c r="G2060"/>
    </row>
    <row r="2061" spans="1:7" ht="15" customHeight="1" x14ac:dyDescent="0.2">
      <c r="A2061"/>
      <c r="B2061"/>
      <c r="C2061"/>
      <c r="D2061"/>
      <c r="E2061"/>
      <c r="F2061"/>
      <c r="G2061"/>
    </row>
    <row r="2062" spans="1:7" ht="15" customHeight="1" x14ac:dyDescent="0.2">
      <c r="A2062"/>
      <c r="B2062"/>
      <c r="C2062"/>
      <c r="D2062"/>
      <c r="E2062"/>
      <c r="F2062"/>
      <c r="G2062"/>
    </row>
    <row r="2063" spans="1:7" ht="15" customHeight="1" x14ac:dyDescent="0.2">
      <c r="A2063"/>
      <c r="B2063"/>
      <c r="C2063"/>
      <c r="D2063"/>
      <c r="E2063"/>
      <c r="F2063"/>
      <c r="G2063"/>
    </row>
    <row r="2064" spans="1:7" ht="15" customHeight="1" x14ac:dyDescent="0.2">
      <c r="A2064"/>
      <c r="B2064"/>
      <c r="C2064"/>
      <c r="D2064"/>
      <c r="E2064"/>
      <c r="F2064"/>
      <c r="G2064"/>
    </row>
    <row r="2065" spans="1:7" ht="15" customHeight="1" x14ac:dyDescent="0.2">
      <c r="A2065"/>
      <c r="B2065"/>
      <c r="C2065"/>
      <c r="D2065"/>
      <c r="E2065"/>
      <c r="F2065"/>
      <c r="G2065"/>
    </row>
    <row r="2066" spans="1:7" ht="15" customHeight="1" x14ac:dyDescent="0.2">
      <c r="A2066"/>
      <c r="B2066"/>
      <c r="C2066"/>
      <c r="D2066"/>
      <c r="E2066"/>
      <c r="F2066"/>
      <c r="G2066"/>
    </row>
    <row r="2067" spans="1:7" ht="15" customHeight="1" x14ac:dyDescent="0.2">
      <c r="A2067"/>
      <c r="B2067"/>
      <c r="C2067"/>
      <c r="D2067"/>
      <c r="E2067"/>
      <c r="F2067"/>
      <c r="G2067"/>
    </row>
    <row r="2068" spans="1:7" ht="15" customHeight="1" x14ac:dyDescent="0.2">
      <c r="A2068"/>
      <c r="B2068"/>
      <c r="C2068"/>
      <c r="D2068"/>
      <c r="E2068"/>
      <c r="F2068"/>
      <c r="G2068"/>
    </row>
    <row r="2069" spans="1:7" ht="15" customHeight="1" x14ac:dyDescent="0.2">
      <c r="A2069"/>
      <c r="B2069"/>
      <c r="C2069"/>
      <c r="D2069"/>
      <c r="E2069"/>
      <c r="F2069"/>
      <c r="G2069"/>
    </row>
    <row r="2070" spans="1:7" ht="15" customHeight="1" x14ac:dyDescent="0.2">
      <c r="A2070"/>
      <c r="B2070"/>
      <c r="C2070"/>
      <c r="D2070"/>
      <c r="E2070"/>
      <c r="F2070"/>
      <c r="G2070"/>
    </row>
    <row r="2071" spans="1:7" ht="15" customHeight="1" x14ac:dyDescent="0.2">
      <c r="A2071"/>
      <c r="B2071"/>
      <c r="C2071"/>
      <c r="D2071"/>
      <c r="E2071"/>
      <c r="F2071"/>
      <c r="G2071"/>
    </row>
    <row r="2072" spans="1:7" ht="15" customHeight="1" x14ac:dyDescent="0.2">
      <c r="A2072"/>
      <c r="B2072"/>
      <c r="C2072"/>
      <c r="D2072"/>
      <c r="E2072"/>
      <c r="F2072"/>
      <c r="G2072"/>
    </row>
    <row r="2073" spans="1:7" ht="15" customHeight="1" x14ac:dyDescent="0.2">
      <c r="A2073"/>
      <c r="B2073"/>
      <c r="C2073"/>
      <c r="D2073"/>
      <c r="E2073"/>
      <c r="F2073"/>
      <c r="G2073"/>
    </row>
    <row r="2074" spans="1:7" ht="15" customHeight="1" x14ac:dyDescent="0.2">
      <c r="A2074"/>
      <c r="B2074"/>
      <c r="C2074"/>
      <c r="D2074"/>
      <c r="E2074"/>
      <c r="F2074"/>
      <c r="G2074"/>
    </row>
    <row r="2075" spans="1:7" ht="15" customHeight="1" x14ac:dyDescent="0.2">
      <c r="A2075"/>
      <c r="B2075"/>
      <c r="C2075"/>
      <c r="D2075"/>
      <c r="E2075"/>
      <c r="F2075"/>
      <c r="G2075"/>
    </row>
    <row r="2076" spans="1:7" ht="15" customHeight="1" x14ac:dyDescent="0.2">
      <c r="A2076"/>
      <c r="B2076"/>
      <c r="C2076"/>
      <c r="D2076"/>
      <c r="E2076"/>
      <c r="F2076"/>
      <c r="G2076"/>
    </row>
    <row r="2077" spans="1:7" ht="15" customHeight="1" x14ac:dyDescent="0.2">
      <c r="A2077"/>
      <c r="B2077"/>
      <c r="C2077"/>
      <c r="D2077"/>
      <c r="E2077"/>
      <c r="F2077"/>
      <c r="G2077"/>
    </row>
    <row r="2078" spans="1:7" ht="15" customHeight="1" x14ac:dyDescent="0.2">
      <c r="A2078"/>
      <c r="B2078"/>
      <c r="C2078"/>
      <c r="D2078"/>
      <c r="E2078"/>
      <c r="F2078"/>
      <c r="G2078"/>
    </row>
    <row r="2079" spans="1:7" ht="15" customHeight="1" x14ac:dyDescent="0.2">
      <c r="A2079"/>
      <c r="B2079"/>
      <c r="C2079"/>
      <c r="D2079"/>
      <c r="E2079"/>
      <c r="F2079"/>
      <c r="G2079"/>
    </row>
    <row r="2080" spans="1:7" ht="15" customHeight="1" x14ac:dyDescent="0.2">
      <c r="A2080"/>
      <c r="B2080"/>
      <c r="C2080"/>
      <c r="D2080"/>
      <c r="E2080"/>
      <c r="F2080"/>
      <c r="G2080"/>
    </row>
    <row r="2081" spans="1:7" ht="15" customHeight="1" x14ac:dyDescent="0.2">
      <c r="A2081"/>
      <c r="B2081"/>
      <c r="C2081"/>
      <c r="D2081"/>
      <c r="E2081"/>
      <c r="F2081"/>
      <c r="G2081"/>
    </row>
    <row r="2082" spans="1:7" ht="15" customHeight="1" x14ac:dyDescent="0.2">
      <c r="A2082"/>
      <c r="B2082"/>
      <c r="C2082"/>
      <c r="D2082"/>
      <c r="E2082"/>
      <c r="F2082"/>
      <c r="G2082"/>
    </row>
    <row r="2083" spans="1:7" ht="15" customHeight="1" x14ac:dyDescent="0.2">
      <c r="A2083"/>
      <c r="B2083"/>
      <c r="C2083"/>
      <c r="D2083"/>
      <c r="E2083"/>
      <c r="F2083"/>
      <c r="G2083"/>
    </row>
    <row r="2084" spans="1:7" ht="15" customHeight="1" x14ac:dyDescent="0.2">
      <c r="A2084"/>
      <c r="B2084"/>
      <c r="C2084"/>
      <c r="D2084"/>
      <c r="E2084"/>
      <c r="F2084"/>
      <c r="G2084"/>
    </row>
    <row r="2085" spans="1:7" ht="15" customHeight="1" x14ac:dyDescent="0.2">
      <c r="A2085"/>
      <c r="B2085"/>
      <c r="C2085"/>
      <c r="D2085"/>
      <c r="E2085"/>
      <c r="F2085"/>
      <c r="G2085"/>
    </row>
    <row r="2086" spans="1:7" ht="15" customHeight="1" x14ac:dyDescent="0.2">
      <c r="A2086"/>
      <c r="B2086"/>
      <c r="C2086"/>
      <c r="D2086"/>
      <c r="E2086"/>
      <c r="F2086"/>
      <c r="G2086"/>
    </row>
    <row r="2087" spans="1:7" ht="15" customHeight="1" x14ac:dyDescent="0.2">
      <c r="A2087"/>
      <c r="B2087"/>
      <c r="C2087"/>
      <c r="D2087"/>
      <c r="E2087"/>
      <c r="F2087"/>
      <c r="G2087"/>
    </row>
    <row r="2088" spans="1:7" ht="15" customHeight="1" x14ac:dyDescent="0.2">
      <c r="A2088"/>
      <c r="B2088"/>
      <c r="C2088"/>
      <c r="D2088"/>
      <c r="E2088"/>
      <c r="F2088"/>
      <c r="G2088"/>
    </row>
    <row r="2089" spans="1:7" ht="15" customHeight="1" x14ac:dyDescent="0.2">
      <c r="A2089"/>
      <c r="B2089"/>
      <c r="C2089"/>
      <c r="D2089"/>
      <c r="E2089"/>
      <c r="F2089"/>
      <c r="G2089"/>
    </row>
    <row r="2090" spans="1:7" ht="15" customHeight="1" x14ac:dyDescent="0.2">
      <c r="A2090"/>
      <c r="B2090"/>
      <c r="C2090"/>
      <c r="D2090"/>
      <c r="E2090"/>
      <c r="F2090"/>
      <c r="G2090"/>
    </row>
    <row r="2091" spans="1:7" ht="15" customHeight="1" x14ac:dyDescent="0.2">
      <c r="A2091"/>
      <c r="B2091"/>
      <c r="C2091"/>
      <c r="D2091"/>
      <c r="E2091"/>
      <c r="F2091"/>
      <c r="G2091"/>
    </row>
    <row r="2092" spans="1:7" ht="15" customHeight="1" x14ac:dyDescent="0.2">
      <c r="A2092"/>
      <c r="B2092"/>
      <c r="C2092"/>
      <c r="D2092"/>
      <c r="E2092"/>
      <c r="F2092"/>
      <c r="G2092"/>
    </row>
    <row r="2093" spans="1:7" ht="15" customHeight="1" x14ac:dyDescent="0.2">
      <c r="A2093"/>
      <c r="B2093"/>
      <c r="C2093"/>
      <c r="D2093"/>
      <c r="E2093"/>
      <c r="F2093"/>
      <c r="G2093"/>
    </row>
    <row r="2094" spans="1:7" ht="15" customHeight="1" x14ac:dyDescent="0.2">
      <c r="A2094"/>
      <c r="B2094"/>
      <c r="C2094"/>
      <c r="D2094"/>
      <c r="E2094"/>
      <c r="F2094"/>
      <c r="G2094"/>
    </row>
    <row r="2095" spans="1:7" ht="15" customHeight="1" x14ac:dyDescent="0.2">
      <c r="A2095"/>
      <c r="B2095"/>
      <c r="C2095"/>
      <c r="D2095"/>
      <c r="E2095"/>
      <c r="F2095"/>
      <c r="G2095"/>
    </row>
    <row r="2096" spans="1:7" ht="15" customHeight="1" x14ac:dyDescent="0.2">
      <c r="A2096"/>
      <c r="B2096"/>
      <c r="C2096"/>
      <c r="D2096"/>
      <c r="E2096"/>
      <c r="F2096"/>
      <c r="G2096"/>
    </row>
    <row r="2097" spans="1:7" ht="15" customHeight="1" x14ac:dyDescent="0.2">
      <c r="A2097"/>
      <c r="B2097"/>
      <c r="C2097"/>
      <c r="D2097"/>
      <c r="E2097"/>
      <c r="F2097"/>
      <c r="G2097"/>
    </row>
    <row r="2098" spans="1:7" ht="15" customHeight="1" x14ac:dyDescent="0.2">
      <c r="A2098"/>
      <c r="B2098"/>
      <c r="C2098"/>
      <c r="D2098"/>
      <c r="E2098"/>
      <c r="F2098"/>
      <c r="G2098"/>
    </row>
    <row r="2099" spans="1:7" ht="15" customHeight="1" x14ac:dyDescent="0.2">
      <c r="A2099"/>
      <c r="B2099"/>
      <c r="C2099"/>
      <c r="D2099"/>
      <c r="E2099"/>
      <c r="F2099"/>
      <c r="G2099"/>
    </row>
    <row r="2100" spans="1:7" ht="15" customHeight="1" x14ac:dyDescent="0.2">
      <c r="A2100"/>
      <c r="B2100"/>
      <c r="C2100"/>
      <c r="D2100"/>
      <c r="E2100"/>
      <c r="F2100"/>
      <c r="G2100"/>
    </row>
    <row r="2101" spans="1:7" ht="15" customHeight="1" x14ac:dyDescent="0.2">
      <c r="A2101"/>
      <c r="B2101"/>
      <c r="C2101"/>
      <c r="D2101"/>
      <c r="E2101"/>
      <c r="F2101"/>
      <c r="G2101"/>
    </row>
    <row r="2102" spans="1:7" ht="15" customHeight="1" x14ac:dyDescent="0.2">
      <c r="A2102"/>
      <c r="B2102"/>
      <c r="C2102"/>
      <c r="D2102"/>
      <c r="E2102"/>
      <c r="F2102"/>
      <c r="G2102"/>
    </row>
    <row r="2103" spans="1:7" ht="15" customHeight="1" x14ac:dyDescent="0.2">
      <c r="A2103"/>
      <c r="B2103"/>
      <c r="C2103"/>
      <c r="D2103"/>
      <c r="E2103"/>
      <c r="F2103"/>
      <c r="G2103"/>
    </row>
    <row r="2104" spans="1:7" ht="15" customHeight="1" x14ac:dyDescent="0.2">
      <c r="A2104"/>
      <c r="B2104"/>
      <c r="C2104"/>
      <c r="D2104"/>
      <c r="E2104"/>
      <c r="F2104"/>
      <c r="G2104"/>
    </row>
    <row r="2105" spans="1:7" ht="15" customHeight="1" x14ac:dyDescent="0.2">
      <c r="A2105"/>
      <c r="B2105"/>
      <c r="C2105"/>
      <c r="D2105"/>
      <c r="E2105"/>
      <c r="F2105"/>
      <c r="G2105"/>
    </row>
    <row r="2106" spans="1:7" ht="15" customHeight="1" x14ac:dyDescent="0.2">
      <c r="A2106"/>
      <c r="B2106"/>
      <c r="C2106"/>
      <c r="D2106"/>
      <c r="E2106"/>
      <c r="F2106"/>
      <c r="G2106"/>
    </row>
    <row r="2107" spans="1:7" ht="15" customHeight="1" x14ac:dyDescent="0.2">
      <c r="A2107"/>
      <c r="B2107"/>
      <c r="C2107"/>
      <c r="D2107"/>
      <c r="E2107"/>
      <c r="F2107"/>
      <c r="G2107"/>
    </row>
    <row r="2108" spans="1:7" ht="15" customHeight="1" x14ac:dyDescent="0.2">
      <c r="A2108"/>
      <c r="B2108"/>
      <c r="C2108"/>
      <c r="D2108"/>
      <c r="E2108"/>
      <c r="F2108"/>
      <c r="G2108"/>
    </row>
    <row r="2109" spans="1:7" ht="15" customHeight="1" x14ac:dyDescent="0.2">
      <c r="A2109"/>
      <c r="B2109"/>
      <c r="C2109"/>
      <c r="D2109"/>
      <c r="E2109"/>
      <c r="F2109"/>
      <c r="G2109"/>
    </row>
    <row r="2110" spans="1:7" ht="15" customHeight="1" x14ac:dyDescent="0.2">
      <c r="A2110"/>
      <c r="B2110"/>
      <c r="C2110"/>
      <c r="D2110"/>
      <c r="E2110"/>
      <c r="F2110"/>
      <c r="G2110"/>
    </row>
    <row r="2111" spans="1:7" ht="15" customHeight="1" x14ac:dyDescent="0.2">
      <c r="A2111"/>
      <c r="B2111"/>
      <c r="C2111"/>
      <c r="D2111"/>
      <c r="E2111"/>
      <c r="F2111"/>
      <c r="G2111"/>
    </row>
    <row r="2112" spans="1:7" ht="15" customHeight="1" x14ac:dyDescent="0.2">
      <c r="A2112"/>
      <c r="B2112"/>
      <c r="C2112"/>
      <c r="D2112"/>
      <c r="E2112"/>
      <c r="F2112"/>
      <c r="G2112"/>
    </row>
    <row r="2113" spans="1:7" ht="15" customHeight="1" x14ac:dyDescent="0.2">
      <c r="A2113"/>
      <c r="B2113"/>
      <c r="C2113"/>
      <c r="D2113"/>
      <c r="E2113"/>
      <c r="F2113"/>
      <c r="G2113"/>
    </row>
    <row r="2114" spans="1:7" ht="15" customHeight="1" x14ac:dyDescent="0.2">
      <c r="A2114"/>
      <c r="B2114"/>
      <c r="C2114"/>
      <c r="D2114"/>
      <c r="E2114"/>
      <c r="F2114"/>
      <c r="G2114"/>
    </row>
    <row r="2115" spans="1:7" ht="15" customHeight="1" x14ac:dyDescent="0.2">
      <c r="A2115"/>
      <c r="B2115"/>
      <c r="C2115"/>
      <c r="D2115"/>
      <c r="E2115"/>
      <c r="F2115"/>
      <c r="G2115"/>
    </row>
    <row r="2116" spans="1:7" ht="15" customHeight="1" x14ac:dyDescent="0.2">
      <c r="A2116"/>
      <c r="B2116"/>
      <c r="C2116"/>
      <c r="D2116"/>
      <c r="E2116"/>
      <c r="F2116"/>
      <c r="G2116"/>
    </row>
    <row r="2117" spans="1:7" ht="15" customHeight="1" x14ac:dyDescent="0.2">
      <c r="A2117"/>
      <c r="B2117"/>
      <c r="C2117"/>
      <c r="D2117"/>
      <c r="E2117"/>
      <c r="F2117"/>
      <c r="G2117"/>
    </row>
    <row r="2118" spans="1:7" ht="15" customHeight="1" x14ac:dyDescent="0.2">
      <c r="A2118"/>
      <c r="B2118"/>
      <c r="C2118"/>
      <c r="D2118"/>
      <c r="E2118"/>
      <c r="F2118"/>
      <c r="G2118"/>
    </row>
    <row r="2119" spans="1:7" ht="15" customHeight="1" x14ac:dyDescent="0.2">
      <c r="A2119"/>
      <c r="B2119"/>
      <c r="C2119"/>
      <c r="D2119"/>
      <c r="E2119"/>
      <c r="F2119"/>
      <c r="G2119"/>
    </row>
    <row r="2120" spans="1:7" ht="15" customHeight="1" x14ac:dyDescent="0.2">
      <c r="A2120"/>
      <c r="B2120"/>
      <c r="C2120"/>
      <c r="D2120"/>
      <c r="E2120"/>
      <c r="F2120"/>
      <c r="G2120"/>
    </row>
    <row r="2121" spans="1:7" ht="15" customHeight="1" x14ac:dyDescent="0.2">
      <c r="A2121"/>
      <c r="B2121"/>
      <c r="C2121"/>
      <c r="D2121"/>
      <c r="E2121"/>
      <c r="F2121"/>
      <c r="G2121"/>
    </row>
    <row r="2122" spans="1:7" ht="15" customHeight="1" x14ac:dyDescent="0.2">
      <c r="A2122"/>
      <c r="B2122"/>
      <c r="C2122"/>
      <c r="D2122"/>
      <c r="E2122"/>
      <c r="F2122"/>
      <c r="G2122"/>
    </row>
    <row r="2123" spans="1:7" ht="15" customHeight="1" x14ac:dyDescent="0.2">
      <c r="A2123"/>
      <c r="B2123"/>
      <c r="C2123"/>
      <c r="D2123"/>
      <c r="E2123"/>
      <c r="F2123"/>
      <c r="G2123"/>
    </row>
    <row r="2124" spans="1:7" ht="15" customHeight="1" x14ac:dyDescent="0.2">
      <c r="A2124"/>
      <c r="B2124"/>
      <c r="C2124"/>
      <c r="D2124"/>
      <c r="E2124"/>
      <c r="F2124"/>
      <c r="G2124"/>
    </row>
    <row r="2125" spans="1:7" ht="15" customHeight="1" x14ac:dyDescent="0.2">
      <c r="A2125"/>
      <c r="B2125"/>
      <c r="C2125"/>
      <c r="D2125"/>
      <c r="E2125"/>
      <c r="F2125"/>
      <c r="G2125"/>
    </row>
    <row r="2126" spans="1:7" ht="15" customHeight="1" x14ac:dyDescent="0.2">
      <c r="A2126"/>
      <c r="B2126"/>
      <c r="C2126"/>
      <c r="D2126"/>
      <c r="E2126"/>
      <c r="F2126"/>
      <c r="G2126"/>
    </row>
    <row r="2127" spans="1:7" ht="15" customHeight="1" x14ac:dyDescent="0.2">
      <c r="A2127"/>
      <c r="B2127"/>
      <c r="C2127"/>
      <c r="D2127"/>
      <c r="E2127"/>
      <c r="F2127"/>
      <c r="G2127"/>
    </row>
    <row r="2128" spans="1:7" ht="15" customHeight="1" x14ac:dyDescent="0.2">
      <c r="A2128"/>
      <c r="B2128"/>
      <c r="C2128"/>
      <c r="D2128"/>
      <c r="E2128"/>
      <c r="F2128"/>
      <c r="G2128"/>
    </row>
    <row r="2129" spans="1:7" ht="15" customHeight="1" x14ac:dyDescent="0.2">
      <c r="A2129"/>
      <c r="B2129"/>
      <c r="C2129"/>
      <c r="D2129"/>
      <c r="E2129"/>
      <c r="F2129"/>
      <c r="G2129"/>
    </row>
    <row r="2130" spans="1:7" ht="15" customHeight="1" x14ac:dyDescent="0.2">
      <c r="A2130"/>
      <c r="B2130"/>
      <c r="C2130"/>
      <c r="D2130"/>
      <c r="E2130"/>
      <c r="F2130"/>
      <c r="G2130"/>
    </row>
    <row r="2131" spans="1:7" ht="15" customHeight="1" x14ac:dyDescent="0.2">
      <c r="A2131"/>
      <c r="B2131"/>
      <c r="C2131"/>
      <c r="D2131"/>
      <c r="E2131"/>
      <c r="F2131"/>
      <c r="G2131"/>
    </row>
    <row r="2132" spans="1:7" ht="15" customHeight="1" x14ac:dyDescent="0.2">
      <c r="A2132"/>
      <c r="B2132"/>
      <c r="C2132"/>
      <c r="D2132"/>
      <c r="E2132"/>
      <c r="F2132"/>
      <c r="G2132"/>
    </row>
    <row r="2133" spans="1:7" ht="15" customHeight="1" x14ac:dyDescent="0.2">
      <c r="A2133"/>
      <c r="B2133"/>
      <c r="C2133"/>
      <c r="D2133"/>
      <c r="E2133"/>
      <c r="F2133"/>
      <c r="G2133"/>
    </row>
    <row r="2134" spans="1:7" ht="15" customHeight="1" x14ac:dyDescent="0.2">
      <c r="A2134"/>
      <c r="B2134"/>
      <c r="C2134"/>
      <c r="D2134"/>
      <c r="E2134"/>
      <c r="F2134"/>
      <c r="G2134"/>
    </row>
    <row r="2135" spans="1:7" ht="15" customHeight="1" x14ac:dyDescent="0.2">
      <c r="A2135"/>
      <c r="B2135"/>
      <c r="C2135"/>
      <c r="D2135"/>
      <c r="E2135"/>
      <c r="F2135"/>
      <c r="G2135"/>
    </row>
    <row r="2136" spans="1:7" ht="15" customHeight="1" x14ac:dyDescent="0.2">
      <c r="A2136"/>
      <c r="B2136"/>
      <c r="C2136"/>
      <c r="D2136"/>
      <c r="E2136"/>
      <c r="F2136"/>
      <c r="G2136"/>
    </row>
    <row r="2137" spans="1:7" ht="15" customHeight="1" x14ac:dyDescent="0.2">
      <c r="A2137"/>
      <c r="B2137"/>
      <c r="C2137"/>
      <c r="D2137"/>
      <c r="E2137"/>
      <c r="F2137"/>
      <c r="G2137"/>
    </row>
    <row r="2138" spans="1:7" ht="15" customHeight="1" x14ac:dyDescent="0.2">
      <c r="A2138"/>
      <c r="B2138"/>
      <c r="C2138"/>
      <c r="D2138"/>
      <c r="E2138"/>
      <c r="F2138"/>
      <c r="G2138"/>
    </row>
    <row r="2139" spans="1:7" ht="15" customHeight="1" x14ac:dyDescent="0.2">
      <c r="A2139"/>
      <c r="B2139"/>
      <c r="C2139"/>
      <c r="D2139"/>
      <c r="E2139"/>
      <c r="F2139"/>
      <c r="G2139"/>
    </row>
    <row r="2140" spans="1:7" ht="15" customHeight="1" x14ac:dyDescent="0.2">
      <c r="A2140"/>
      <c r="B2140"/>
      <c r="C2140"/>
      <c r="D2140"/>
      <c r="E2140"/>
      <c r="F2140"/>
      <c r="G2140"/>
    </row>
    <row r="2141" spans="1:7" ht="15" customHeight="1" x14ac:dyDescent="0.2">
      <c r="A2141"/>
      <c r="B2141"/>
      <c r="C2141"/>
      <c r="D2141"/>
      <c r="E2141"/>
      <c r="F2141"/>
      <c r="G2141"/>
    </row>
    <row r="2142" spans="1:7" ht="15" customHeight="1" x14ac:dyDescent="0.2">
      <c r="A2142"/>
      <c r="B2142"/>
      <c r="C2142"/>
      <c r="D2142"/>
      <c r="E2142"/>
      <c r="F2142"/>
      <c r="G2142"/>
    </row>
    <row r="2143" spans="1:7" ht="15" customHeight="1" x14ac:dyDescent="0.2">
      <c r="A2143"/>
      <c r="B2143"/>
      <c r="C2143"/>
      <c r="D2143"/>
      <c r="E2143"/>
      <c r="F2143"/>
      <c r="G2143"/>
    </row>
    <row r="2144" spans="1:7" ht="15" customHeight="1" x14ac:dyDescent="0.2">
      <c r="A2144"/>
      <c r="B2144"/>
      <c r="C2144"/>
      <c r="D2144"/>
      <c r="E2144"/>
      <c r="F2144"/>
      <c r="G2144"/>
    </row>
    <row r="2145" spans="1:7" ht="15" customHeight="1" x14ac:dyDescent="0.2">
      <c r="A2145"/>
      <c r="B2145"/>
      <c r="C2145"/>
      <c r="D2145"/>
      <c r="E2145"/>
      <c r="F2145"/>
      <c r="G2145"/>
    </row>
    <row r="2146" spans="1:7" ht="15" customHeight="1" x14ac:dyDescent="0.2">
      <c r="A2146"/>
      <c r="B2146"/>
      <c r="C2146"/>
      <c r="D2146"/>
      <c r="E2146"/>
      <c r="F2146"/>
      <c r="G2146"/>
    </row>
    <row r="2147" spans="1:7" ht="15" customHeight="1" x14ac:dyDescent="0.2">
      <c r="A2147"/>
      <c r="B2147"/>
      <c r="C2147"/>
      <c r="D2147"/>
      <c r="E2147"/>
      <c r="F2147"/>
      <c r="G2147"/>
    </row>
    <row r="2148" spans="1:7" ht="15" customHeight="1" x14ac:dyDescent="0.2">
      <c r="A2148"/>
      <c r="B2148"/>
      <c r="C2148"/>
      <c r="D2148"/>
      <c r="E2148"/>
      <c r="F2148"/>
      <c r="G2148"/>
    </row>
    <row r="2149" spans="1:7" ht="15" customHeight="1" x14ac:dyDescent="0.2">
      <c r="A2149"/>
      <c r="B2149"/>
      <c r="C2149"/>
      <c r="D2149"/>
      <c r="E2149"/>
      <c r="F2149"/>
      <c r="G2149"/>
    </row>
    <row r="2150" spans="1:7" ht="15" customHeight="1" x14ac:dyDescent="0.2">
      <c r="A2150"/>
      <c r="B2150"/>
      <c r="C2150"/>
      <c r="D2150"/>
      <c r="E2150"/>
      <c r="F2150"/>
      <c r="G2150"/>
    </row>
    <row r="2151" spans="1:7" ht="15" customHeight="1" x14ac:dyDescent="0.2">
      <c r="A2151"/>
      <c r="B2151"/>
      <c r="C2151"/>
      <c r="D2151"/>
      <c r="E2151"/>
      <c r="F2151"/>
      <c r="G2151"/>
    </row>
    <row r="2152" spans="1:7" ht="15" customHeight="1" x14ac:dyDescent="0.2">
      <c r="A2152"/>
      <c r="B2152"/>
      <c r="C2152"/>
      <c r="D2152"/>
      <c r="E2152"/>
      <c r="F2152"/>
      <c r="G2152"/>
    </row>
    <row r="2153" spans="1:7" ht="15" customHeight="1" x14ac:dyDescent="0.2">
      <c r="A2153"/>
      <c r="B2153"/>
      <c r="C2153"/>
      <c r="D2153"/>
      <c r="E2153"/>
      <c r="F2153"/>
      <c r="G2153"/>
    </row>
    <row r="2154" spans="1:7" ht="15" customHeight="1" x14ac:dyDescent="0.2">
      <c r="A2154"/>
      <c r="B2154"/>
      <c r="C2154"/>
      <c r="D2154"/>
      <c r="E2154"/>
      <c r="F2154"/>
      <c r="G2154"/>
    </row>
    <row r="2155" spans="1:7" ht="15" customHeight="1" x14ac:dyDescent="0.2">
      <c r="A2155"/>
      <c r="B2155"/>
      <c r="C2155"/>
      <c r="D2155"/>
      <c r="E2155"/>
      <c r="F2155"/>
      <c r="G2155"/>
    </row>
    <row r="2156" spans="1:7" ht="15" customHeight="1" x14ac:dyDescent="0.2">
      <c r="A2156"/>
      <c r="B2156"/>
      <c r="C2156"/>
      <c r="D2156"/>
      <c r="E2156"/>
      <c r="F2156"/>
      <c r="G2156"/>
    </row>
    <row r="2157" spans="1:7" ht="15" customHeight="1" x14ac:dyDescent="0.2">
      <c r="A2157"/>
      <c r="B2157"/>
      <c r="C2157"/>
      <c r="D2157"/>
      <c r="E2157"/>
      <c r="F2157"/>
      <c r="G2157"/>
    </row>
    <row r="2158" spans="1:7" ht="15" customHeight="1" x14ac:dyDescent="0.2">
      <c r="A2158"/>
      <c r="B2158"/>
      <c r="C2158"/>
      <c r="D2158"/>
      <c r="E2158"/>
      <c r="F2158"/>
      <c r="G2158"/>
    </row>
    <row r="2159" spans="1:7" ht="15" customHeight="1" x14ac:dyDescent="0.2">
      <c r="A2159"/>
      <c r="B2159"/>
      <c r="C2159"/>
      <c r="D2159"/>
      <c r="E2159"/>
      <c r="F2159"/>
      <c r="G2159"/>
    </row>
    <row r="2160" spans="1:7" ht="15" customHeight="1" x14ac:dyDescent="0.2">
      <c r="A2160"/>
      <c r="B2160"/>
      <c r="C2160"/>
      <c r="D2160"/>
      <c r="E2160"/>
      <c r="F2160"/>
      <c r="G2160"/>
    </row>
    <row r="2161" spans="1:7" ht="15" customHeight="1" x14ac:dyDescent="0.2">
      <c r="A2161"/>
      <c r="B2161"/>
      <c r="C2161"/>
      <c r="D2161"/>
      <c r="E2161"/>
      <c r="F2161"/>
      <c r="G2161"/>
    </row>
    <row r="2162" spans="1:7" ht="15" customHeight="1" x14ac:dyDescent="0.2">
      <c r="A2162"/>
      <c r="B2162"/>
      <c r="C2162"/>
      <c r="D2162"/>
      <c r="E2162"/>
      <c r="F2162"/>
      <c r="G2162"/>
    </row>
    <row r="2163" spans="1:7" ht="15" customHeight="1" x14ac:dyDescent="0.2">
      <c r="A2163"/>
      <c r="B2163"/>
      <c r="C2163"/>
      <c r="D2163"/>
      <c r="E2163"/>
      <c r="F2163"/>
      <c r="G2163"/>
    </row>
    <row r="2164" spans="1:7" ht="15" customHeight="1" x14ac:dyDescent="0.2">
      <c r="A2164"/>
      <c r="B2164"/>
      <c r="C2164"/>
      <c r="D2164"/>
      <c r="E2164"/>
      <c r="F2164"/>
      <c r="G2164"/>
    </row>
    <row r="2165" spans="1:7" ht="15" customHeight="1" x14ac:dyDescent="0.2">
      <c r="A2165"/>
      <c r="B2165"/>
      <c r="C2165"/>
      <c r="D2165"/>
      <c r="E2165"/>
      <c r="F2165"/>
      <c r="G2165"/>
    </row>
    <row r="2166" spans="1:7" ht="15" customHeight="1" x14ac:dyDescent="0.2">
      <c r="A2166"/>
      <c r="B2166"/>
      <c r="C2166"/>
      <c r="D2166"/>
      <c r="E2166"/>
      <c r="F2166"/>
      <c r="G2166"/>
    </row>
    <row r="2167" spans="1:7" ht="15" customHeight="1" x14ac:dyDescent="0.2">
      <c r="A2167"/>
      <c r="B2167"/>
      <c r="C2167"/>
      <c r="D2167"/>
      <c r="E2167"/>
      <c r="F2167"/>
      <c r="G2167"/>
    </row>
    <row r="2168" spans="1:7" ht="15" customHeight="1" x14ac:dyDescent="0.2">
      <c r="A2168"/>
      <c r="B2168"/>
      <c r="C2168"/>
      <c r="D2168"/>
      <c r="E2168"/>
      <c r="F2168"/>
      <c r="G2168"/>
    </row>
    <row r="2169" spans="1:7" ht="15" customHeight="1" x14ac:dyDescent="0.2">
      <c r="A2169"/>
      <c r="B2169"/>
      <c r="C2169"/>
      <c r="D2169"/>
      <c r="E2169"/>
      <c r="F2169"/>
      <c r="G2169"/>
    </row>
    <row r="2170" spans="1:7" ht="15" customHeight="1" x14ac:dyDescent="0.2">
      <c r="A2170"/>
      <c r="B2170"/>
      <c r="C2170"/>
      <c r="D2170"/>
      <c r="E2170"/>
      <c r="F2170"/>
      <c r="G2170"/>
    </row>
    <row r="2171" spans="1:7" ht="15" customHeight="1" x14ac:dyDescent="0.2">
      <c r="A2171"/>
      <c r="B2171"/>
      <c r="C2171"/>
      <c r="D2171"/>
      <c r="E2171"/>
      <c r="F2171"/>
      <c r="G2171"/>
    </row>
    <row r="2172" spans="1:7" ht="15" customHeight="1" x14ac:dyDescent="0.2">
      <c r="A2172"/>
      <c r="B2172"/>
      <c r="C2172"/>
      <c r="D2172"/>
      <c r="E2172"/>
      <c r="F2172"/>
      <c r="G2172"/>
    </row>
    <row r="2173" spans="1:7" ht="15" customHeight="1" x14ac:dyDescent="0.2">
      <c r="A2173"/>
      <c r="B2173"/>
      <c r="C2173"/>
      <c r="D2173"/>
      <c r="E2173"/>
      <c r="F2173"/>
      <c r="G2173"/>
    </row>
    <row r="2174" spans="1:7" ht="15" customHeight="1" x14ac:dyDescent="0.2">
      <c r="A2174"/>
      <c r="B2174"/>
      <c r="C2174"/>
      <c r="D2174"/>
      <c r="E2174"/>
      <c r="F2174"/>
      <c r="G2174"/>
    </row>
    <row r="2175" spans="1:7" ht="15" customHeight="1" x14ac:dyDescent="0.2">
      <c r="A2175"/>
      <c r="B2175"/>
      <c r="C2175"/>
      <c r="D2175"/>
      <c r="E2175"/>
      <c r="F2175"/>
      <c r="G2175"/>
    </row>
    <row r="2176" spans="1:7" ht="15" customHeight="1" x14ac:dyDescent="0.2">
      <c r="A2176"/>
      <c r="B2176"/>
      <c r="C2176"/>
      <c r="D2176"/>
      <c r="E2176"/>
      <c r="F2176"/>
      <c r="G2176"/>
    </row>
    <row r="2177" spans="1:7" ht="15" customHeight="1" x14ac:dyDescent="0.2">
      <c r="A2177"/>
      <c r="B2177"/>
      <c r="C2177"/>
      <c r="D2177"/>
      <c r="E2177"/>
      <c r="F2177"/>
      <c r="G2177"/>
    </row>
    <row r="2178" spans="1:7" ht="15" customHeight="1" x14ac:dyDescent="0.2">
      <c r="A2178"/>
      <c r="B2178"/>
      <c r="C2178"/>
      <c r="D2178"/>
      <c r="E2178"/>
      <c r="F2178"/>
      <c r="G2178"/>
    </row>
    <row r="2179" spans="1:7" ht="15" customHeight="1" x14ac:dyDescent="0.2">
      <c r="A2179"/>
      <c r="B2179"/>
      <c r="C2179"/>
      <c r="D2179"/>
      <c r="E2179"/>
      <c r="F2179"/>
      <c r="G2179"/>
    </row>
    <row r="2180" spans="1:7" ht="15" customHeight="1" x14ac:dyDescent="0.2">
      <c r="A2180"/>
      <c r="B2180"/>
      <c r="C2180"/>
      <c r="D2180"/>
      <c r="E2180"/>
      <c r="F2180"/>
      <c r="G2180"/>
    </row>
    <row r="2181" spans="1:7" ht="15" customHeight="1" x14ac:dyDescent="0.2">
      <c r="A2181"/>
      <c r="B2181"/>
      <c r="C2181"/>
      <c r="D2181"/>
      <c r="E2181"/>
      <c r="F2181"/>
      <c r="G2181"/>
    </row>
    <row r="2182" spans="1:7" ht="15" customHeight="1" x14ac:dyDescent="0.2">
      <c r="A2182"/>
      <c r="B2182"/>
      <c r="C2182"/>
      <c r="D2182"/>
      <c r="E2182"/>
      <c r="F2182"/>
      <c r="G2182"/>
    </row>
    <row r="2183" spans="1:7" ht="15" customHeight="1" x14ac:dyDescent="0.2">
      <c r="A2183"/>
      <c r="B2183"/>
      <c r="C2183"/>
      <c r="D2183"/>
      <c r="E2183"/>
      <c r="F2183"/>
      <c r="G2183"/>
    </row>
    <row r="2184" spans="1:7" ht="15" customHeight="1" x14ac:dyDescent="0.2">
      <c r="A2184"/>
      <c r="B2184"/>
      <c r="C2184"/>
      <c r="D2184"/>
      <c r="E2184"/>
      <c r="F2184"/>
      <c r="G2184"/>
    </row>
    <row r="2185" spans="1:7" ht="15" customHeight="1" x14ac:dyDescent="0.2">
      <c r="A2185"/>
      <c r="B2185"/>
      <c r="C2185"/>
      <c r="D2185"/>
      <c r="E2185"/>
      <c r="F2185"/>
      <c r="G2185"/>
    </row>
    <row r="2186" spans="1:7" ht="15" customHeight="1" x14ac:dyDescent="0.2">
      <c r="A2186"/>
      <c r="B2186"/>
      <c r="C2186"/>
      <c r="D2186"/>
      <c r="E2186"/>
      <c r="F2186"/>
      <c r="G2186"/>
    </row>
    <row r="2187" spans="1:7" ht="15" customHeight="1" x14ac:dyDescent="0.2">
      <c r="A2187"/>
      <c r="B2187"/>
      <c r="C2187"/>
      <c r="D2187"/>
      <c r="E2187"/>
      <c r="F2187"/>
      <c r="G2187"/>
    </row>
    <row r="2188" spans="1:7" ht="15" customHeight="1" x14ac:dyDescent="0.2">
      <c r="A2188"/>
      <c r="B2188"/>
      <c r="C2188"/>
      <c r="D2188"/>
      <c r="E2188"/>
      <c r="F2188"/>
      <c r="G2188"/>
    </row>
    <row r="2189" spans="1:7" ht="15" customHeight="1" x14ac:dyDescent="0.2">
      <c r="A2189"/>
      <c r="B2189"/>
      <c r="C2189"/>
      <c r="D2189"/>
      <c r="E2189"/>
      <c r="F2189"/>
      <c r="G2189"/>
    </row>
    <row r="2190" spans="1:7" ht="15" customHeight="1" x14ac:dyDescent="0.2">
      <c r="A2190"/>
      <c r="B2190"/>
      <c r="C2190"/>
      <c r="D2190"/>
      <c r="E2190"/>
      <c r="F2190"/>
      <c r="G2190"/>
    </row>
    <row r="2191" spans="1:7" ht="15" customHeight="1" x14ac:dyDescent="0.2">
      <c r="A2191"/>
      <c r="B2191"/>
      <c r="C2191"/>
      <c r="D2191"/>
      <c r="E2191"/>
      <c r="F2191"/>
      <c r="G2191"/>
    </row>
    <row r="2192" spans="1:7" ht="15" customHeight="1" x14ac:dyDescent="0.2">
      <c r="A2192"/>
      <c r="B2192"/>
      <c r="C2192"/>
      <c r="D2192"/>
      <c r="E2192"/>
      <c r="F2192"/>
      <c r="G2192"/>
    </row>
    <row r="2193" spans="1:7" ht="15" customHeight="1" x14ac:dyDescent="0.2">
      <c r="A2193"/>
      <c r="B2193"/>
      <c r="C2193"/>
      <c r="D2193"/>
      <c r="E2193"/>
      <c r="F2193"/>
      <c r="G2193"/>
    </row>
    <row r="2194" spans="1:7" ht="15" customHeight="1" x14ac:dyDescent="0.2">
      <c r="A2194"/>
      <c r="B2194"/>
      <c r="C2194"/>
      <c r="D2194"/>
      <c r="E2194"/>
      <c r="F2194"/>
      <c r="G2194"/>
    </row>
    <row r="2195" spans="1:7" ht="15" customHeight="1" x14ac:dyDescent="0.2">
      <c r="A2195"/>
      <c r="B2195"/>
      <c r="C2195"/>
      <c r="D2195"/>
      <c r="E2195"/>
      <c r="F2195"/>
      <c r="G2195"/>
    </row>
    <row r="2196" spans="1:7" ht="15" customHeight="1" x14ac:dyDescent="0.2">
      <c r="A2196"/>
      <c r="B2196"/>
      <c r="C2196"/>
      <c r="D2196"/>
      <c r="E2196"/>
      <c r="F2196"/>
      <c r="G2196"/>
    </row>
    <row r="2197" spans="1:7" ht="15" customHeight="1" x14ac:dyDescent="0.2">
      <c r="A2197"/>
      <c r="B2197"/>
      <c r="C2197"/>
      <c r="D2197"/>
      <c r="E2197"/>
      <c r="F2197"/>
      <c r="G2197"/>
    </row>
    <row r="2198" spans="1:7" ht="15" customHeight="1" x14ac:dyDescent="0.2">
      <c r="A2198"/>
      <c r="B2198"/>
      <c r="C2198"/>
      <c r="D2198"/>
      <c r="E2198"/>
      <c r="F2198"/>
      <c r="G2198"/>
    </row>
    <row r="2199" spans="1:7" ht="15" customHeight="1" x14ac:dyDescent="0.2">
      <c r="A2199"/>
      <c r="B2199"/>
      <c r="C2199"/>
      <c r="D2199"/>
      <c r="E2199"/>
      <c r="F2199"/>
      <c r="G2199"/>
    </row>
    <row r="2200" spans="1:7" ht="15" customHeight="1" x14ac:dyDescent="0.2">
      <c r="A2200"/>
      <c r="B2200"/>
      <c r="C2200"/>
      <c r="D2200"/>
      <c r="E2200"/>
      <c r="F2200"/>
      <c r="G2200"/>
    </row>
    <row r="2201" spans="1:7" ht="15" customHeight="1" x14ac:dyDescent="0.2">
      <c r="A2201"/>
      <c r="B2201"/>
      <c r="C2201"/>
      <c r="D2201"/>
      <c r="E2201"/>
      <c r="F2201"/>
      <c r="G2201"/>
    </row>
    <row r="2202" spans="1:7" ht="15" customHeight="1" x14ac:dyDescent="0.2">
      <c r="A2202"/>
      <c r="B2202"/>
      <c r="C2202"/>
      <c r="D2202"/>
      <c r="E2202"/>
      <c r="F2202"/>
      <c r="G2202"/>
    </row>
    <row r="2203" spans="1:7" ht="15" customHeight="1" x14ac:dyDescent="0.2">
      <c r="A2203"/>
      <c r="B2203"/>
      <c r="C2203"/>
      <c r="D2203"/>
      <c r="E2203"/>
      <c r="F2203"/>
      <c r="G2203"/>
    </row>
    <row r="2204" spans="1:7" ht="15" customHeight="1" x14ac:dyDescent="0.2">
      <c r="A2204"/>
      <c r="B2204"/>
      <c r="C2204"/>
      <c r="D2204"/>
      <c r="E2204"/>
      <c r="F2204"/>
      <c r="G2204"/>
    </row>
    <row r="2205" spans="1:7" ht="15" customHeight="1" x14ac:dyDescent="0.2">
      <c r="A2205"/>
      <c r="B2205"/>
      <c r="C2205"/>
      <c r="D2205"/>
      <c r="E2205"/>
      <c r="F2205"/>
      <c r="G2205"/>
    </row>
    <row r="2206" spans="1:7" ht="15" customHeight="1" x14ac:dyDescent="0.2">
      <c r="A2206"/>
      <c r="B2206"/>
      <c r="C2206"/>
      <c r="D2206"/>
      <c r="E2206"/>
      <c r="F2206"/>
      <c r="G2206"/>
    </row>
    <row r="2207" spans="1:7" ht="15" customHeight="1" x14ac:dyDescent="0.2">
      <c r="A2207"/>
      <c r="B2207"/>
      <c r="C2207"/>
      <c r="D2207"/>
      <c r="E2207"/>
      <c r="F2207"/>
      <c r="G2207"/>
    </row>
    <row r="2208" spans="1:7" ht="15" customHeight="1" x14ac:dyDescent="0.2">
      <c r="A2208"/>
      <c r="B2208"/>
      <c r="C2208"/>
      <c r="D2208"/>
      <c r="E2208"/>
      <c r="F2208"/>
      <c r="G2208"/>
    </row>
    <row r="2209" spans="1:7" ht="15" customHeight="1" x14ac:dyDescent="0.2">
      <c r="A2209"/>
      <c r="B2209"/>
      <c r="C2209"/>
      <c r="D2209"/>
      <c r="E2209"/>
      <c r="F2209"/>
      <c r="G2209"/>
    </row>
    <row r="2210" spans="1:7" ht="15" customHeight="1" x14ac:dyDescent="0.2">
      <c r="A2210"/>
      <c r="B2210"/>
      <c r="C2210"/>
      <c r="D2210"/>
      <c r="E2210"/>
      <c r="F2210"/>
      <c r="G2210"/>
    </row>
    <row r="2211" spans="1:7" ht="15" customHeight="1" x14ac:dyDescent="0.2">
      <c r="A2211"/>
      <c r="B2211"/>
      <c r="C2211"/>
      <c r="D2211"/>
      <c r="E2211"/>
      <c r="F2211"/>
      <c r="G2211"/>
    </row>
    <row r="2212" spans="1:7" ht="15" customHeight="1" x14ac:dyDescent="0.2">
      <c r="A2212"/>
      <c r="B2212"/>
      <c r="C2212"/>
      <c r="D2212"/>
      <c r="E2212"/>
      <c r="F2212"/>
      <c r="G2212"/>
    </row>
    <row r="2213" spans="1:7" ht="15" customHeight="1" x14ac:dyDescent="0.2">
      <c r="A2213"/>
      <c r="B2213"/>
      <c r="C2213"/>
      <c r="D2213"/>
      <c r="E2213"/>
      <c r="F2213"/>
      <c r="G2213"/>
    </row>
    <row r="2214" spans="1:7" ht="15" customHeight="1" x14ac:dyDescent="0.2">
      <c r="A2214"/>
      <c r="B2214"/>
      <c r="C2214"/>
      <c r="D2214"/>
      <c r="E2214"/>
      <c r="F2214"/>
      <c r="G2214"/>
    </row>
    <row r="2215" spans="1:7" ht="15" customHeight="1" x14ac:dyDescent="0.2">
      <c r="A2215"/>
      <c r="B2215"/>
      <c r="C2215"/>
      <c r="D2215"/>
      <c r="E2215"/>
      <c r="F2215"/>
      <c r="G2215"/>
    </row>
    <row r="2216" spans="1:7" ht="15" customHeight="1" x14ac:dyDescent="0.2">
      <c r="A2216"/>
      <c r="B2216"/>
      <c r="C2216"/>
      <c r="D2216"/>
      <c r="E2216"/>
      <c r="F2216"/>
      <c r="G2216"/>
    </row>
    <row r="2217" spans="1:7" ht="15" customHeight="1" x14ac:dyDescent="0.2">
      <c r="A2217"/>
      <c r="B2217"/>
      <c r="C2217"/>
      <c r="D2217"/>
      <c r="E2217"/>
      <c r="F2217"/>
      <c r="G2217"/>
    </row>
    <row r="2218" spans="1:7" ht="15" customHeight="1" x14ac:dyDescent="0.2">
      <c r="A2218"/>
      <c r="B2218"/>
      <c r="C2218"/>
      <c r="D2218"/>
      <c r="E2218"/>
      <c r="F2218"/>
      <c r="G2218"/>
    </row>
    <row r="2219" spans="1:7" ht="15" customHeight="1" x14ac:dyDescent="0.2">
      <c r="A2219"/>
      <c r="B2219"/>
      <c r="C2219"/>
      <c r="D2219"/>
      <c r="E2219"/>
      <c r="F2219"/>
      <c r="G2219"/>
    </row>
    <row r="2220" spans="1:7" ht="15" customHeight="1" x14ac:dyDescent="0.2">
      <c r="A2220"/>
      <c r="B2220"/>
      <c r="C2220"/>
      <c r="D2220"/>
      <c r="E2220"/>
      <c r="F2220"/>
      <c r="G2220"/>
    </row>
    <row r="2221" spans="1:7" ht="15" customHeight="1" x14ac:dyDescent="0.2">
      <c r="A2221"/>
      <c r="B2221"/>
      <c r="C2221"/>
      <c r="D2221"/>
      <c r="E2221"/>
      <c r="F2221"/>
      <c r="G2221"/>
    </row>
    <row r="2222" spans="1:7" ht="15" customHeight="1" x14ac:dyDescent="0.2">
      <c r="A2222"/>
      <c r="B2222"/>
      <c r="C2222"/>
      <c r="D2222"/>
      <c r="E2222"/>
      <c r="F2222"/>
      <c r="G2222"/>
    </row>
    <row r="2223" spans="1:7" ht="15" customHeight="1" x14ac:dyDescent="0.2">
      <c r="A2223"/>
      <c r="B2223"/>
      <c r="C2223"/>
      <c r="D2223"/>
      <c r="E2223"/>
      <c r="F2223"/>
      <c r="G2223"/>
    </row>
    <row r="2224" spans="1:7" ht="15" customHeight="1" x14ac:dyDescent="0.2">
      <c r="A2224"/>
      <c r="B2224"/>
      <c r="C2224"/>
      <c r="D2224"/>
      <c r="E2224"/>
      <c r="F2224"/>
      <c r="G2224"/>
    </row>
    <row r="2225" spans="1:7" ht="15" customHeight="1" x14ac:dyDescent="0.2">
      <c r="A2225"/>
      <c r="B2225"/>
      <c r="C2225"/>
      <c r="D2225"/>
      <c r="E2225"/>
      <c r="F2225"/>
      <c r="G2225"/>
    </row>
    <row r="2226" spans="1:7" ht="15" customHeight="1" x14ac:dyDescent="0.2">
      <c r="A2226"/>
      <c r="B2226"/>
      <c r="C2226"/>
      <c r="D2226"/>
      <c r="E2226"/>
      <c r="F2226"/>
      <c r="G2226"/>
    </row>
    <row r="2227" spans="1:7" ht="15" customHeight="1" x14ac:dyDescent="0.2">
      <c r="A2227"/>
      <c r="B2227"/>
      <c r="C2227"/>
      <c r="D2227"/>
      <c r="E2227"/>
      <c r="F2227"/>
      <c r="G2227"/>
    </row>
    <row r="2228" spans="1:7" ht="15" customHeight="1" x14ac:dyDescent="0.2">
      <c r="A2228"/>
      <c r="B2228"/>
      <c r="C2228"/>
      <c r="D2228"/>
      <c r="E2228"/>
      <c r="F2228"/>
      <c r="G2228"/>
    </row>
    <row r="2229" spans="1:7" ht="15" customHeight="1" x14ac:dyDescent="0.2">
      <c r="A2229"/>
      <c r="B2229"/>
      <c r="C2229"/>
      <c r="D2229"/>
      <c r="E2229"/>
      <c r="F2229"/>
      <c r="G2229"/>
    </row>
    <row r="2230" spans="1:7" ht="15" customHeight="1" x14ac:dyDescent="0.2">
      <c r="A2230"/>
      <c r="B2230"/>
      <c r="C2230"/>
      <c r="D2230"/>
      <c r="E2230"/>
      <c r="F2230"/>
      <c r="G2230"/>
    </row>
    <row r="2231" spans="1:7" ht="15" customHeight="1" x14ac:dyDescent="0.2">
      <c r="A2231"/>
      <c r="B2231"/>
      <c r="C2231"/>
      <c r="D2231"/>
      <c r="E2231"/>
      <c r="F2231"/>
      <c r="G2231"/>
    </row>
    <row r="2232" spans="1:7" ht="15" customHeight="1" x14ac:dyDescent="0.2">
      <c r="A2232"/>
      <c r="B2232"/>
      <c r="C2232"/>
      <c r="D2232"/>
      <c r="E2232"/>
      <c r="F2232"/>
      <c r="G2232"/>
    </row>
    <row r="2233" spans="1:7" ht="15" customHeight="1" x14ac:dyDescent="0.2">
      <c r="A2233"/>
      <c r="B2233"/>
      <c r="C2233"/>
      <c r="D2233"/>
      <c r="E2233"/>
      <c r="F2233"/>
      <c r="G2233"/>
    </row>
    <row r="2234" spans="1:7" ht="15" customHeight="1" x14ac:dyDescent="0.2">
      <c r="A2234"/>
      <c r="B2234"/>
      <c r="C2234"/>
      <c r="D2234"/>
      <c r="E2234"/>
      <c r="F2234"/>
      <c r="G2234"/>
    </row>
    <row r="2235" spans="1:7" ht="15" customHeight="1" x14ac:dyDescent="0.2">
      <c r="A2235"/>
      <c r="B2235"/>
      <c r="C2235"/>
      <c r="D2235"/>
      <c r="E2235"/>
      <c r="F2235"/>
      <c r="G2235"/>
    </row>
    <row r="2236" spans="1:7" ht="15" customHeight="1" x14ac:dyDescent="0.2">
      <c r="A2236"/>
      <c r="B2236"/>
      <c r="C2236"/>
      <c r="D2236"/>
      <c r="E2236"/>
      <c r="F2236"/>
      <c r="G2236"/>
    </row>
    <row r="2237" spans="1:7" ht="15" customHeight="1" x14ac:dyDescent="0.2">
      <c r="A2237"/>
      <c r="B2237"/>
      <c r="C2237"/>
      <c r="D2237"/>
      <c r="E2237"/>
      <c r="F2237"/>
      <c r="G2237"/>
    </row>
    <row r="2238" spans="1:7" ht="15" customHeight="1" x14ac:dyDescent="0.2">
      <c r="A2238"/>
      <c r="B2238"/>
      <c r="C2238"/>
      <c r="D2238"/>
      <c r="E2238"/>
      <c r="F2238"/>
      <c r="G2238"/>
    </row>
    <row r="2239" spans="1:7" ht="15" customHeight="1" x14ac:dyDescent="0.2">
      <c r="A2239"/>
      <c r="B2239"/>
      <c r="C2239"/>
      <c r="D2239"/>
      <c r="E2239"/>
      <c r="F2239"/>
      <c r="G2239"/>
    </row>
    <row r="2240" spans="1:7" ht="15" customHeight="1" x14ac:dyDescent="0.2">
      <c r="A2240"/>
      <c r="B2240"/>
      <c r="C2240"/>
      <c r="D2240"/>
      <c r="E2240"/>
      <c r="F2240"/>
      <c r="G2240"/>
    </row>
    <row r="2241" spans="1:7" ht="15" customHeight="1" x14ac:dyDescent="0.2">
      <c r="A2241"/>
      <c r="B2241"/>
      <c r="C2241"/>
      <c r="D2241"/>
      <c r="E2241"/>
      <c r="F2241"/>
      <c r="G2241"/>
    </row>
    <row r="2242" spans="1:7" ht="15" customHeight="1" x14ac:dyDescent="0.2">
      <c r="A2242"/>
      <c r="B2242"/>
      <c r="C2242"/>
      <c r="D2242"/>
      <c r="E2242"/>
      <c r="F2242"/>
      <c r="G2242"/>
    </row>
    <row r="2243" spans="1:7" ht="15" customHeight="1" x14ac:dyDescent="0.2">
      <c r="A2243"/>
      <c r="B2243"/>
      <c r="C2243"/>
      <c r="D2243"/>
      <c r="E2243"/>
      <c r="F2243"/>
      <c r="G2243"/>
    </row>
    <row r="2244" spans="1:7" ht="15" customHeight="1" x14ac:dyDescent="0.2">
      <c r="A2244"/>
      <c r="B2244"/>
      <c r="C2244"/>
      <c r="D2244"/>
      <c r="E2244"/>
      <c r="F2244"/>
      <c r="G2244"/>
    </row>
    <row r="2245" spans="1:7" ht="15" customHeight="1" x14ac:dyDescent="0.2">
      <c r="A2245"/>
      <c r="B2245"/>
      <c r="C2245"/>
      <c r="D2245"/>
      <c r="E2245"/>
      <c r="F2245"/>
      <c r="G2245"/>
    </row>
    <row r="2246" spans="1:7" ht="15" customHeight="1" x14ac:dyDescent="0.2">
      <c r="A2246"/>
      <c r="B2246"/>
      <c r="C2246"/>
      <c r="D2246"/>
      <c r="E2246"/>
      <c r="F2246"/>
      <c r="G2246"/>
    </row>
    <row r="2247" spans="1:7" ht="15" customHeight="1" x14ac:dyDescent="0.2">
      <c r="A2247"/>
      <c r="B2247"/>
      <c r="C2247"/>
      <c r="D2247"/>
      <c r="E2247"/>
      <c r="F2247"/>
      <c r="G2247"/>
    </row>
    <row r="2248" spans="1:7" ht="15" customHeight="1" x14ac:dyDescent="0.2">
      <c r="A2248"/>
      <c r="B2248"/>
      <c r="C2248"/>
      <c r="D2248"/>
      <c r="E2248"/>
      <c r="F2248"/>
      <c r="G2248"/>
    </row>
    <row r="2249" spans="1:7" ht="15" customHeight="1" x14ac:dyDescent="0.2">
      <c r="A2249"/>
      <c r="B2249"/>
      <c r="C2249"/>
      <c r="D2249"/>
      <c r="E2249"/>
      <c r="F2249"/>
      <c r="G2249"/>
    </row>
    <row r="2250" spans="1:7" ht="15" customHeight="1" x14ac:dyDescent="0.2">
      <c r="A2250"/>
      <c r="B2250"/>
      <c r="C2250"/>
      <c r="D2250"/>
      <c r="E2250"/>
      <c r="F2250"/>
      <c r="G2250"/>
    </row>
    <row r="2251" spans="1:7" ht="15" customHeight="1" x14ac:dyDescent="0.2">
      <c r="A2251"/>
      <c r="B2251"/>
      <c r="C2251"/>
      <c r="D2251"/>
      <c r="E2251"/>
      <c r="F2251"/>
      <c r="G2251"/>
    </row>
    <row r="2252" spans="1:7" ht="15" customHeight="1" x14ac:dyDescent="0.2">
      <c r="A2252"/>
      <c r="B2252"/>
      <c r="C2252"/>
      <c r="D2252"/>
      <c r="E2252"/>
      <c r="F2252"/>
      <c r="G2252"/>
    </row>
    <row r="2253" spans="1:7" ht="15" customHeight="1" x14ac:dyDescent="0.2">
      <c r="A2253"/>
      <c r="B2253"/>
      <c r="C2253"/>
      <c r="D2253"/>
      <c r="E2253"/>
      <c r="F2253"/>
      <c r="G2253"/>
    </row>
    <row r="2254" spans="1:7" ht="15" customHeight="1" x14ac:dyDescent="0.2">
      <c r="A2254"/>
      <c r="B2254"/>
      <c r="C2254"/>
      <c r="D2254"/>
      <c r="E2254"/>
      <c r="F2254"/>
      <c r="G2254"/>
    </row>
    <row r="2255" spans="1:7" ht="15" customHeight="1" x14ac:dyDescent="0.2">
      <c r="A2255"/>
      <c r="B2255"/>
      <c r="C2255"/>
      <c r="D2255"/>
      <c r="E2255"/>
      <c r="F2255"/>
      <c r="G2255"/>
    </row>
    <row r="2256" spans="1:7" ht="15" customHeight="1" x14ac:dyDescent="0.2">
      <c r="A2256"/>
      <c r="B2256"/>
      <c r="C2256"/>
      <c r="D2256"/>
      <c r="E2256"/>
      <c r="F2256"/>
      <c r="G2256"/>
    </row>
    <row r="2257" spans="1:7" ht="15" customHeight="1" x14ac:dyDescent="0.2">
      <c r="A2257"/>
      <c r="B2257"/>
      <c r="C2257"/>
      <c r="D2257"/>
      <c r="E2257"/>
      <c r="F2257"/>
      <c r="G2257"/>
    </row>
    <row r="2258" spans="1:7" ht="15" customHeight="1" x14ac:dyDescent="0.2">
      <c r="A2258"/>
      <c r="B2258"/>
      <c r="C2258"/>
      <c r="D2258"/>
      <c r="E2258"/>
      <c r="F2258"/>
      <c r="G2258"/>
    </row>
    <row r="2259" spans="1:7" ht="15" customHeight="1" x14ac:dyDescent="0.2">
      <c r="A2259"/>
      <c r="B2259"/>
      <c r="C2259"/>
      <c r="D2259"/>
      <c r="E2259"/>
      <c r="F2259"/>
      <c r="G2259"/>
    </row>
    <row r="2260" spans="1:7" ht="15" customHeight="1" x14ac:dyDescent="0.2">
      <c r="A2260"/>
      <c r="B2260"/>
      <c r="C2260"/>
      <c r="D2260"/>
      <c r="E2260"/>
      <c r="F2260"/>
      <c r="G2260"/>
    </row>
    <row r="2261" spans="1:7" ht="15" customHeight="1" x14ac:dyDescent="0.2">
      <c r="A2261"/>
      <c r="B2261"/>
      <c r="C2261"/>
      <c r="D2261"/>
      <c r="E2261"/>
      <c r="F2261"/>
      <c r="G2261"/>
    </row>
    <row r="2262" spans="1:7" ht="15" customHeight="1" x14ac:dyDescent="0.2">
      <c r="A2262"/>
      <c r="B2262"/>
      <c r="C2262"/>
      <c r="D2262"/>
      <c r="E2262"/>
      <c r="F2262"/>
      <c r="G2262"/>
    </row>
    <row r="2263" spans="1:7" ht="15" customHeight="1" x14ac:dyDescent="0.2">
      <c r="A2263"/>
      <c r="B2263"/>
      <c r="C2263"/>
      <c r="D2263"/>
      <c r="E2263"/>
      <c r="F2263"/>
      <c r="G2263"/>
    </row>
    <row r="2264" spans="1:7" ht="15" customHeight="1" x14ac:dyDescent="0.2">
      <c r="A2264"/>
      <c r="B2264"/>
      <c r="C2264"/>
      <c r="D2264"/>
      <c r="E2264"/>
      <c r="F2264"/>
      <c r="G2264"/>
    </row>
    <row r="2265" spans="1:7" ht="15" customHeight="1" x14ac:dyDescent="0.2">
      <c r="A2265"/>
      <c r="B2265"/>
      <c r="C2265"/>
      <c r="D2265"/>
      <c r="E2265"/>
      <c r="F2265"/>
      <c r="G2265"/>
    </row>
    <row r="2266" spans="1:7" ht="15" customHeight="1" x14ac:dyDescent="0.2">
      <c r="A2266"/>
      <c r="B2266"/>
      <c r="C2266"/>
      <c r="D2266"/>
      <c r="E2266"/>
      <c r="F2266"/>
      <c r="G2266"/>
    </row>
    <row r="2267" spans="1:7" ht="15" customHeight="1" x14ac:dyDescent="0.2">
      <c r="A2267"/>
      <c r="B2267"/>
      <c r="C2267"/>
      <c r="D2267"/>
      <c r="E2267"/>
      <c r="F2267"/>
      <c r="G2267"/>
    </row>
    <row r="2268" spans="1:7" ht="15" customHeight="1" x14ac:dyDescent="0.2">
      <c r="A2268"/>
      <c r="B2268"/>
      <c r="C2268"/>
      <c r="D2268"/>
      <c r="E2268"/>
      <c r="F2268"/>
      <c r="G2268"/>
    </row>
    <row r="2269" spans="1:7" ht="15" customHeight="1" x14ac:dyDescent="0.2">
      <c r="A2269"/>
      <c r="B2269"/>
      <c r="C2269"/>
      <c r="D2269"/>
      <c r="E2269"/>
      <c r="F2269"/>
      <c r="G2269"/>
    </row>
    <row r="2270" spans="1:7" ht="15" customHeight="1" x14ac:dyDescent="0.2">
      <c r="A2270"/>
      <c r="B2270"/>
      <c r="C2270"/>
      <c r="D2270"/>
      <c r="E2270"/>
      <c r="F2270"/>
      <c r="G2270"/>
    </row>
    <row r="2271" spans="1:7" ht="15" customHeight="1" x14ac:dyDescent="0.2">
      <c r="A2271"/>
      <c r="B2271"/>
      <c r="C2271"/>
      <c r="D2271"/>
      <c r="E2271"/>
      <c r="F2271"/>
      <c r="G2271"/>
    </row>
    <row r="2272" spans="1:7" ht="15" customHeight="1" x14ac:dyDescent="0.2">
      <c r="A2272"/>
      <c r="B2272"/>
      <c r="C2272"/>
      <c r="D2272"/>
      <c r="E2272"/>
      <c r="F2272"/>
      <c r="G2272"/>
    </row>
    <row r="2273" spans="1:7" ht="15" customHeight="1" x14ac:dyDescent="0.2">
      <c r="A2273"/>
      <c r="B2273"/>
      <c r="C2273"/>
      <c r="D2273"/>
      <c r="E2273"/>
      <c r="F2273"/>
      <c r="G2273"/>
    </row>
    <row r="2274" spans="1:7" ht="15" customHeight="1" x14ac:dyDescent="0.2">
      <c r="A2274"/>
      <c r="B2274"/>
      <c r="C2274"/>
      <c r="D2274"/>
      <c r="E2274"/>
      <c r="F2274"/>
      <c r="G2274"/>
    </row>
    <row r="2275" spans="1:7" ht="15" customHeight="1" x14ac:dyDescent="0.2">
      <c r="A2275"/>
      <c r="B2275"/>
      <c r="C2275"/>
      <c r="D2275"/>
      <c r="E2275"/>
      <c r="F2275"/>
      <c r="G2275"/>
    </row>
    <row r="2276" spans="1:7" ht="15" customHeight="1" x14ac:dyDescent="0.2">
      <c r="A2276"/>
      <c r="B2276"/>
      <c r="C2276"/>
      <c r="D2276"/>
      <c r="E2276"/>
      <c r="F2276"/>
      <c r="G2276"/>
    </row>
    <row r="2277" spans="1:7" ht="15" customHeight="1" x14ac:dyDescent="0.2">
      <c r="A2277"/>
      <c r="B2277"/>
      <c r="C2277"/>
      <c r="D2277"/>
      <c r="E2277"/>
      <c r="F2277"/>
      <c r="G2277"/>
    </row>
    <row r="2278" spans="1:7" ht="15" customHeight="1" x14ac:dyDescent="0.2">
      <c r="A2278"/>
      <c r="B2278"/>
      <c r="C2278"/>
      <c r="D2278"/>
      <c r="E2278"/>
      <c r="F2278"/>
      <c r="G2278"/>
    </row>
    <row r="2279" spans="1:7" ht="15" customHeight="1" x14ac:dyDescent="0.2">
      <c r="A2279"/>
      <c r="B2279"/>
      <c r="C2279"/>
      <c r="D2279"/>
      <c r="E2279"/>
      <c r="F2279"/>
      <c r="G2279"/>
    </row>
    <row r="2280" spans="1:7" ht="15" customHeight="1" x14ac:dyDescent="0.2">
      <c r="A2280"/>
      <c r="B2280"/>
      <c r="C2280"/>
      <c r="D2280"/>
      <c r="E2280"/>
      <c r="F2280"/>
      <c r="G2280"/>
    </row>
    <row r="2281" spans="1:7" ht="15" customHeight="1" x14ac:dyDescent="0.2">
      <c r="A2281"/>
      <c r="B2281"/>
      <c r="C2281"/>
      <c r="D2281"/>
      <c r="E2281"/>
      <c r="F2281"/>
      <c r="G2281"/>
    </row>
    <row r="2282" spans="1:7" ht="15" customHeight="1" x14ac:dyDescent="0.2">
      <c r="A2282"/>
      <c r="B2282"/>
      <c r="C2282"/>
      <c r="D2282"/>
      <c r="E2282"/>
      <c r="F2282"/>
      <c r="G2282"/>
    </row>
    <row r="2283" spans="1:7" ht="15" customHeight="1" x14ac:dyDescent="0.2">
      <c r="A2283"/>
      <c r="B2283"/>
      <c r="C2283"/>
      <c r="D2283"/>
      <c r="E2283"/>
      <c r="F2283"/>
      <c r="G2283"/>
    </row>
    <row r="2284" spans="1:7" ht="15" customHeight="1" x14ac:dyDescent="0.2">
      <c r="A2284"/>
      <c r="B2284"/>
      <c r="C2284"/>
      <c r="D2284"/>
      <c r="E2284"/>
      <c r="F2284"/>
      <c r="G2284"/>
    </row>
    <row r="2285" spans="1:7" ht="15" customHeight="1" x14ac:dyDescent="0.2">
      <c r="A2285"/>
      <c r="B2285"/>
      <c r="C2285"/>
      <c r="D2285"/>
      <c r="E2285"/>
      <c r="F2285"/>
      <c r="G2285"/>
    </row>
    <row r="2286" spans="1:7" ht="15" customHeight="1" x14ac:dyDescent="0.2">
      <c r="A2286"/>
      <c r="B2286"/>
      <c r="C2286"/>
      <c r="D2286"/>
      <c r="E2286"/>
      <c r="F2286"/>
      <c r="G2286"/>
    </row>
    <row r="2287" spans="1:7" ht="15" customHeight="1" x14ac:dyDescent="0.2">
      <c r="A2287"/>
      <c r="B2287"/>
      <c r="C2287"/>
      <c r="D2287"/>
      <c r="E2287"/>
      <c r="F2287"/>
      <c r="G2287"/>
    </row>
    <row r="2288" spans="1:7" ht="15" customHeight="1" x14ac:dyDescent="0.2">
      <c r="A2288"/>
      <c r="B2288"/>
      <c r="C2288"/>
      <c r="D2288"/>
      <c r="E2288"/>
      <c r="F2288"/>
      <c r="G2288"/>
    </row>
    <row r="2289" spans="1:7" ht="15" customHeight="1" x14ac:dyDescent="0.2">
      <c r="A2289"/>
      <c r="B2289"/>
      <c r="C2289"/>
      <c r="D2289"/>
      <c r="E2289"/>
      <c r="F2289"/>
      <c r="G2289"/>
    </row>
    <row r="2290" spans="1:7" ht="15" customHeight="1" x14ac:dyDescent="0.2">
      <c r="A2290"/>
      <c r="B2290"/>
      <c r="C2290"/>
      <c r="D2290"/>
      <c r="E2290"/>
      <c r="F2290"/>
      <c r="G2290"/>
    </row>
    <row r="2291" spans="1:7" ht="15" customHeight="1" x14ac:dyDescent="0.2">
      <c r="A2291"/>
      <c r="B2291"/>
      <c r="C2291"/>
      <c r="D2291"/>
      <c r="E2291"/>
      <c r="F2291"/>
      <c r="G2291"/>
    </row>
    <row r="2292" spans="1:7" ht="15" customHeight="1" x14ac:dyDescent="0.2">
      <c r="A2292"/>
      <c r="B2292"/>
      <c r="C2292"/>
      <c r="D2292"/>
      <c r="E2292"/>
      <c r="F2292"/>
      <c r="G2292"/>
    </row>
    <row r="2293" spans="1:7" ht="15" customHeight="1" x14ac:dyDescent="0.2">
      <c r="A2293"/>
      <c r="B2293"/>
      <c r="C2293"/>
      <c r="D2293"/>
      <c r="E2293"/>
      <c r="F2293"/>
      <c r="G2293"/>
    </row>
    <row r="2294" spans="1:7" ht="15" customHeight="1" x14ac:dyDescent="0.2">
      <c r="A2294"/>
      <c r="B2294"/>
      <c r="C2294"/>
      <c r="D2294"/>
      <c r="E2294"/>
      <c r="F2294"/>
      <c r="G2294"/>
    </row>
    <row r="2295" spans="1:7" ht="15" customHeight="1" x14ac:dyDescent="0.2">
      <c r="A2295"/>
      <c r="B2295"/>
      <c r="C2295"/>
      <c r="D2295"/>
      <c r="E2295"/>
      <c r="F2295"/>
      <c r="G2295"/>
    </row>
    <row r="2296" spans="1:7" ht="15" customHeight="1" x14ac:dyDescent="0.2">
      <c r="A2296"/>
      <c r="B2296"/>
      <c r="C2296"/>
      <c r="D2296"/>
      <c r="E2296"/>
      <c r="F2296"/>
      <c r="G2296"/>
    </row>
    <row r="2297" spans="1:7" ht="15" customHeight="1" x14ac:dyDescent="0.2">
      <c r="A2297"/>
      <c r="B2297"/>
      <c r="C2297"/>
      <c r="D2297"/>
      <c r="E2297"/>
      <c r="F2297"/>
      <c r="G2297"/>
    </row>
    <row r="2298" spans="1:7" ht="15" customHeight="1" x14ac:dyDescent="0.2">
      <c r="A2298"/>
      <c r="B2298"/>
      <c r="C2298"/>
      <c r="D2298"/>
      <c r="E2298"/>
      <c r="F2298"/>
      <c r="G2298"/>
    </row>
    <row r="2299" spans="1:7" ht="15" customHeight="1" x14ac:dyDescent="0.2">
      <c r="A2299"/>
      <c r="B2299"/>
      <c r="C2299"/>
      <c r="D2299"/>
      <c r="E2299"/>
      <c r="F2299"/>
      <c r="G2299"/>
    </row>
    <row r="2300" spans="1:7" ht="15" customHeight="1" x14ac:dyDescent="0.2">
      <c r="A2300"/>
      <c r="B2300"/>
      <c r="C2300"/>
      <c r="D2300"/>
      <c r="E2300"/>
      <c r="F2300"/>
      <c r="G2300"/>
    </row>
    <row r="2301" spans="1:7" ht="15" customHeight="1" x14ac:dyDescent="0.2">
      <c r="A2301"/>
      <c r="B2301"/>
      <c r="C2301"/>
      <c r="D2301"/>
      <c r="E2301"/>
      <c r="F2301"/>
      <c r="G2301"/>
    </row>
    <row r="2302" spans="1:7" ht="15" customHeight="1" x14ac:dyDescent="0.2">
      <c r="A2302"/>
      <c r="B2302"/>
      <c r="C2302"/>
      <c r="D2302"/>
      <c r="E2302"/>
      <c r="F2302"/>
      <c r="G2302"/>
    </row>
    <row r="2303" spans="1:7" ht="15" customHeight="1" x14ac:dyDescent="0.2">
      <c r="A2303"/>
      <c r="B2303"/>
      <c r="C2303"/>
      <c r="D2303"/>
      <c r="E2303"/>
      <c r="F2303"/>
      <c r="G2303"/>
    </row>
    <row r="2304" spans="1:7" ht="15" customHeight="1" x14ac:dyDescent="0.2">
      <c r="A2304"/>
      <c r="B2304"/>
      <c r="C2304"/>
      <c r="D2304"/>
      <c r="E2304"/>
      <c r="F2304"/>
      <c r="G2304"/>
    </row>
    <row r="2305" spans="1:7" ht="15" customHeight="1" x14ac:dyDescent="0.2">
      <c r="A2305"/>
      <c r="B2305"/>
      <c r="C2305"/>
      <c r="D2305"/>
      <c r="E2305"/>
      <c r="F2305"/>
      <c r="G2305"/>
    </row>
    <row r="2306" spans="1:7" ht="15" customHeight="1" x14ac:dyDescent="0.2">
      <c r="A2306"/>
      <c r="B2306"/>
      <c r="C2306"/>
      <c r="D2306"/>
      <c r="E2306"/>
      <c r="F2306"/>
      <c r="G2306"/>
    </row>
    <row r="2307" spans="1:7" ht="15" customHeight="1" x14ac:dyDescent="0.2">
      <c r="A2307"/>
      <c r="B2307"/>
      <c r="C2307"/>
      <c r="D2307"/>
      <c r="E2307"/>
      <c r="F2307"/>
      <c r="G2307"/>
    </row>
    <row r="2308" spans="1:7" ht="15" customHeight="1" x14ac:dyDescent="0.2">
      <c r="A2308"/>
      <c r="B2308"/>
      <c r="C2308"/>
      <c r="D2308"/>
      <c r="E2308"/>
      <c r="F2308"/>
      <c r="G2308"/>
    </row>
    <row r="2309" spans="1:7" ht="15" customHeight="1" x14ac:dyDescent="0.2">
      <c r="A2309"/>
      <c r="B2309"/>
      <c r="C2309"/>
      <c r="D2309"/>
      <c r="E2309"/>
      <c r="F2309"/>
      <c r="G2309"/>
    </row>
    <row r="2310" spans="1:7" ht="15" customHeight="1" x14ac:dyDescent="0.2">
      <c r="A2310"/>
      <c r="B2310"/>
      <c r="C2310"/>
      <c r="D2310"/>
      <c r="E2310"/>
      <c r="F2310"/>
      <c r="G2310"/>
    </row>
    <row r="2311" spans="1:7" ht="15" customHeight="1" x14ac:dyDescent="0.2">
      <c r="A2311"/>
      <c r="B2311"/>
      <c r="C2311"/>
      <c r="D2311"/>
      <c r="E2311"/>
      <c r="F2311"/>
      <c r="G2311"/>
    </row>
    <row r="2312" spans="1:7" ht="15" customHeight="1" x14ac:dyDescent="0.2">
      <c r="A2312"/>
      <c r="B2312"/>
      <c r="C2312"/>
      <c r="D2312"/>
      <c r="E2312"/>
      <c r="F2312"/>
      <c r="G2312"/>
    </row>
    <row r="2313" spans="1:7" ht="15" customHeight="1" x14ac:dyDescent="0.2">
      <c r="A2313"/>
      <c r="B2313"/>
      <c r="C2313"/>
      <c r="D2313"/>
      <c r="E2313"/>
      <c r="F2313"/>
      <c r="G2313"/>
    </row>
    <row r="2314" spans="1:7" ht="15" customHeight="1" x14ac:dyDescent="0.2">
      <c r="A2314"/>
      <c r="B2314"/>
      <c r="C2314"/>
      <c r="D2314"/>
      <c r="E2314"/>
      <c r="F2314"/>
      <c r="G2314"/>
    </row>
    <row r="2315" spans="1:7" ht="15" customHeight="1" x14ac:dyDescent="0.2">
      <c r="A2315"/>
      <c r="B2315"/>
      <c r="C2315"/>
      <c r="D2315"/>
      <c r="E2315"/>
      <c r="F2315"/>
      <c r="G2315"/>
    </row>
    <row r="2316" spans="1:7" ht="15" customHeight="1" x14ac:dyDescent="0.2">
      <c r="A2316"/>
      <c r="B2316"/>
      <c r="C2316"/>
      <c r="D2316"/>
      <c r="E2316"/>
      <c r="F2316"/>
      <c r="G2316"/>
    </row>
    <row r="2317" spans="1:7" ht="15" customHeight="1" x14ac:dyDescent="0.2">
      <c r="A2317"/>
      <c r="B2317"/>
      <c r="C2317"/>
      <c r="D2317"/>
      <c r="E2317"/>
      <c r="F2317"/>
      <c r="G2317"/>
    </row>
    <row r="2318" spans="1:7" ht="15" customHeight="1" x14ac:dyDescent="0.2">
      <c r="A2318"/>
      <c r="B2318"/>
      <c r="C2318"/>
      <c r="D2318"/>
      <c r="E2318"/>
      <c r="F2318"/>
      <c r="G2318"/>
    </row>
    <row r="2319" spans="1:7" ht="15" customHeight="1" x14ac:dyDescent="0.2">
      <c r="A2319"/>
      <c r="B2319"/>
      <c r="C2319"/>
      <c r="D2319"/>
      <c r="E2319"/>
      <c r="F2319"/>
      <c r="G2319"/>
    </row>
    <row r="2320" spans="1:7" ht="15" customHeight="1" x14ac:dyDescent="0.2">
      <c r="A2320"/>
      <c r="B2320"/>
      <c r="C2320"/>
      <c r="D2320"/>
      <c r="E2320"/>
      <c r="F2320"/>
      <c r="G2320"/>
    </row>
    <row r="2321" spans="1:7" ht="15" customHeight="1" x14ac:dyDescent="0.2">
      <c r="A2321"/>
      <c r="B2321"/>
      <c r="C2321"/>
      <c r="D2321"/>
      <c r="E2321"/>
      <c r="F2321"/>
      <c r="G2321"/>
    </row>
    <row r="2322" spans="1:7" ht="15" customHeight="1" x14ac:dyDescent="0.2">
      <c r="A2322"/>
      <c r="B2322"/>
      <c r="C2322"/>
      <c r="D2322"/>
      <c r="E2322"/>
      <c r="F2322"/>
      <c r="G2322"/>
    </row>
    <row r="2323" spans="1:7" ht="15" customHeight="1" x14ac:dyDescent="0.2">
      <c r="A2323"/>
      <c r="B2323"/>
      <c r="C2323"/>
      <c r="D2323"/>
      <c r="E2323"/>
      <c r="F2323"/>
      <c r="G2323"/>
    </row>
    <row r="2324" spans="1:7" ht="15" customHeight="1" x14ac:dyDescent="0.2">
      <c r="A2324"/>
      <c r="B2324"/>
      <c r="C2324"/>
      <c r="D2324"/>
      <c r="E2324"/>
      <c r="F2324"/>
      <c r="G2324"/>
    </row>
    <row r="2325" spans="1:7" ht="15" customHeight="1" x14ac:dyDescent="0.2">
      <c r="A2325"/>
      <c r="B2325"/>
      <c r="C2325"/>
      <c r="D2325"/>
      <c r="E2325"/>
      <c r="F2325"/>
      <c r="G2325"/>
    </row>
    <row r="2326" spans="1:7" ht="15" customHeight="1" x14ac:dyDescent="0.2">
      <c r="A2326"/>
      <c r="B2326"/>
      <c r="C2326"/>
      <c r="D2326"/>
      <c r="E2326"/>
      <c r="F2326"/>
      <c r="G2326"/>
    </row>
    <row r="2327" spans="1:7" ht="15" customHeight="1" x14ac:dyDescent="0.2">
      <c r="A2327"/>
      <c r="B2327"/>
      <c r="C2327"/>
      <c r="D2327"/>
      <c r="E2327"/>
      <c r="F2327"/>
      <c r="G2327"/>
    </row>
    <row r="2328" spans="1:7" ht="15" customHeight="1" x14ac:dyDescent="0.2">
      <c r="A2328"/>
      <c r="B2328"/>
      <c r="C2328"/>
      <c r="D2328"/>
      <c r="E2328"/>
      <c r="F2328"/>
      <c r="G2328"/>
    </row>
    <row r="2329" spans="1:7" ht="15" customHeight="1" x14ac:dyDescent="0.2">
      <c r="A2329"/>
      <c r="B2329"/>
      <c r="C2329"/>
      <c r="D2329"/>
      <c r="E2329"/>
      <c r="F2329"/>
      <c r="G2329"/>
    </row>
    <row r="2330" spans="1:7" ht="15" customHeight="1" x14ac:dyDescent="0.2">
      <c r="A2330"/>
      <c r="B2330"/>
      <c r="C2330"/>
      <c r="D2330"/>
      <c r="E2330"/>
      <c r="F2330"/>
      <c r="G2330"/>
    </row>
    <row r="2331" spans="1:7" ht="15" customHeight="1" x14ac:dyDescent="0.2">
      <c r="A2331"/>
      <c r="B2331"/>
      <c r="C2331"/>
      <c r="D2331"/>
      <c r="E2331"/>
      <c r="F2331"/>
      <c r="G2331"/>
    </row>
    <row r="2332" spans="1:7" ht="15" customHeight="1" x14ac:dyDescent="0.2">
      <c r="A2332"/>
      <c r="B2332"/>
      <c r="C2332"/>
      <c r="D2332"/>
      <c r="E2332"/>
      <c r="F2332"/>
      <c r="G2332"/>
    </row>
    <row r="2333" spans="1:7" ht="15" customHeight="1" x14ac:dyDescent="0.2">
      <c r="A2333"/>
      <c r="B2333"/>
      <c r="C2333"/>
      <c r="D2333"/>
      <c r="E2333"/>
      <c r="F2333"/>
      <c r="G2333"/>
    </row>
    <row r="2334" spans="1:7" ht="15" customHeight="1" x14ac:dyDescent="0.2">
      <c r="A2334"/>
      <c r="B2334"/>
      <c r="C2334"/>
      <c r="D2334"/>
      <c r="E2334"/>
      <c r="F2334"/>
      <c r="G2334"/>
    </row>
    <row r="2335" spans="1:7" ht="15" customHeight="1" x14ac:dyDescent="0.2">
      <c r="A2335"/>
      <c r="B2335"/>
      <c r="C2335"/>
      <c r="D2335"/>
      <c r="E2335"/>
      <c r="F2335"/>
      <c r="G2335"/>
    </row>
    <row r="2336" spans="1:7" ht="15" customHeight="1" x14ac:dyDescent="0.2">
      <c r="A2336"/>
      <c r="B2336"/>
      <c r="C2336"/>
      <c r="D2336"/>
      <c r="E2336"/>
      <c r="F2336"/>
      <c r="G2336"/>
    </row>
    <row r="2337" spans="1:7" ht="15" customHeight="1" x14ac:dyDescent="0.2">
      <c r="A2337"/>
      <c r="B2337"/>
      <c r="C2337"/>
      <c r="D2337"/>
      <c r="E2337"/>
      <c r="F2337"/>
      <c r="G2337"/>
    </row>
    <row r="2338" spans="1:7" ht="15" customHeight="1" x14ac:dyDescent="0.2">
      <c r="A2338"/>
      <c r="B2338"/>
      <c r="C2338"/>
      <c r="D2338"/>
      <c r="E2338"/>
      <c r="F2338"/>
      <c r="G2338"/>
    </row>
    <row r="2339" spans="1:7" ht="15" customHeight="1" x14ac:dyDescent="0.2">
      <c r="A2339"/>
      <c r="B2339"/>
      <c r="C2339"/>
      <c r="D2339"/>
      <c r="E2339"/>
      <c r="F2339"/>
      <c r="G2339"/>
    </row>
    <row r="2340" spans="1:7" ht="15" customHeight="1" x14ac:dyDescent="0.2">
      <c r="A2340"/>
      <c r="B2340"/>
      <c r="C2340"/>
      <c r="D2340"/>
      <c r="E2340"/>
      <c r="F2340"/>
      <c r="G2340"/>
    </row>
    <row r="2341" spans="1:7" ht="15" customHeight="1" x14ac:dyDescent="0.2">
      <c r="A2341"/>
      <c r="B2341"/>
      <c r="C2341"/>
      <c r="D2341"/>
      <c r="E2341"/>
      <c r="F2341"/>
      <c r="G2341"/>
    </row>
    <row r="2342" spans="1:7" ht="15" customHeight="1" x14ac:dyDescent="0.2">
      <c r="A2342"/>
      <c r="B2342"/>
      <c r="C2342"/>
      <c r="D2342"/>
      <c r="E2342"/>
      <c r="F2342"/>
      <c r="G2342"/>
    </row>
    <row r="2343" spans="1:7" ht="15" customHeight="1" x14ac:dyDescent="0.2">
      <c r="A2343"/>
      <c r="B2343"/>
      <c r="C2343"/>
      <c r="D2343"/>
      <c r="E2343"/>
      <c r="F2343"/>
      <c r="G2343"/>
    </row>
    <row r="2344" spans="1:7" ht="15" customHeight="1" x14ac:dyDescent="0.2">
      <c r="A2344"/>
      <c r="B2344"/>
      <c r="C2344"/>
      <c r="D2344"/>
      <c r="E2344"/>
      <c r="F2344"/>
      <c r="G2344"/>
    </row>
    <row r="2345" spans="1:7" ht="15" customHeight="1" x14ac:dyDescent="0.2">
      <c r="A2345"/>
      <c r="B2345"/>
      <c r="C2345"/>
      <c r="D2345"/>
      <c r="E2345"/>
      <c r="F2345"/>
      <c r="G2345"/>
    </row>
    <row r="2346" spans="1:7" ht="15" customHeight="1" x14ac:dyDescent="0.2">
      <c r="A2346"/>
      <c r="B2346"/>
      <c r="C2346"/>
      <c r="D2346"/>
      <c r="E2346"/>
      <c r="F2346"/>
      <c r="G2346"/>
    </row>
    <row r="2347" spans="1:7" ht="15" customHeight="1" x14ac:dyDescent="0.2">
      <c r="A2347"/>
      <c r="B2347"/>
      <c r="C2347"/>
      <c r="D2347"/>
      <c r="E2347"/>
      <c r="F2347"/>
      <c r="G2347"/>
    </row>
    <row r="2348" spans="1:7" ht="15" customHeight="1" x14ac:dyDescent="0.2">
      <c r="A2348"/>
      <c r="B2348"/>
      <c r="C2348"/>
      <c r="D2348"/>
      <c r="E2348"/>
      <c r="F2348"/>
      <c r="G2348"/>
    </row>
    <row r="2349" spans="1:7" ht="15" customHeight="1" x14ac:dyDescent="0.2">
      <c r="A2349"/>
      <c r="B2349"/>
      <c r="C2349"/>
      <c r="D2349"/>
      <c r="E2349"/>
      <c r="F2349"/>
      <c r="G2349"/>
    </row>
    <row r="2350" spans="1:7" ht="15" customHeight="1" x14ac:dyDescent="0.2">
      <c r="A2350"/>
      <c r="B2350"/>
      <c r="C2350"/>
      <c r="D2350"/>
      <c r="E2350"/>
      <c r="F2350"/>
      <c r="G2350"/>
    </row>
    <row r="2351" spans="1:7" ht="15" customHeight="1" x14ac:dyDescent="0.2">
      <c r="A2351"/>
      <c r="B2351"/>
      <c r="C2351"/>
      <c r="D2351"/>
      <c r="E2351"/>
      <c r="F2351"/>
      <c r="G2351"/>
    </row>
    <row r="2352" spans="1:7" ht="15" customHeight="1" x14ac:dyDescent="0.2">
      <c r="A2352"/>
      <c r="B2352"/>
      <c r="C2352"/>
      <c r="D2352"/>
      <c r="E2352"/>
      <c r="F2352"/>
      <c r="G2352"/>
    </row>
    <row r="2353" spans="1:7" ht="15" customHeight="1" x14ac:dyDescent="0.2">
      <c r="A2353"/>
      <c r="B2353"/>
      <c r="C2353"/>
      <c r="D2353"/>
      <c r="E2353"/>
      <c r="F2353"/>
      <c r="G2353"/>
    </row>
    <row r="2354" spans="1:7" ht="15" customHeight="1" x14ac:dyDescent="0.2">
      <c r="A2354"/>
      <c r="B2354"/>
      <c r="C2354"/>
      <c r="D2354"/>
      <c r="E2354"/>
      <c r="F2354"/>
      <c r="G2354"/>
    </row>
    <row r="2355" spans="1:7" ht="15" customHeight="1" x14ac:dyDescent="0.2">
      <c r="A2355"/>
      <c r="B2355"/>
      <c r="C2355"/>
      <c r="D2355"/>
      <c r="E2355"/>
      <c r="F2355"/>
      <c r="G2355"/>
    </row>
    <row r="2356" spans="1:7" ht="15" customHeight="1" x14ac:dyDescent="0.2">
      <c r="A2356"/>
      <c r="B2356"/>
      <c r="C2356"/>
      <c r="D2356"/>
      <c r="E2356"/>
      <c r="F2356"/>
      <c r="G2356"/>
    </row>
    <row r="2357" spans="1:7" ht="15" customHeight="1" x14ac:dyDescent="0.2">
      <c r="A2357"/>
      <c r="B2357"/>
      <c r="C2357"/>
      <c r="D2357"/>
      <c r="E2357"/>
      <c r="F2357"/>
      <c r="G2357"/>
    </row>
    <row r="2358" spans="1:7" ht="15" customHeight="1" x14ac:dyDescent="0.2">
      <c r="A2358"/>
      <c r="B2358"/>
      <c r="C2358"/>
      <c r="D2358"/>
      <c r="E2358"/>
      <c r="F2358"/>
      <c r="G2358"/>
    </row>
    <row r="2359" spans="1:7" ht="15" customHeight="1" x14ac:dyDescent="0.2">
      <c r="A2359"/>
      <c r="B2359"/>
      <c r="C2359"/>
      <c r="D2359"/>
      <c r="E2359"/>
      <c r="F2359"/>
      <c r="G2359"/>
    </row>
    <row r="2360" spans="1:7" ht="15" customHeight="1" x14ac:dyDescent="0.2">
      <c r="A2360"/>
      <c r="B2360"/>
      <c r="C2360"/>
      <c r="D2360"/>
      <c r="E2360"/>
      <c r="F2360"/>
      <c r="G2360"/>
    </row>
    <row r="2361" spans="1:7" ht="15" customHeight="1" x14ac:dyDescent="0.2">
      <c r="A2361"/>
      <c r="B2361"/>
      <c r="C2361"/>
      <c r="D2361"/>
      <c r="E2361"/>
      <c r="F2361"/>
      <c r="G2361"/>
    </row>
    <row r="2362" spans="1:7" ht="15" customHeight="1" x14ac:dyDescent="0.2">
      <c r="A2362"/>
      <c r="B2362"/>
      <c r="C2362"/>
      <c r="D2362"/>
      <c r="E2362"/>
      <c r="F2362"/>
      <c r="G2362"/>
    </row>
    <row r="2363" spans="1:7" ht="15" customHeight="1" x14ac:dyDescent="0.2">
      <c r="A2363"/>
      <c r="B2363"/>
      <c r="C2363"/>
      <c r="D2363"/>
      <c r="E2363"/>
      <c r="F2363"/>
      <c r="G2363"/>
    </row>
    <row r="2364" spans="1:7" ht="15" customHeight="1" x14ac:dyDescent="0.2">
      <c r="A2364"/>
      <c r="B2364"/>
      <c r="C2364"/>
      <c r="D2364"/>
      <c r="E2364"/>
      <c r="F2364"/>
      <c r="G2364"/>
    </row>
    <row r="2365" spans="1:7" ht="15" customHeight="1" x14ac:dyDescent="0.2">
      <c r="A2365"/>
      <c r="B2365"/>
      <c r="C2365"/>
      <c r="D2365"/>
      <c r="E2365"/>
      <c r="F2365"/>
      <c r="G2365"/>
    </row>
    <row r="2366" spans="1:7" ht="15" customHeight="1" x14ac:dyDescent="0.2">
      <c r="A2366"/>
      <c r="B2366"/>
      <c r="C2366"/>
      <c r="D2366"/>
      <c r="E2366"/>
      <c r="F2366"/>
      <c r="G2366"/>
    </row>
    <row r="2367" spans="1:7" ht="15" customHeight="1" x14ac:dyDescent="0.2">
      <c r="A2367"/>
      <c r="B2367"/>
      <c r="C2367"/>
      <c r="D2367"/>
      <c r="E2367"/>
      <c r="F2367"/>
      <c r="G2367"/>
    </row>
    <row r="2368" spans="1:7" ht="15" customHeight="1" x14ac:dyDescent="0.2">
      <c r="A2368"/>
      <c r="B2368"/>
      <c r="C2368"/>
      <c r="D2368"/>
      <c r="E2368"/>
      <c r="F2368"/>
      <c r="G2368"/>
    </row>
    <row r="2369" spans="1:7" ht="15" customHeight="1" x14ac:dyDescent="0.2">
      <c r="A2369"/>
      <c r="B2369"/>
      <c r="C2369"/>
      <c r="D2369"/>
      <c r="E2369"/>
      <c r="F2369"/>
      <c r="G2369"/>
    </row>
    <row r="2370" spans="1:7" ht="15" customHeight="1" x14ac:dyDescent="0.2">
      <c r="A2370"/>
      <c r="B2370"/>
      <c r="C2370"/>
      <c r="D2370"/>
      <c r="E2370"/>
      <c r="F2370"/>
      <c r="G2370"/>
    </row>
    <row r="2371" spans="1:7" ht="15" customHeight="1" x14ac:dyDescent="0.2">
      <c r="A2371"/>
      <c r="B2371"/>
      <c r="C2371"/>
      <c r="D2371"/>
      <c r="E2371"/>
      <c r="F2371"/>
      <c r="G2371"/>
    </row>
    <row r="2372" spans="1:7" ht="15" customHeight="1" x14ac:dyDescent="0.2">
      <c r="A2372"/>
      <c r="B2372"/>
      <c r="C2372"/>
      <c r="D2372"/>
      <c r="E2372"/>
      <c r="F2372"/>
      <c r="G2372"/>
    </row>
    <row r="2373" spans="1:7" ht="15" customHeight="1" x14ac:dyDescent="0.2">
      <c r="A2373"/>
      <c r="B2373"/>
      <c r="C2373"/>
      <c r="D2373"/>
      <c r="E2373"/>
      <c r="F2373"/>
      <c r="G2373"/>
    </row>
    <row r="2374" spans="1:7" ht="15" customHeight="1" x14ac:dyDescent="0.2">
      <c r="A2374"/>
      <c r="B2374"/>
      <c r="C2374"/>
      <c r="D2374"/>
      <c r="E2374"/>
      <c r="F2374"/>
      <c r="G2374"/>
    </row>
    <row r="2375" spans="1:7" ht="15" customHeight="1" x14ac:dyDescent="0.2">
      <c r="A2375"/>
      <c r="B2375"/>
      <c r="C2375"/>
      <c r="D2375"/>
      <c r="E2375"/>
      <c r="F2375"/>
      <c r="G2375"/>
    </row>
    <row r="2376" spans="1:7" ht="15" customHeight="1" x14ac:dyDescent="0.2">
      <c r="A2376"/>
      <c r="B2376"/>
      <c r="C2376"/>
      <c r="D2376"/>
      <c r="E2376"/>
      <c r="F2376"/>
      <c r="G2376"/>
    </row>
    <row r="2377" spans="1:7" ht="15" customHeight="1" x14ac:dyDescent="0.2">
      <c r="A2377"/>
      <c r="B2377"/>
      <c r="C2377"/>
      <c r="D2377"/>
      <c r="E2377"/>
      <c r="F2377"/>
      <c r="G2377"/>
    </row>
    <row r="2378" spans="1:7" ht="15" customHeight="1" x14ac:dyDescent="0.2">
      <c r="A2378"/>
      <c r="B2378"/>
      <c r="C2378"/>
      <c r="D2378"/>
      <c r="E2378"/>
      <c r="F2378"/>
      <c r="G2378"/>
    </row>
    <row r="2379" spans="1:7" ht="15" customHeight="1" x14ac:dyDescent="0.2">
      <c r="A2379"/>
      <c r="B2379"/>
      <c r="C2379"/>
      <c r="D2379"/>
      <c r="E2379"/>
      <c r="F2379"/>
      <c r="G2379"/>
    </row>
    <row r="2380" spans="1:7" ht="15" customHeight="1" x14ac:dyDescent="0.2">
      <c r="A2380"/>
      <c r="B2380"/>
      <c r="C2380"/>
      <c r="D2380"/>
      <c r="E2380"/>
      <c r="F2380"/>
      <c r="G2380"/>
    </row>
    <row r="2381" spans="1:7" ht="15" customHeight="1" x14ac:dyDescent="0.2">
      <c r="A2381"/>
      <c r="B2381"/>
      <c r="C2381"/>
      <c r="D2381"/>
      <c r="E2381"/>
      <c r="F2381"/>
      <c r="G2381"/>
    </row>
    <row r="2382" spans="1:7" ht="15" customHeight="1" x14ac:dyDescent="0.2">
      <c r="A2382"/>
      <c r="B2382"/>
      <c r="C2382"/>
      <c r="D2382"/>
      <c r="E2382"/>
      <c r="F2382"/>
      <c r="G2382"/>
    </row>
    <row r="2383" spans="1:7" ht="15" customHeight="1" x14ac:dyDescent="0.2">
      <c r="A2383"/>
      <c r="B2383"/>
      <c r="C2383"/>
      <c r="D2383"/>
      <c r="E2383"/>
      <c r="F2383"/>
      <c r="G2383"/>
    </row>
    <row r="2384" spans="1:7" ht="15" customHeight="1" x14ac:dyDescent="0.2">
      <c r="A2384"/>
      <c r="B2384"/>
      <c r="C2384"/>
      <c r="D2384"/>
      <c r="E2384"/>
      <c r="F2384"/>
      <c r="G2384"/>
    </row>
    <row r="2385" spans="1:7" ht="15" customHeight="1" x14ac:dyDescent="0.2">
      <c r="A2385"/>
      <c r="B2385"/>
      <c r="C2385"/>
      <c r="D2385"/>
      <c r="E2385"/>
      <c r="F2385"/>
      <c r="G2385"/>
    </row>
    <row r="2386" spans="1:7" ht="15" customHeight="1" x14ac:dyDescent="0.2">
      <c r="A2386"/>
      <c r="B2386"/>
      <c r="C2386"/>
      <c r="D2386"/>
      <c r="E2386"/>
      <c r="F2386"/>
      <c r="G2386"/>
    </row>
    <row r="2387" spans="1:7" ht="15" customHeight="1" x14ac:dyDescent="0.2">
      <c r="A2387"/>
      <c r="B2387"/>
      <c r="C2387"/>
      <c r="D2387"/>
      <c r="E2387"/>
      <c r="F2387"/>
      <c r="G2387"/>
    </row>
    <row r="2388" spans="1:7" ht="15" customHeight="1" x14ac:dyDescent="0.2">
      <c r="A2388"/>
      <c r="B2388"/>
      <c r="C2388"/>
      <c r="D2388"/>
      <c r="E2388"/>
      <c r="F2388"/>
      <c r="G2388"/>
    </row>
    <row r="2389" spans="1:7" ht="15" customHeight="1" x14ac:dyDescent="0.2">
      <c r="A2389"/>
      <c r="B2389"/>
      <c r="C2389"/>
      <c r="D2389"/>
      <c r="E2389"/>
      <c r="F2389"/>
      <c r="G2389"/>
    </row>
    <row r="2390" spans="1:7" ht="15" customHeight="1" x14ac:dyDescent="0.2">
      <c r="A2390"/>
      <c r="B2390"/>
      <c r="C2390"/>
      <c r="D2390"/>
      <c r="E2390"/>
      <c r="F2390"/>
      <c r="G2390"/>
    </row>
    <row r="2391" spans="1:7" ht="15" customHeight="1" x14ac:dyDescent="0.2">
      <c r="A2391"/>
      <c r="B2391"/>
      <c r="C2391"/>
      <c r="D2391"/>
      <c r="E2391"/>
      <c r="F2391"/>
      <c r="G2391"/>
    </row>
    <row r="2392" spans="1:7" ht="15" customHeight="1" x14ac:dyDescent="0.2">
      <c r="A2392"/>
      <c r="B2392"/>
      <c r="C2392"/>
      <c r="D2392"/>
      <c r="E2392"/>
      <c r="F2392"/>
      <c r="G2392"/>
    </row>
    <row r="2393" spans="1:7" ht="15" customHeight="1" x14ac:dyDescent="0.2">
      <c r="A2393"/>
      <c r="B2393"/>
      <c r="C2393"/>
      <c r="D2393"/>
      <c r="E2393"/>
      <c r="F2393"/>
      <c r="G2393"/>
    </row>
    <row r="2394" spans="1:7" ht="15" customHeight="1" x14ac:dyDescent="0.2">
      <c r="A2394"/>
      <c r="B2394"/>
      <c r="C2394"/>
      <c r="D2394"/>
      <c r="E2394"/>
      <c r="F2394"/>
      <c r="G2394"/>
    </row>
    <row r="2395" spans="1:7" ht="15" customHeight="1" x14ac:dyDescent="0.2">
      <c r="A2395"/>
      <c r="B2395"/>
      <c r="C2395"/>
      <c r="D2395"/>
      <c r="E2395"/>
      <c r="F2395"/>
      <c r="G2395"/>
    </row>
    <row r="2396" spans="1:7" ht="15" customHeight="1" x14ac:dyDescent="0.2">
      <c r="A2396"/>
      <c r="B2396"/>
      <c r="C2396"/>
      <c r="D2396"/>
      <c r="E2396"/>
      <c r="F2396"/>
      <c r="G2396"/>
    </row>
    <row r="2397" spans="1:7" ht="15" customHeight="1" x14ac:dyDescent="0.2">
      <c r="A2397"/>
      <c r="B2397"/>
      <c r="C2397"/>
      <c r="D2397"/>
      <c r="E2397"/>
      <c r="F2397"/>
      <c r="G2397"/>
    </row>
    <row r="2398" spans="1:7" ht="15" customHeight="1" x14ac:dyDescent="0.2">
      <c r="A2398"/>
      <c r="B2398"/>
      <c r="C2398"/>
      <c r="D2398"/>
      <c r="E2398"/>
      <c r="F2398"/>
      <c r="G2398"/>
    </row>
    <row r="2399" spans="1:7" ht="15" customHeight="1" x14ac:dyDescent="0.2">
      <c r="A2399"/>
      <c r="B2399"/>
      <c r="C2399"/>
      <c r="D2399"/>
      <c r="E2399"/>
      <c r="F2399"/>
      <c r="G2399"/>
    </row>
    <row r="2400" spans="1:7" ht="15" customHeight="1" x14ac:dyDescent="0.2">
      <c r="A2400"/>
      <c r="B2400"/>
      <c r="C2400"/>
      <c r="D2400"/>
      <c r="E2400"/>
      <c r="F2400"/>
      <c r="G2400"/>
    </row>
    <row r="2401" spans="1:7" ht="15" customHeight="1" x14ac:dyDescent="0.2">
      <c r="A2401"/>
      <c r="B2401"/>
      <c r="C2401"/>
      <c r="D2401"/>
      <c r="E2401"/>
      <c r="F2401"/>
      <c r="G2401"/>
    </row>
    <row r="2402" spans="1:7" ht="15" customHeight="1" x14ac:dyDescent="0.2">
      <c r="A2402"/>
      <c r="B2402"/>
      <c r="C2402"/>
      <c r="D2402"/>
      <c r="E2402"/>
      <c r="F2402"/>
      <c r="G2402"/>
    </row>
    <row r="2403" spans="1:7" ht="15" customHeight="1" x14ac:dyDescent="0.2">
      <c r="A2403"/>
      <c r="B2403"/>
      <c r="C2403"/>
      <c r="D2403"/>
      <c r="E2403"/>
      <c r="F2403"/>
      <c r="G2403"/>
    </row>
    <row r="2404" spans="1:7" ht="15" customHeight="1" x14ac:dyDescent="0.2">
      <c r="A2404"/>
      <c r="B2404"/>
      <c r="C2404"/>
      <c r="D2404"/>
      <c r="E2404"/>
      <c r="F2404"/>
      <c r="G2404"/>
    </row>
    <row r="2405" spans="1:7" ht="15" customHeight="1" x14ac:dyDescent="0.2">
      <c r="A2405"/>
      <c r="B2405"/>
      <c r="C2405"/>
      <c r="D2405"/>
      <c r="E2405"/>
      <c r="F2405"/>
      <c r="G2405"/>
    </row>
    <row r="2406" spans="1:7" ht="15" customHeight="1" x14ac:dyDescent="0.2">
      <c r="A2406"/>
      <c r="B2406"/>
      <c r="C2406"/>
      <c r="D2406"/>
      <c r="E2406"/>
      <c r="F2406"/>
      <c r="G2406"/>
    </row>
    <row r="2407" spans="1:7" ht="15" customHeight="1" x14ac:dyDescent="0.2">
      <c r="A2407"/>
      <c r="B2407"/>
      <c r="C2407"/>
      <c r="D2407"/>
      <c r="E2407"/>
      <c r="F2407"/>
      <c r="G2407"/>
    </row>
    <row r="2408" spans="1:7" ht="15" customHeight="1" x14ac:dyDescent="0.2">
      <c r="A2408"/>
      <c r="B2408"/>
      <c r="C2408"/>
      <c r="D2408"/>
      <c r="E2408"/>
      <c r="F2408"/>
      <c r="G2408"/>
    </row>
    <row r="2409" spans="1:7" ht="15" customHeight="1" x14ac:dyDescent="0.2">
      <c r="A2409"/>
      <c r="B2409"/>
      <c r="C2409"/>
      <c r="D2409"/>
      <c r="E2409"/>
      <c r="F2409"/>
      <c r="G2409"/>
    </row>
    <row r="2410" spans="1:7" ht="15" customHeight="1" x14ac:dyDescent="0.2">
      <c r="A2410"/>
      <c r="B2410"/>
      <c r="C2410"/>
      <c r="D2410"/>
      <c r="E2410"/>
      <c r="F2410"/>
      <c r="G2410"/>
    </row>
    <row r="2411" spans="1:7" ht="15" customHeight="1" x14ac:dyDescent="0.2">
      <c r="A2411"/>
      <c r="B2411"/>
      <c r="C2411"/>
      <c r="D2411"/>
      <c r="E2411"/>
      <c r="F2411"/>
      <c r="G2411"/>
    </row>
    <row r="2412" spans="1:7" ht="15" customHeight="1" x14ac:dyDescent="0.2">
      <c r="A2412"/>
      <c r="B2412"/>
      <c r="C2412"/>
      <c r="D2412"/>
      <c r="E2412"/>
      <c r="F2412"/>
      <c r="G2412"/>
    </row>
    <row r="2413" spans="1:7" ht="15" customHeight="1" x14ac:dyDescent="0.2">
      <c r="A2413"/>
      <c r="B2413"/>
      <c r="C2413"/>
      <c r="D2413"/>
      <c r="E2413"/>
      <c r="F2413"/>
      <c r="G2413"/>
    </row>
    <row r="2414" spans="1:7" ht="15" customHeight="1" x14ac:dyDescent="0.2">
      <c r="A2414"/>
      <c r="B2414"/>
      <c r="C2414"/>
      <c r="D2414"/>
      <c r="E2414"/>
      <c r="F2414"/>
      <c r="G2414"/>
    </row>
    <row r="2415" spans="1:7" ht="15" customHeight="1" x14ac:dyDescent="0.2">
      <c r="A2415"/>
      <c r="B2415"/>
      <c r="C2415"/>
      <c r="D2415"/>
      <c r="E2415"/>
      <c r="F2415"/>
      <c r="G2415"/>
    </row>
    <row r="2416" spans="1:7" ht="15" customHeight="1" x14ac:dyDescent="0.2">
      <c r="A2416"/>
      <c r="B2416"/>
      <c r="C2416"/>
      <c r="D2416"/>
      <c r="E2416"/>
      <c r="F2416"/>
      <c r="G2416"/>
    </row>
    <row r="2417" spans="1:7" ht="15" customHeight="1" x14ac:dyDescent="0.2">
      <c r="A2417"/>
      <c r="B2417"/>
      <c r="C2417"/>
      <c r="D2417"/>
      <c r="E2417"/>
      <c r="F2417"/>
      <c r="G2417"/>
    </row>
    <row r="2418" spans="1:7" ht="15" customHeight="1" x14ac:dyDescent="0.2">
      <c r="A2418"/>
      <c r="B2418"/>
      <c r="C2418"/>
      <c r="D2418"/>
      <c r="E2418"/>
      <c r="F2418"/>
      <c r="G2418"/>
    </row>
    <row r="2419" spans="1:7" ht="15" customHeight="1" x14ac:dyDescent="0.2">
      <c r="A2419"/>
      <c r="B2419"/>
      <c r="C2419"/>
      <c r="D2419"/>
      <c r="E2419"/>
      <c r="F2419"/>
      <c r="G2419"/>
    </row>
    <row r="2420" spans="1:7" ht="15" customHeight="1" x14ac:dyDescent="0.2">
      <c r="A2420"/>
      <c r="B2420"/>
      <c r="C2420"/>
      <c r="D2420"/>
      <c r="E2420"/>
      <c r="F2420"/>
      <c r="G2420"/>
    </row>
    <row r="2421" spans="1:7" ht="15" customHeight="1" x14ac:dyDescent="0.2">
      <c r="A2421"/>
      <c r="B2421"/>
      <c r="C2421"/>
      <c r="D2421"/>
      <c r="E2421"/>
      <c r="F2421"/>
      <c r="G2421"/>
    </row>
    <row r="2422" spans="1:7" ht="15" customHeight="1" x14ac:dyDescent="0.2">
      <c r="A2422"/>
      <c r="B2422"/>
      <c r="C2422"/>
      <c r="D2422"/>
      <c r="E2422"/>
      <c r="F2422"/>
      <c r="G2422"/>
    </row>
    <row r="2423" spans="1:7" ht="15" customHeight="1" x14ac:dyDescent="0.2">
      <c r="A2423"/>
      <c r="B2423"/>
      <c r="C2423"/>
      <c r="D2423"/>
      <c r="E2423"/>
      <c r="F2423"/>
      <c r="G2423"/>
    </row>
    <row r="2424" spans="1:7" ht="15" customHeight="1" x14ac:dyDescent="0.2">
      <c r="A2424"/>
      <c r="B2424"/>
      <c r="C2424"/>
      <c r="D2424"/>
      <c r="E2424"/>
      <c r="F2424"/>
      <c r="G2424"/>
    </row>
    <row r="2425" spans="1:7" ht="15" customHeight="1" x14ac:dyDescent="0.2">
      <c r="A2425"/>
      <c r="B2425"/>
      <c r="C2425"/>
      <c r="D2425"/>
      <c r="E2425"/>
      <c r="F2425"/>
      <c r="G2425"/>
    </row>
    <row r="2426" spans="1:7" ht="15" customHeight="1" x14ac:dyDescent="0.2">
      <c r="A2426"/>
      <c r="B2426"/>
      <c r="C2426"/>
      <c r="D2426"/>
      <c r="E2426"/>
      <c r="F2426"/>
      <c r="G2426"/>
    </row>
    <row r="2427" spans="1:7" ht="15" customHeight="1" x14ac:dyDescent="0.2">
      <c r="A2427"/>
      <c r="B2427"/>
      <c r="C2427"/>
      <c r="D2427"/>
      <c r="E2427"/>
      <c r="F2427"/>
      <c r="G2427"/>
    </row>
    <row r="2428" spans="1:7" ht="15" customHeight="1" x14ac:dyDescent="0.2">
      <c r="A2428"/>
      <c r="B2428"/>
      <c r="C2428"/>
      <c r="D2428"/>
      <c r="E2428"/>
      <c r="F2428"/>
      <c r="G2428"/>
    </row>
    <row r="2429" spans="1:7" ht="15" customHeight="1" x14ac:dyDescent="0.2">
      <c r="A2429"/>
      <c r="B2429"/>
      <c r="C2429"/>
      <c r="D2429"/>
      <c r="E2429"/>
      <c r="F2429"/>
      <c r="G2429"/>
    </row>
    <row r="2430" spans="1:7" ht="15" customHeight="1" x14ac:dyDescent="0.2">
      <c r="A2430"/>
      <c r="B2430"/>
      <c r="C2430"/>
      <c r="D2430"/>
      <c r="E2430"/>
      <c r="F2430"/>
      <c r="G2430"/>
    </row>
    <row r="2431" spans="1:7" ht="15" customHeight="1" x14ac:dyDescent="0.2">
      <c r="A2431"/>
      <c r="B2431"/>
      <c r="C2431"/>
      <c r="D2431"/>
      <c r="E2431"/>
      <c r="F2431"/>
      <c r="G2431"/>
    </row>
    <row r="2432" spans="1:7" ht="15" customHeight="1" x14ac:dyDescent="0.2">
      <c r="A2432"/>
      <c r="B2432"/>
      <c r="C2432"/>
      <c r="D2432"/>
      <c r="E2432"/>
      <c r="F2432"/>
      <c r="G2432"/>
    </row>
    <row r="2433" spans="1:7" ht="15" customHeight="1" x14ac:dyDescent="0.2">
      <c r="A2433"/>
      <c r="B2433"/>
      <c r="C2433"/>
      <c r="D2433"/>
      <c r="E2433"/>
      <c r="F2433"/>
      <c r="G2433"/>
    </row>
    <row r="2434" spans="1:7" ht="15" customHeight="1" x14ac:dyDescent="0.2">
      <c r="A2434"/>
      <c r="B2434"/>
      <c r="C2434"/>
      <c r="D2434"/>
      <c r="E2434"/>
      <c r="F2434"/>
      <c r="G2434"/>
    </row>
    <row r="2435" spans="1:7" ht="15" customHeight="1" x14ac:dyDescent="0.2">
      <c r="A2435"/>
      <c r="B2435"/>
      <c r="C2435"/>
      <c r="D2435"/>
      <c r="E2435"/>
      <c r="F2435"/>
      <c r="G2435"/>
    </row>
    <row r="2436" spans="1:7" ht="15" customHeight="1" x14ac:dyDescent="0.2">
      <c r="A2436"/>
      <c r="B2436"/>
      <c r="C2436"/>
      <c r="D2436"/>
      <c r="E2436"/>
      <c r="F2436"/>
      <c r="G2436"/>
    </row>
    <row r="2437" spans="1:7" ht="15" customHeight="1" x14ac:dyDescent="0.2">
      <c r="A2437"/>
      <c r="B2437"/>
      <c r="C2437"/>
      <c r="D2437"/>
      <c r="E2437"/>
      <c r="F2437"/>
      <c r="G2437"/>
    </row>
    <row r="2438" spans="1:7" ht="15" customHeight="1" x14ac:dyDescent="0.2">
      <c r="A2438"/>
      <c r="B2438"/>
      <c r="C2438"/>
      <c r="D2438"/>
      <c r="E2438"/>
      <c r="F2438"/>
      <c r="G2438"/>
    </row>
    <row r="2439" spans="1:7" ht="15" customHeight="1" x14ac:dyDescent="0.2">
      <c r="A2439"/>
      <c r="B2439"/>
      <c r="C2439"/>
      <c r="D2439"/>
      <c r="E2439"/>
      <c r="F2439"/>
      <c r="G2439"/>
    </row>
    <row r="2440" spans="1:7" ht="15" customHeight="1" x14ac:dyDescent="0.2">
      <c r="A2440"/>
      <c r="B2440"/>
      <c r="C2440"/>
      <c r="D2440"/>
      <c r="E2440"/>
      <c r="F2440"/>
      <c r="G2440"/>
    </row>
    <row r="2441" spans="1:7" ht="15" customHeight="1" x14ac:dyDescent="0.2">
      <c r="A2441"/>
      <c r="B2441"/>
      <c r="C2441"/>
      <c r="D2441"/>
      <c r="E2441"/>
      <c r="F2441"/>
      <c r="G2441"/>
    </row>
    <row r="2442" spans="1:7" ht="15" customHeight="1" x14ac:dyDescent="0.2">
      <c r="A2442"/>
      <c r="B2442"/>
      <c r="C2442"/>
      <c r="D2442"/>
      <c r="E2442"/>
      <c r="F2442"/>
      <c r="G2442"/>
    </row>
    <row r="2443" spans="1:7" ht="15" customHeight="1" x14ac:dyDescent="0.2">
      <c r="A2443"/>
      <c r="B2443"/>
      <c r="C2443"/>
      <c r="D2443"/>
      <c r="E2443"/>
      <c r="F2443"/>
      <c r="G2443"/>
    </row>
    <row r="2444" spans="1:7" ht="15" customHeight="1" x14ac:dyDescent="0.2">
      <c r="A2444"/>
      <c r="B2444"/>
      <c r="C2444"/>
      <c r="D2444"/>
      <c r="E2444"/>
      <c r="F2444"/>
      <c r="G2444"/>
    </row>
    <row r="2445" spans="1:7" ht="15" customHeight="1" x14ac:dyDescent="0.2">
      <c r="A2445"/>
      <c r="B2445"/>
      <c r="C2445"/>
      <c r="D2445"/>
      <c r="E2445"/>
      <c r="F2445"/>
      <c r="G2445"/>
    </row>
    <row r="2446" spans="1:7" ht="15" customHeight="1" x14ac:dyDescent="0.2">
      <c r="A2446"/>
      <c r="B2446"/>
      <c r="C2446"/>
      <c r="D2446"/>
      <c r="E2446"/>
      <c r="F2446"/>
      <c r="G2446"/>
    </row>
    <row r="2447" spans="1:7" ht="15" customHeight="1" x14ac:dyDescent="0.2">
      <c r="A2447"/>
      <c r="B2447"/>
      <c r="C2447"/>
      <c r="D2447"/>
      <c r="E2447"/>
      <c r="F2447"/>
      <c r="G2447"/>
    </row>
    <row r="2448" spans="1:7" ht="15" customHeight="1" x14ac:dyDescent="0.2">
      <c r="A2448"/>
      <c r="B2448"/>
      <c r="C2448"/>
      <c r="D2448"/>
      <c r="E2448"/>
      <c r="F2448"/>
      <c r="G2448"/>
    </row>
    <row r="2449" spans="1:7" ht="15" customHeight="1" x14ac:dyDescent="0.2">
      <c r="A2449"/>
      <c r="B2449"/>
      <c r="C2449"/>
      <c r="D2449"/>
      <c r="E2449"/>
      <c r="F2449"/>
      <c r="G2449"/>
    </row>
    <row r="2450" spans="1:7" ht="15" customHeight="1" x14ac:dyDescent="0.2">
      <c r="A2450"/>
      <c r="B2450"/>
      <c r="C2450"/>
      <c r="D2450"/>
      <c r="E2450"/>
      <c r="F2450"/>
      <c r="G2450"/>
    </row>
    <row r="2451" spans="1:7" ht="15" customHeight="1" x14ac:dyDescent="0.2">
      <c r="A2451"/>
      <c r="B2451"/>
      <c r="C2451"/>
      <c r="D2451"/>
      <c r="E2451"/>
      <c r="F2451"/>
      <c r="G2451"/>
    </row>
    <row r="2452" spans="1:7" ht="15" customHeight="1" x14ac:dyDescent="0.2">
      <c r="A2452"/>
      <c r="B2452"/>
      <c r="C2452"/>
      <c r="D2452"/>
      <c r="E2452"/>
      <c r="F2452"/>
      <c r="G2452"/>
    </row>
    <row r="2453" spans="1:7" ht="15" customHeight="1" x14ac:dyDescent="0.2">
      <c r="A2453"/>
      <c r="B2453"/>
      <c r="C2453"/>
      <c r="D2453"/>
      <c r="E2453"/>
      <c r="F2453"/>
      <c r="G2453"/>
    </row>
    <row r="2454" spans="1:7" ht="15" customHeight="1" x14ac:dyDescent="0.2">
      <c r="A2454"/>
      <c r="B2454"/>
      <c r="C2454"/>
      <c r="D2454"/>
      <c r="E2454"/>
      <c r="F2454"/>
      <c r="G2454"/>
    </row>
    <row r="2455" spans="1:7" ht="15" customHeight="1" x14ac:dyDescent="0.2">
      <c r="A2455"/>
      <c r="B2455"/>
      <c r="C2455"/>
      <c r="D2455"/>
      <c r="E2455"/>
      <c r="F2455"/>
      <c r="G2455"/>
    </row>
    <row r="2456" spans="1:7" ht="15" customHeight="1" x14ac:dyDescent="0.2">
      <c r="A2456"/>
      <c r="B2456"/>
      <c r="C2456"/>
      <c r="D2456"/>
      <c r="E2456"/>
      <c r="F2456"/>
      <c r="G2456"/>
    </row>
    <row r="2457" spans="1:7" ht="15" customHeight="1" x14ac:dyDescent="0.2">
      <c r="A2457"/>
      <c r="B2457"/>
      <c r="C2457"/>
      <c r="D2457"/>
      <c r="E2457"/>
      <c r="F2457"/>
      <c r="G2457"/>
    </row>
    <row r="2458" spans="1:7" ht="15" customHeight="1" x14ac:dyDescent="0.2">
      <c r="A2458"/>
      <c r="B2458"/>
      <c r="C2458"/>
      <c r="D2458"/>
      <c r="E2458"/>
      <c r="F2458"/>
      <c r="G2458"/>
    </row>
    <row r="2459" spans="1:7" ht="15" customHeight="1" x14ac:dyDescent="0.2">
      <c r="A2459"/>
      <c r="B2459"/>
      <c r="C2459"/>
      <c r="D2459"/>
      <c r="E2459"/>
      <c r="F2459"/>
      <c r="G2459"/>
    </row>
    <row r="2460" spans="1:7" ht="15" customHeight="1" x14ac:dyDescent="0.2">
      <c r="A2460"/>
      <c r="B2460"/>
      <c r="C2460"/>
      <c r="D2460"/>
      <c r="E2460"/>
      <c r="F2460"/>
      <c r="G2460"/>
    </row>
    <row r="2461" spans="1:7" ht="15" customHeight="1" x14ac:dyDescent="0.2">
      <c r="A2461"/>
      <c r="B2461"/>
      <c r="C2461"/>
      <c r="D2461"/>
      <c r="E2461"/>
      <c r="F2461"/>
      <c r="G2461"/>
    </row>
    <row r="2462" spans="1:7" ht="15" customHeight="1" x14ac:dyDescent="0.2">
      <c r="A2462"/>
      <c r="B2462"/>
      <c r="C2462"/>
      <c r="D2462"/>
      <c r="E2462"/>
      <c r="F2462"/>
      <c r="G2462"/>
    </row>
    <row r="2463" spans="1:7" ht="15" customHeight="1" x14ac:dyDescent="0.2">
      <c r="A2463"/>
      <c r="B2463"/>
      <c r="C2463"/>
      <c r="D2463"/>
      <c r="E2463"/>
      <c r="F2463"/>
      <c r="G2463"/>
    </row>
    <row r="2464" spans="1:7" ht="15" customHeight="1" x14ac:dyDescent="0.2">
      <c r="A2464"/>
      <c r="B2464"/>
      <c r="C2464"/>
      <c r="D2464"/>
      <c r="E2464"/>
      <c r="F2464"/>
      <c r="G2464"/>
    </row>
    <row r="2465" spans="1:7" ht="15" customHeight="1" x14ac:dyDescent="0.2">
      <c r="A2465"/>
      <c r="B2465"/>
      <c r="C2465"/>
      <c r="D2465"/>
      <c r="E2465"/>
      <c r="F2465"/>
      <c r="G2465"/>
    </row>
    <row r="2466" spans="1:7" ht="15" customHeight="1" x14ac:dyDescent="0.2">
      <c r="A2466"/>
      <c r="B2466"/>
      <c r="C2466"/>
      <c r="D2466"/>
      <c r="E2466"/>
      <c r="F2466"/>
      <c r="G2466"/>
    </row>
    <row r="2467" spans="1:7" ht="15" customHeight="1" x14ac:dyDescent="0.2">
      <c r="A2467"/>
      <c r="B2467"/>
      <c r="C2467"/>
      <c r="D2467"/>
      <c r="E2467"/>
      <c r="F2467"/>
      <c r="G2467"/>
    </row>
    <row r="2468" spans="1:7" ht="15" customHeight="1" x14ac:dyDescent="0.2">
      <c r="A2468"/>
      <c r="B2468"/>
      <c r="C2468"/>
      <c r="D2468"/>
      <c r="E2468"/>
      <c r="F2468"/>
      <c r="G2468"/>
    </row>
    <row r="2469" spans="1:7" ht="15" customHeight="1" x14ac:dyDescent="0.2">
      <c r="A2469"/>
      <c r="B2469"/>
      <c r="C2469"/>
      <c r="D2469"/>
      <c r="E2469"/>
      <c r="F2469"/>
      <c r="G2469"/>
    </row>
    <row r="2470" spans="1:7" ht="15" customHeight="1" x14ac:dyDescent="0.2">
      <c r="A2470"/>
      <c r="B2470"/>
      <c r="C2470"/>
      <c r="D2470"/>
      <c r="E2470"/>
      <c r="F2470"/>
      <c r="G2470"/>
    </row>
    <row r="2471" spans="1:7" ht="15" customHeight="1" x14ac:dyDescent="0.2">
      <c r="A2471"/>
      <c r="B2471"/>
      <c r="C2471"/>
      <c r="D2471"/>
      <c r="E2471"/>
      <c r="F2471"/>
      <c r="G2471"/>
    </row>
    <row r="2472" spans="1:7" ht="15" customHeight="1" x14ac:dyDescent="0.2">
      <c r="A2472"/>
      <c r="B2472"/>
      <c r="C2472"/>
      <c r="D2472"/>
      <c r="E2472"/>
      <c r="F2472"/>
      <c r="G2472"/>
    </row>
    <row r="2473" spans="1:7" ht="15" customHeight="1" x14ac:dyDescent="0.2">
      <c r="A2473"/>
      <c r="B2473"/>
      <c r="C2473"/>
      <c r="D2473"/>
      <c r="E2473"/>
      <c r="F2473"/>
      <c r="G2473"/>
    </row>
    <row r="2474" spans="1:7" ht="15" customHeight="1" x14ac:dyDescent="0.2">
      <c r="A2474"/>
      <c r="B2474"/>
      <c r="C2474"/>
      <c r="D2474"/>
      <c r="E2474"/>
      <c r="F2474"/>
      <c r="G2474"/>
    </row>
    <row r="2475" spans="1:7" ht="15" customHeight="1" x14ac:dyDescent="0.2">
      <c r="A2475"/>
      <c r="B2475"/>
      <c r="C2475"/>
      <c r="D2475"/>
      <c r="E2475"/>
      <c r="F2475"/>
      <c r="G2475"/>
    </row>
    <row r="2476" spans="1:7" ht="15" customHeight="1" x14ac:dyDescent="0.2">
      <c r="A2476"/>
      <c r="B2476"/>
      <c r="C2476"/>
      <c r="D2476"/>
      <c r="E2476"/>
      <c r="F2476"/>
      <c r="G2476"/>
    </row>
    <row r="2477" spans="1:7" ht="15" customHeight="1" x14ac:dyDescent="0.2">
      <c r="A2477"/>
      <c r="B2477"/>
      <c r="C2477"/>
      <c r="D2477"/>
      <c r="E2477"/>
      <c r="F2477"/>
      <c r="G2477"/>
    </row>
    <row r="2478" spans="1:7" ht="15" customHeight="1" x14ac:dyDescent="0.2">
      <c r="A2478"/>
      <c r="B2478"/>
      <c r="C2478"/>
      <c r="D2478"/>
      <c r="E2478"/>
      <c r="F2478"/>
      <c r="G2478"/>
    </row>
    <row r="2479" spans="1:7" ht="15" customHeight="1" x14ac:dyDescent="0.2">
      <c r="A2479"/>
      <c r="B2479"/>
      <c r="C2479"/>
      <c r="D2479"/>
      <c r="E2479"/>
      <c r="F2479"/>
      <c r="G2479"/>
    </row>
    <row r="2480" spans="1:7" ht="15" customHeight="1" x14ac:dyDescent="0.2">
      <c r="A2480"/>
      <c r="B2480"/>
      <c r="C2480"/>
      <c r="D2480"/>
      <c r="E2480"/>
      <c r="F2480"/>
      <c r="G2480"/>
    </row>
    <row r="2481" spans="1:7" ht="15" customHeight="1" x14ac:dyDescent="0.2">
      <c r="A2481"/>
      <c r="B2481"/>
      <c r="C2481"/>
      <c r="D2481"/>
      <c r="E2481"/>
      <c r="F2481"/>
      <c r="G2481"/>
    </row>
    <row r="2482" spans="1:7" ht="15" customHeight="1" x14ac:dyDescent="0.2">
      <c r="A2482"/>
      <c r="B2482"/>
      <c r="C2482"/>
      <c r="D2482"/>
      <c r="E2482"/>
      <c r="F2482"/>
      <c r="G2482"/>
    </row>
    <row r="2483" spans="1:7" ht="15" customHeight="1" x14ac:dyDescent="0.2">
      <c r="A2483"/>
      <c r="B2483"/>
      <c r="C2483"/>
      <c r="D2483"/>
      <c r="E2483"/>
      <c r="F2483"/>
      <c r="G2483"/>
    </row>
    <row r="2484" spans="1:7" ht="15" customHeight="1" x14ac:dyDescent="0.2">
      <c r="A2484"/>
      <c r="B2484"/>
      <c r="C2484"/>
      <c r="D2484"/>
      <c r="E2484"/>
      <c r="F2484"/>
      <c r="G2484"/>
    </row>
    <row r="2485" spans="1:7" ht="15" customHeight="1" x14ac:dyDescent="0.2">
      <c r="A2485"/>
      <c r="B2485"/>
      <c r="C2485"/>
      <c r="D2485"/>
      <c r="E2485"/>
      <c r="F2485"/>
      <c r="G2485"/>
    </row>
    <row r="2486" spans="1:7" ht="15" customHeight="1" x14ac:dyDescent="0.2">
      <c r="A2486"/>
      <c r="B2486"/>
      <c r="C2486"/>
      <c r="D2486"/>
      <c r="E2486"/>
      <c r="F2486"/>
      <c r="G2486"/>
    </row>
    <row r="2487" spans="1:7" ht="15" customHeight="1" x14ac:dyDescent="0.2">
      <c r="A2487"/>
      <c r="B2487"/>
      <c r="C2487"/>
      <c r="D2487"/>
      <c r="E2487"/>
      <c r="F2487"/>
      <c r="G2487"/>
    </row>
    <row r="2488" spans="1:7" ht="15" customHeight="1" x14ac:dyDescent="0.2">
      <c r="A2488"/>
      <c r="B2488"/>
      <c r="C2488"/>
      <c r="D2488"/>
      <c r="E2488"/>
      <c r="F2488"/>
      <c r="G2488"/>
    </row>
    <row r="2489" spans="1:7" ht="15" customHeight="1" x14ac:dyDescent="0.2">
      <c r="A2489"/>
      <c r="B2489"/>
      <c r="C2489"/>
      <c r="D2489"/>
      <c r="E2489"/>
      <c r="F2489"/>
      <c r="G2489"/>
    </row>
    <row r="2490" spans="1:7" ht="15" customHeight="1" x14ac:dyDescent="0.2">
      <c r="A2490"/>
      <c r="B2490"/>
      <c r="C2490"/>
      <c r="D2490"/>
      <c r="E2490"/>
      <c r="F2490"/>
      <c r="G2490"/>
    </row>
    <row r="2491" spans="1:7" ht="15" customHeight="1" x14ac:dyDescent="0.2">
      <c r="A2491"/>
      <c r="B2491"/>
      <c r="C2491"/>
      <c r="D2491"/>
      <c r="E2491"/>
      <c r="F2491"/>
      <c r="G2491"/>
    </row>
    <row r="2492" spans="1:7" ht="15" customHeight="1" x14ac:dyDescent="0.2">
      <c r="A2492"/>
      <c r="B2492"/>
      <c r="C2492"/>
      <c r="D2492"/>
      <c r="E2492"/>
      <c r="F2492"/>
      <c r="G2492"/>
    </row>
    <row r="2493" spans="1:7" ht="15" customHeight="1" x14ac:dyDescent="0.2">
      <c r="A2493"/>
      <c r="B2493"/>
      <c r="C2493"/>
      <c r="D2493"/>
      <c r="E2493"/>
      <c r="F2493"/>
      <c r="G2493"/>
    </row>
    <row r="2494" spans="1:7" ht="15" customHeight="1" x14ac:dyDescent="0.2">
      <c r="A2494"/>
      <c r="B2494"/>
      <c r="C2494"/>
      <c r="D2494"/>
      <c r="E2494"/>
      <c r="F2494"/>
      <c r="G2494"/>
    </row>
    <row r="2495" spans="1:7" ht="15" customHeight="1" x14ac:dyDescent="0.2">
      <c r="A2495"/>
      <c r="B2495"/>
      <c r="C2495"/>
      <c r="D2495"/>
      <c r="E2495"/>
      <c r="F2495"/>
      <c r="G2495"/>
    </row>
    <row r="2496" spans="1:7" ht="15" customHeight="1" x14ac:dyDescent="0.2">
      <c r="A2496"/>
      <c r="B2496"/>
      <c r="C2496"/>
      <c r="D2496"/>
      <c r="E2496"/>
      <c r="F2496"/>
      <c r="G2496"/>
    </row>
    <row r="2497" spans="1:7" ht="15" customHeight="1" x14ac:dyDescent="0.2">
      <c r="A2497"/>
      <c r="B2497"/>
      <c r="C2497"/>
      <c r="D2497"/>
      <c r="E2497"/>
      <c r="F2497"/>
      <c r="G2497"/>
    </row>
    <row r="2498" spans="1:7" ht="15" customHeight="1" x14ac:dyDescent="0.2">
      <c r="A2498"/>
      <c r="B2498"/>
      <c r="C2498"/>
      <c r="D2498"/>
      <c r="E2498"/>
      <c r="F2498"/>
      <c r="G2498"/>
    </row>
    <row r="2499" spans="1:7" ht="15" customHeight="1" x14ac:dyDescent="0.2">
      <c r="A2499"/>
      <c r="B2499"/>
      <c r="C2499"/>
      <c r="D2499"/>
      <c r="E2499"/>
      <c r="F2499"/>
      <c r="G2499"/>
    </row>
    <row r="2500" spans="1:7" ht="15" customHeight="1" x14ac:dyDescent="0.2">
      <c r="A2500"/>
      <c r="B2500"/>
      <c r="C2500"/>
      <c r="D2500"/>
      <c r="E2500"/>
      <c r="F2500"/>
      <c r="G2500"/>
    </row>
    <row r="2501" spans="1:7" ht="15" customHeight="1" x14ac:dyDescent="0.2">
      <c r="A2501"/>
      <c r="B2501"/>
      <c r="C2501"/>
      <c r="D2501"/>
      <c r="E2501"/>
      <c r="F2501"/>
      <c r="G2501"/>
    </row>
    <row r="2502" spans="1:7" ht="15" customHeight="1" x14ac:dyDescent="0.2">
      <c r="A2502"/>
      <c r="B2502"/>
      <c r="C2502"/>
      <c r="D2502"/>
      <c r="E2502"/>
      <c r="F2502"/>
      <c r="G2502"/>
    </row>
    <row r="2503" spans="1:7" ht="15" customHeight="1" x14ac:dyDescent="0.2">
      <c r="A2503"/>
      <c r="B2503"/>
      <c r="C2503"/>
      <c r="D2503"/>
      <c r="E2503"/>
      <c r="F2503"/>
      <c r="G2503"/>
    </row>
    <row r="2504" spans="1:7" ht="15" customHeight="1" x14ac:dyDescent="0.2">
      <c r="A2504"/>
      <c r="B2504"/>
      <c r="C2504"/>
      <c r="D2504"/>
      <c r="E2504"/>
      <c r="F2504"/>
      <c r="G2504"/>
    </row>
    <row r="2505" spans="1:7" ht="15" customHeight="1" x14ac:dyDescent="0.2">
      <c r="A2505"/>
      <c r="B2505"/>
      <c r="C2505"/>
      <c r="D2505"/>
      <c r="E2505"/>
      <c r="F2505"/>
      <c r="G2505"/>
    </row>
    <row r="2506" spans="1:7" ht="15" customHeight="1" x14ac:dyDescent="0.2">
      <c r="A2506"/>
      <c r="B2506"/>
      <c r="C2506"/>
      <c r="D2506"/>
      <c r="E2506"/>
      <c r="F2506"/>
      <c r="G2506"/>
    </row>
    <row r="2507" spans="1:7" ht="15" customHeight="1" x14ac:dyDescent="0.2">
      <c r="A2507"/>
      <c r="B2507"/>
      <c r="C2507"/>
      <c r="D2507"/>
      <c r="E2507"/>
      <c r="F2507"/>
      <c r="G2507"/>
    </row>
    <row r="2508" spans="1:7" ht="15" customHeight="1" x14ac:dyDescent="0.2">
      <c r="A2508"/>
      <c r="B2508"/>
      <c r="C2508"/>
      <c r="D2508"/>
      <c r="E2508"/>
      <c r="F2508"/>
      <c r="G2508"/>
    </row>
    <row r="2509" spans="1:7" ht="15" customHeight="1" x14ac:dyDescent="0.2">
      <c r="A2509"/>
      <c r="B2509"/>
      <c r="C2509"/>
      <c r="D2509"/>
      <c r="E2509"/>
      <c r="F2509"/>
      <c r="G2509"/>
    </row>
    <row r="2510" spans="1:7" ht="15" customHeight="1" x14ac:dyDescent="0.2">
      <c r="A2510"/>
      <c r="B2510"/>
      <c r="C2510"/>
      <c r="D2510"/>
      <c r="E2510"/>
      <c r="F2510"/>
      <c r="G2510"/>
    </row>
    <row r="2511" spans="1:7" ht="15" customHeight="1" x14ac:dyDescent="0.2">
      <c r="A2511"/>
      <c r="B2511"/>
      <c r="C2511"/>
      <c r="D2511"/>
      <c r="E2511"/>
      <c r="F2511"/>
      <c r="G2511"/>
    </row>
    <row r="2512" spans="1:7" ht="15" customHeight="1" x14ac:dyDescent="0.2">
      <c r="A2512"/>
      <c r="B2512"/>
      <c r="C2512"/>
      <c r="D2512"/>
      <c r="E2512"/>
      <c r="F2512"/>
      <c r="G2512"/>
    </row>
    <row r="2513" spans="1:7" ht="15" customHeight="1" x14ac:dyDescent="0.2">
      <c r="A2513"/>
      <c r="B2513"/>
      <c r="C2513"/>
      <c r="D2513"/>
      <c r="E2513"/>
      <c r="F2513"/>
      <c r="G2513"/>
    </row>
    <row r="2514" spans="1:7" ht="15" customHeight="1" x14ac:dyDescent="0.2">
      <c r="A2514"/>
      <c r="B2514"/>
      <c r="C2514"/>
      <c r="D2514"/>
      <c r="E2514"/>
      <c r="F2514"/>
      <c r="G2514"/>
    </row>
    <row r="2515" spans="1:7" ht="15" customHeight="1" x14ac:dyDescent="0.2">
      <c r="A2515"/>
      <c r="B2515"/>
      <c r="C2515"/>
      <c r="D2515"/>
      <c r="E2515"/>
      <c r="F2515"/>
      <c r="G2515"/>
    </row>
    <row r="2516" spans="1:7" ht="15" customHeight="1" x14ac:dyDescent="0.2">
      <c r="A2516"/>
      <c r="B2516"/>
      <c r="C2516"/>
      <c r="D2516"/>
      <c r="E2516"/>
      <c r="F2516"/>
      <c r="G2516"/>
    </row>
    <row r="2517" spans="1:7" ht="15" customHeight="1" x14ac:dyDescent="0.2">
      <c r="A2517"/>
      <c r="B2517"/>
      <c r="C2517"/>
      <c r="D2517"/>
      <c r="E2517"/>
      <c r="F2517"/>
      <c r="G2517"/>
    </row>
    <row r="2518" spans="1:7" ht="15" customHeight="1" x14ac:dyDescent="0.2">
      <c r="A2518"/>
      <c r="B2518"/>
      <c r="C2518"/>
      <c r="D2518"/>
      <c r="E2518"/>
      <c r="F2518"/>
      <c r="G2518"/>
    </row>
    <row r="2519" spans="1:7" ht="15" customHeight="1" x14ac:dyDescent="0.2">
      <c r="A2519"/>
      <c r="B2519"/>
      <c r="C2519"/>
      <c r="D2519"/>
      <c r="E2519"/>
      <c r="F2519"/>
      <c r="G2519"/>
    </row>
    <row r="2520" spans="1:7" ht="15" customHeight="1" x14ac:dyDescent="0.2">
      <c r="A2520"/>
      <c r="B2520"/>
      <c r="C2520"/>
      <c r="D2520"/>
      <c r="E2520"/>
      <c r="F2520"/>
      <c r="G2520"/>
    </row>
    <row r="2521" spans="1:7" ht="15" customHeight="1" x14ac:dyDescent="0.2">
      <c r="A2521"/>
      <c r="B2521"/>
      <c r="C2521"/>
      <c r="D2521"/>
      <c r="E2521"/>
      <c r="F2521"/>
      <c r="G2521"/>
    </row>
    <row r="2522" spans="1:7" ht="15" customHeight="1" x14ac:dyDescent="0.2">
      <c r="A2522"/>
      <c r="B2522"/>
      <c r="C2522"/>
      <c r="D2522"/>
      <c r="E2522"/>
      <c r="F2522"/>
      <c r="G2522"/>
    </row>
    <row r="2523" spans="1:7" ht="15" customHeight="1" x14ac:dyDescent="0.2">
      <c r="A2523"/>
      <c r="B2523"/>
      <c r="C2523"/>
      <c r="D2523"/>
      <c r="E2523"/>
      <c r="F2523"/>
      <c r="G2523"/>
    </row>
    <row r="2524" spans="1:7" ht="15" customHeight="1" x14ac:dyDescent="0.2">
      <c r="A2524"/>
      <c r="B2524"/>
      <c r="C2524"/>
      <c r="D2524"/>
      <c r="E2524"/>
      <c r="F2524"/>
      <c r="G2524"/>
    </row>
    <row r="2525" spans="1:7" ht="15" customHeight="1" x14ac:dyDescent="0.2">
      <c r="A2525"/>
      <c r="B2525"/>
      <c r="C2525"/>
      <c r="D2525"/>
      <c r="E2525"/>
      <c r="F2525"/>
      <c r="G2525"/>
    </row>
    <row r="2526" spans="1:7" ht="15" customHeight="1" x14ac:dyDescent="0.2">
      <c r="A2526"/>
      <c r="B2526"/>
      <c r="C2526"/>
      <c r="D2526"/>
      <c r="E2526"/>
      <c r="F2526"/>
      <c r="G2526"/>
    </row>
    <row r="2527" spans="1:7" ht="15" customHeight="1" x14ac:dyDescent="0.2">
      <c r="A2527"/>
      <c r="B2527"/>
      <c r="C2527"/>
      <c r="D2527"/>
      <c r="E2527"/>
      <c r="F2527"/>
      <c r="G2527"/>
    </row>
    <row r="2528" spans="1:7" ht="15" customHeight="1" x14ac:dyDescent="0.2">
      <c r="A2528"/>
      <c r="B2528"/>
      <c r="C2528"/>
      <c r="D2528"/>
      <c r="E2528"/>
      <c r="F2528"/>
      <c r="G2528"/>
    </row>
    <row r="2529" spans="1:7" ht="15" customHeight="1" x14ac:dyDescent="0.2">
      <c r="A2529"/>
      <c r="B2529"/>
      <c r="C2529"/>
      <c r="D2529"/>
      <c r="E2529"/>
      <c r="F2529"/>
      <c r="G2529"/>
    </row>
    <row r="2530" spans="1:7" ht="15" customHeight="1" x14ac:dyDescent="0.2">
      <c r="A2530"/>
      <c r="B2530"/>
      <c r="C2530"/>
      <c r="D2530"/>
      <c r="E2530"/>
      <c r="F2530"/>
      <c r="G2530"/>
    </row>
    <row r="2531" spans="1:7" ht="15" customHeight="1" x14ac:dyDescent="0.2">
      <c r="A2531"/>
      <c r="B2531"/>
      <c r="C2531"/>
      <c r="D2531"/>
      <c r="E2531"/>
      <c r="F2531"/>
      <c r="G2531"/>
    </row>
    <row r="2532" spans="1:7" ht="15" customHeight="1" x14ac:dyDescent="0.2">
      <c r="A2532"/>
      <c r="B2532"/>
      <c r="C2532"/>
      <c r="D2532"/>
      <c r="E2532"/>
      <c r="F2532"/>
      <c r="G2532"/>
    </row>
    <row r="2533" spans="1:7" ht="15" customHeight="1" x14ac:dyDescent="0.2">
      <c r="A2533"/>
      <c r="B2533"/>
      <c r="C2533"/>
      <c r="D2533"/>
      <c r="E2533"/>
      <c r="F2533"/>
      <c r="G2533"/>
    </row>
    <row r="2534" spans="1:7" ht="15" customHeight="1" x14ac:dyDescent="0.2">
      <c r="A2534"/>
      <c r="B2534"/>
      <c r="C2534"/>
      <c r="D2534"/>
      <c r="E2534"/>
      <c r="F2534"/>
      <c r="G2534"/>
    </row>
    <row r="2535" spans="1:7" ht="15" customHeight="1" x14ac:dyDescent="0.2">
      <c r="A2535"/>
      <c r="B2535"/>
      <c r="C2535"/>
      <c r="D2535"/>
      <c r="E2535"/>
      <c r="F2535"/>
      <c r="G2535"/>
    </row>
    <row r="2536" spans="1:7" ht="15" customHeight="1" x14ac:dyDescent="0.2">
      <c r="A2536"/>
      <c r="B2536"/>
      <c r="C2536"/>
      <c r="D2536"/>
      <c r="E2536"/>
      <c r="F2536"/>
      <c r="G2536"/>
    </row>
    <row r="2537" spans="1:7" ht="15" customHeight="1" x14ac:dyDescent="0.2">
      <c r="A2537"/>
      <c r="B2537"/>
      <c r="C2537"/>
      <c r="D2537"/>
      <c r="E2537"/>
      <c r="F2537"/>
      <c r="G2537"/>
    </row>
    <row r="2538" spans="1:7" ht="15" customHeight="1" x14ac:dyDescent="0.2">
      <c r="A2538"/>
      <c r="B2538"/>
      <c r="C2538"/>
      <c r="D2538"/>
      <c r="E2538"/>
      <c r="F2538"/>
      <c r="G2538"/>
    </row>
    <row r="2539" spans="1:7" ht="15" customHeight="1" x14ac:dyDescent="0.2">
      <c r="A2539"/>
      <c r="B2539"/>
      <c r="C2539"/>
      <c r="D2539"/>
      <c r="E2539"/>
      <c r="F2539"/>
      <c r="G2539"/>
    </row>
    <row r="2540" spans="1:7" ht="15" customHeight="1" x14ac:dyDescent="0.2">
      <c r="A2540"/>
      <c r="B2540"/>
      <c r="C2540"/>
      <c r="D2540"/>
      <c r="E2540"/>
      <c r="F2540"/>
      <c r="G2540"/>
    </row>
    <row r="2541" spans="1:7" ht="15" customHeight="1" x14ac:dyDescent="0.2">
      <c r="A2541"/>
      <c r="B2541"/>
      <c r="C2541"/>
      <c r="D2541"/>
      <c r="E2541"/>
      <c r="F2541"/>
      <c r="G2541"/>
    </row>
    <row r="2542" spans="1:7" ht="15" customHeight="1" x14ac:dyDescent="0.2">
      <c r="A2542"/>
      <c r="B2542"/>
      <c r="C2542"/>
      <c r="D2542"/>
      <c r="E2542"/>
      <c r="F2542"/>
      <c r="G2542"/>
    </row>
    <row r="2543" spans="1:7" ht="15" customHeight="1" x14ac:dyDescent="0.2">
      <c r="A2543"/>
      <c r="B2543"/>
      <c r="C2543"/>
      <c r="D2543"/>
      <c r="E2543"/>
      <c r="F2543"/>
      <c r="G2543"/>
    </row>
    <row r="2544" spans="1:7" ht="15" customHeight="1" x14ac:dyDescent="0.2">
      <c r="A2544"/>
      <c r="B2544"/>
      <c r="C2544"/>
      <c r="D2544"/>
      <c r="E2544"/>
      <c r="F2544"/>
      <c r="G2544"/>
    </row>
    <row r="2545" spans="1:7" ht="15" customHeight="1" x14ac:dyDescent="0.2">
      <c r="A2545"/>
      <c r="B2545"/>
      <c r="C2545"/>
      <c r="D2545"/>
      <c r="E2545"/>
      <c r="F2545"/>
      <c r="G2545"/>
    </row>
    <row r="2546" spans="1:7" ht="15" customHeight="1" x14ac:dyDescent="0.2">
      <c r="A2546"/>
      <c r="B2546"/>
      <c r="C2546"/>
      <c r="D2546"/>
      <c r="E2546"/>
      <c r="F2546"/>
      <c r="G2546"/>
    </row>
    <row r="2547" spans="1:7" ht="15" customHeight="1" x14ac:dyDescent="0.2">
      <c r="A2547"/>
      <c r="B2547"/>
      <c r="C2547"/>
      <c r="D2547"/>
      <c r="E2547"/>
      <c r="F2547"/>
      <c r="G2547"/>
    </row>
    <row r="2548" spans="1:7" ht="15" customHeight="1" x14ac:dyDescent="0.2">
      <c r="A2548"/>
      <c r="B2548"/>
      <c r="C2548"/>
      <c r="D2548"/>
      <c r="E2548"/>
      <c r="F2548"/>
      <c r="G2548"/>
    </row>
    <row r="2549" spans="1:7" ht="15" customHeight="1" x14ac:dyDescent="0.2">
      <c r="A2549"/>
      <c r="B2549"/>
      <c r="C2549"/>
      <c r="D2549"/>
      <c r="E2549"/>
      <c r="F2549"/>
      <c r="G2549"/>
    </row>
    <row r="2550" spans="1:7" ht="15" customHeight="1" x14ac:dyDescent="0.2">
      <c r="A2550"/>
      <c r="B2550"/>
      <c r="C2550"/>
      <c r="D2550"/>
      <c r="E2550"/>
      <c r="F2550"/>
      <c r="G2550"/>
    </row>
    <row r="2551" spans="1:7" ht="15" customHeight="1" x14ac:dyDescent="0.2">
      <c r="A2551"/>
      <c r="B2551"/>
      <c r="C2551"/>
      <c r="D2551"/>
      <c r="E2551"/>
      <c r="F2551"/>
      <c r="G2551"/>
    </row>
    <row r="2552" spans="1:7" ht="15" customHeight="1" x14ac:dyDescent="0.2">
      <c r="A2552"/>
      <c r="B2552"/>
      <c r="C2552"/>
      <c r="D2552"/>
      <c r="E2552"/>
      <c r="F2552"/>
      <c r="G2552"/>
    </row>
    <row r="2553" spans="1:7" ht="15" customHeight="1" x14ac:dyDescent="0.2">
      <c r="A2553"/>
      <c r="B2553"/>
      <c r="C2553"/>
      <c r="D2553"/>
      <c r="E2553"/>
      <c r="F2553"/>
      <c r="G2553"/>
    </row>
    <row r="2554" spans="1:7" ht="15" customHeight="1" x14ac:dyDescent="0.2">
      <c r="A2554"/>
      <c r="B2554"/>
      <c r="C2554"/>
      <c r="D2554"/>
      <c r="E2554"/>
      <c r="F2554"/>
      <c r="G2554"/>
    </row>
    <row r="2555" spans="1:7" ht="15" customHeight="1" x14ac:dyDescent="0.2">
      <c r="A2555"/>
      <c r="B2555"/>
      <c r="C2555"/>
      <c r="D2555"/>
      <c r="E2555"/>
      <c r="F2555"/>
      <c r="G2555"/>
    </row>
    <row r="2556" spans="1:7" ht="15" customHeight="1" x14ac:dyDescent="0.2">
      <c r="A2556"/>
      <c r="B2556"/>
      <c r="C2556"/>
      <c r="D2556"/>
      <c r="E2556"/>
      <c r="F2556"/>
      <c r="G2556"/>
    </row>
    <row r="2557" spans="1:7" ht="15" customHeight="1" x14ac:dyDescent="0.2">
      <c r="A2557"/>
      <c r="B2557"/>
      <c r="C2557"/>
      <c r="D2557"/>
      <c r="E2557"/>
      <c r="F2557"/>
      <c r="G2557"/>
    </row>
    <row r="2558" spans="1:7" ht="15" customHeight="1" x14ac:dyDescent="0.2">
      <c r="A2558"/>
      <c r="B2558"/>
      <c r="C2558"/>
      <c r="D2558"/>
      <c r="E2558"/>
      <c r="F2558"/>
      <c r="G2558"/>
    </row>
    <row r="2559" spans="1:7" ht="15" customHeight="1" x14ac:dyDescent="0.2">
      <c r="A2559"/>
      <c r="B2559"/>
      <c r="C2559"/>
      <c r="D2559"/>
      <c r="E2559"/>
      <c r="F2559"/>
      <c r="G2559"/>
    </row>
    <row r="2560" spans="1:7" ht="15" customHeight="1" x14ac:dyDescent="0.2">
      <c r="A2560"/>
      <c r="B2560"/>
      <c r="C2560"/>
      <c r="D2560"/>
      <c r="E2560"/>
      <c r="F2560"/>
      <c r="G2560"/>
    </row>
    <row r="2561" spans="1:7" ht="15" customHeight="1" x14ac:dyDescent="0.2">
      <c r="A2561"/>
      <c r="B2561"/>
      <c r="C2561"/>
      <c r="D2561"/>
      <c r="E2561"/>
      <c r="F2561"/>
      <c r="G2561"/>
    </row>
    <row r="2562" spans="1:7" ht="15" customHeight="1" x14ac:dyDescent="0.2">
      <c r="A2562"/>
      <c r="B2562"/>
      <c r="C2562"/>
      <c r="D2562"/>
      <c r="E2562"/>
      <c r="F2562"/>
      <c r="G2562"/>
    </row>
    <row r="2563" spans="1:7" ht="15" customHeight="1" x14ac:dyDescent="0.2">
      <c r="A2563"/>
      <c r="B2563"/>
      <c r="C2563"/>
      <c r="D2563"/>
      <c r="E2563"/>
      <c r="F2563"/>
      <c r="G2563"/>
    </row>
    <row r="2564" spans="1:7" ht="15" customHeight="1" x14ac:dyDescent="0.2">
      <c r="A2564"/>
      <c r="B2564"/>
      <c r="C2564"/>
      <c r="D2564"/>
      <c r="E2564"/>
      <c r="F2564"/>
      <c r="G2564"/>
    </row>
    <row r="2565" spans="1:7" ht="15" customHeight="1" x14ac:dyDescent="0.2">
      <c r="A2565"/>
      <c r="B2565"/>
      <c r="C2565"/>
      <c r="D2565"/>
      <c r="E2565"/>
      <c r="F2565"/>
      <c r="G2565"/>
    </row>
    <row r="2566" spans="1:7" ht="15" customHeight="1" x14ac:dyDescent="0.2">
      <c r="A2566"/>
      <c r="B2566"/>
      <c r="C2566"/>
      <c r="D2566"/>
      <c r="E2566"/>
      <c r="F2566"/>
      <c r="G2566"/>
    </row>
    <row r="2567" spans="1:7" ht="15" customHeight="1" x14ac:dyDescent="0.2">
      <c r="A2567"/>
      <c r="B2567"/>
      <c r="C2567"/>
      <c r="D2567"/>
      <c r="E2567"/>
      <c r="F2567"/>
      <c r="G2567"/>
    </row>
    <row r="2568" spans="1:7" ht="15" customHeight="1" x14ac:dyDescent="0.2">
      <c r="A2568"/>
      <c r="B2568"/>
      <c r="C2568"/>
      <c r="D2568"/>
      <c r="E2568"/>
      <c r="F2568"/>
      <c r="G2568"/>
    </row>
    <row r="2569" spans="1:7" ht="15" customHeight="1" x14ac:dyDescent="0.2">
      <c r="A2569"/>
      <c r="B2569"/>
      <c r="C2569"/>
      <c r="D2569"/>
      <c r="E2569"/>
      <c r="F2569"/>
      <c r="G2569"/>
    </row>
    <row r="2570" spans="1:7" ht="15" customHeight="1" x14ac:dyDescent="0.2">
      <c r="A2570"/>
      <c r="B2570"/>
      <c r="C2570"/>
      <c r="D2570"/>
      <c r="E2570"/>
      <c r="F2570"/>
      <c r="G2570"/>
    </row>
    <row r="2571" spans="1:7" ht="15" customHeight="1" x14ac:dyDescent="0.2">
      <c r="A2571"/>
      <c r="B2571"/>
      <c r="C2571"/>
      <c r="D2571"/>
      <c r="E2571"/>
      <c r="F2571"/>
      <c r="G2571"/>
    </row>
    <row r="2572" spans="1:7" ht="15" customHeight="1" x14ac:dyDescent="0.2">
      <c r="A2572"/>
      <c r="B2572"/>
      <c r="C2572"/>
      <c r="D2572"/>
      <c r="E2572"/>
      <c r="F2572"/>
      <c r="G2572"/>
    </row>
    <row r="2573" spans="1:7" ht="15" customHeight="1" x14ac:dyDescent="0.2">
      <c r="A2573"/>
      <c r="B2573"/>
      <c r="C2573"/>
      <c r="D2573"/>
      <c r="E2573"/>
      <c r="F2573"/>
      <c r="G2573"/>
    </row>
    <row r="2574" spans="1:7" ht="15" customHeight="1" x14ac:dyDescent="0.2">
      <c r="A2574"/>
      <c r="B2574"/>
      <c r="C2574"/>
      <c r="D2574"/>
      <c r="E2574"/>
      <c r="F2574"/>
      <c r="G2574"/>
    </row>
    <row r="2575" spans="1:7" ht="15" customHeight="1" x14ac:dyDescent="0.2">
      <c r="A2575"/>
      <c r="B2575"/>
      <c r="C2575"/>
      <c r="D2575"/>
      <c r="E2575"/>
      <c r="F2575"/>
      <c r="G2575"/>
    </row>
    <row r="2576" spans="1:7" ht="15" customHeight="1" x14ac:dyDescent="0.2">
      <c r="A2576"/>
      <c r="B2576"/>
      <c r="C2576"/>
      <c r="D2576"/>
      <c r="E2576"/>
      <c r="F2576"/>
      <c r="G2576"/>
    </row>
    <row r="2577" spans="1:7" ht="15" customHeight="1" x14ac:dyDescent="0.2">
      <c r="A2577"/>
      <c r="B2577"/>
      <c r="C2577"/>
      <c r="D2577"/>
      <c r="E2577"/>
      <c r="F2577"/>
      <c r="G2577"/>
    </row>
    <row r="2578" spans="1:7" ht="15" customHeight="1" x14ac:dyDescent="0.2">
      <c r="A2578"/>
      <c r="B2578"/>
      <c r="C2578"/>
      <c r="D2578"/>
      <c r="E2578"/>
      <c r="F2578"/>
      <c r="G2578"/>
    </row>
    <row r="2579" spans="1:7" ht="15" customHeight="1" x14ac:dyDescent="0.2">
      <c r="A2579"/>
      <c r="B2579"/>
      <c r="C2579"/>
      <c r="D2579"/>
      <c r="E2579"/>
      <c r="F2579"/>
      <c r="G2579"/>
    </row>
    <row r="2580" spans="1:7" ht="15" customHeight="1" x14ac:dyDescent="0.2">
      <c r="A2580"/>
      <c r="B2580"/>
      <c r="C2580"/>
      <c r="D2580"/>
      <c r="E2580"/>
      <c r="F2580"/>
      <c r="G2580"/>
    </row>
    <row r="2581" spans="1:7" ht="15" customHeight="1" x14ac:dyDescent="0.2">
      <c r="A2581"/>
      <c r="B2581"/>
      <c r="C2581"/>
      <c r="D2581"/>
      <c r="E2581"/>
      <c r="F2581"/>
      <c r="G2581"/>
    </row>
    <row r="2582" spans="1:7" ht="15" customHeight="1" x14ac:dyDescent="0.2">
      <c r="A2582"/>
      <c r="B2582"/>
      <c r="C2582"/>
      <c r="D2582"/>
      <c r="E2582"/>
      <c r="F2582"/>
      <c r="G2582"/>
    </row>
    <row r="2583" spans="1:7" ht="15" customHeight="1" x14ac:dyDescent="0.2">
      <c r="A2583"/>
      <c r="B2583"/>
      <c r="C2583"/>
      <c r="D2583"/>
      <c r="E2583"/>
      <c r="F2583"/>
      <c r="G2583"/>
    </row>
    <row r="2584" spans="1:7" ht="15" customHeight="1" x14ac:dyDescent="0.2">
      <c r="A2584"/>
      <c r="B2584"/>
      <c r="C2584"/>
      <c r="D2584"/>
      <c r="E2584"/>
      <c r="F2584"/>
      <c r="G2584"/>
    </row>
    <row r="2585" spans="1:7" ht="15" customHeight="1" x14ac:dyDescent="0.2">
      <c r="A2585"/>
      <c r="B2585"/>
      <c r="C2585"/>
      <c r="D2585"/>
      <c r="E2585"/>
      <c r="F2585"/>
      <c r="G2585"/>
    </row>
    <row r="2586" spans="1:7" ht="15" customHeight="1" x14ac:dyDescent="0.2">
      <c r="A2586"/>
      <c r="B2586"/>
      <c r="C2586"/>
      <c r="D2586"/>
      <c r="E2586"/>
      <c r="F2586"/>
      <c r="G2586"/>
    </row>
    <row r="2587" spans="1:7" ht="15" customHeight="1" x14ac:dyDescent="0.2">
      <c r="A2587"/>
      <c r="B2587"/>
      <c r="C2587"/>
      <c r="D2587"/>
      <c r="E2587"/>
      <c r="F2587"/>
      <c r="G2587"/>
    </row>
    <row r="2588" spans="1:7" ht="15" customHeight="1" x14ac:dyDescent="0.2">
      <c r="A2588"/>
      <c r="B2588"/>
      <c r="C2588"/>
      <c r="D2588"/>
      <c r="E2588"/>
      <c r="F2588"/>
      <c r="G2588"/>
    </row>
    <row r="2589" spans="1:7" ht="15" customHeight="1" x14ac:dyDescent="0.2">
      <c r="A2589"/>
      <c r="B2589"/>
      <c r="C2589"/>
      <c r="D2589"/>
      <c r="E2589"/>
      <c r="F2589"/>
      <c r="G2589"/>
    </row>
    <row r="2590" spans="1:7" ht="15" customHeight="1" x14ac:dyDescent="0.2">
      <c r="A2590"/>
      <c r="B2590"/>
      <c r="C2590"/>
      <c r="D2590"/>
      <c r="E2590"/>
      <c r="F2590"/>
      <c r="G2590"/>
    </row>
    <row r="2591" spans="1:7" ht="15" customHeight="1" x14ac:dyDescent="0.2">
      <c r="A2591"/>
      <c r="B2591"/>
      <c r="C2591"/>
      <c r="D2591"/>
      <c r="E2591"/>
      <c r="F2591"/>
      <c r="G2591"/>
    </row>
    <row r="2592" spans="1:7" ht="15" customHeight="1" x14ac:dyDescent="0.2">
      <c r="A2592"/>
      <c r="B2592"/>
      <c r="C2592"/>
      <c r="D2592"/>
      <c r="E2592"/>
      <c r="F2592"/>
      <c r="G2592"/>
    </row>
    <row r="2593" spans="1:7" ht="15" customHeight="1" x14ac:dyDescent="0.2">
      <c r="A2593"/>
      <c r="B2593"/>
      <c r="C2593"/>
      <c r="D2593"/>
      <c r="E2593"/>
      <c r="F2593"/>
      <c r="G2593"/>
    </row>
    <row r="2594" spans="1:7" ht="15" customHeight="1" x14ac:dyDescent="0.2">
      <c r="A2594"/>
      <c r="B2594"/>
      <c r="C2594"/>
      <c r="D2594"/>
      <c r="E2594"/>
      <c r="F2594"/>
      <c r="G2594"/>
    </row>
    <row r="2595" spans="1:7" ht="15" customHeight="1" x14ac:dyDescent="0.2">
      <c r="A2595"/>
      <c r="B2595"/>
      <c r="C2595"/>
      <c r="D2595"/>
      <c r="E2595"/>
      <c r="F2595"/>
      <c r="G2595"/>
    </row>
    <row r="2596" spans="1:7" ht="15" customHeight="1" x14ac:dyDescent="0.2">
      <c r="A2596"/>
      <c r="B2596"/>
      <c r="C2596"/>
      <c r="D2596"/>
      <c r="E2596"/>
      <c r="F2596"/>
      <c r="G2596"/>
    </row>
    <row r="2597" spans="1:7" ht="15" customHeight="1" x14ac:dyDescent="0.2">
      <c r="A2597"/>
      <c r="B2597"/>
      <c r="C2597"/>
      <c r="D2597"/>
      <c r="E2597"/>
      <c r="F2597"/>
      <c r="G2597"/>
    </row>
    <row r="2598" spans="1:7" ht="15" customHeight="1" x14ac:dyDescent="0.2">
      <c r="A2598"/>
      <c r="B2598"/>
      <c r="C2598"/>
      <c r="D2598"/>
      <c r="E2598"/>
      <c r="F2598"/>
      <c r="G2598"/>
    </row>
    <row r="2599" spans="1:7" ht="15" customHeight="1" x14ac:dyDescent="0.2">
      <c r="A2599"/>
      <c r="B2599"/>
      <c r="C2599"/>
      <c r="D2599"/>
      <c r="E2599"/>
      <c r="F2599"/>
      <c r="G2599"/>
    </row>
    <row r="2600" spans="1:7" ht="15" customHeight="1" x14ac:dyDescent="0.2">
      <c r="A2600"/>
      <c r="B2600"/>
      <c r="C2600"/>
      <c r="D2600"/>
      <c r="E2600"/>
      <c r="F2600"/>
      <c r="G2600"/>
    </row>
    <row r="2601" spans="1:7" ht="15" customHeight="1" x14ac:dyDescent="0.2">
      <c r="A2601"/>
      <c r="B2601"/>
      <c r="C2601"/>
      <c r="D2601"/>
      <c r="E2601"/>
      <c r="F2601"/>
      <c r="G2601"/>
    </row>
    <row r="2602" spans="1:7" ht="15" customHeight="1" x14ac:dyDescent="0.2">
      <c r="A2602"/>
      <c r="B2602"/>
      <c r="C2602"/>
      <c r="D2602"/>
      <c r="E2602"/>
      <c r="F2602"/>
      <c r="G2602"/>
    </row>
    <row r="2603" spans="1:7" ht="15" customHeight="1" x14ac:dyDescent="0.2">
      <c r="A2603"/>
      <c r="B2603"/>
      <c r="C2603"/>
      <c r="D2603"/>
      <c r="E2603"/>
      <c r="F2603"/>
      <c r="G2603"/>
    </row>
    <row r="2604" spans="1:7" ht="15" customHeight="1" x14ac:dyDescent="0.2">
      <c r="A2604"/>
      <c r="B2604"/>
      <c r="C2604"/>
      <c r="D2604"/>
      <c r="E2604"/>
      <c r="F2604"/>
      <c r="G2604"/>
    </row>
    <row r="2605" spans="1:7" ht="15" customHeight="1" x14ac:dyDescent="0.2">
      <c r="A2605"/>
      <c r="B2605"/>
      <c r="C2605"/>
      <c r="D2605"/>
      <c r="E2605"/>
      <c r="F2605"/>
      <c r="G2605"/>
    </row>
    <row r="2606" spans="1:7" ht="15" customHeight="1" x14ac:dyDescent="0.2">
      <c r="A2606"/>
      <c r="B2606"/>
      <c r="C2606"/>
      <c r="D2606"/>
      <c r="E2606"/>
      <c r="F2606"/>
      <c r="G2606"/>
    </row>
    <row r="2607" spans="1:7" ht="15" customHeight="1" x14ac:dyDescent="0.2">
      <c r="A2607"/>
      <c r="B2607"/>
      <c r="C2607"/>
      <c r="D2607"/>
      <c r="E2607"/>
      <c r="F2607"/>
      <c r="G2607"/>
    </row>
    <row r="2608" spans="1:7" ht="15" customHeight="1" x14ac:dyDescent="0.2">
      <c r="A2608"/>
      <c r="B2608"/>
      <c r="C2608"/>
      <c r="D2608"/>
      <c r="E2608"/>
      <c r="F2608"/>
      <c r="G2608"/>
    </row>
    <row r="2609" spans="1:7" ht="15" customHeight="1" x14ac:dyDescent="0.2">
      <c r="A2609"/>
      <c r="B2609"/>
      <c r="C2609"/>
      <c r="D2609"/>
      <c r="E2609"/>
      <c r="F2609"/>
      <c r="G2609"/>
    </row>
    <row r="2610" spans="1:7" ht="15" customHeight="1" x14ac:dyDescent="0.2">
      <c r="A2610"/>
      <c r="B2610"/>
      <c r="C2610"/>
      <c r="D2610"/>
      <c r="E2610"/>
      <c r="F2610"/>
      <c r="G2610"/>
    </row>
    <row r="2611" spans="1:7" ht="15" customHeight="1" x14ac:dyDescent="0.2">
      <c r="A2611"/>
      <c r="B2611"/>
      <c r="C2611"/>
      <c r="D2611"/>
      <c r="E2611"/>
      <c r="F2611"/>
      <c r="G2611"/>
    </row>
    <row r="2612" spans="1:7" ht="15" customHeight="1" x14ac:dyDescent="0.2">
      <c r="A2612"/>
      <c r="B2612"/>
      <c r="C2612"/>
      <c r="D2612"/>
      <c r="E2612"/>
      <c r="F2612"/>
      <c r="G2612"/>
    </row>
    <row r="2613" spans="1:7" ht="15" customHeight="1" x14ac:dyDescent="0.2">
      <c r="A2613"/>
      <c r="B2613"/>
      <c r="C2613"/>
      <c r="D2613"/>
      <c r="E2613"/>
      <c r="F2613"/>
      <c r="G2613"/>
    </row>
    <row r="2614" spans="1:7" ht="15" customHeight="1" x14ac:dyDescent="0.2">
      <c r="A2614"/>
      <c r="B2614"/>
      <c r="C2614"/>
      <c r="D2614"/>
      <c r="E2614"/>
      <c r="F2614"/>
      <c r="G2614"/>
    </row>
    <row r="2615" spans="1:7" ht="15" customHeight="1" x14ac:dyDescent="0.2">
      <c r="A2615"/>
      <c r="B2615"/>
      <c r="C2615"/>
      <c r="D2615"/>
      <c r="E2615"/>
      <c r="F2615"/>
      <c r="G2615"/>
    </row>
    <row r="2616" spans="1:7" ht="15" customHeight="1" x14ac:dyDescent="0.2">
      <c r="A2616"/>
      <c r="B2616"/>
      <c r="C2616"/>
      <c r="D2616"/>
      <c r="E2616"/>
      <c r="F2616"/>
      <c r="G2616"/>
    </row>
    <row r="2617" spans="1:7" ht="15" customHeight="1" x14ac:dyDescent="0.2">
      <c r="A2617"/>
      <c r="B2617"/>
      <c r="C2617"/>
      <c r="D2617"/>
      <c r="E2617"/>
      <c r="F2617"/>
      <c r="G2617"/>
    </row>
    <row r="2618" spans="1:7" ht="15" customHeight="1" x14ac:dyDescent="0.2">
      <c r="A2618"/>
      <c r="B2618"/>
      <c r="C2618"/>
      <c r="D2618"/>
      <c r="E2618"/>
      <c r="F2618"/>
      <c r="G2618"/>
    </row>
    <row r="2619" spans="1:7" ht="15" customHeight="1" x14ac:dyDescent="0.2">
      <c r="A2619"/>
      <c r="B2619"/>
      <c r="C2619"/>
      <c r="D2619"/>
      <c r="E2619"/>
      <c r="F2619"/>
      <c r="G2619"/>
    </row>
    <row r="2620" spans="1:7" ht="15" customHeight="1" x14ac:dyDescent="0.2">
      <c r="A2620"/>
      <c r="B2620"/>
      <c r="C2620"/>
      <c r="D2620"/>
      <c r="E2620"/>
      <c r="F2620"/>
      <c r="G2620"/>
    </row>
    <row r="2621" spans="1:7" ht="15" customHeight="1" x14ac:dyDescent="0.2">
      <c r="A2621"/>
      <c r="B2621"/>
      <c r="C2621"/>
      <c r="D2621"/>
      <c r="E2621"/>
      <c r="F2621"/>
      <c r="G2621"/>
    </row>
    <row r="2622" spans="1:7" ht="15" customHeight="1" x14ac:dyDescent="0.2">
      <c r="A2622"/>
      <c r="B2622"/>
      <c r="C2622"/>
      <c r="D2622"/>
      <c r="E2622"/>
      <c r="F2622"/>
      <c r="G2622"/>
    </row>
    <row r="2623" spans="1:7" ht="15" customHeight="1" x14ac:dyDescent="0.2">
      <c r="A2623"/>
      <c r="B2623"/>
      <c r="C2623"/>
      <c r="D2623"/>
      <c r="E2623"/>
      <c r="F2623"/>
      <c r="G2623"/>
    </row>
    <row r="2624" spans="1:7" ht="15" customHeight="1" x14ac:dyDescent="0.2">
      <c r="A2624"/>
      <c r="B2624"/>
      <c r="C2624"/>
      <c r="D2624"/>
      <c r="E2624"/>
      <c r="F2624"/>
      <c r="G2624"/>
    </row>
    <row r="2625" spans="1:7" ht="15" customHeight="1" x14ac:dyDescent="0.2">
      <c r="A2625"/>
      <c r="B2625"/>
      <c r="C2625"/>
      <c r="D2625"/>
      <c r="E2625"/>
      <c r="F2625"/>
      <c r="G2625"/>
    </row>
    <row r="2626" spans="1:7" ht="15" customHeight="1" x14ac:dyDescent="0.2">
      <c r="A2626"/>
      <c r="B2626"/>
      <c r="C2626"/>
      <c r="D2626"/>
      <c r="E2626"/>
      <c r="F2626"/>
      <c r="G2626"/>
    </row>
    <row r="2627" spans="1:7" ht="15" customHeight="1" x14ac:dyDescent="0.2">
      <c r="A2627"/>
      <c r="B2627"/>
      <c r="C2627"/>
      <c r="D2627"/>
      <c r="E2627"/>
      <c r="F2627"/>
      <c r="G2627"/>
    </row>
    <row r="2628" spans="1:7" ht="15" customHeight="1" x14ac:dyDescent="0.2">
      <c r="A2628"/>
      <c r="B2628"/>
      <c r="C2628"/>
      <c r="D2628"/>
      <c r="E2628"/>
      <c r="F2628"/>
      <c r="G2628"/>
    </row>
    <row r="2629" spans="1:7" ht="15" customHeight="1" x14ac:dyDescent="0.2">
      <c r="A2629"/>
      <c r="B2629"/>
      <c r="C2629"/>
      <c r="D2629"/>
      <c r="E2629"/>
      <c r="F2629"/>
      <c r="G2629"/>
    </row>
    <row r="2630" spans="1:7" ht="15" customHeight="1" x14ac:dyDescent="0.2">
      <c r="A2630"/>
      <c r="B2630"/>
      <c r="C2630"/>
      <c r="D2630"/>
      <c r="E2630"/>
      <c r="F2630"/>
      <c r="G2630"/>
    </row>
    <row r="2631" spans="1:7" ht="15" customHeight="1" x14ac:dyDescent="0.2">
      <c r="A2631"/>
      <c r="B2631"/>
      <c r="C2631"/>
      <c r="D2631"/>
      <c r="E2631"/>
      <c r="F2631"/>
      <c r="G2631"/>
    </row>
    <row r="2632" spans="1:7" ht="15" customHeight="1" x14ac:dyDescent="0.2">
      <c r="A2632"/>
      <c r="B2632"/>
      <c r="C2632"/>
      <c r="D2632"/>
      <c r="E2632"/>
      <c r="F2632"/>
      <c r="G2632"/>
    </row>
    <row r="2633" spans="1:7" ht="15" customHeight="1" x14ac:dyDescent="0.2">
      <c r="A2633"/>
      <c r="B2633"/>
      <c r="C2633"/>
      <c r="D2633"/>
      <c r="E2633"/>
      <c r="F2633"/>
      <c r="G2633"/>
    </row>
    <row r="2634" spans="1:7" ht="15" customHeight="1" x14ac:dyDescent="0.2">
      <c r="A2634"/>
      <c r="B2634"/>
      <c r="C2634"/>
      <c r="D2634"/>
      <c r="E2634"/>
      <c r="F2634"/>
      <c r="G2634"/>
    </row>
    <row r="2635" spans="1:7" ht="15" customHeight="1" x14ac:dyDescent="0.2">
      <c r="A2635"/>
      <c r="B2635"/>
      <c r="C2635"/>
      <c r="D2635"/>
      <c r="E2635"/>
      <c r="F2635"/>
      <c r="G2635"/>
    </row>
    <row r="2636" spans="1:7" ht="15" customHeight="1" x14ac:dyDescent="0.2">
      <c r="A2636"/>
      <c r="B2636"/>
      <c r="C2636"/>
      <c r="D2636"/>
      <c r="E2636"/>
      <c r="F2636"/>
      <c r="G2636"/>
    </row>
    <row r="2637" spans="1:7" ht="15" customHeight="1" x14ac:dyDescent="0.2">
      <c r="A2637"/>
      <c r="B2637"/>
      <c r="C2637"/>
      <c r="D2637"/>
      <c r="E2637"/>
      <c r="F2637"/>
      <c r="G2637"/>
    </row>
    <row r="2638" spans="1:7" ht="15" customHeight="1" x14ac:dyDescent="0.2">
      <c r="A2638"/>
      <c r="B2638"/>
      <c r="C2638"/>
      <c r="D2638"/>
      <c r="E2638"/>
      <c r="F2638"/>
      <c r="G2638"/>
    </row>
    <row r="2639" spans="1:7" ht="15" customHeight="1" x14ac:dyDescent="0.2">
      <c r="A2639"/>
      <c r="B2639"/>
      <c r="C2639"/>
      <c r="D2639"/>
      <c r="E2639"/>
      <c r="F2639"/>
      <c r="G2639"/>
    </row>
    <row r="2640" spans="1:7" ht="15" customHeight="1" x14ac:dyDescent="0.2">
      <c r="A2640"/>
      <c r="B2640"/>
      <c r="C2640"/>
      <c r="D2640"/>
      <c r="E2640"/>
      <c r="F2640"/>
      <c r="G2640"/>
    </row>
    <row r="2641" spans="1:7" ht="15" customHeight="1" x14ac:dyDescent="0.2">
      <c r="A2641"/>
      <c r="B2641"/>
      <c r="C2641"/>
      <c r="D2641"/>
      <c r="E2641"/>
      <c r="F2641"/>
      <c r="G2641"/>
    </row>
    <row r="2642" spans="1:7" ht="15" customHeight="1" x14ac:dyDescent="0.2">
      <c r="A2642"/>
      <c r="B2642"/>
      <c r="C2642"/>
      <c r="D2642"/>
      <c r="E2642"/>
      <c r="F2642"/>
      <c r="G2642"/>
    </row>
    <row r="2643" spans="1:7" ht="15" customHeight="1" x14ac:dyDescent="0.2">
      <c r="A2643"/>
      <c r="B2643"/>
      <c r="C2643"/>
      <c r="D2643"/>
      <c r="E2643"/>
      <c r="F2643"/>
      <c r="G2643"/>
    </row>
    <row r="2644" spans="1:7" ht="15" customHeight="1" x14ac:dyDescent="0.2">
      <c r="A2644"/>
      <c r="B2644"/>
      <c r="C2644"/>
      <c r="D2644"/>
      <c r="E2644"/>
      <c r="F2644"/>
      <c r="G2644"/>
    </row>
    <row r="2645" spans="1:7" ht="15" customHeight="1" x14ac:dyDescent="0.2">
      <c r="A2645"/>
      <c r="B2645"/>
      <c r="C2645"/>
      <c r="D2645"/>
      <c r="E2645"/>
      <c r="F2645"/>
      <c r="G2645"/>
    </row>
    <row r="2646" spans="1:7" ht="15" customHeight="1" x14ac:dyDescent="0.2">
      <c r="A2646"/>
      <c r="B2646"/>
      <c r="C2646"/>
      <c r="D2646"/>
      <c r="E2646"/>
      <c r="F2646"/>
      <c r="G2646"/>
    </row>
    <row r="2647" spans="1:7" ht="15" customHeight="1" x14ac:dyDescent="0.2">
      <c r="A2647"/>
      <c r="B2647"/>
      <c r="C2647"/>
      <c r="D2647"/>
      <c r="E2647"/>
      <c r="F2647"/>
      <c r="G2647"/>
    </row>
    <row r="2648" spans="1:7" ht="15" customHeight="1" x14ac:dyDescent="0.2">
      <c r="A2648"/>
      <c r="B2648"/>
      <c r="C2648"/>
      <c r="D2648"/>
      <c r="E2648"/>
      <c r="F2648"/>
      <c r="G2648"/>
    </row>
    <row r="2649" spans="1:7" ht="15" customHeight="1" x14ac:dyDescent="0.2">
      <c r="A2649"/>
      <c r="B2649"/>
      <c r="C2649"/>
      <c r="D2649"/>
      <c r="E2649"/>
      <c r="F2649"/>
      <c r="G2649"/>
    </row>
    <row r="2650" spans="1:7" ht="15" customHeight="1" x14ac:dyDescent="0.2">
      <c r="A2650"/>
      <c r="B2650"/>
      <c r="C2650"/>
      <c r="D2650"/>
      <c r="E2650"/>
      <c r="F2650"/>
      <c r="G2650"/>
    </row>
    <row r="2651" spans="1:7" ht="15" customHeight="1" x14ac:dyDescent="0.2">
      <c r="A2651"/>
      <c r="B2651"/>
      <c r="C2651"/>
      <c r="D2651"/>
      <c r="E2651"/>
      <c r="F2651"/>
      <c r="G2651"/>
    </row>
    <row r="2652" spans="1:7" ht="15" customHeight="1" x14ac:dyDescent="0.2">
      <c r="A2652"/>
      <c r="B2652"/>
      <c r="C2652"/>
      <c r="D2652"/>
      <c r="E2652"/>
      <c r="F2652"/>
      <c r="G2652"/>
    </row>
    <row r="2653" spans="1:7" ht="15" customHeight="1" x14ac:dyDescent="0.2">
      <c r="A2653"/>
      <c r="B2653"/>
      <c r="C2653"/>
      <c r="D2653"/>
      <c r="E2653"/>
      <c r="F2653"/>
      <c r="G2653"/>
    </row>
    <row r="2654" spans="1:7" ht="15" customHeight="1" x14ac:dyDescent="0.2">
      <c r="A2654"/>
      <c r="B2654"/>
      <c r="C2654"/>
      <c r="D2654"/>
      <c r="E2654"/>
      <c r="F2654"/>
      <c r="G2654"/>
    </row>
    <row r="2655" spans="1:7" ht="15" customHeight="1" x14ac:dyDescent="0.2">
      <c r="A2655"/>
      <c r="B2655"/>
      <c r="C2655"/>
      <c r="D2655"/>
      <c r="E2655"/>
      <c r="F2655"/>
      <c r="G2655"/>
    </row>
    <row r="2656" spans="1:7" ht="15" customHeight="1" x14ac:dyDescent="0.2">
      <c r="A2656"/>
      <c r="B2656"/>
      <c r="C2656"/>
      <c r="D2656"/>
      <c r="E2656"/>
      <c r="F2656"/>
      <c r="G2656"/>
    </row>
    <row r="2657" spans="1:7" ht="15" customHeight="1" x14ac:dyDescent="0.2">
      <c r="A2657"/>
      <c r="B2657"/>
      <c r="C2657"/>
      <c r="D2657"/>
      <c r="E2657"/>
      <c r="F2657"/>
      <c r="G2657"/>
    </row>
    <row r="2658" spans="1:7" ht="15" customHeight="1" x14ac:dyDescent="0.2">
      <c r="A2658"/>
      <c r="B2658"/>
      <c r="C2658"/>
      <c r="D2658"/>
      <c r="E2658"/>
      <c r="F2658"/>
      <c r="G2658"/>
    </row>
    <row r="2659" spans="1:7" ht="15" customHeight="1" x14ac:dyDescent="0.2">
      <c r="A2659"/>
      <c r="B2659"/>
      <c r="C2659"/>
      <c r="D2659"/>
      <c r="E2659"/>
      <c r="F2659"/>
      <c r="G2659"/>
    </row>
    <row r="2660" spans="1:7" ht="15" customHeight="1" x14ac:dyDescent="0.2">
      <c r="A2660"/>
      <c r="B2660"/>
      <c r="C2660"/>
      <c r="D2660"/>
      <c r="E2660"/>
      <c r="F2660"/>
      <c r="G2660"/>
    </row>
    <row r="2661" spans="1:7" ht="15" customHeight="1" x14ac:dyDescent="0.2">
      <c r="A2661"/>
      <c r="B2661"/>
      <c r="C2661"/>
      <c r="D2661"/>
      <c r="E2661"/>
      <c r="F2661"/>
      <c r="G2661"/>
    </row>
    <row r="2662" spans="1:7" ht="15" customHeight="1" x14ac:dyDescent="0.2">
      <c r="A2662"/>
      <c r="B2662"/>
      <c r="C2662"/>
      <c r="D2662"/>
      <c r="E2662"/>
      <c r="F2662"/>
      <c r="G2662"/>
    </row>
    <row r="2663" spans="1:7" ht="15" customHeight="1" x14ac:dyDescent="0.2">
      <c r="A2663"/>
      <c r="B2663"/>
      <c r="C2663"/>
      <c r="D2663"/>
      <c r="E2663"/>
      <c r="F2663"/>
      <c r="G2663"/>
    </row>
    <row r="2664" spans="1:7" ht="15" customHeight="1" x14ac:dyDescent="0.2">
      <c r="A2664"/>
      <c r="B2664"/>
      <c r="C2664"/>
      <c r="D2664"/>
      <c r="E2664"/>
      <c r="F2664"/>
      <c r="G2664"/>
    </row>
    <row r="2665" spans="1:7" ht="15" customHeight="1" x14ac:dyDescent="0.2">
      <c r="A2665"/>
      <c r="B2665"/>
      <c r="C2665"/>
      <c r="D2665"/>
      <c r="E2665"/>
      <c r="F2665"/>
      <c r="G2665"/>
    </row>
    <row r="2666" spans="1:7" ht="15" customHeight="1" x14ac:dyDescent="0.2">
      <c r="A2666"/>
      <c r="B2666"/>
      <c r="C2666"/>
      <c r="D2666"/>
      <c r="E2666"/>
      <c r="F2666"/>
      <c r="G2666"/>
    </row>
    <row r="2667" spans="1:7" ht="15" customHeight="1" x14ac:dyDescent="0.2">
      <c r="A2667"/>
      <c r="B2667"/>
      <c r="C2667"/>
      <c r="D2667"/>
      <c r="E2667"/>
      <c r="F2667"/>
      <c r="G2667"/>
    </row>
    <row r="2668" spans="1:7" ht="15" customHeight="1" x14ac:dyDescent="0.2">
      <c r="A2668"/>
      <c r="B2668"/>
      <c r="C2668"/>
      <c r="D2668"/>
      <c r="E2668"/>
      <c r="F2668"/>
      <c r="G2668"/>
    </row>
    <row r="2669" spans="1:7" ht="15" customHeight="1" x14ac:dyDescent="0.2">
      <c r="A2669"/>
      <c r="B2669"/>
      <c r="C2669"/>
      <c r="D2669"/>
      <c r="E2669"/>
      <c r="F2669"/>
      <c r="G2669"/>
    </row>
    <row r="2670" spans="1:7" ht="15" customHeight="1" x14ac:dyDescent="0.2">
      <c r="A2670"/>
      <c r="B2670"/>
      <c r="C2670"/>
      <c r="D2670"/>
      <c r="E2670"/>
      <c r="F2670"/>
      <c r="G2670"/>
    </row>
    <row r="2671" spans="1:7" ht="15" customHeight="1" x14ac:dyDescent="0.2">
      <c r="A2671"/>
      <c r="B2671"/>
      <c r="C2671"/>
      <c r="D2671"/>
      <c r="E2671"/>
      <c r="F2671"/>
      <c r="G2671"/>
    </row>
    <row r="2672" spans="1:7" ht="15" customHeight="1" x14ac:dyDescent="0.2">
      <c r="A2672"/>
      <c r="B2672"/>
      <c r="C2672"/>
      <c r="D2672"/>
      <c r="E2672"/>
      <c r="F2672"/>
      <c r="G2672"/>
    </row>
    <row r="2673" spans="1:7" ht="15" customHeight="1" x14ac:dyDescent="0.2">
      <c r="A2673"/>
      <c r="B2673"/>
      <c r="C2673"/>
      <c r="D2673"/>
      <c r="E2673"/>
      <c r="F2673"/>
      <c r="G2673"/>
    </row>
    <row r="2674" spans="1:7" ht="15" customHeight="1" x14ac:dyDescent="0.2">
      <c r="A2674"/>
      <c r="B2674"/>
      <c r="C2674"/>
      <c r="D2674"/>
      <c r="E2674"/>
      <c r="F2674"/>
      <c r="G2674"/>
    </row>
    <row r="2675" spans="1:7" ht="15" customHeight="1" x14ac:dyDescent="0.2">
      <c r="A2675"/>
      <c r="B2675"/>
      <c r="C2675"/>
      <c r="D2675"/>
      <c r="E2675"/>
      <c r="F2675"/>
      <c r="G2675"/>
    </row>
    <row r="2676" spans="1:7" ht="15" customHeight="1" x14ac:dyDescent="0.2">
      <c r="A2676"/>
      <c r="B2676"/>
      <c r="C2676"/>
      <c r="D2676"/>
      <c r="E2676"/>
      <c r="F2676"/>
      <c r="G2676"/>
    </row>
    <row r="2677" spans="1:7" ht="15" customHeight="1" x14ac:dyDescent="0.2">
      <c r="A2677"/>
      <c r="B2677"/>
      <c r="C2677"/>
      <c r="D2677"/>
      <c r="E2677"/>
      <c r="F2677"/>
      <c r="G2677"/>
    </row>
    <row r="2678" spans="1:7" ht="15" customHeight="1" x14ac:dyDescent="0.2">
      <c r="A2678"/>
      <c r="B2678"/>
      <c r="C2678"/>
      <c r="D2678"/>
      <c r="E2678"/>
      <c r="F2678"/>
      <c r="G2678"/>
    </row>
    <row r="2679" spans="1:7" ht="15" customHeight="1" x14ac:dyDescent="0.2">
      <c r="A2679"/>
      <c r="B2679"/>
      <c r="C2679"/>
      <c r="D2679"/>
      <c r="E2679"/>
      <c r="F2679"/>
      <c r="G2679"/>
    </row>
    <row r="2680" spans="1:7" ht="15" customHeight="1" x14ac:dyDescent="0.2">
      <c r="A2680"/>
      <c r="B2680"/>
      <c r="C2680"/>
      <c r="D2680"/>
      <c r="E2680"/>
      <c r="F2680"/>
      <c r="G2680"/>
    </row>
    <row r="2681" spans="1:7" ht="15" customHeight="1" x14ac:dyDescent="0.2">
      <c r="A2681"/>
      <c r="B2681"/>
      <c r="C2681"/>
      <c r="D2681"/>
      <c r="E2681"/>
      <c r="F2681"/>
      <c r="G2681"/>
    </row>
    <row r="2682" spans="1:7" ht="15" customHeight="1" x14ac:dyDescent="0.2">
      <c r="A2682"/>
      <c r="B2682"/>
      <c r="C2682"/>
      <c r="D2682"/>
      <c r="E2682"/>
      <c r="F2682"/>
      <c r="G2682"/>
    </row>
    <row r="2683" spans="1:7" ht="15" customHeight="1" x14ac:dyDescent="0.2">
      <c r="A2683"/>
      <c r="B2683"/>
      <c r="C2683"/>
      <c r="D2683"/>
      <c r="E2683"/>
      <c r="F2683"/>
      <c r="G2683"/>
    </row>
    <row r="2684" spans="1:7" ht="15" customHeight="1" x14ac:dyDescent="0.2">
      <c r="A2684"/>
      <c r="B2684"/>
      <c r="C2684"/>
      <c r="D2684"/>
      <c r="E2684"/>
      <c r="F2684"/>
      <c r="G2684"/>
    </row>
    <row r="2685" spans="1:7" ht="15" customHeight="1" x14ac:dyDescent="0.2">
      <c r="A2685"/>
      <c r="B2685"/>
      <c r="C2685"/>
      <c r="D2685"/>
      <c r="E2685"/>
      <c r="F2685"/>
      <c r="G2685"/>
    </row>
    <row r="2686" spans="1:7" ht="15" customHeight="1" x14ac:dyDescent="0.2">
      <c r="A2686"/>
      <c r="B2686"/>
      <c r="C2686"/>
      <c r="D2686"/>
      <c r="E2686"/>
      <c r="F2686"/>
      <c r="G2686"/>
    </row>
    <row r="2687" spans="1:7" ht="15" customHeight="1" x14ac:dyDescent="0.2">
      <c r="A2687"/>
      <c r="B2687"/>
      <c r="C2687"/>
      <c r="D2687"/>
      <c r="E2687"/>
      <c r="F2687"/>
      <c r="G2687"/>
    </row>
    <row r="2688" spans="1:7" ht="15" customHeight="1" x14ac:dyDescent="0.2">
      <c r="A2688"/>
      <c r="B2688"/>
      <c r="C2688"/>
      <c r="D2688"/>
      <c r="E2688"/>
      <c r="F2688"/>
      <c r="G2688"/>
    </row>
    <row r="2689" spans="1:7" ht="15" customHeight="1" x14ac:dyDescent="0.2">
      <c r="A2689"/>
      <c r="B2689"/>
      <c r="C2689"/>
      <c r="D2689"/>
      <c r="E2689"/>
      <c r="F2689"/>
      <c r="G2689"/>
    </row>
    <row r="2690" spans="1:7" ht="15" customHeight="1" x14ac:dyDescent="0.2">
      <c r="A2690"/>
      <c r="B2690"/>
      <c r="C2690"/>
      <c r="D2690"/>
      <c r="E2690"/>
      <c r="F2690"/>
      <c r="G2690"/>
    </row>
    <row r="2691" spans="1:7" ht="15" customHeight="1" x14ac:dyDescent="0.2">
      <c r="A2691"/>
      <c r="B2691"/>
      <c r="C2691"/>
      <c r="D2691"/>
      <c r="E2691"/>
      <c r="F2691"/>
      <c r="G2691"/>
    </row>
    <row r="2692" spans="1:7" ht="15" customHeight="1" x14ac:dyDescent="0.2">
      <c r="A2692"/>
      <c r="B2692"/>
      <c r="C2692"/>
      <c r="D2692"/>
      <c r="E2692"/>
      <c r="F2692"/>
      <c r="G2692"/>
    </row>
    <row r="2693" spans="1:7" ht="15" customHeight="1" x14ac:dyDescent="0.2">
      <c r="A2693"/>
      <c r="B2693"/>
      <c r="C2693"/>
      <c r="D2693"/>
      <c r="E2693"/>
      <c r="F2693"/>
      <c r="G2693"/>
    </row>
    <row r="2694" spans="1:7" ht="15" customHeight="1" x14ac:dyDescent="0.2">
      <c r="A2694"/>
      <c r="B2694"/>
      <c r="C2694"/>
      <c r="D2694"/>
      <c r="E2694"/>
      <c r="F2694"/>
      <c r="G2694"/>
    </row>
    <row r="2695" spans="1:7" ht="15" customHeight="1" x14ac:dyDescent="0.2">
      <c r="A2695"/>
      <c r="B2695"/>
      <c r="C2695"/>
      <c r="D2695"/>
      <c r="E2695"/>
      <c r="F2695"/>
      <c r="G2695"/>
    </row>
    <row r="2696" spans="1:7" ht="15" customHeight="1" x14ac:dyDescent="0.2">
      <c r="A2696"/>
      <c r="B2696"/>
      <c r="C2696"/>
      <c r="D2696"/>
      <c r="E2696"/>
      <c r="F2696"/>
      <c r="G2696"/>
    </row>
    <row r="2697" spans="1:7" ht="15" customHeight="1" x14ac:dyDescent="0.2">
      <c r="A2697"/>
      <c r="B2697"/>
      <c r="C2697"/>
      <c r="D2697"/>
      <c r="E2697"/>
      <c r="F2697"/>
      <c r="G2697"/>
    </row>
    <row r="2698" spans="1:7" ht="15" customHeight="1" x14ac:dyDescent="0.2">
      <c r="A2698"/>
      <c r="B2698"/>
      <c r="C2698"/>
      <c r="D2698"/>
      <c r="E2698"/>
      <c r="F2698"/>
      <c r="G2698"/>
    </row>
    <row r="2699" spans="1:7" ht="15" customHeight="1" x14ac:dyDescent="0.2">
      <c r="A2699"/>
      <c r="B2699"/>
      <c r="C2699"/>
      <c r="D2699"/>
      <c r="E2699"/>
      <c r="F2699"/>
      <c r="G2699"/>
    </row>
    <row r="2700" spans="1:7" ht="15" customHeight="1" x14ac:dyDescent="0.2">
      <c r="A2700"/>
      <c r="B2700"/>
      <c r="C2700"/>
      <c r="D2700"/>
      <c r="E2700"/>
      <c r="F2700"/>
      <c r="G2700"/>
    </row>
    <row r="2701" spans="1:7" ht="15" customHeight="1" x14ac:dyDescent="0.2">
      <c r="A2701"/>
      <c r="B2701"/>
      <c r="C2701"/>
      <c r="D2701"/>
      <c r="E2701"/>
      <c r="F2701"/>
      <c r="G2701"/>
    </row>
    <row r="2702" spans="1:7" ht="15" customHeight="1" x14ac:dyDescent="0.2">
      <c r="A2702"/>
      <c r="B2702"/>
      <c r="C2702"/>
      <c r="D2702"/>
      <c r="E2702"/>
      <c r="F2702"/>
      <c r="G2702"/>
    </row>
    <row r="2703" spans="1:7" ht="15" customHeight="1" x14ac:dyDescent="0.2">
      <c r="A2703"/>
      <c r="B2703"/>
      <c r="C2703"/>
      <c r="D2703"/>
      <c r="E2703"/>
      <c r="F2703"/>
      <c r="G2703"/>
    </row>
    <row r="2704" spans="1:7" ht="15" customHeight="1" x14ac:dyDescent="0.2">
      <c r="A2704"/>
      <c r="B2704"/>
      <c r="C2704"/>
      <c r="D2704"/>
      <c r="E2704"/>
      <c r="F2704"/>
      <c r="G2704"/>
    </row>
    <row r="2705" spans="1:7" ht="15" customHeight="1" x14ac:dyDescent="0.2">
      <c r="A2705"/>
      <c r="B2705"/>
      <c r="C2705"/>
      <c r="D2705"/>
      <c r="E2705"/>
      <c r="F2705"/>
      <c r="G2705"/>
    </row>
    <row r="2706" spans="1:7" ht="15" customHeight="1" x14ac:dyDescent="0.2">
      <c r="A2706"/>
      <c r="B2706"/>
      <c r="C2706"/>
      <c r="D2706"/>
      <c r="E2706"/>
      <c r="F2706"/>
      <c r="G2706"/>
    </row>
    <row r="2707" spans="1:7" ht="15" customHeight="1" x14ac:dyDescent="0.2">
      <c r="A2707"/>
      <c r="B2707"/>
      <c r="C2707"/>
      <c r="D2707"/>
      <c r="E2707"/>
      <c r="F2707"/>
      <c r="G2707"/>
    </row>
    <row r="2708" spans="1:7" ht="15" customHeight="1" x14ac:dyDescent="0.2">
      <c r="A2708"/>
      <c r="B2708"/>
      <c r="C2708"/>
      <c r="D2708"/>
      <c r="E2708"/>
      <c r="F2708"/>
      <c r="G2708"/>
    </row>
    <row r="2709" spans="1:7" ht="15" customHeight="1" x14ac:dyDescent="0.2">
      <c r="A2709"/>
      <c r="B2709"/>
      <c r="C2709"/>
      <c r="D2709"/>
      <c r="E2709"/>
      <c r="F2709"/>
      <c r="G2709"/>
    </row>
    <row r="2710" spans="1:7" ht="15" customHeight="1" x14ac:dyDescent="0.2">
      <c r="A2710"/>
      <c r="B2710"/>
      <c r="C2710"/>
      <c r="D2710"/>
      <c r="E2710"/>
      <c r="F2710"/>
      <c r="G2710"/>
    </row>
    <row r="2711" spans="1:7" ht="15" customHeight="1" x14ac:dyDescent="0.2">
      <c r="A2711"/>
      <c r="B2711"/>
      <c r="C2711"/>
      <c r="D2711"/>
      <c r="E2711"/>
      <c r="F2711"/>
      <c r="G2711"/>
    </row>
    <row r="2712" spans="1:7" ht="15" customHeight="1" x14ac:dyDescent="0.2">
      <c r="A2712"/>
      <c r="B2712"/>
      <c r="C2712"/>
      <c r="D2712"/>
      <c r="E2712"/>
      <c r="F2712"/>
      <c r="G2712"/>
    </row>
    <row r="2713" spans="1:7" ht="15" customHeight="1" x14ac:dyDescent="0.2">
      <c r="A2713"/>
      <c r="B2713"/>
      <c r="C2713"/>
      <c r="D2713"/>
      <c r="E2713"/>
      <c r="F2713"/>
      <c r="G2713"/>
    </row>
    <row r="2714" spans="1:7" ht="15" customHeight="1" x14ac:dyDescent="0.2">
      <c r="A2714"/>
      <c r="B2714"/>
      <c r="C2714"/>
      <c r="D2714"/>
      <c r="E2714"/>
      <c r="F2714"/>
      <c r="G2714"/>
    </row>
    <row r="2715" spans="1:7" ht="15" customHeight="1" x14ac:dyDescent="0.2">
      <c r="A2715"/>
      <c r="B2715"/>
      <c r="C2715"/>
      <c r="D2715"/>
      <c r="E2715"/>
      <c r="F2715"/>
      <c r="G2715"/>
    </row>
    <row r="2716" spans="1:7" ht="15" customHeight="1" x14ac:dyDescent="0.2">
      <c r="A2716"/>
      <c r="B2716"/>
      <c r="C2716"/>
      <c r="D2716"/>
      <c r="E2716"/>
      <c r="F2716"/>
      <c r="G2716"/>
    </row>
    <row r="2717" spans="1:7" ht="15" customHeight="1" x14ac:dyDescent="0.2">
      <c r="A2717"/>
      <c r="B2717"/>
      <c r="C2717"/>
      <c r="D2717"/>
      <c r="E2717"/>
      <c r="F2717"/>
      <c r="G2717"/>
    </row>
    <row r="2718" spans="1:7" ht="15" customHeight="1" x14ac:dyDescent="0.2">
      <c r="A2718"/>
      <c r="B2718"/>
      <c r="C2718"/>
      <c r="D2718"/>
      <c r="E2718"/>
      <c r="F2718"/>
      <c r="G2718"/>
    </row>
    <row r="2719" spans="1:7" ht="15" customHeight="1" x14ac:dyDescent="0.2">
      <c r="A2719"/>
      <c r="B2719"/>
      <c r="C2719"/>
      <c r="D2719"/>
      <c r="E2719"/>
      <c r="F2719"/>
      <c r="G2719"/>
    </row>
    <row r="2720" spans="1:7" ht="15" customHeight="1" x14ac:dyDescent="0.2">
      <c r="A2720"/>
      <c r="B2720"/>
      <c r="C2720"/>
      <c r="D2720"/>
      <c r="E2720"/>
      <c r="F2720"/>
      <c r="G2720"/>
    </row>
    <row r="2721" spans="1:7" ht="15" customHeight="1" x14ac:dyDescent="0.2">
      <c r="A2721"/>
      <c r="B2721"/>
      <c r="C2721"/>
      <c r="D2721"/>
      <c r="E2721"/>
      <c r="F2721"/>
      <c r="G2721"/>
    </row>
    <row r="2722" spans="1:7" ht="15" customHeight="1" x14ac:dyDescent="0.2">
      <c r="A2722"/>
      <c r="B2722"/>
      <c r="C2722"/>
      <c r="D2722"/>
      <c r="E2722"/>
      <c r="F2722"/>
      <c r="G2722"/>
    </row>
    <row r="2723" spans="1:7" ht="15" customHeight="1" x14ac:dyDescent="0.2">
      <c r="A2723"/>
      <c r="B2723"/>
      <c r="C2723"/>
      <c r="D2723"/>
      <c r="E2723"/>
      <c r="F2723"/>
      <c r="G2723"/>
    </row>
    <row r="2724" spans="1:7" ht="15" customHeight="1" x14ac:dyDescent="0.2">
      <c r="A2724"/>
      <c r="B2724"/>
      <c r="C2724"/>
      <c r="D2724"/>
      <c r="E2724"/>
      <c r="F2724"/>
      <c r="G2724"/>
    </row>
    <row r="2725" spans="1:7" ht="15" customHeight="1" x14ac:dyDescent="0.2">
      <c r="A2725"/>
      <c r="B2725"/>
      <c r="C2725"/>
      <c r="D2725"/>
      <c r="E2725"/>
      <c r="F2725"/>
      <c r="G2725"/>
    </row>
    <row r="2726" spans="1:7" ht="15" customHeight="1" x14ac:dyDescent="0.2">
      <c r="A2726"/>
      <c r="B2726"/>
      <c r="C2726"/>
      <c r="D2726"/>
      <c r="E2726"/>
      <c r="F2726"/>
      <c r="G2726"/>
    </row>
    <row r="2727" spans="1:7" ht="15" customHeight="1" x14ac:dyDescent="0.2">
      <c r="A2727"/>
      <c r="B2727"/>
      <c r="C2727"/>
      <c r="D2727"/>
      <c r="E2727"/>
      <c r="F2727"/>
      <c r="G2727"/>
    </row>
    <row r="2728" spans="1:7" ht="15" customHeight="1" x14ac:dyDescent="0.2">
      <c r="A2728"/>
      <c r="B2728"/>
      <c r="C2728"/>
      <c r="D2728"/>
      <c r="E2728"/>
      <c r="F2728"/>
      <c r="G2728"/>
    </row>
    <row r="2729" spans="1:7" ht="15" customHeight="1" x14ac:dyDescent="0.2">
      <c r="A2729"/>
      <c r="B2729"/>
      <c r="C2729"/>
      <c r="D2729"/>
      <c r="E2729"/>
      <c r="F2729"/>
      <c r="G2729"/>
    </row>
    <row r="2730" spans="1:7" ht="15" customHeight="1" x14ac:dyDescent="0.2">
      <c r="A2730"/>
      <c r="B2730"/>
      <c r="C2730"/>
      <c r="D2730"/>
      <c r="E2730"/>
      <c r="F2730"/>
      <c r="G2730"/>
    </row>
    <row r="2731" spans="1:7" ht="15" customHeight="1" x14ac:dyDescent="0.2">
      <c r="A2731"/>
      <c r="B2731"/>
      <c r="C2731"/>
      <c r="D2731"/>
      <c r="E2731"/>
      <c r="F2731"/>
      <c r="G2731"/>
    </row>
    <row r="2732" spans="1:7" ht="15" customHeight="1" x14ac:dyDescent="0.2">
      <c r="A2732"/>
      <c r="B2732"/>
      <c r="C2732"/>
      <c r="D2732"/>
      <c r="E2732"/>
      <c r="F2732"/>
      <c r="G2732"/>
    </row>
    <row r="2733" spans="1:7" ht="15" customHeight="1" x14ac:dyDescent="0.2">
      <c r="A2733"/>
      <c r="B2733"/>
      <c r="C2733"/>
      <c r="D2733"/>
      <c r="E2733"/>
      <c r="F2733"/>
      <c r="G2733"/>
    </row>
    <row r="2734" spans="1:7" ht="15" customHeight="1" x14ac:dyDescent="0.2">
      <c r="A2734"/>
      <c r="B2734"/>
      <c r="C2734"/>
      <c r="D2734"/>
      <c r="E2734"/>
      <c r="F2734"/>
      <c r="G2734"/>
    </row>
    <row r="2735" spans="1:7" ht="15" customHeight="1" x14ac:dyDescent="0.2">
      <c r="A2735"/>
      <c r="B2735"/>
      <c r="C2735"/>
      <c r="D2735"/>
      <c r="E2735"/>
      <c r="F2735"/>
      <c r="G2735"/>
    </row>
    <row r="2736" spans="1:7" ht="15" customHeight="1" x14ac:dyDescent="0.2">
      <c r="A2736"/>
      <c r="B2736"/>
      <c r="C2736"/>
      <c r="D2736"/>
      <c r="E2736"/>
      <c r="F2736"/>
      <c r="G2736"/>
    </row>
    <row r="2737" spans="1:7" ht="15" customHeight="1" x14ac:dyDescent="0.2">
      <c r="A2737"/>
      <c r="B2737"/>
      <c r="C2737"/>
      <c r="D2737"/>
      <c r="E2737"/>
      <c r="F2737"/>
      <c r="G2737"/>
    </row>
    <row r="2738" spans="1:7" ht="15" customHeight="1" x14ac:dyDescent="0.2">
      <c r="A2738"/>
      <c r="B2738"/>
      <c r="C2738"/>
      <c r="D2738"/>
      <c r="E2738"/>
      <c r="F2738"/>
      <c r="G2738"/>
    </row>
    <row r="2739" spans="1:7" ht="15" customHeight="1" x14ac:dyDescent="0.2">
      <c r="A2739"/>
      <c r="B2739"/>
      <c r="C2739"/>
      <c r="D2739"/>
      <c r="E2739"/>
      <c r="F2739"/>
      <c r="G2739"/>
    </row>
    <row r="2740" spans="1:7" ht="15" customHeight="1" x14ac:dyDescent="0.2">
      <c r="A2740"/>
      <c r="B2740"/>
      <c r="C2740"/>
      <c r="D2740"/>
      <c r="E2740"/>
      <c r="F2740"/>
      <c r="G2740"/>
    </row>
    <row r="2741" spans="1:7" ht="15" customHeight="1" x14ac:dyDescent="0.2">
      <c r="A2741"/>
      <c r="B2741"/>
      <c r="C2741"/>
      <c r="D2741"/>
      <c r="E2741"/>
      <c r="F2741"/>
      <c r="G2741"/>
    </row>
    <row r="2742" spans="1:7" ht="15" customHeight="1" x14ac:dyDescent="0.2">
      <c r="A2742"/>
      <c r="B2742"/>
      <c r="C2742"/>
      <c r="D2742"/>
      <c r="E2742"/>
      <c r="F2742"/>
      <c r="G2742"/>
    </row>
    <row r="2743" spans="1:7" ht="15" customHeight="1" x14ac:dyDescent="0.2">
      <c r="A2743"/>
      <c r="B2743"/>
      <c r="C2743"/>
      <c r="D2743"/>
      <c r="E2743"/>
      <c r="F2743"/>
      <c r="G2743"/>
    </row>
    <row r="2744" spans="1:7" ht="15" customHeight="1" x14ac:dyDescent="0.2">
      <c r="A2744"/>
      <c r="B2744"/>
      <c r="C2744"/>
      <c r="D2744"/>
      <c r="E2744"/>
      <c r="F2744"/>
      <c r="G2744"/>
    </row>
    <row r="2745" spans="1:7" ht="15" customHeight="1" x14ac:dyDescent="0.2">
      <c r="A2745"/>
      <c r="B2745"/>
      <c r="C2745"/>
      <c r="D2745"/>
      <c r="E2745"/>
      <c r="F2745"/>
      <c r="G2745"/>
    </row>
    <row r="2746" spans="1:7" ht="15" customHeight="1" x14ac:dyDescent="0.2">
      <c r="A2746"/>
      <c r="B2746"/>
      <c r="C2746"/>
      <c r="D2746"/>
      <c r="E2746"/>
      <c r="F2746"/>
      <c r="G2746"/>
    </row>
    <row r="2747" spans="1:7" ht="15" customHeight="1" x14ac:dyDescent="0.2">
      <c r="A2747"/>
      <c r="B2747"/>
      <c r="C2747"/>
      <c r="D2747"/>
      <c r="E2747"/>
      <c r="F2747"/>
      <c r="G2747"/>
    </row>
    <row r="2748" spans="1:7" ht="15" customHeight="1" x14ac:dyDescent="0.2">
      <c r="A2748"/>
      <c r="B2748"/>
      <c r="C2748"/>
      <c r="D2748"/>
      <c r="E2748"/>
      <c r="F2748"/>
      <c r="G2748"/>
    </row>
    <row r="2749" spans="1:7" ht="15" customHeight="1" x14ac:dyDescent="0.2">
      <c r="A2749"/>
      <c r="B2749"/>
      <c r="C2749"/>
      <c r="D2749"/>
      <c r="E2749"/>
      <c r="F2749"/>
      <c r="G2749"/>
    </row>
    <row r="2750" spans="1:7" ht="15" customHeight="1" x14ac:dyDescent="0.2">
      <c r="A2750"/>
      <c r="B2750"/>
      <c r="C2750"/>
      <c r="D2750"/>
      <c r="E2750"/>
      <c r="F2750"/>
      <c r="G2750"/>
    </row>
    <row r="2751" spans="1:7" ht="15" customHeight="1" x14ac:dyDescent="0.2">
      <c r="A2751"/>
      <c r="B2751"/>
      <c r="C2751"/>
      <c r="D2751"/>
      <c r="E2751"/>
      <c r="F2751"/>
      <c r="G2751"/>
    </row>
    <row r="2752" spans="1:7" ht="15" customHeight="1" x14ac:dyDescent="0.2">
      <c r="A2752"/>
      <c r="B2752"/>
      <c r="C2752"/>
      <c r="D2752"/>
      <c r="E2752"/>
      <c r="F2752"/>
      <c r="G2752"/>
    </row>
    <row r="2753" spans="1:7" ht="15" customHeight="1" x14ac:dyDescent="0.2">
      <c r="A2753"/>
      <c r="B2753"/>
      <c r="C2753"/>
      <c r="D2753"/>
      <c r="E2753"/>
      <c r="F2753"/>
      <c r="G2753"/>
    </row>
    <row r="2754" spans="1:7" ht="15" customHeight="1" x14ac:dyDescent="0.2">
      <c r="A2754"/>
      <c r="B2754"/>
      <c r="C2754"/>
      <c r="D2754"/>
      <c r="E2754"/>
      <c r="F2754"/>
      <c r="G2754"/>
    </row>
    <row r="2755" spans="1:7" ht="15" customHeight="1" x14ac:dyDescent="0.2">
      <c r="A2755"/>
      <c r="B2755"/>
      <c r="C2755"/>
      <c r="D2755"/>
      <c r="E2755"/>
      <c r="F2755"/>
      <c r="G2755"/>
    </row>
    <row r="2756" spans="1:7" ht="15" customHeight="1" x14ac:dyDescent="0.2">
      <c r="A2756"/>
      <c r="B2756"/>
      <c r="C2756"/>
      <c r="D2756"/>
      <c r="E2756"/>
      <c r="F2756"/>
      <c r="G2756"/>
    </row>
    <row r="2757" spans="1:7" ht="15" customHeight="1" x14ac:dyDescent="0.2">
      <c r="A2757"/>
      <c r="B2757"/>
      <c r="C2757"/>
      <c r="D2757"/>
      <c r="E2757"/>
      <c r="F2757"/>
      <c r="G2757"/>
    </row>
    <row r="2758" spans="1:7" ht="15" customHeight="1" x14ac:dyDescent="0.2">
      <c r="A2758"/>
      <c r="B2758"/>
      <c r="C2758"/>
      <c r="D2758"/>
      <c r="E2758"/>
      <c r="F2758"/>
      <c r="G2758"/>
    </row>
    <row r="2759" spans="1:7" ht="15" customHeight="1" x14ac:dyDescent="0.2">
      <c r="A2759"/>
      <c r="B2759"/>
      <c r="C2759"/>
      <c r="D2759"/>
      <c r="E2759"/>
      <c r="F2759"/>
      <c r="G2759"/>
    </row>
    <row r="2760" spans="1:7" ht="15" customHeight="1" x14ac:dyDescent="0.2">
      <c r="A2760"/>
      <c r="B2760"/>
      <c r="C2760"/>
      <c r="D2760"/>
      <c r="E2760"/>
      <c r="F2760"/>
      <c r="G2760"/>
    </row>
    <row r="2761" spans="1:7" ht="15" customHeight="1" x14ac:dyDescent="0.2">
      <c r="A2761"/>
      <c r="B2761"/>
      <c r="C2761"/>
      <c r="D2761"/>
      <c r="E2761"/>
      <c r="F2761"/>
      <c r="G2761"/>
    </row>
    <row r="2762" spans="1:7" ht="15" customHeight="1" x14ac:dyDescent="0.2">
      <c r="A2762"/>
      <c r="B2762"/>
      <c r="C2762"/>
      <c r="D2762"/>
      <c r="E2762"/>
      <c r="F2762"/>
      <c r="G2762"/>
    </row>
    <row r="2763" spans="1:7" ht="15" customHeight="1" x14ac:dyDescent="0.2">
      <c r="A2763"/>
      <c r="B2763"/>
      <c r="C2763"/>
      <c r="D2763"/>
      <c r="E2763"/>
      <c r="F2763"/>
      <c r="G2763"/>
    </row>
    <row r="2764" spans="1:7" ht="15" customHeight="1" x14ac:dyDescent="0.2">
      <c r="A2764"/>
      <c r="B2764"/>
      <c r="C2764"/>
      <c r="D2764"/>
      <c r="E2764"/>
      <c r="F2764"/>
      <c r="G2764"/>
    </row>
    <row r="2765" spans="1:7" ht="15" customHeight="1" x14ac:dyDescent="0.2">
      <c r="A2765"/>
      <c r="B2765"/>
      <c r="C2765"/>
      <c r="D2765"/>
      <c r="E2765"/>
      <c r="F2765"/>
      <c r="G2765"/>
    </row>
    <row r="2766" spans="1:7" ht="15" customHeight="1" x14ac:dyDescent="0.2">
      <c r="A2766"/>
      <c r="B2766"/>
      <c r="C2766"/>
      <c r="D2766"/>
      <c r="E2766"/>
      <c r="F2766"/>
      <c r="G2766"/>
    </row>
    <row r="2767" spans="1:7" ht="15" customHeight="1" x14ac:dyDescent="0.2">
      <c r="A2767"/>
      <c r="B2767"/>
      <c r="C2767"/>
      <c r="D2767"/>
      <c r="E2767"/>
      <c r="F2767"/>
      <c r="G2767"/>
    </row>
    <row r="2768" spans="1:7" ht="15" customHeight="1" x14ac:dyDescent="0.2">
      <c r="A2768"/>
      <c r="B2768"/>
      <c r="C2768"/>
      <c r="D2768"/>
      <c r="E2768"/>
      <c r="F2768"/>
      <c r="G2768"/>
    </row>
    <row r="2769" spans="1:7" ht="15" customHeight="1" x14ac:dyDescent="0.2">
      <c r="A2769"/>
      <c r="B2769"/>
      <c r="C2769"/>
      <c r="D2769"/>
      <c r="E2769"/>
      <c r="F2769"/>
      <c r="G2769"/>
    </row>
    <row r="2770" spans="1:7" ht="15" customHeight="1" x14ac:dyDescent="0.2">
      <c r="A2770"/>
      <c r="B2770"/>
      <c r="C2770"/>
      <c r="D2770"/>
      <c r="E2770"/>
      <c r="F2770"/>
      <c r="G2770"/>
    </row>
    <row r="2771" spans="1:7" ht="15" customHeight="1" x14ac:dyDescent="0.2">
      <c r="A2771"/>
      <c r="B2771"/>
      <c r="C2771"/>
      <c r="D2771"/>
      <c r="E2771"/>
      <c r="F2771"/>
      <c r="G2771"/>
    </row>
    <row r="2772" spans="1:7" ht="15" customHeight="1" x14ac:dyDescent="0.2">
      <c r="A2772"/>
      <c r="B2772"/>
      <c r="C2772"/>
      <c r="D2772"/>
      <c r="E2772"/>
      <c r="F2772"/>
      <c r="G2772"/>
    </row>
    <row r="2773" spans="1:7" ht="15" customHeight="1" x14ac:dyDescent="0.2">
      <c r="A2773"/>
      <c r="B2773"/>
      <c r="C2773"/>
      <c r="D2773"/>
      <c r="E2773"/>
      <c r="F2773"/>
      <c r="G2773"/>
    </row>
    <row r="2774" spans="1:7" ht="15" customHeight="1" x14ac:dyDescent="0.2">
      <c r="A2774"/>
      <c r="B2774"/>
      <c r="C2774"/>
      <c r="D2774"/>
      <c r="E2774"/>
      <c r="F2774"/>
      <c r="G2774"/>
    </row>
    <row r="2775" spans="1:7" ht="15" customHeight="1" x14ac:dyDescent="0.2">
      <c r="A2775"/>
      <c r="B2775"/>
      <c r="C2775"/>
      <c r="D2775"/>
      <c r="E2775"/>
      <c r="F2775"/>
      <c r="G2775"/>
    </row>
    <row r="2776" spans="1:7" ht="15" customHeight="1" x14ac:dyDescent="0.2">
      <c r="A2776"/>
      <c r="B2776"/>
      <c r="C2776"/>
      <c r="D2776"/>
      <c r="E2776"/>
      <c r="F2776"/>
      <c r="G2776"/>
    </row>
    <row r="2777" spans="1:7" ht="15" customHeight="1" x14ac:dyDescent="0.2">
      <c r="A2777"/>
      <c r="B2777"/>
      <c r="C2777"/>
      <c r="D2777"/>
      <c r="E2777"/>
      <c r="F2777"/>
      <c r="G2777"/>
    </row>
    <row r="2778" spans="1:7" ht="15" customHeight="1" x14ac:dyDescent="0.2">
      <c r="A2778"/>
      <c r="B2778"/>
      <c r="C2778"/>
      <c r="D2778"/>
      <c r="E2778"/>
      <c r="F2778"/>
      <c r="G2778"/>
    </row>
    <row r="2779" spans="1:7" ht="15" customHeight="1" x14ac:dyDescent="0.2">
      <c r="A2779"/>
      <c r="B2779"/>
      <c r="C2779"/>
      <c r="D2779"/>
      <c r="E2779"/>
      <c r="F2779"/>
      <c r="G2779"/>
    </row>
    <row r="2780" spans="1:7" ht="15" customHeight="1" x14ac:dyDescent="0.2">
      <c r="A2780"/>
      <c r="B2780"/>
      <c r="C2780"/>
      <c r="D2780"/>
      <c r="E2780"/>
      <c r="F2780"/>
      <c r="G2780"/>
    </row>
    <row r="2781" spans="1:7" ht="15" customHeight="1" x14ac:dyDescent="0.2">
      <c r="A2781"/>
      <c r="B2781"/>
      <c r="C2781"/>
      <c r="D2781"/>
      <c r="E2781"/>
      <c r="F2781"/>
      <c r="G2781"/>
    </row>
    <row r="2782" spans="1:7" ht="15" customHeight="1" x14ac:dyDescent="0.2">
      <c r="A2782"/>
      <c r="B2782"/>
      <c r="C2782"/>
      <c r="D2782"/>
      <c r="E2782"/>
      <c r="F2782"/>
      <c r="G2782"/>
    </row>
    <row r="2783" spans="1:7" ht="15" customHeight="1" x14ac:dyDescent="0.2">
      <c r="A2783"/>
      <c r="B2783"/>
      <c r="C2783"/>
      <c r="D2783"/>
      <c r="E2783"/>
      <c r="F2783"/>
      <c r="G2783"/>
    </row>
    <row r="2784" spans="1:7" ht="15" customHeight="1" x14ac:dyDescent="0.2">
      <c r="A2784"/>
      <c r="B2784"/>
      <c r="C2784"/>
      <c r="D2784"/>
      <c r="E2784"/>
      <c r="F2784"/>
      <c r="G2784"/>
    </row>
    <row r="2785" spans="1:7" ht="15" customHeight="1" x14ac:dyDescent="0.2">
      <c r="A2785"/>
      <c r="B2785"/>
      <c r="C2785"/>
      <c r="D2785"/>
      <c r="E2785"/>
      <c r="F2785"/>
      <c r="G2785"/>
    </row>
    <row r="2786" spans="1:7" ht="15" customHeight="1" x14ac:dyDescent="0.2">
      <c r="A2786"/>
      <c r="B2786"/>
      <c r="C2786"/>
      <c r="D2786"/>
      <c r="E2786"/>
      <c r="F2786"/>
      <c r="G2786"/>
    </row>
    <row r="2787" spans="1:7" ht="15" customHeight="1" x14ac:dyDescent="0.2">
      <c r="A2787"/>
      <c r="B2787"/>
      <c r="C2787"/>
      <c r="D2787"/>
      <c r="E2787"/>
      <c r="F2787"/>
      <c r="G2787"/>
    </row>
    <row r="2788" spans="1:7" ht="15" customHeight="1" x14ac:dyDescent="0.2">
      <c r="A2788"/>
      <c r="B2788"/>
      <c r="C2788"/>
      <c r="D2788"/>
      <c r="E2788"/>
      <c r="F2788"/>
      <c r="G2788"/>
    </row>
    <row r="2789" spans="1:7" ht="15" customHeight="1" x14ac:dyDescent="0.2">
      <c r="A2789"/>
      <c r="B2789"/>
      <c r="C2789"/>
      <c r="D2789"/>
      <c r="E2789"/>
      <c r="F2789"/>
      <c r="G2789"/>
    </row>
    <row r="2790" spans="1:7" ht="15" customHeight="1" x14ac:dyDescent="0.2">
      <c r="A2790"/>
      <c r="B2790"/>
      <c r="C2790"/>
      <c r="D2790"/>
      <c r="E2790"/>
      <c r="F2790"/>
      <c r="G2790"/>
    </row>
    <row r="2791" spans="1:7" ht="15" customHeight="1" x14ac:dyDescent="0.2">
      <c r="A2791"/>
      <c r="B2791"/>
      <c r="C2791"/>
      <c r="D2791"/>
      <c r="E2791"/>
      <c r="F2791"/>
      <c r="G2791"/>
    </row>
    <row r="2792" spans="1:7" ht="15" customHeight="1" x14ac:dyDescent="0.2">
      <c r="A2792"/>
      <c r="B2792"/>
      <c r="C2792"/>
      <c r="D2792"/>
      <c r="E2792"/>
      <c r="F2792"/>
      <c r="G2792"/>
    </row>
    <row r="2793" spans="1:7" ht="15" customHeight="1" x14ac:dyDescent="0.2">
      <c r="A2793"/>
      <c r="B2793"/>
      <c r="C2793"/>
      <c r="D2793"/>
      <c r="E2793"/>
      <c r="F2793"/>
      <c r="G2793"/>
    </row>
    <row r="2794" spans="1:7" ht="15" customHeight="1" x14ac:dyDescent="0.2">
      <c r="A2794"/>
      <c r="B2794"/>
      <c r="C2794"/>
      <c r="D2794"/>
      <c r="E2794"/>
      <c r="F2794"/>
      <c r="G2794"/>
    </row>
    <row r="2795" spans="1:7" ht="15" customHeight="1" x14ac:dyDescent="0.2">
      <c r="A2795"/>
      <c r="B2795"/>
      <c r="C2795"/>
      <c r="D2795"/>
      <c r="E2795"/>
      <c r="F2795"/>
      <c r="G2795"/>
    </row>
    <row r="2796" spans="1:7" ht="15" customHeight="1" x14ac:dyDescent="0.2">
      <c r="A2796"/>
      <c r="B2796"/>
      <c r="C2796"/>
      <c r="D2796"/>
      <c r="E2796"/>
      <c r="F2796"/>
      <c r="G2796"/>
    </row>
    <row r="2797" spans="1:7" ht="15" customHeight="1" x14ac:dyDescent="0.2">
      <c r="A2797"/>
      <c r="B2797"/>
      <c r="C2797"/>
      <c r="D2797"/>
      <c r="E2797"/>
      <c r="F2797"/>
      <c r="G2797"/>
    </row>
    <row r="2798" spans="1:7" ht="15" customHeight="1" x14ac:dyDescent="0.2">
      <c r="A2798"/>
      <c r="B2798"/>
      <c r="C2798"/>
      <c r="D2798"/>
      <c r="E2798"/>
      <c r="F2798"/>
      <c r="G2798"/>
    </row>
    <row r="2799" spans="1:7" ht="15" customHeight="1" x14ac:dyDescent="0.2">
      <c r="A2799"/>
      <c r="B2799"/>
      <c r="C2799"/>
      <c r="D2799"/>
      <c r="E2799"/>
      <c r="F2799"/>
      <c r="G2799"/>
    </row>
    <row r="2800" spans="1:7" ht="15" customHeight="1" x14ac:dyDescent="0.2">
      <c r="A2800"/>
      <c r="B2800"/>
      <c r="C2800"/>
      <c r="D2800"/>
      <c r="E2800"/>
      <c r="F2800"/>
      <c r="G2800"/>
    </row>
    <row r="2801" spans="1:7" ht="15" customHeight="1" x14ac:dyDescent="0.2">
      <c r="A2801"/>
      <c r="B2801"/>
      <c r="C2801"/>
      <c r="D2801"/>
      <c r="E2801"/>
      <c r="F2801"/>
      <c r="G2801"/>
    </row>
    <row r="2802" spans="1:7" ht="15" customHeight="1" x14ac:dyDescent="0.2">
      <c r="A2802"/>
      <c r="B2802"/>
      <c r="C2802"/>
      <c r="D2802"/>
      <c r="E2802"/>
      <c r="F2802"/>
      <c r="G2802"/>
    </row>
    <row r="2803" spans="1:7" ht="15" customHeight="1" x14ac:dyDescent="0.2">
      <c r="A2803"/>
      <c r="B2803"/>
      <c r="C2803"/>
      <c r="D2803"/>
      <c r="E2803"/>
      <c r="F2803"/>
      <c r="G2803"/>
    </row>
    <row r="2804" spans="1:7" ht="15" customHeight="1" x14ac:dyDescent="0.2">
      <c r="A2804"/>
      <c r="B2804"/>
      <c r="C2804"/>
      <c r="D2804"/>
      <c r="E2804"/>
      <c r="F2804"/>
      <c r="G2804"/>
    </row>
    <row r="2805" spans="1:7" ht="15" customHeight="1" x14ac:dyDescent="0.2">
      <c r="A2805"/>
      <c r="B2805"/>
      <c r="C2805"/>
      <c r="D2805"/>
      <c r="E2805"/>
      <c r="F2805"/>
      <c r="G2805"/>
    </row>
    <row r="2806" spans="1:7" ht="15" customHeight="1" x14ac:dyDescent="0.2">
      <c r="A2806"/>
      <c r="B2806"/>
      <c r="C2806"/>
      <c r="D2806"/>
      <c r="E2806"/>
      <c r="F2806"/>
      <c r="G2806"/>
    </row>
    <row r="2807" spans="1:7" ht="15" customHeight="1" x14ac:dyDescent="0.2">
      <c r="A2807"/>
      <c r="B2807"/>
      <c r="C2807"/>
      <c r="D2807"/>
      <c r="E2807"/>
      <c r="F2807"/>
      <c r="G2807"/>
    </row>
    <row r="2808" spans="1:7" ht="15" customHeight="1" x14ac:dyDescent="0.2">
      <c r="A2808"/>
      <c r="B2808"/>
      <c r="C2808"/>
      <c r="D2808"/>
      <c r="E2808"/>
      <c r="F2808"/>
      <c r="G2808"/>
    </row>
    <row r="2809" spans="1:7" ht="15" customHeight="1" x14ac:dyDescent="0.2">
      <c r="A2809"/>
      <c r="B2809"/>
      <c r="C2809"/>
      <c r="D2809"/>
      <c r="E2809"/>
      <c r="F2809"/>
      <c r="G2809"/>
    </row>
    <row r="2810" spans="1:7" ht="15" customHeight="1" x14ac:dyDescent="0.2">
      <c r="A2810"/>
      <c r="B2810"/>
      <c r="C2810"/>
      <c r="D2810"/>
      <c r="E2810"/>
      <c r="F2810"/>
      <c r="G2810"/>
    </row>
    <row r="2811" spans="1:7" ht="15" customHeight="1" x14ac:dyDescent="0.2">
      <c r="A2811"/>
      <c r="B2811"/>
      <c r="C2811"/>
      <c r="D2811"/>
      <c r="E2811"/>
      <c r="F2811"/>
      <c r="G2811"/>
    </row>
    <row r="2812" spans="1:7" ht="15" customHeight="1" x14ac:dyDescent="0.2">
      <c r="A2812"/>
      <c r="B2812"/>
      <c r="C2812"/>
      <c r="D2812"/>
      <c r="E2812"/>
      <c r="F2812"/>
      <c r="G2812"/>
    </row>
    <row r="2813" spans="1:7" ht="15" customHeight="1" x14ac:dyDescent="0.2">
      <c r="A2813"/>
      <c r="B2813"/>
      <c r="C2813"/>
      <c r="D2813"/>
      <c r="E2813"/>
      <c r="F2813"/>
      <c r="G2813"/>
    </row>
    <row r="2814" spans="1:7" ht="15" customHeight="1" x14ac:dyDescent="0.2">
      <c r="A2814"/>
      <c r="B2814"/>
      <c r="C2814"/>
      <c r="D2814"/>
      <c r="E2814"/>
      <c r="F2814"/>
      <c r="G2814"/>
    </row>
    <row r="2815" spans="1:7" ht="15" customHeight="1" x14ac:dyDescent="0.2">
      <c r="A2815"/>
      <c r="B2815"/>
      <c r="C2815"/>
      <c r="D2815"/>
      <c r="E2815"/>
      <c r="F2815"/>
      <c r="G2815"/>
    </row>
    <row r="2816" spans="1:7" ht="15" customHeight="1" x14ac:dyDescent="0.2">
      <c r="A2816"/>
      <c r="B2816"/>
      <c r="C2816"/>
      <c r="D2816"/>
      <c r="E2816"/>
      <c r="F2816"/>
      <c r="G2816"/>
    </row>
    <row r="2817" spans="1:7" ht="15" customHeight="1" x14ac:dyDescent="0.2">
      <c r="A2817"/>
      <c r="B2817"/>
      <c r="C2817"/>
      <c r="D2817"/>
      <c r="E2817"/>
      <c r="F2817"/>
      <c r="G2817"/>
    </row>
    <row r="2818" spans="1:7" ht="15" customHeight="1" x14ac:dyDescent="0.2">
      <c r="A2818"/>
      <c r="B2818"/>
      <c r="C2818"/>
      <c r="D2818"/>
      <c r="E2818"/>
      <c r="F2818"/>
      <c r="G2818"/>
    </row>
    <row r="2819" spans="1:7" ht="15" customHeight="1" x14ac:dyDescent="0.2">
      <c r="A2819"/>
      <c r="B2819"/>
      <c r="C2819"/>
      <c r="D2819"/>
      <c r="E2819"/>
      <c r="F2819"/>
      <c r="G2819"/>
    </row>
    <row r="2820" spans="1:7" ht="15" customHeight="1" x14ac:dyDescent="0.2">
      <c r="A2820"/>
      <c r="B2820"/>
      <c r="C2820"/>
      <c r="D2820"/>
      <c r="E2820"/>
      <c r="F2820"/>
      <c r="G2820"/>
    </row>
    <row r="2821" spans="1:7" ht="15" customHeight="1" x14ac:dyDescent="0.2">
      <c r="A2821"/>
      <c r="B2821"/>
      <c r="C2821"/>
      <c r="D2821"/>
      <c r="E2821"/>
      <c r="F2821"/>
      <c r="G2821"/>
    </row>
    <row r="2822" spans="1:7" ht="15" customHeight="1" x14ac:dyDescent="0.2">
      <c r="A2822"/>
      <c r="B2822"/>
      <c r="C2822"/>
      <c r="D2822"/>
      <c r="E2822"/>
      <c r="F2822"/>
      <c r="G2822"/>
    </row>
    <row r="2823" spans="1:7" ht="15" customHeight="1" x14ac:dyDescent="0.2">
      <c r="A2823"/>
      <c r="B2823"/>
      <c r="C2823"/>
      <c r="D2823"/>
      <c r="E2823"/>
      <c r="F2823"/>
      <c r="G2823"/>
    </row>
    <row r="2824" spans="1:7" ht="15" customHeight="1" x14ac:dyDescent="0.2">
      <c r="A2824"/>
      <c r="B2824"/>
      <c r="C2824"/>
      <c r="D2824"/>
      <c r="E2824"/>
      <c r="F2824"/>
      <c r="G2824"/>
    </row>
    <row r="2825" spans="1:7" ht="15" customHeight="1" x14ac:dyDescent="0.2">
      <c r="A2825"/>
      <c r="B2825"/>
      <c r="C2825"/>
      <c r="D2825"/>
      <c r="E2825"/>
      <c r="F2825"/>
      <c r="G2825"/>
    </row>
    <row r="2826" spans="1:7" ht="15" customHeight="1" x14ac:dyDescent="0.2">
      <c r="A2826"/>
      <c r="B2826"/>
      <c r="C2826"/>
      <c r="D2826"/>
      <c r="E2826"/>
      <c r="F2826"/>
      <c r="G2826"/>
    </row>
    <row r="2827" spans="1:7" ht="15" customHeight="1" x14ac:dyDescent="0.2">
      <c r="A2827"/>
      <c r="B2827"/>
      <c r="C2827"/>
      <c r="D2827"/>
      <c r="E2827"/>
      <c r="F2827"/>
      <c r="G2827"/>
    </row>
    <row r="2828" spans="1:7" ht="15" customHeight="1" x14ac:dyDescent="0.2">
      <c r="A2828"/>
      <c r="B2828"/>
      <c r="C2828"/>
      <c r="D2828"/>
      <c r="E2828"/>
      <c r="F2828"/>
      <c r="G2828"/>
    </row>
    <row r="2829" spans="1:7" ht="15" customHeight="1" x14ac:dyDescent="0.2">
      <c r="A2829"/>
      <c r="B2829"/>
      <c r="C2829"/>
      <c r="D2829"/>
      <c r="E2829"/>
      <c r="F2829"/>
      <c r="G2829"/>
    </row>
    <row r="2830" spans="1:7" ht="15" customHeight="1" x14ac:dyDescent="0.2">
      <c r="A2830"/>
      <c r="B2830"/>
      <c r="C2830"/>
      <c r="D2830"/>
      <c r="E2830"/>
      <c r="F2830"/>
      <c r="G2830"/>
    </row>
    <row r="2831" spans="1:7" ht="15" customHeight="1" x14ac:dyDescent="0.2">
      <c r="A2831"/>
      <c r="B2831"/>
      <c r="C2831"/>
      <c r="D2831"/>
      <c r="E2831"/>
      <c r="F2831"/>
      <c r="G2831"/>
    </row>
    <row r="2832" spans="1:7" ht="15" customHeight="1" x14ac:dyDescent="0.2">
      <c r="A2832"/>
      <c r="B2832"/>
      <c r="C2832"/>
      <c r="D2832"/>
      <c r="E2832"/>
      <c r="F2832"/>
      <c r="G2832"/>
    </row>
    <row r="2833" spans="1:7" ht="15" customHeight="1" x14ac:dyDescent="0.2">
      <c r="A2833"/>
      <c r="B2833"/>
      <c r="C2833"/>
      <c r="D2833"/>
      <c r="E2833"/>
      <c r="F2833"/>
      <c r="G2833"/>
    </row>
    <row r="2834" spans="1:7" ht="15" customHeight="1" x14ac:dyDescent="0.2">
      <c r="A2834"/>
      <c r="B2834"/>
      <c r="C2834"/>
      <c r="D2834"/>
      <c r="E2834"/>
      <c r="F2834"/>
      <c r="G2834"/>
    </row>
    <row r="2835" spans="1:7" ht="15" customHeight="1" x14ac:dyDescent="0.2">
      <c r="A2835"/>
      <c r="B2835"/>
      <c r="C2835"/>
      <c r="D2835"/>
      <c r="E2835"/>
      <c r="F2835"/>
      <c r="G2835"/>
    </row>
    <row r="2836" spans="1:7" ht="15" customHeight="1" x14ac:dyDescent="0.2">
      <c r="A2836"/>
      <c r="B2836"/>
      <c r="C2836"/>
      <c r="D2836"/>
      <c r="E2836"/>
      <c r="F2836"/>
      <c r="G2836"/>
    </row>
    <row r="2837" spans="1:7" ht="15" customHeight="1" x14ac:dyDescent="0.2">
      <c r="A2837"/>
      <c r="B2837"/>
      <c r="C2837"/>
      <c r="D2837"/>
      <c r="E2837"/>
      <c r="F2837"/>
      <c r="G2837"/>
    </row>
    <row r="2838" spans="1:7" ht="15" customHeight="1" x14ac:dyDescent="0.2">
      <c r="A2838"/>
      <c r="B2838"/>
      <c r="C2838"/>
      <c r="D2838"/>
      <c r="E2838"/>
      <c r="F2838"/>
      <c r="G2838"/>
    </row>
    <row r="2839" spans="1:7" ht="15" customHeight="1" x14ac:dyDescent="0.2">
      <c r="A2839"/>
      <c r="B2839"/>
      <c r="C2839"/>
      <c r="D2839"/>
      <c r="E2839"/>
      <c r="F2839"/>
      <c r="G2839"/>
    </row>
    <row r="2840" spans="1:7" ht="15" customHeight="1" x14ac:dyDescent="0.2">
      <c r="A2840"/>
      <c r="B2840"/>
      <c r="C2840"/>
      <c r="D2840"/>
      <c r="E2840"/>
      <c r="F2840"/>
      <c r="G2840"/>
    </row>
    <row r="2841" spans="1:7" ht="15" customHeight="1" x14ac:dyDescent="0.2">
      <c r="A2841"/>
      <c r="B2841"/>
      <c r="C2841"/>
      <c r="D2841"/>
      <c r="E2841"/>
      <c r="F2841"/>
      <c r="G2841"/>
    </row>
    <row r="2842" spans="1:7" ht="15" customHeight="1" x14ac:dyDescent="0.2">
      <c r="A2842"/>
      <c r="B2842"/>
      <c r="C2842"/>
      <c r="D2842"/>
      <c r="E2842"/>
      <c r="F2842"/>
      <c r="G2842"/>
    </row>
    <row r="2843" spans="1:7" ht="15" customHeight="1" x14ac:dyDescent="0.2">
      <c r="A2843"/>
      <c r="B2843"/>
      <c r="C2843"/>
      <c r="D2843"/>
      <c r="E2843"/>
      <c r="F2843"/>
      <c r="G2843"/>
    </row>
    <row r="2844" spans="1:7" ht="15" customHeight="1" x14ac:dyDescent="0.2">
      <c r="A2844"/>
      <c r="B2844"/>
      <c r="C2844"/>
      <c r="D2844"/>
      <c r="E2844"/>
      <c r="F2844"/>
      <c r="G2844"/>
    </row>
    <row r="2845" spans="1:7" ht="15" customHeight="1" x14ac:dyDescent="0.2">
      <c r="A2845"/>
      <c r="B2845"/>
      <c r="C2845"/>
      <c r="D2845"/>
      <c r="E2845"/>
      <c r="F2845"/>
      <c r="G2845"/>
    </row>
    <row r="2846" spans="1:7" ht="15" customHeight="1" x14ac:dyDescent="0.2">
      <c r="A2846"/>
      <c r="B2846"/>
      <c r="C2846"/>
      <c r="D2846"/>
      <c r="E2846"/>
      <c r="F2846"/>
      <c r="G2846"/>
    </row>
    <row r="2847" spans="1:7" ht="15" customHeight="1" x14ac:dyDescent="0.2">
      <c r="A2847"/>
      <c r="B2847"/>
      <c r="C2847"/>
      <c r="D2847"/>
      <c r="E2847"/>
      <c r="F2847"/>
      <c r="G2847"/>
    </row>
    <row r="2848" spans="1:7" ht="15" customHeight="1" x14ac:dyDescent="0.2">
      <c r="A2848"/>
      <c r="B2848"/>
      <c r="C2848"/>
      <c r="D2848"/>
      <c r="E2848"/>
      <c r="F2848"/>
      <c r="G2848"/>
    </row>
    <row r="2849" spans="1:7" ht="15" customHeight="1" x14ac:dyDescent="0.2">
      <c r="A2849"/>
      <c r="B2849"/>
      <c r="C2849"/>
      <c r="D2849"/>
      <c r="E2849"/>
      <c r="F2849"/>
      <c r="G2849"/>
    </row>
    <row r="2850" spans="1:7" ht="15" customHeight="1" x14ac:dyDescent="0.2">
      <c r="A2850"/>
      <c r="B2850"/>
      <c r="C2850"/>
      <c r="D2850"/>
      <c r="E2850"/>
      <c r="F2850"/>
      <c r="G2850"/>
    </row>
    <row r="2851" spans="1:7" ht="15" customHeight="1" x14ac:dyDescent="0.2">
      <c r="A2851"/>
      <c r="B2851"/>
      <c r="C2851"/>
      <c r="D2851"/>
      <c r="E2851"/>
      <c r="F2851"/>
      <c r="G2851"/>
    </row>
    <row r="2852" spans="1:7" ht="15" customHeight="1" x14ac:dyDescent="0.2">
      <c r="A2852"/>
      <c r="B2852"/>
      <c r="C2852"/>
      <c r="D2852"/>
      <c r="E2852"/>
      <c r="F2852"/>
      <c r="G2852"/>
    </row>
    <row r="2853" spans="1:7" ht="15" customHeight="1" x14ac:dyDescent="0.2">
      <c r="A2853"/>
      <c r="B2853"/>
      <c r="C2853"/>
      <c r="D2853"/>
      <c r="E2853"/>
      <c r="F2853"/>
      <c r="G2853"/>
    </row>
    <row r="2854" spans="1:7" ht="15" customHeight="1" x14ac:dyDescent="0.2">
      <c r="A2854"/>
      <c r="B2854"/>
      <c r="C2854"/>
      <c r="D2854"/>
      <c r="E2854"/>
      <c r="F2854"/>
      <c r="G2854"/>
    </row>
    <row r="2855" spans="1:7" ht="15" customHeight="1" x14ac:dyDescent="0.2">
      <c r="A2855"/>
      <c r="B2855"/>
      <c r="C2855"/>
      <c r="D2855"/>
      <c r="E2855"/>
      <c r="F2855"/>
      <c r="G2855"/>
    </row>
    <row r="2856" spans="1:7" ht="15" customHeight="1" x14ac:dyDescent="0.2">
      <c r="A2856"/>
      <c r="B2856"/>
      <c r="C2856"/>
      <c r="D2856"/>
      <c r="E2856"/>
      <c r="F2856"/>
      <c r="G2856"/>
    </row>
    <row r="2857" spans="1:7" ht="15" customHeight="1" x14ac:dyDescent="0.2">
      <c r="A2857"/>
      <c r="B2857"/>
      <c r="C2857"/>
      <c r="D2857"/>
      <c r="E2857"/>
      <c r="F2857"/>
      <c r="G2857"/>
    </row>
    <row r="2858" spans="1:7" ht="15" customHeight="1" x14ac:dyDescent="0.2">
      <c r="A2858"/>
      <c r="B2858"/>
      <c r="C2858"/>
      <c r="D2858"/>
      <c r="E2858"/>
      <c r="F2858"/>
      <c r="G2858"/>
    </row>
    <row r="2859" spans="1:7" ht="15" customHeight="1" x14ac:dyDescent="0.2">
      <c r="A2859"/>
      <c r="B2859"/>
      <c r="C2859"/>
      <c r="D2859"/>
      <c r="E2859"/>
      <c r="F2859"/>
      <c r="G2859"/>
    </row>
    <row r="2860" spans="1:7" ht="15" customHeight="1" x14ac:dyDescent="0.2">
      <c r="A2860"/>
      <c r="B2860"/>
      <c r="C2860"/>
      <c r="D2860"/>
      <c r="E2860"/>
      <c r="F2860"/>
      <c r="G2860"/>
    </row>
    <row r="2861" spans="1:7" ht="15" customHeight="1" x14ac:dyDescent="0.2">
      <c r="A2861"/>
      <c r="B2861"/>
      <c r="C2861"/>
      <c r="D2861"/>
      <c r="E2861"/>
      <c r="F2861"/>
      <c r="G2861"/>
    </row>
    <row r="2862" spans="1:7" ht="15" customHeight="1" x14ac:dyDescent="0.2">
      <c r="A2862"/>
      <c r="B2862"/>
      <c r="C2862"/>
      <c r="D2862"/>
      <c r="E2862"/>
      <c r="F2862"/>
      <c r="G2862"/>
    </row>
    <row r="2863" spans="1:7" ht="15" customHeight="1" x14ac:dyDescent="0.2">
      <c r="A2863"/>
      <c r="B2863"/>
      <c r="C2863"/>
      <c r="D2863"/>
      <c r="E2863"/>
      <c r="F2863"/>
      <c r="G2863"/>
    </row>
    <row r="2864" spans="1:7" ht="15" customHeight="1" x14ac:dyDescent="0.2">
      <c r="A2864"/>
      <c r="B2864"/>
      <c r="C2864"/>
      <c r="D2864"/>
      <c r="E2864"/>
      <c r="F2864"/>
      <c r="G2864"/>
    </row>
    <row r="2865" spans="1:7" ht="15" customHeight="1" x14ac:dyDescent="0.2">
      <c r="A2865"/>
      <c r="B2865"/>
      <c r="C2865"/>
      <c r="D2865"/>
      <c r="E2865"/>
      <c r="F2865"/>
      <c r="G2865"/>
    </row>
    <row r="2866" spans="1:7" ht="15" customHeight="1" x14ac:dyDescent="0.2">
      <c r="A2866"/>
      <c r="B2866"/>
      <c r="C2866"/>
      <c r="D2866"/>
      <c r="E2866"/>
      <c r="F2866"/>
      <c r="G2866"/>
    </row>
    <row r="2867" spans="1:7" ht="15" customHeight="1" x14ac:dyDescent="0.2">
      <c r="A2867"/>
      <c r="B2867"/>
      <c r="C2867"/>
      <c r="D2867"/>
      <c r="E2867"/>
      <c r="F2867"/>
      <c r="G2867"/>
    </row>
    <row r="2868" spans="1:7" ht="15" customHeight="1" x14ac:dyDescent="0.2">
      <c r="A2868"/>
      <c r="B2868"/>
      <c r="C2868"/>
      <c r="D2868"/>
      <c r="E2868"/>
      <c r="F2868"/>
      <c r="G2868"/>
    </row>
    <row r="2869" spans="1:7" ht="15" customHeight="1" x14ac:dyDescent="0.2">
      <c r="A2869"/>
      <c r="B2869"/>
      <c r="C2869"/>
      <c r="D2869"/>
      <c r="E2869"/>
      <c r="F2869"/>
      <c r="G2869"/>
    </row>
    <row r="2870" spans="1:7" ht="15" customHeight="1" x14ac:dyDescent="0.2">
      <c r="A2870"/>
      <c r="B2870"/>
      <c r="C2870"/>
      <c r="D2870"/>
      <c r="E2870"/>
      <c r="F2870"/>
      <c r="G2870"/>
    </row>
    <row r="2871" spans="1:7" ht="15" customHeight="1" x14ac:dyDescent="0.2">
      <c r="A2871"/>
      <c r="B2871"/>
      <c r="C2871"/>
      <c r="D2871"/>
      <c r="E2871"/>
      <c r="F2871"/>
      <c r="G2871"/>
    </row>
    <row r="2872" spans="1:7" ht="15" customHeight="1" x14ac:dyDescent="0.2">
      <c r="A2872"/>
      <c r="B2872"/>
      <c r="C2872"/>
      <c r="D2872"/>
      <c r="E2872"/>
      <c r="F2872"/>
      <c r="G2872"/>
    </row>
    <row r="2873" spans="1:7" ht="15" customHeight="1" x14ac:dyDescent="0.2">
      <c r="A2873"/>
      <c r="B2873"/>
      <c r="C2873"/>
      <c r="D2873"/>
      <c r="E2873"/>
      <c r="F2873"/>
      <c r="G2873"/>
    </row>
    <row r="2874" spans="1:7" ht="15" customHeight="1" x14ac:dyDescent="0.2">
      <c r="A2874"/>
      <c r="B2874"/>
      <c r="C2874"/>
      <c r="D2874"/>
      <c r="E2874"/>
      <c r="F2874"/>
      <c r="G2874"/>
    </row>
    <row r="2875" spans="1:7" ht="15" customHeight="1" x14ac:dyDescent="0.2">
      <c r="A2875"/>
      <c r="B2875"/>
      <c r="C2875"/>
      <c r="D2875"/>
      <c r="E2875"/>
      <c r="F2875"/>
      <c r="G2875"/>
    </row>
    <row r="2876" spans="1:7" ht="15" customHeight="1" x14ac:dyDescent="0.2">
      <c r="A2876"/>
      <c r="B2876"/>
      <c r="C2876"/>
      <c r="D2876"/>
      <c r="E2876"/>
      <c r="F2876"/>
      <c r="G2876"/>
    </row>
    <row r="2877" spans="1:7" ht="15" customHeight="1" x14ac:dyDescent="0.2">
      <c r="A2877"/>
      <c r="B2877"/>
      <c r="C2877"/>
      <c r="D2877"/>
      <c r="E2877"/>
      <c r="F2877"/>
      <c r="G2877"/>
    </row>
    <row r="2878" spans="1:7" ht="15" customHeight="1" x14ac:dyDescent="0.2">
      <c r="A2878"/>
      <c r="B2878"/>
      <c r="C2878"/>
      <c r="D2878"/>
      <c r="E2878"/>
      <c r="F2878"/>
      <c r="G2878"/>
    </row>
    <row r="2879" spans="1:7" ht="15" customHeight="1" x14ac:dyDescent="0.2">
      <c r="A2879"/>
      <c r="B2879"/>
      <c r="C2879"/>
      <c r="D2879"/>
      <c r="E2879"/>
      <c r="F2879"/>
      <c r="G2879"/>
    </row>
    <row r="2880" spans="1:7" ht="15" customHeight="1" x14ac:dyDescent="0.2">
      <c r="A2880"/>
      <c r="B2880"/>
      <c r="C2880"/>
      <c r="D2880"/>
      <c r="E2880"/>
      <c r="F2880"/>
      <c r="G2880"/>
    </row>
    <row r="2881" spans="1:7" ht="15" customHeight="1" x14ac:dyDescent="0.2">
      <c r="A2881"/>
      <c r="B2881"/>
      <c r="C2881"/>
      <c r="D2881"/>
      <c r="E2881"/>
      <c r="F2881"/>
      <c r="G2881"/>
    </row>
    <row r="2882" spans="1:7" ht="15" customHeight="1" x14ac:dyDescent="0.2">
      <c r="A2882"/>
      <c r="B2882"/>
      <c r="C2882"/>
      <c r="D2882"/>
      <c r="E2882"/>
      <c r="F2882"/>
      <c r="G2882"/>
    </row>
    <row r="2883" spans="1:7" ht="15" customHeight="1" x14ac:dyDescent="0.2">
      <c r="A2883"/>
      <c r="B2883"/>
      <c r="C2883"/>
      <c r="D2883"/>
      <c r="E2883"/>
      <c r="F2883"/>
      <c r="G2883"/>
    </row>
    <row r="2884" spans="1:7" ht="15" customHeight="1" x14ac:dyDescent="0.2">
      <c r="A2884"/>
      <c r="B2884"/>
      <c r="C2884"/>
      <c r="D2884"/>
      <c r="E2884"/>
      <c r="F2884"/>
      <c r="G2884"/>
    </row>
    <row r="2885" spans="1:7" ht="15" customHeight="1" x14ac:dyDescent="0.2">
      <c r="A2885"/>
      <c r="B2885"/>
      <c r="C2885"/>
      <c r="D2885"/>
      <c r="E2885"/>
      <c r="F2885"/>
      <c r="G2885"/>
    </row>
    <row r="2886" spans="1:7" ht="15" customHeight="1" x14ac:dyDescent="0.2">
      <c r="A2886"/>
      <c r="B2886"/>
      <c r="C2886"/>
      <c r="D2886"/>
      <c r="E2886"/>
      <c r="F2886"/>
      <c r="G2886"/>
    </row>
    <row r="2887" spans="1:7" ht="15" customHeight="1" x14ac:dyDescent="0.2">
      <c r="A2887"/>
      <c r="B2887"/>
      <c r="C2887"/>
      <c r="D2887"/>
      <c r="E2887"/>
      <c r="F2887"/>
      <c r="G2887"/>
    </row>
    <row r="2888" spans="1:7" ht="15" customHeight="1" x14ac:dyDescent="0.2">
      <c r="A2888"/>
      <c r="B2888"/>
      <c r="C2888"/>
      <c r="D2888"/>
      <c r="E2888"/>
      <c r="F2888"/>
      <c r="G2888"/>
    </row>
    <row r="2889" spans="1:7" ht="15" customHeight="1" x14ac:dyDescent="0.2">
      <c r="A2889"/>
      <c r="B2889"/>
      <c r="C2889"/>
      <c r="D2889"/>
      <c r="E2889"/>
      <c r="F2889"/>
      <c r="G2889"/>
    </row>
    <row r="2890" spans="1:7" ht="15" customHeight="1" x14ac:dyDescent="0.2">
      <c r="A2890"/>
      <c r="B2890"/>
      <c r="C2890"/>
      <c r="D2890"/>
      <c r="E2890"/>
      <c r="F2890"/>
      <c r="G2890"/>
    </row>
    <row r="2891" spans="1:7" ht="15" customHeight="1" x14ac:dyDescent="0.2">
      <c r="A2891"/>
      <c r="B2891"/>
      <c r="C2891"/>
      <c r="D2891"/>
      <c r="E2891"/>
      <c r="F2891"/>
      <c r="G2891"/>
    </row>
    <row r="2892" spans="1:7" ht="15" customHeight="1" x14ac:dyDescent="0.2">
      <c r="A2892"/>
      <c r="B2892"/>
      <c r="C2892"/>
      <c r="D2892"/>
      <c r="E2892"/>
      <c r="F2892"/>
      <c r="G2892"/>
    </row>
    <row r="2893" spans="1:7" ht="15" customHeight="1" x14ac:dyDescent="0.2">
      <c r="A2893"/>
      <c r="B2893"/>
      <c r="C2893"/>
      <c r="D2893"/>
      <c r="E2893"/>
      <c r="F2893"/>
      <c r="G2893"/>
    </row>
    <row r="2894" spans="1:7" ht="15" customHeight="1" x14ac:dyDescent="0.2">
      <c r="A2894"/>
      <c r="B2894"/>
      <c r="C2894"/>
      <c r="D2894"/>
      <c r="E2894"/>
      <c r="F2894"/>
      <c r="G2894"/>
    </row>
    <row r="2895" spans="1:7" ht="15" customHeight="1" x14ac:dyDescent="0.2">
      <c r="A2895"/>
      <c r="B2895"/>
      <c r="C2895"/>
      <c r="D2895"/>
      <c r="E2895"/>
      <c r="F2895"/>
      <c r="G2895"/>
    </row>
    <row r="2896" spans="1:7" ht="15" customHeight="1" x14ac:dyDescent="0.2">
      <c r="A2896"/>
      <c r="B2896"/>
      <c r="C2896"/>
      <c r="D2896"/>
      <c r="E2896"/>
      <c r="F2896"/>
      <c r="G2896"/>
    </row>
    <row r="2897" spans="1:7" ht="15" customHeight="1" x14ac:dyDescent="0.2">
      <c r="A2897"/>
      <c r="B2897"/>
      <c r="C2897"/>
      <c r="D2897"/>
      <c r="E2897"/>
      <c r="F2897"/>
      <c r="G2897"/>
    </row>
    <row r="2898" spans="1:7" ht="15" customHeight="1" x14ac:dyDescent="0.2">
      <c r="A2898"/>
      <c r="B2898"/>
      <c r="C2898"/>
      <c r="D2898"/>
      <c r="E2898"/>
      <c r="F2898"/>
      <c r="G2898"/>
    </row>
    <row r="2899" spans="1:7" ht="15" customHeight="1" x14ac:dyDescent="0.2">
      <c r="A2899"/>
      <c r="B2899"/>
      <c r="C2899"/>
      <c r="D2899"/>
      <c r="E2899"/>
      <c r="F2899"/>
      <c r="G2899"/>
    </row>
    <row r="2900" spans="1:7" ht="15" customHeight="1" x14ac:dyDescent="0.2">
      <c r="A2900"/>
      <c r="B2900"/>
      <c r="C2900"/>
      <c r="D2900"/>
      <c r="E2900"/>
      <c r="F2900"/>
      <c r="G2900"/>
    </row>
    <row r="2901" spans="1:7" ht="15" customHeight="1" x14ac:dyDescent="0.2">
      <c r="A2901"/>
      <c r="B2901"/>
      <c r="C2901"/>
      <c r="D2901"/>
      <c r="E2901"/>
      <c r="F2901"/>
      <c r="G2901"/>
    </row>
    <row r="2902" spans="1:7" ht="15" customHeight="1" x14ac:dyDescent="0.2">
      <c r="A2902"/>
      <c r="B2902"/>
      <c r="C2902"/>
      <c r="D2902"/>
      <c r="E2902"/>
      <c r="F2902"/>
      <c r="G2902"/>
    </row>
    <row r="2903" spans="1:7" ht="15" customHeight="1" x14ac:dyDescent="0.2">
      <c r="A2903"/>
      <c r="B2903"/>
      <c r="C2903"/>
      <c r="D2903"/>
      <c r="E2903"/>
      <c r="F2903"/>
      <c r="G2903"/>
    </row>
    <row r="2904" spans="1:7" ht="15" customHeight="1" x14ac:dyDescent="0.2">
      <c r="A2904"/>
      <c r="B2904"/>
      <c r="C2904"/>
      <c r="D2904"/>
      <c r="E2904"/>
      <c r="F2904"/>
      <c r="G2904"/>
    </row>
    <row r="2905" spans="1:7" ht="15" customHeight="1" x14ac:dyDescent="0.2">
      <c r="A2905"/>
      <c r="B2905"/>
      <c r="C2905"/>
      <c r="D2905"/>
      <c r="E2905"/>
      <c r="F2905"/>
      <c r="G2905"/>
    </row>
    <row r="2906" spans="1:7" ht="15" customHeight="1" x14ac:dyDescent="0.2">
      <c r="A2906"/>
      <c r="B2906"/>
      <c r="C2906"/>
      <c r="D2906"/>
      <c r="E2906"/>
      <c r="F2906"/>
      <c r="G2906"/>
    </row>
    <row r="2907" spans="1:7" ht="15" customHeight="1" x14ac:dyDescent="0.2">
      <c r="A2907"/>
      <c r="B2907"/>
      <c r="C2907"/>
      <c r="D2907"/>
      <c r="E2907"/>
      <c r="F2907"/>
      <c r="G2907"/>
    </row>
    <row r="2908" spans="1:7" ht="15" customHeight="1" x14ac:dyDescent="0.2">
      <c r="A2908"/>
      <c r="B2908"/>
      <c r="C2908"/>
      <c r="D2908"/>
      <c r="E2908"/>
      <c r="F2908"/>
      <c r="G2908"/>
    </row>
    <row r="2909" spans="1:7" ht="15" customHeight="1" x14ac:dyDescent="0.2">
      <c r="A2909"/>
      <c r="B2909"/>
      <c r="C2909"/>
      <c r="D2909"/>
      <c r="E2909"/>
      <c r="F2909"/>
      <c r="G2909"/>
    </row>
    <row r="2910" spans="1:7" ht="15" customHeight="1" x14ac:dyDescent="0.2">
      <c r="A2910"/>
      <c r="B2910"/>
      <c r="C2910"/>
      <c r="D2910"/>
      <c r="E2910"/>
      <c r="F2910"/>
      <c r="G2910"/>
    </row>
    <row r="2911" spans="1:7" ht="15" customHeight="1" x14ac:dyDescent="0.2">
      <c r="A2911"/>
      <c r="B2911"/>
      <c r="C2911"/>
      <c r="D2911"/>
      <c r="E2911"/>
      <c r="F2911"/>
      <c r="G2911"/>
    </row>
    <row r="2912" spans="1:7" ht="15" customHeight="1" x14ac:dyDescent="0.2">
      <c r="A2912"/>
      <c r="B2912"/>
      <c r="C2912"/>
      <c r="D2912"/>
      <c r="E2912"/>
      <c r="F2912"/>
      <c r="G2912"/>
    </row>
    <row r="2913" spans="1:7" ht="15" customHeight="1" x14ac:dyDescent="0.2">
      <c r="A2913"/>
      <c r="B2913"/>
      <c r="C2913"/>
      <c r="D2913"/>
      <c r="E2913"/>
      <c r="F2913"/>
      <c r="G2913"/>
    </row>
    <row r="2914" spans="1:7" ht="15" customHeight="1" x14ac:dyDescent="0.2">
      <c r="A2914"/>
      <c r="B2914"/>
      <c r="C2914"/>
      <c r="D2914"/>
      <c r="E2914"/>
      <c r="F2914"/>
      <c r="G2914"/>
    </row>
    <row r="2915" spans="1:7" ht="15" customHeight="1" x14ac:dyDescent="0.2">
      <c r="A2915"/>
      <c r="B2915"/>
      <c r="C2915"/>
      <c r="D2915"/>
      <c r="E2915"/>
      <c r="F2915"/>
      <c r="G2915"/>
    </row>
    <row r="2916" spans="1:7" ht="15" customHeight="1" x14ac:dyDescent="0.2">
      <c r="A2916"/>
      <c r="B2916"/>
      <c r="C2916"/>
      <c r="D2916"/>
      <c r="E2916"/>
      <c r="F2916"/>
      <c r="G2916"/>
    </row>
    <row r="2917" spans="1:7" ht="15" customHeight="1" x14ac:dyDescent="0.2">
      <c r="A2917"/>
      <c r="B2917"/>
      <c r="C2917"/>
      <c r="D2917"/>
      <c r="E2917"/>
      <c r="F2917"/>
      <c r="G2917"/>
    </row>
    <row r="2918" spans="1:7" ht="15" customHeight="1" x14ac:dyDescent="0.2">
      <c r="A2918"/>
      <c r="B2918"/>
      <c r="C2918"/>
      <c r="D2918"/>
      <c r="E2918"/>
      <c r="F2918"/>
      <c r="G2918"/>
    </row>
    <row r="2919" spans="1:7" ht="15" customHeight="1" x14ac:dyDescent="0.2">
      <c r="A2919"/>
      <c r="B2919"/>
      <c r="C2919"/>
      <c r="D2919"/>
      <c r="E2919"/>
      <c r="F2919"/>
      <c r="G2919"/>
    </row>
    <row r="2920" spans="1:7" ht="15" customHeight="1" x14ac:dyDescent="0.2">
      <c r="A2920"/>
      <c r="B2920"/>
      <c r="C2920"/>
      <c r="D2920"/>
      <c r="E2920"/>
      <c r="F2920"/>
      <c r="G2920"/>
    </row>
    <row r="2921" spans="1:7" ht="15" customHeight="1" x14ac:dyDescent="0.2">
      <c r="A2921"/>
      <c r="B2921"/>
      <c r="C2921"/>
      <c r="D2921"/>
      <c r="E2921"/>
      <c r="F2921"/>
      <c r="G2921"/>
    </row>
    <row r="2922" spans="1:7" ht="15" customHeight="1" x14ac:dyDescent="0.2">
      <c r="A2922"/>
      <c r="B2922"/>
      <c r="C2922"/>
      <c r="D2922"/>
      <c r="E2922"/>
      <c r="F2922"/>
      <c r="G2922"/>
    </row>
    <row r="2923" spans="1:7" ht="15" customHeight="1" x14ac:dyDescent="0.2">
      <c r="A2923"/>
      <c r="B2923"/>
      <c r="C2923"/>
      <c r="D2923"/>
      <c r="E2923"/>
      <c r="F2923"/>
      <c r="G2923"/>
    </row>
    <row r="2924" spans="1:7" ht="15" customHeight="1" x14ac:dyDescent="0.2">
      <c r="A2924"/>
      <c r="B2924"/>
      <c r="C2924"/>
      <c r="D2924"/>
      <c r="E2924"/>
      <c r="F2924"/>
      <c r="G2924"/>
    </row>
    <row r="2925" spans="1:7" ht="15" customHeight="1" x14ac:dyDescent="0.2">
      <c r="A2925"/>
      <c r="B2925"/>
      <c r="C2925"/>
      <c r="D2925"/>
      <c r="E2925"/>
      <c r="F2925"/>
      <c r="G2925"/>
    </row>
    <row r="2926" spans="1:7" ht="15" customHeight="1" x14ac:dyDescent="0.2">
      <c r="A2926"/>
      <c r="B2926"/>
      <c r="C2926"/>
      <c r="D2926"/>
      <c r="E2926"/>
      <c r="F2926"/>
      <c r="G2926"/>
    </row>
    <row r="2927" spans="1:7" ht="15" customHeight="1" x14ac:dyDescent="0.2">
      <c r="A2927"/>
      <c r="B2927"/>
      <c r="C2927"/>
      <c r="D2927"/>
      <c r="E2927"/>
      <c r="F2927"/>
      <c r="G2927"/>
    </row>
    <row r="2928" spans="1:7" ht="15" customHeight="1" x14ac:dyDescent="0.2">
      <c r="A2928"/>
      <c r="B2928"/>
      <c r="C2928"/>
      <c r="D2928"/>
      <c r="E2928"/>
      <c r="F2928"/>
      <c r="G2928"/>
    </row>
    <row r="2929" spans="1:7" ht="15" customHeight="1" x14ac:dyDescent="0.2">
      <c r="A2929"/>
      <c r="B2929"/>
      <c r="C2929"/>
      <c r="D2929"/>
      <c r="E2929"/>
      <c r="F2929"/>
      <c r="G2929"/>
    </row>
    <row r="2930" spans="1:7" ht="15" customHeight="1" x14ac:dyDescent="0.2">
      <c r="A2930"/>
      <c r="B2930"/>
      <c r="C2930"/>
      <c r="D2930"/>
      <c r="E2930"/>
      <c r="F2930"/>
      <c r="G2930"/>
    </row>
    <row r="2931" spans="1:7" ht="15" customHeight="1" x14ac:dyDescent="0.2">
      <c r="A2931"/>
      <c r="B2931"/>
      <c r="C2931"/>
      <c r="D2931"/>
      <c r="E2931"/>
      <c r="F2931"/>
      <c r="G2931"/>
    </row>
    <row r="2932" spans="1:7" ht="15" customHeight="1" x14ac:dyDescent="0.2">
      <c r="A2932"/>
      <c r="B2932"/>
      <c r="C2932"/>
      <c r="D2932"/>
      <c r="E2932"/>
      <c r="F2932"/>
      <c r="G2932"/>
    </row>
    <row r="2933" spans="1:7" ht="15" customHeight="1" x14ac:dyDescent="0.2">
      <c r="A2933"/>
      <c r="B2933"/>
      <c r="C2933"/>
      <c r="D2933"/>
      <c r="E2933"/>
      <c r="F2933"/>
      <c r="G2933"/>
    </row>
    <row r="2934" spans="1:7" ht="15" customHeight="1" x14ac:dyDescent="0.2">
      <c r="A2934"/>
      <c r="B2934"/>
      <c r="C2934"/>
      <c r="D2934"/>
      <c r="E2934"/>
      <c r="F2934"/>
      <c r="G2934"/>
    </row>
    <row r="2935" spans="1:7" ht="15" customHeight="1" x14ac:dyDescent="0.2">
      <c r="A2935"/>
      <c r="B2935"/>
      <c r="C2935"/>
      <c r="D2935"/>
      <c r="E2935"/>
      <c r="F2935"/>
      <c r="G2935"/>
    </row>
    <row r="2936" spans="1:7" ht="15" customHeight="1" x14ac:dyDescent="0.2">
      <c r="A2936"/>
      <c r="B2936"/>
      <c r="C2936"/>
      <c r="D2936"/>
      <c r="E2936"/>
      <c r="F2936"/>
      <c r="G2936"/>
    </row>
    <row r="2937" spans="1:7" ht="15" customHeight="1" x14ac:dyDescent="0.2">
      <c r="A2937"/>
      <c r="B2937"/>
      <c r="C2937"/>
      <c r="D2937"/>
      <c r="E2937"/>
      <c r="F2937"/>
      <c r="G2937"/>
    </row>
    <row r="2938" spans="1:7" ht="15" customHeight="1" x14ac:dyDescent="0.2">
      <c r="A2938"/>
      <c r="B2938"/>
      <c r="C2938"/>
      <c r="D2938"/>
      <c r="E2938"/>
      <c r="F2938"/>
      <c r="G2938"/>
    </row>
    <row r="2939" spans="1:7" ht="15" customHeight="1" x14ac:dyDescent="0.2">
      <c r="A2939"/>
      <c r="B2939"/>
      <c r="C2939"/>
      <c r="D2939"/>
      <c r="E2939"/>
      <c r="F2939"/>
      <c r="G2939"/>
    </row>
    <row r="2940" spans="1:7" ht="15" customHeight="1" x14ac:dyDescent="0.2">
      <c r="A2940"/>
      <c r="B2940"/>
      <c r="C2940"/>
      <c r="D2940"/>
      <c r="E2940"/>
      <c r="F2940"/>
      <c r="G2940"/>
    </row>
    <row r="2941" spans="1:7" ht="15" customHeight="1" x14ac:dyDescent="0.2">
      <c r="A2941"/>
      <c r="B2941"/>
      <c r="C2941"/>
      <c r="D2941"/>
      <c r="E2941"/>
      <c r="F2941"/>
      <c r="G2941"/>
    </row>
    <row r="2942" spans="1:7" ht="15" customHeight="1" x14ac:dyDescent="0.2">
      <c r="A2942"/>
      <c r="B2942"/>
      <c r="C2942"/>
      <c r="D2942"/>
      <c r="E2942"/>
      <c r="F2942"/>
      <c r="G2942"/>
    </row>
    <row r="2943" spans="1:7" ht="15" customHeight="1" x14ac:dyDescent="0.2">
      <c r="A2943"/>
      <c r="B2943"/>
      <c r="C2943"/>
      <c r="D2943"/>
      <c r="E2943"/>
      <c r="F2943"/>
      <c r="G2943"/>
    </row>
    <row r="2944" spans="1:7" ht="15" customHeight="1" x14ac:dyDescent="0.2">
      <c r="A2944"/>
      <c r="B2944"/>
      <c r="C2944"/>
      <c r="D2944"/>
      <c r="E2944"/>
      <c r="F2944"/>
      <c r="G2944"/>
    </row>
    <row r="2945" spans="1:7" ht="15" customHeight="1" x14ac:dyDescent="0.2">
      <c r="A2945"/>
      <c r="B2945"/>
      <c r="C2945"/>
      <c r="D2945"/>
      <c r="E2945"/>
      <c r="F2945"/>
      <c r="G2945"/>
    </row>
    <row r="2946" spans="1:7" ht="15" customHeight="1" x14ac:dyDescent="0.2">
      <c r="A2946"/>
      <c r="B2946"/>
      <c r="C2946"/>
      <c r="D2946"/>
      <c r="E2946"/>
      <c r="F2946"/>
      <c r="G2946"/>
    </row>
    <row r="2947" spans="1:7" ht="15" customHeight="1" x14ac:dyDescent="0.2">
      <c r="A2947"/>
      <c r="B2947"/>
      <c r="C2947"/>
      <c r="D2947"/>
      <c r="E2947"/>
      <c r="F2947"/>
      <c r="G2947"/>
    </row>
    <row r="2948" spans="1:7" ht="15" customHeight="1" x14ac:dyDescent="0.2">
      <c r="A2948"/>
      <c r="B2948"/>
      <c r="C2948"/>
      <c r="D2948"/>
      <c r="E2948"/>
      <c r="F2948"/>
      <c r="G2948"/>
    </row>
    <row r="2949" spans="1:7" ht="15" customHeight="1" x14ac:dyDescent="0.2">
      <c r="A2949"/>
      <c r="B2949"/>
      <c r="C2949"/>
      <c r="D2949"/>
      <c r="E2949"/>
      <c r="F2949"/>
      <c r="G2949"/>
    </row>
    <row r="2950" spans="1:7" ht="15" customHeight="1" x14ac:dyDescent="0.2">
      <c r="A2950"/>
      <c r="B2950"/>
      <c r="C2950"/>
      <c r="D2950"/>
      <c r="E2950"/>
      <c r="F2950"/>
      <c r="G2950"/>
    </row>
    <row r="2951" spans="1:7" ht="15" customHeight="1" x14ac:dyDescent="0.2">
      <c r="A2951"/>
      <c r="B2951"/>
      <c r="C2951"/>
      <c r="D2951"/>
      <c r="E2951"/>
      <c r="F2951"/>
      <c r="G2951"/>
    </row>
    <row r="2952" spans="1:7" ht="15" customHeight="1" x14ac:dyDescent="0.2">
      <c r="A2952"/>
      <c r="B2952"/>
      <c r="C2952"/>
      <c r="D2952"/>
      <c r="E2952"/>
      <c r="F2952"/>
      <c r="G2952"/>
    </row>
    <row r="2953" spans="1:7" ht="15" customHeight="1" x14ac:dyDescent="0.2">
      <c r="A2953"/>
      <c r="B2953"/>
      <c r="C2953"/>
      <c r="D2953"/>
      <c r="E2953"/>
      <c r="F2953"/>
      <c r="G2953"/>
    </row>
    <row r="2954" spans="1:7" ht="15" customHeight="1" x14ac:dyDescent="0.2">
      <c r="A2954"/>
      <c r="B2954"/>
      <c r="C2954"/>
      <c r="D2954"/>
      <c r="E2954"/>
      <c r="F2954"/>
      <c r="G2954"/>
    </row>
    <row r="2955" spans="1:7" ht="15" customHeight="1" x14ac:dyDescent="0.2">
      <c r="A2955"/>
      <c r="B2955"/>
      <c r="C2955"/>
      <c r="D2955"/>
      <c r="E2955"/>
      <c r="F2955"/>
      <c r="G2955"/>
    </row>
    <row r="2956" spans="1:7" ht="15" customHeight="1" x14ac:dyDescent="0.2">
      <c r="A2956"/>
      <c r="B2956"/>
      <c r="C2956"/>
      <c r="D2956"/>
      <c r="E2956"/>
      <c r="F2956"/>
      <c r="G2956"/>
    </row>
    <row r="2957" spans="1:7" ht="15" customHeight="1" x14ac:dyDescent="0.2">
      <c r="A2957"/>
      <c r="B2957"/>
      <c r="C2957"/>
      <c r="D2957"/>
      <c r="E2957"/>
      <c r="F2957"/>
      <c r="G2957"/>
    </row>
    <row r="2958" spans="1:7" ht="15" customHeight="1" x14ac:dyDescent="0.2">
      <c r="A2958"/>
      <c r="B2958"/>
      <c r="C2958"/>
      <c r="D2958"/>
      <c r="E2958"/>
      <c r="F2958"/>
      <c r="G2958"/>
    </row>
    <row r="2959" spans="1:7" ht="15" customHeight="1" x14ac:dyDescent="0.2">
      <c r="A2959"/>
      <c r="B2959"/>
      <c r="C2959"/>
      <c r="D2959"/>
      <c r="E2959"/>
      <c r="F2959"/>
      <c r="G2959"/>
    </row>
    <row r="2960" spans="1:7" ht="15" customHeight="1" x14ac:dyDescent="0.2">
      <c r="A2960"/>
      <c r="B2960"/>
      <c r="C2960"/>
      <c r="D2960"/>
      <c r="E2960"/>
      <c r="F2960"/>
      <c r="G2960"/>
    </row>
    <row r="2961" spans="1:7" ht="15" customHeight="1" x14ac:dyDescent="0.2">
      <c r="A2961"/>
      <c r="B2961"/>
      <c r="C2961"/>
      <c r="D2961"/>
      <c r="E2961"/>
      <c r="F2961"/>
      <c r="G2961"/>
    </row>
    <row r="2962" spans="1:7" ht="15" customHeight="1" x14ac:dyDescent="0.2">
      <c r="A2962"/>
      <c r="B2962"/>
      <c r="C2962"/>
      <c r="D2962"/>
      <c r="E2962"/>
      <c r="F2962"/>
      <c r="G2962"/>
    </row>
    <row r="2963" spans="1:7" ht="15" customHeight="1" x14ac:dyDescent="0.2">
      <c r="A2963"/>
      <c r="B2963"/>
      <c r="C2963"/>
      <c r="D2963"/>
      <c r="E2963"/>
      <c r="F2963"/>
      <c r="G2963"/>
    </row>
    <row r="2964" spans="1:7" ht="15" customHeight="1" x14ac:dyDescent="0.2">
      <c r="A2964"/>
      <c r="B2964"/>
      <c r="C2964"/>
      <c r="D2964"/>
      <c r="E2964"/>
      <c r="F2964"/>
      <c r="G2964"/>
    </row>
    <row r="2965" spans="1:7" ht="15" customHeight="1" x14ac:dyDescent="0.2">
      <c r="A2965"/>
      <c r="B2965"/>
      <c r="C2965"/>
      <c r="D2965"/>
      <c r="E2965"/>
      <c r="F2965"/>
      <c r="G2965"/>
    </row>
    <row r="2966" spans="1:7" ht="15" customHeight="1" x14ac:dyDescent="0.2">
      <c r="A2966"/>
      <c r="B2966"/>
      <c r="C2966"/>
      <c r="D2966"/>
      <c r="E2966"/>
      <c r="F2966"/>
      <c r="G2966"/>
    </row>
    <row r="2967" spans="1:7" ht="15" customHeight="1" x14ac:dyDescent="0.2">
      <c r="A2967"/>
      <c r="B2967"/>
      <c r="C2967"/>
      <c r="D2967"/>
      <c r="E2967"/>
      <c r="F2967"/>
      <c r="G2967"/>
    </row>
    <row r="2968" spans="1:7" ht="15" customHeight="1" x14ac:dyDescent="0.2">
      <c r="A2968"/>
      <c r="B2968"/>
      <c r="C2968"/>
      <c r="D2968"/>
      <c r="E2968"/>
      <c r="F2968"/>
      <c r="G2968"/>
    </row>
    <row r="2969" spans="1:7" ht="15" customHeight="1" x14ac:dyDescent="0.2">
      <c r="A2969"/>
      <c r="B2969"/>
      <c r="C2969"/>
      <c r="D2969"/>
      <c r="E2969"/>
      <c r="F2969"/>
      <c r="G2969"/>
    </row>
    <row r="2970" spans="1:7" ht="15" customHeight="1" x14ac:dyDescent="0.2">
      <c r="A2970"/>
      <c r="B2970"/>
      <c r="C2970"/>
      <c r="D2970"/>
      <c r="E2970"/>
      <c r="F2970"/>
      <c r="G2970"/>
    </row>
    <row r="2971" spans="1:7" ht="15" customHeight="1" x14ac:dyDescent="0.2">
      <c r="A2971"/>
      <c r="B2971"/>
      <c r="C2971"/>
      <c r="D2971"/>
      <c r="E2971"/>
      <c r="F2971"/>
      <c r="G2971"/>
    </row>
    <row r="2972" spans="1:7" ht="15" customHeight="1" x14ac:dyDescent="0.2">
      <c r="A2972"/>
      <c r="B2972"/>
      <c r="C2972"/>
      <c r="D2972"/>
      <c r="E2972"/>
      <c r="F2972"/>
      <c r="G2972"/>
    </row>
    <row r="2973" spans="1:7" ht="15" customHeight="1" x14ac:dyDescent="0.2">
      <c r="A2973"/>
      <c r="B2973"/>
      <c r="C2973"/>
      <c r="D2973"/>
      <c r="E2973"/>
      <c r="F2973"/>
      <c r="G2973"/>
    </row>
    <row r="2974" spans="1:7" ht="15" customHeight="1" x14ac:dyDescent="0.2">
      <c r="A2974"/>
      <c r="B2974"/>
      <c r="C2974"/>
      <c r="D2974"/>
      <c r="E2974"/>
      <c r="F2974"/>
      <c r="G2974"/>
    </row>
    <row r="2975" spans="1:7" ht="15" customHeight="1" x14ac:dyDescent="0.2">
      <c r="A2975"/>
      <c r="B2975"/>
      <c r="C2975"/>
      <c r="D2975"/>
      <c r="E2975"/>
      <c r="F2975"/>
      <c r="G2975"/>
    </row>
    <row r="2976" spans="1:7" ht="15" customHeight="1" x14ac:dyDescent="0.2">
      <c r="A2976"/>
      <c r="B2976"/>
      <c r="C2976"/>
      <c r="D2976"/>
      <c r="E2976"/>
      <c r="F2976"/>
      <c r="G2976"/>
    </row>
    <row r="2977" spans="1:7" ht="15" customHeight="1" x14ac:dyDescent="0.2">
      <c r="A2977"/>
      <c r="B2977"/>
      <c r="C2977"/>
      <c r="D2977"/>
      <c r="E2977"/>
      <c r="F2977"/>
      <c r="G2977"/>
    </row>
    <row r="2978" spans="1:7" ht="15" customHeight="1" x14ac:dyDescent="0.2">
      <c r="A2978"/>
      <c r="B2978"/>
      <c r="C2978"/>
      <c r="D2978"/>
      <c r="E2978"/>
      <c r="F2978"/>
      <c r="G2978"/>
    </row>
    <row r="2979" spans="1:7" ht="15" customHeight="1" x14ac:dyDescent="0.2">
      <c r="A2979"/>
      <c r="B2979"/>
      <c r="C2979"/>
      <c r="D2979"/>
      <c r="E2979"/>
      <c r="F2979"/>
      <c r="G2979"/>
    </row>
    <row r="2980" spans="1:7" ht="15" customHeight="1" x14ac:dyDescent="0.2">
      <c r="A2980"/>
      <c r="B2980"/>
      <c r="C2980"/>
      <c r="D2980"/>
      <c r="E2980"/>
      <c r="F2980"/>
      <c r="G2980"/>
    </row>
    <row r="2981" spans="1:7" ht="15" customHeight="1" x14ac:dyDescent="0.2">
      <c r="A2981"/>
      <c r="B2981"/>
      <c r="C2981"/>
      <c r="D2981"/>
      <c r="E2981"/>
      <c r="F2981"/>
      <c r="G2981"/>
    </row>
    <row r="2982" spans="1:7" ht="15" customHeight="1" x14ac:dyDescent="0.2">
      <c r="A2982"/>
      <c r="B2982"/>
      <c r="C2982"/>
      <c r="D2982"/>
      <c r="E2982"/>
      <c r="F2982"/>
      <c r="G2982"/>
    </row>
    <row r="2983" spans="1:7" ht="15" customHeight="1" x14ac:dyDescent="0.2">
      <c r="A2983"/>
      <c r="B2983"/>
      <c r="C2983"/>
      <c r="D2983"/>
      <c r="E2983"/>
      <c r="F2983"/>
      <c r="G2983"/>
    </row>
    <row r="2984" spans="1:7" ht="15" customHeight="1" x14ac:dyDescent="0.2">
      <c r="A2984"/>
      <c r="B2984"/>
      <c r="C2984"/>
      <c r="D2984"/>
      <c r="E2984"/>
      <c r="F2984"/>
      <c r="G2984"/>
    </row>
    <row r="2985" spans="1:7" ht="15" customHeight="1" x14ac:dyDescent="0.2">
      <c r="A2985"/>
      <c r="B2985"/>
      <c r="C2985"/>
      <c r="D2985"/>
      <c r="E2985"/>
      <c r="F2985"/>
      <c r="G2985"/>
    </row>
    <row r="2986" spans="1:7" ht="15" customHeight="1" x14ac:dyDescent="0.2">
      <c r="A2986"/>
      <c r="B2986"/>
      <c r="C2986"/>
      <c r="D2986"/>
      <c r="E2986"/>
      <c r="F2986"/>
      <c r="G2986"/>
    </row>
    <row r="2987" spans="1:7" ht="15" customHeight="1" x14ac:dyDescent="0.2">
      <c r="A2987"/>
      <c r="B2987"/>
      <c r="C2987"/>
      <c r="D2987"/>
      <c r="E2987"/>
      <c r="F2987"/>
      <c r="G2987"/>
    </row>
    <row r="2988" spans="1:7" ht="15" customHeight="1" x14ac:dyDescent="0.2">
      <c r="A2988"/>
      <c r="B2988"/>
      <c r="C2988"/>
      <c r="D2988"/>
      <c r="E2988"/>
      <c r="F2988"/>
      <c r="G2988"/>
    </row>
    <row r="2989" spans="1:7" ht="15" customHeight="1" x14ac:dyDescent="0.2">
      <c r="A2989"/>
      <c r="B2989"/>
      <c r="C2989"/>
      <c r="D2989"/>
      <c r="E2989"/>
      <c r="F2989"/>
      <c r="G2989"/>
    </row>
    <row r="2990" spans="1:7" ht="15" customHeight="1" x14ac:dyDescent="0.2">
      <c r="A2990"/>
      <c r="B2990"/>
      <c r="C2990"/>
      <c r="D2990"/>
      <c r="E2990"/>
      <c r="F2990"/>
      <c r="G2990"/>
    </row>
    <row r="2991" spans="1:7" ht="15" customHeight="1" x14ac:dyDescent="0.2">
      <c r="A2991"/>
      <c r="B2991"/>
      <c r="C2991"/>
      <c r="D2991"/>
      <c r="E2991"/>
      <c r="F2991"/>
      <c r="G2991"/>
    </row>
    <row r="2992" spans="1:7" ht="15" customHeight="1" x14ac:dyDescent="0.2">
      <c r="A2992"/>
      <c r="B2992"/>
      <c r="C2992"/>
      <c r="D2992"/>
      <c r="E2992"/>
      <c r="F2992"/>
      <c r="G2992"/>
    </row>
    <row r="2993" spans="1:7" ht="15" customHeight="1" x14ac:dyDescent="0.2">
      <c r="A2993"/>
      <c r="B2993"/>
      <c r="C2993"/>
      <c r="D2993"/>
      <c r="E2993"/>
      <c r="F2993"/>
      <c r="G2993"/>
    </row>
    <row r="2994" spans="1:7" ht="15" customHeight="1" x14ac:dyDescent="0.2">
      <c r="A2994"/>
      <c r="B2994"/>
      <c r="C2994"/>
      <c r="D2994"/>
      <c r="E2994"/>
      <c r="F2994"/>
      <c r="G2994"/>
    </row>
    <row r="2995" spans="1:7" ht="15" customHeight="1" x14ac:dyDescent="0.2">
      <c r="A2995"/>
      <c r="B2995"/>
      <c r="C2995"/>
      <c r="D2995"/>
      <c r="E2995"/>
      <c r="F2995"/>
      <c r="G2995"/>
    </row>
    <row r="2996" spans="1:7" ht="15" customHeight="1" x14ac:dyDescent="0.2">
      <c r="A2996"/>
      <c r="B2996"/>
      <c r="C2996"/>
      <c r="D2996"/>
      <c r="E2996"/>
      <c r="F2996"/>
      <c r="G2996"/>
    </row>
    <row r="2997" spans="1:7" ht="15" customHeight="1" x14ac:dyDescent="0.2">
      <c r="A2997"/>
      <c r="B2997"/>
      <c r="C2997"/>
      <c r="D2997"/>
      <c r="E2997"/>
      <c r="F2997"/>
      <c r="G2997"/>
    </row>
    <row r="2998" spans="1:7" ht="15" customHeight="1" x14ac:dyDescent="0.2">
      <c r="A2998"/>
      <c r="B2998"/>
      <c r="C2998"/>
      <c r="D2998"/>
      <c r="E2998"/>
      <c r="F2998"/>
      <c r="G2998"/>
    </row>
    <row r="2999" spans="1:7" ht="15" customHeight="1" x14ac:dyDescent="0.2">
      <c r="A2999"/>
      <c r="B2999"/>
      <c r="C2999"/>
      <c r="D2999"/>
      <c r="E2999"/>
      <c r="F2999"/>
      <c r="G2999"/>
    </row>
    <row r="3000" spans="1:7" ht="15" customHeight="1" x14ac:dyDescent="0.2">
      <c r="A3000"/>
      <c r="B3000"/>
      <c r="C3000"/>
      <c r="D3000"/>
      <c r="E3000"/>
      <c r="F3000"/>
      <c r="G3000"/>
    </row>
    <row r="3001" spans="1:7" ht="15" customHeight="1" x14ac:dyDescent="0.2">
      <c r="A3001"/>
      <c r="B3001"/>
      <c r="C3001"/>
      <c r="D3001"/>
      <c r="E3001"/>
      <c r="F3001"/>
      <c r="G3001"/>
    </row>
    <row r="3002" spans="1:7" ht="15" customHeight="1" x14ac:dyDescent="0.2">
      <c r="A3002"/>
      <c r="B3002"/>
      <c r="C3002"/>
      <c r="D3002"/>
      <c r="E3002"/>
      <c r="F3002"/>
      <c r="G3002"/>
    </row>
    <row r="3003" spans="1:7" ht="15" customHeight="1" x14ac:dyDescent="0.2">
      <c r="A3003"/>
      <c r="B3003"/>
      <c r="C3003"/>
      <c r="D3003"/>
      <c r="E3003"/>
      <c r="F3003"/>
      <c r="G3003"/>
    </row>
    <row r="3004" spans="1:7" ht="15" customHeight="1" x14ac:dyDescent="0.2">
      <c r="A3004"/>
      <c r="B3004"/>
      <c r="C3004"/>
      <c r="D3004"/>
      <c r="E3004"/>
      <c r="F3004"/>
      <c r="G3004"/>
    </row>
    <row r="3005" spans="1:7" ht="15" customHeight="1" x14ac:dyDescent="0.2">
      <c r="A3005"/>
      <c r="B3005"/>
      <c r="C3005"/>
      <c r="D3005"/>
      <c r="E3005"/>
      <c r="F3005"/>
      <c r="G3005"/>
    </row>
    <row r="3006" spans="1:7" ht="15" customHeight="1" x14ac:dyDescent="0.2">
      <c r="A3006"/>
      <c r="B3006"/>
      <c r="C3006"/>
      <c r="D3006"/>
      <c r="E3006"/>
      <c r="F3006"/>
      <c r="G3006"/>
    </row>
    <row r="3007" spans="1:7" ht="15" customHeight="1" x14ac:dyDescent="0.2">
      <c r="A3007"/>
      <c r="B3007"/>
      <c r="C3007"/>
      <c r="D3007"/>
      <c r="E3007"/>
      <c r="F3007"/>
      <c r="G3007"/>
    </row>
    <row r="3008" spans="1:7" ht="15" customHeight="1" x14ac:dyDescent="0.2">
      <c r="A3008"/>
      <c r="B3008"/>
      <c r="C3008"/>
      <c r="D3008"/>
      <c r="E3008"/>
      <c r="F3008"/>
      <c r="G3008"/>
    </row>
    <row r="3009" spans="1:7" ht="15" customHeight="1" x14ac:dyDescent="0.2">
      <c r="A3009"/>
      <c r="B3009"/>
      <c r="C3009"/>
      <c r="D3009"/>
      <c r="E3009"/>
      <c r="F3009"/>
      <c r="G3009"/>
    </row>
    <row r="3010" spans="1:7" ht="15" customHeight="1" x14ac:dyDescent="0.2">
      <c r="A3010"/>
      <c r="B3010"/>
      <c r="C3010"/>
      <c r="D3010"/>
      <c r="E3010"/>
      <c r="F3010"/>
      <c r="G3010"/>
    </row>
    <row r="3011" spans="1:7" ht="15" customHeight="1" x14ac:dyDescent="0.2">
      <c r="A3011"/>
      <c r="B3011"/>
      <c r="C3011"/>
      <c r="D3011"/>
      <c r="E3011"/>
      <c r="F3011"/>
      <c r="G3011"/>
    </row>
    <row r="3012" spans="1:7" ht="15" customHeight="1" x14ac:dyDescent="0.2">
      <c r="A3012"/>
      <c r="B3012"/>
      <c r="C3012"/>
      <c r="D3012"/>
      <c r="E3012"/>
      <c r="F3012"/>
      <c r="G3012"/>
    </row>
    <row r="3013" spans="1:7" ht="15" customHeight="1" x14ac:dyDescent="0.2">
      <c r="A3013"/>
      <c r="B3013"/>
      <c r="C3013"/>
      <c r="D3013"/>
      <c r="E3013"/>
      <c r="F3013"/>
      <c r="G3013"/>
    </row>
    <row r="3014" spans="1:7" ht="15" customHeight="1" x14ac:dyDescent="0.2">
      <c r="A3014"/>
      <c r="B3014"/>
      <c r="C3014"/>
      <c r="D3014"/>
      <c r="E3014"/>
      <c r="F3014"/>
      <c r="G3014"/>
    </row>
    <row r="3015" spans="1:7" ht="15" customHeight="1" x14ac:dyDescent="0.2">
      <c r="A3015"/>
      <c r="B3015"/>
      <c r="C3015"/>
      <c r="D3015"/>
      <c r="E3015"/>
      <c r="F3015"/>
      <c r="G3015"/>
    </row>
    <row r="3016" spans="1:7" ht="15" customHeight="1" x14ac:dyDescent="0.2">
      <c r="A3016"/>
      <c r="B3016"/>
      <c r="C3016"/>
      <c r="D3016"/>
      <c r="E3016"/>
      <c r="F3016"/>
      <c r="G3016"/>
    </row>
    <row r="3017" spans="1:7" ht="15" customHeight="1" x14ac:dyDescent="0.2">
      <c r="A3017"/>
      <c r="B3017"/>
      <c r="C3017"/>
      <c r="D3017"/>
      <c r="E3017"/>
      <c r="F3017"/>
      <c r="G3017"/>
    </row>
    <row r="3018" spans="1:7" ht="15" customHeight="1" x14ac:dyDescent="0.2">
      <c r="A3018"/>
      <c r="B3018"/>
      <c r="C3018"/>
      <c r="D3018"/>
      <c r="E3018"/>
      <c r="F3018"/>
      <c r="G3018"/>
    </row>
    <row r="3019" spans="1:7" ht="15" customHeight="1" x14ac:dyDescent="0.2">
      <c r="A3019"/>
      <c r="B3019"/>
      <c r="C3019"/>
      <c r="D3019"/>
      <c r="E3019"/>
      <c r="F3019"/>
      <c r="G3019"/>
    </row>
    <row r="3020" spans="1:7" ht="15" customHeight="1" x14ac:dyDescent="0.2">
      <c r="A3020"/>
      <c r="B3020"/>
      <c r="C3020"/>
      <c r="D3020"/>
      <c r="E3020"/>
      <c r="F3020"/>
      <c r="G3020"/>
    </row>
    <row r="3021" spans="1:7" ht="15" customHeight="1" x14ac:dyDescent="0.2">
      <c r="A3021"/>
      <c r="B3021"/>
      <c r="C3021"/>
      <c r="D3021"/>
      <c r="E3021"/>
      <c r="F3021"/>
      <c r="G3021"/>
    </row>
    <row r="3022" spans="1:7" ht="15" customHeight="1" x14ac:dyDescent="0.2">
      <c r="A3022"/>
      <c r="B3022"/>
      <c r="C3022"/>
      <c r="D3022"/>
      <c r="E3022"/>
      <c r="F3022"/>
      <c r="G3022"/>
    </row>
    <row r="3023" spans="1:7" ht="15" customHeight="1" x14ac:dyDescent="0.2">
      <c r="A3023"/>
      <c r="B3023"/>
      <c r="C3023"/>
      <c r="D3023"/>
      <c r="E3023"/>
      <c r="F3023"/>
      <c r="G3023"/>
    </row>
    <row r="3024" spans="1:7" ht="15" customHeight="1" x14ac:dyDescent="0.2">
      <c r="A3024"/>
      <c r="B3024"/>
      <c r="C3024"/>
      <c r="D3024"/>
      <c r="E3024"/>
      <c r="F3024"/>
      <c r="G3024"/>
    </row>
    <row r="3025" spans="1:7" ht="15" customHeight="1" x14ac:dyDescent="0.2">
      <c r="A3025"/>
      <c r="B3025"/>
      <c r="C3025"/>
      <c r="D3025"/>
      <c r="E3025"/>
      <c r="F3025"/>
      <c r="G3025"/>
    </row>
    <row r="3026" spans="1:7" ht="15" customHeight="1" x14ac:dyDescent="0.2">
      <c r="A3026"/>
      <c r="B3026"/>
      <c r="C3026"/>
      <c r="D3026"/>
      <c r="E3026"/>
      <c r="F3026"/>
      <c r="G3026"/>
    </row>
    <row r="3027" spans="1:7" ht="15" customHeight="1" x14ac:dyDescent="0.2">
      <c r="A3027"/>
      <c r="B3027"/>
      <c r="C3027"/>
      <c r="D3027"/>
      <c r="E3027"/>
      <c r="F3027"/>
      <c r="G3027"/>
    </row>
    <row r="3028" spans="1:7" ht="15" customHeight="1" x14ac:dyDescent="0.2">
      <c r="A3028"/>
      <c r="B3028"/>
      <c r="C3028"/>
      <c r="D3028"/>
      <c r="E3028"/>
      <c r="F3028"/>
      <c r="G3028"/>
    </row>
    <row r="3029" spans="1:7" ht="15" customHeight="1" x14ac:dyDescent="0.2">
      <c r="A3029"/>
      <c r="B3029"/>
      <c r="C3029"/>
      <c r="D3029"/>
      <c r="E3029"/>
      <c r="F3029"/>
      <c r="G3029"/>
    </row>
    <row r="3030" spans="1:7" ht="15" customHeight="1" x14ac:dyDescent="0.2">
      <c r="A3030"/>
      <c r="B3030"/>
      <c r="C3030"/>
      <c r="D3030"/>
      <c r="E3030"/>
      <c r="F3030"/>
      <c r="G3030"/>
    </row>
    <row r="3031" spans="1:7" ht="15" customHeight="1" x14ac:dyDescent="0.2">
      <c r="A3031"/>
      <c r="B3031"/>
      <c r="C3031"/>
      <c r="D3031"/>
      <c r="E3031"/>
      <c r="F3031"/>
      <c r="G3031"/>
    </row>
    <row r="3032" spans="1:7" ht="15" customHeight="1" x14ac:dyDescent="0.2">
      <c r="A3032"/>
      <c r="B3032"/>
      <c r="C3032"/>
      <c r="D3032"/>
      <c r="E3032"/>
      <c r="F3032"/>
      <c r="G3032"/>
    </row>
    <row r="3033" spans="1:7" ht="15" customHeight="1" x14ac:dyDescent="0.2">
      <c r="A3033"/>
      <c r="B3033"/>
      <c r="C3033"/>
      <c r="D3033"/>
      <c r="E3033"/>
      <c r="F3033"/>
      <c r="G3033"/>
    </row>
    <row r="3034" spans="1:7" ht="15" customHeight="1" x14ac:dyDescent="0.2">
      <c r="A3034"/>
      <c r="B3034"/>
      <c r="C3034"/>
      <c r="D3034"/>
      <c r="E3034"/>
      <c r="F3034"/>
      <c r="G3034"/>
    </row>
    <row r="3035" spans="1:7" ht="15" customHeight="1" x14ac:dyDescent="0.2">
      <c r="A3035"/>
      <c r="B3035"/>
      <c r="C3035"/>
      <c r="D3035"/>
      <c r="E3035"/>
      <c r="F3035"/>
      <c r="G3035"/>
    </row>
    <row r="3036" spans="1:7" ht="15" customHeight="1" x14ac:dyDescent="0.2">
      <c r="A3036"/>
      <c r="B3036"/>
      <c r="C3036"/>
      <c r="D3036"/>
      <c r="E3036"/>
      <c r="F3036"/>
      <c r="G3036"/>
    </row>
    <row r="3037" spans="1:7" ht="15" customHeight="1" x14ac:dyDescent="0.2">
      <c r="A3037"/>
      <c r="B3037"/>
      <c r="C3037"/>
      <c r="D3037"/>
      <c r="E3037"/>
      <c r="F3037"/>
      <c r="G3037"/>
    </row>
    <row r="3038" spans="1:7" ht="15" customHeight="1" x14ac:dyDescent="0.2">
      <c r="A3038"/>
      <c r="B3038"/>
      <c r="C3038"/>
      <c r="D3038"/>
      <c r="E3038"/>
      <c r="F3038"/>
      <c r="G3038"/>
    </row>
    <row r="3039" spans="1:7" ht="15" customHeight="1" x14ac:dyDescent="0.2">
      <c r="A3039"/>
      <c r="B3039"/>
      <c r="C3039"/>
      <c r="D3039"/>
      <c r="E3039"/>
      <c r="F3039"/>
      <c r="G3039"/>
    </row>
    <row r="3040" spans="1:7" ht="15" customHeight="1" x14ac:dyDescent="0.2">
      <c r="A3040"/>
      <c r="B3040"/>
      <c r="C3040"/>
      <c r="D3040"/>
      <c r="E3040"/>
      <c r="F3040"/>
      <c r="G3040"/>
    </row>
    <row r="3041" spans="1:7" ht="15" customHeight="1" x14ac:dyDescent="0.2">
      <c r="A3041"/>
      <c r="B3041"/>
      <c r="C3041"/>
      <c r="D3041"/>
      <c r="E3041"/>
      <c r="F3041"/>
      <c r="G3041"/>
    </row>
    <row r="3042" spans="1:7" ht="15" customHeight="1" x14ac:dyDescent="0.2">
      <c r="A3042"/>
      <c r="B3042"/>
      <c r="C3042"/>
      <c r="D3042"/>
      <c r="E3042"/>
      <c r="F3042"/>
      <c r="G3042"/>
    </row>
    <row r="3043" spans="1:7" ht="15" customHeight="1" x14ac:dyDescent="0.2">
      <c r="A3043"/>
      <c r="B3043"/>
      <c r="C3043"/>
      <c r="D3043"/>
      <c r="E3043"/>
      <c r="F3043"/>
      <c r="G3043"/>
    </row>
    <row r="3044" spans="1:7" ht="15" customHeight="1" x14ac:dyDescent="0.2">
      <c r="A3044"/>
      <c r="B3044"/>
      <c r="C3044"/>
      <c r="D3044"/>
      <c r="E3044"/>
      <c r="F3044"/>
      <c r="G3044"/>
    </row>
    <row r="3045" spans="1:7" ht="15" customHeight="1" x14ac:dyDescent="0.2">
      <c r="A3045"/>
      <c r="B3045"/>
      <c r="C3045"/>
      <c r="D3045"/>
      <c r="E3045"/>
      <c r="F3045"/>
      <c r="G3045"/>
    </row>
    <row r="3046" spans="1:7" ht="15" customHeight="1" x14ac:dyDescent="0.2">
      <c r="A3046"/>
      <c r="B3046"/>
      <c r="C3046"/>
      <c r="D3046"/>
      <c r="E3046"/>
      <c r="F3046"/>
      <c r="G3046"/>
    </row>
    <row r="3047" spans="1:7" ht="15" customHeight="1" x14ac:dyDescent="0.2">
      <c r="A3047"/>
      <c r="B3047"/>
      <c r="C3047"/>
      <c r="D3047"/>
      <c r="E3047"/>
      <c r="F3047"/>
      <c r="G3047"/>
    </row>
    <row r="3048" spans="1:7" ht="15" customHeight="1" x14ac:dyDescent="0.2">
      <c r="A3048"/>
      <c r="B3048"/>
      <c r="C3048"/>
      <c r="D3048"/>
      <c r="E3048"/>
      <c r="F3048"/>
      <c r="G3048"/>
    </row>
    <row r="3049" spans="1:7" ht="15" customHeight="1" x14ac:dyDescent="0.2">
      <c r="A3049"/>
      <c r="B3049"/>
      <c r="C3049"/>
      <c r="D3049"/>
      <c r="E3049"/>
      <c r="F3049"/>
      <c r="G3049"/>
    </row>
    <row r="3050" spans="1:7" ht="15" customHeight="1" x14ac:dyDescent="0.2">
      <c r="A3050"/>
      <c r="B3050"/>
      <c r="C3050"/>
      <c r="D3050"/>
      <c r="E3050"/>
      <c r="F3050"/>
      <c r="G3050"/>
    </row>
    <row r="3051" spans="1:7" ht="15" customHeight="1" x14ac:dyDescent="0.2">
      <c r="A3051"/>
      <c r="B3051"/>
      <c r="C3051"/>
      <c r="D3051"/>
      <c r="E3051"/>
      <c r="F3051"/>
      <c r="G3051"/>
    </row>
    <row r="3052" spans="1:7" ht="15" customHeight="1" x14ac:dyDescent="0.2">
      <c r="A3052"/>
      <c r="B3052"/>
      <c r="C3052"/>
      <c r="D3052"/>
      <c r="E3052"/>
      <c r="F3052"/>
      <c r="G3052"/>
    </row>
    <row r="3053" spans="1:7" ht="15" customHeight="1" x14ac:dyDescent="0.2">
      <c r="A3053"/>
      <c r="B3053"/>
      <c r="C3053"/>
      <c r="D3053"/>
      <c r="E3053"/>
      <c r="F3053"/>
      <c r="G3053"/>
    </row>
    <row r="3054" spans="1:7" ht="15" customHeight="1" x14ac:dyDescent="0.2">
      <c r="A3054"/>
      <c r="B3054"/>
      <c r="C3054"/>
      <c r="D3054"/>
      <c r="E3054"/>
      <c r="F3054"/>
      <c r="G3054"/>
    </row>
    <row r="3055" spans="1:7" ht="15" customHeight="1" x14ac:dyDescent="0.2">
      <c r="A3055"/>
      <c r="B3055"/>
      <c r="C3055"/>
      <c r="D3055"/>
      <c r="E3055"/>
      <c r="F3055"/>
      <c r="G3055"/>
    </row>
    <row r="3056" spans="1:7" ht="15" customHeight="1" x14ac:dyDescent="0.2">
      <c r="A3056"/>
      <c r="B3056"/>
      <c r="C3056"/>
      <c r="D3056"/>
      <c r="E3056"/>
      <c r="F3056"/>
      <c r="G3056"/>
    </row>
    <row r="3057" spans="1:7" ht="15" customHeight="1" x14ac:dyDescent="0.2">
      <c r="A3057"/>
      <c r="B3057"/>
      <c r="C3057"/>
      <c r="D3057"/>
      <c r="E3057"/>
      <c r="F3057"/>
      <c r="G3057"/>
    </row>
    <row r="3058" spans="1:7" ht="15" customHeight="1" x14ac:dyDescent="0.2">
      <c r="A3058"/>
      <c r="B3058"/>
      <c r="C3058"/>
      <c r="D3058"/>
      <c r="E3058"/>
      <c r="F3058"/>
      <c r="G3058"/>
    </row>
    <row r="3059" spans="1:7" ht="15" customHeight="1" x14ac:dyDescent="0.2">
      <c r="A3059"/>
      <c r="B3059"/>
      <c r="C3059"/>
      <c r="D3059"/>
      <c r="E3059"/>
      <c r="F3059"/>
      <c r="G3059"/>
    </row>
    <row r="3060" spans="1:7" ht="15" customHeight="1" x14ac:dyDescent="0.2">
      <c r="A3060"/>
      <c r="B3060"/>
      <c r="C3060"/>
      <c r="D3060"/>
      <c r="E3060"/>
      <c r="F3060"/>
      <c r="G3060"/>
    </row>
    <row r="3061" spans="1:7" ht="15" customHeight="1" x14ac:dyDescent="0.2">
      <c r="A3061"/>
      <c r="B3061"/>
      <c r="C3061"/>
      <c r="D3061"/>
      <c r="E3061"/>
      <c r="F3061"/>
      <c r="G3061"/>
    </row>
    <row r="3062" spans="1:7" ht="15" customHeight="1" x14ac:dyDescent="0.2">
      <c r="A3062"/>
      <c r="B3062"/>
      <c r="C3062"/>
      <c r="D3062"/>
      <c r="E3062"/>
      <c r="F3062"/>
      <c r="G3062"/>
    </row>
    <row r="3063" spans="1:7" ht="15" customHeight="1" x14ac:dyDescent="0.2">
      <c r="A3063"/>
      <c r="B3063"/>
      <c r="C3063"/>
      <c r="D3063"/>
      <c r="E3063"/>
      <c r="F3063"/>
      <c r="G3063"/>
    </row>
    <row r="3064" spans="1:7" ht="15" customHeight="1" x14ac:dyDescent="0.2">
      <c r="A3064"/>
      <c r="B3064"/>
      <c r="C3064"/>
      <c r="D3064"/>
      <c r="E3064"/>
      <c r="F3064"/>
      <c r="G3064"/>
    </row>
    <row r="3065" spans="1:7" ht="15" customHeight="1" x14ac:dyDescent="0.2">
      <c r="A3065"/>
      <c r="B3065"/>
      <c r="C3065"/>
      <c r="D3065"/>
      <c r="E3065"/>
      <c r="F3065"/>
      <c r="G3065"/>
    </row>
    <row r="3066" spans="1:7" ht="15" customHeight="1" x14ac:dyDescent="0.2">
      <c r="A3066"/>
      <c r="B3066"/>
      <c r="C3066"/>
      <c r="D3066"/>
      <c r="E3066"/>
      <c r="F3066"/>
      <c r="G3066"/>
    </row>
    <row r="3067" spans="1:7" ht="15" customHeight="1" x14ac:dyDescent="0.2">
      <c r="A3067"/>
      <c r="B3067"/>
      <c r="C3067"/>
      <c r="D3067"/>
      <c r="E3067"/>
      <c r="F3067"/>
      <c r="G3067"/>
    </row>
    <row r="3068" spans="1:7" ht="15" customHeight="1" x14ac:dyDescent="0.2">
      <c r="A3068"/>
      <c r="B3068"/>
      <c r="C3068"/>
      <c r="D3068"/>
      <c r="E3068"/>
      <c r="F3068"/>
      <c r="G3068"/>
    </row>
    <row r="3069" spans="1:7" ht="15" customHeight="1" x14ac:dyDescent="0.2">
      <c r="A3069"/>
      <c r="B3069"/>
      <c r="C3069"/>
      <c r="D3069"/>
      <c r="E3069"/>
      <c r="F3069"/>
      <c r="G3069"/>
    </row>
    <row r="3070" spans="1:7" ht="15" customHeight="1" x14ac:dyDescent="0.2">
      <c r="A3070"/>
      <c r="B3070"/>
      <c r="C3070"/>
      <c r="D3070"/>
      <c r="E3070"/>
      <c r="F3070"/>
      <c r="G3070"/>
    </row>
    <row r="3071" spans="1:7" ht="15" customHeight="1" x14ac:dyDescent="0.2">
      <c r="A3071"/>
      <c r="B3071"/>
      <c r="C3071"/>
      <c r="D3071"/>
      <c r="E3071"/>
      <c r="F3071"/>
      <c r="G3071"/>
    </row>
    <row r="3072" spans="1:7" ht="15" customHeight="1" x14ac:dyDescent="0.2">
      <c r="A3072"/>
      <c r="B3072"/>
      <c r="C3072"/>
      <c r="D3072"/>
      <c r="E3072"/>
      <c r="F3072"/>
      <c r="G3072"/>
    </row>
    <row r="3073" spans="1:7" ht="15" customHeight="1" x14ac:dyDescent="0.2">
      <c r="A3073"/>
      <c r="B3073"/>
      <c r="C3073"/>
      <c r="D3073"/>
      <c r="E3073"/>
      <c r="F3073"/>
      <c r="G3073"/>
    </row>
    <row r="3074" spans="1:7" ht="15" customHeight="1" x14ac:dyDescent="0.2">
      <c r="A3074"/>
      <c r="B3074"/>
      <c r="C3074"/>
      <c r="D3074"/>
      <c r="E3074"/>
      <c r="F3074"/>
      <c r="G3074"/>
    </row>
    <row r="3075" spans="1:7" ht="15" customHeight="1" x14ac:dyDescent="0.2">
      <c r="A3075"/>
      <c r="B3075"/>
      <c r="C3075"/>
      <c r="D3075"/>
      <c r="E3075"/>
      <c r="F3075"/>
      <c r="G3075"/>
    </row>
    <row r="3076" spans="1:7" ht="15" customHeight="1" x14ac:dyDescent="0.2">
      <c r="A3076"/>
      <c r="B3076"/>
      <c r="C3076"/>
      <c r="D3076"/>
      <c r="E3076"/>
      <c r="F3076"/>
      <c r="G3076"/>
    </row>
    <row r="3077" spans="1:7" ht="15" customHeight="1" x14ac:dyDescent="0.2">
      <c r="A3077"/>
      <c r="B3077"/>
      <c r="C3077"/>
      <c r="D3077"/>
      <c r="E3077"/>
      <c r="F3077"/>
      <c r="G3077"/>
    </row>
    <row r="3078" spans="1:7" ht="15" customHeight="1" x14ac:dyDescent="0.2">
      <c r="A3078"/>
      <c r="B3078"/>
      <c r="C3078"/>
      <c r="D3078"/>
      <c r="E3078"/>
      <c r="F3078"/>
      <c r="G3078"/>
    </row>
    <row r="3079" spans="1:7" ht="15" customHeight="1" x14ac:dyDescent="0.2">
      <c r="A3079"/>
      <c r="B3079"/>
      <c r="C3079"/>
      <c r="D3079"/>
      <c r="E3079"/>
      <c r="F3079"/>
      <c r="G3079"/>
    </row>
    <row r="3080" spans="1:7" ht="15" customHeight="1" x14ac:dyDescent="0.2">
      <c r="A3080"/>
      <c r="B3080"/>
      <c r="C3080"/>
      <c r="D3080"/>
      <c r="E3080"/>
      <c r="F3080"/>
      <c r="G3080"/>
    </row>
    <row r="3081" spans="1:7" ht="15" customHeight="1" x14ac:dyDescent="0.2">
      <c r="A3081"/>
      <c r="B3081"/>
      <c r="C3081"/>
      <c r="D3081"/>
      <c r="E3081"/>
      <c r="F3081"/>
      <c r="G3081"/>
    </row>
    <row r="3082" spans="1:7" ht="15" customHeight="1" x14ac:dyDescent="0.2">
      <c r="A3082"/>
      <c r="B3082"/>
      <c r="C3082"/>
      <c r="D3082"/>
      <c r="E3082"/>
      <c r="F3082"/>
      <c r="G3082"/>
    </row>
    <row r="3083" spans="1:7" ht="15" customHeight="1" x14ac:dyDescent="0.2">
      <c r="A3083"/>
      <c r="B3083"/>
      <c r="C3083"/>
      <c r="D3083"/>
      <c r="E3083"/>
      <c r="F3083"/>
      <c r="G3083"/>
    </row>
    <row r="3084" spans="1:7" ht="15" customHeight="1" x14ac:dyDescent="0.2">
      <c r="A3084"/>
      <c r="B3084"/>
      <c r="C3084"/>
      <c r="D3084"/>
      <c r="E3084"/>
      <c r="F3084"/>
      <c r="G3084"/>
    </row>
    <row r="3085" spans="1:7" ht="15" customHeight="1" x14ac:dyDescent="0.2">
      <c r="A3085"/>
      <c r="B3085"/>
      <c r="C3085"/>
      <c r="D3085"/>
      <c r="E3085"/>
      <c r="F3085"/>
      <c r="G3085"/>
    </row>
    <row r="3086" spans="1:7" ht="15" customHeight="1" x14ac:dyDescent="0.2">
      <c r="A3086"/>
      <c r="B3086"/>
      <c r="C3086"/>
      <c r="D3086"/>
      <c r="E3086"/>
      <c r="F3086"/>
      <c r="G3086"/>
    </row>
    <row r="3087" spans="1:7" ht="15" customHeight="1" x14ac:dyDescent="0.2">
      <c r="A3087"/>
      <c r="B3087"/>
      <c r="C3087"/>
      <c r="D3087"/>
      <c r="E3087"/>
      <c r="F3087"/>
      <c r="G3087"/>
    </row>
    <row r="3088" spans="1:7" ht="15" customHeight="1" x14ac:dyDescent="0.2">
      <c r="A3088"/>
      <c r="B3088"/>
      <c r="C3088"/>
      <c r="D3088"/>
      <c r="E3088"/>
      <c r="F3088"/>
      <c r="G3088"/>
    </row>
    <row r="3089" spans="1:7" ht="15" customHeight="1" x14ac:dyDescent="0.2">
      <c r="A3089"/>
      <c r="B3089"/>
      <c r="C3089"/>
      <c r="D3089"/>
      <c r="E3089"/>
      <c r="F3089"/>
      <c r="G3089"/>
    </row>
    <row r="3090" spans="1:7" ht="15" customHeight="1" x14ac:dyDescent="0.2">
      <c r="A3090"/>
      <c r="B3090"/>
      <c r="C3090"/>
      <c r="D3090"/>
      <c r="E3090"/>
      <c r="F3090"/>
      <c r="G3090"/>
    </row>
    <row r="3091" spans="1:7" ht="15" customHeight="1" x14ac:dyDescent="0.2">
      <c r="A3091"/>
      <c r="B3091"/>
      <c r="C3091"/>
      <c r="D3091"/>
      <c r="E3091"/>
      <c r="F3091"/>
      <c r="G3091"/>
    </row>
    <row r="3092" spans="1:7" ht="15" customHeight="1" x14ac:dyDescent="0.2">
      <c r="A3092"/>
      <c r="B3092"/>
      <c r="C3092"/>
      <c r="D3092"/>
      <c r="E3092"/>
      <c r="F3092"/>
      <c r="G3092"/>
    </row>
    <row r="3093" spans="1:7" ht="15" customHeight="1" x14ac:dyDescent="0.2">
      <c r="A3093"/>
      <c r="B3093"/>
      <c r="C3093"/>
      <c r="D3093"/>
      <c r="E3093"/>
      <c r="F3093"/>
      <c r="G3093"/>
    </row>
    <row r="3094" spans="1:7" ht="15" customHeight="1" x14ac:dyDescent="0.2">
      <c r="A3094"/>
      <c r="B3094"/>
      <c r="C3094"/>
      <c r="D3094"/>
      <c r="E3094"/>
      <c r="F3094"/>
      <c r="G3094"/>
    </row>
    <row r="3095" spans="1:7" ht="15" customHeight="1" x14ac:dyDescent="0.2">
      <c r="A3095"/>
      <c r="B3095"/>
      <c r="C3095"/>
      <c r="D3095"/>
      <c r="E3095"/>
      <c r="F3095"/>
      <c r="G3095"/>
    </row>
    <row r="3096" spans="1:7" ht="15" customHeight="1" x14ac:dyDescent="0.2">
      <c r="A3096"/>
      <c r="B3096"/>
      <c r="C3096"/>
      <c r="D3096"/>
      <c r="E3096"/>
      <c r="F3096"/>
      <c r="G3096"/>
    </row>
    <row r="3097" spans="1:7" ht="15" customHeight="1" x14ac:dyDescent="0.2">
      <c r="A3097"/>
      <c r="B3097"/>
      <c r="C3097"/>
      <c r="D3097"/>
      <c r="E3097"/>
      <c r="F3097"/>
      <c r="G3097"/>
    </row>
    <row r="3098" spans="1:7" ht="15" customHeight="1" x14ac:dyDescent="0.2">
      <c r="A3098"/>
      <c r="B3098"/>
      <c r="C3098"/>
      <c r="D3098"/>
      <c r="E3098"/>
      <c r="F3098"/>
      <c r="G3098"/>
    </row>
    <row r="3099" spans="1:7" ht="15" customHeight="1" x14ac:dyDescent="0.2">
      <c r="A3099"/>
      <c r="B3099"/>
      <c r="C3099"/>
      <c r="D3099"/>
      <c r="E3099"/>
      <c r="F3099"/>
      <c r="G3099"/>
    </row>
    <row r="3100" spans="1:7" ht="15" customHeight="1" x14ac:dyDescent="0.2">
      <c r="A3100"/>
      <c r="B3100"/>
      <c r="C3100"/>
      <c r="D3100"/>
      <c r="E3100"/>
      <c r="F3100"/>
      <c r="G3100"/>
    </row>
    <row r="3101" spans="1:7" ht="15" customHeight="1" x14ac:dyDescent="0.2">
      <c r="A3101"/>
      <c r="B3101"/>
      <c r="C3101"/>
      <c r="D3101"/>
      <c r="E3101"/>
      <c r="F3101"/>
      <c r="G3101"/>
    </row>
    <row r="3102" spans="1:7" ht="15" customHeight="1" x14ac:dyDescent="0.2">
      <c r="A3102"/>
      <c r="B3102"/>
      <c r="C3102"/>
      <c r="D3102"/>
      <c r="E3102"/>
      <c r="F3102"/>
      <c r="G3102"/>
    </row>
    <row r="3103" spans="1:7" ht="15" customHeight="1" x14ac:dyDescent="0.2">
      <c r="A3103"/>
      <c r="B3103"/>
      <c r="C3103"/>
      <c r="D3103"/>
      <c r="E3103"/>
      <c r="F3103"/>
      <c r="G3103"/>
    </row>
    <row r="3104" spans="1:7" ht="15" customHeight="1" x14ac:dyDescent="0.2">
      <c r="A3104"/>
      <c r="B3104"/>
      <c r="C3104"/>
      <c r="D3104"/>
      <c r="E3104"/>
      <c r="F3104"/>
      <c r="G3104"/>
    </row>
    <row r="3105" spans="1:7" ht="15" customHeight="1" x14ac:dyDescent="0.2">
      <c r="A3105"/>
      <c r="B3105"/>
      <c r="C3105"/>
      <c r="D3105"/>
      <c r="E3105"/>
      <c r="F3105"/>
      <c r="G3105"/>
    </row>
    <row r="3106" spans="1:7" ht="15" customHeight="1" x14ac:dyDescent="0.2">
      <c r="A3106"/>
      <c r="B3106"/>
      <c r="C3106"/>
      <c r="D3106"/>
      <c r="E3106"/>
      <c r="F3106"/>
      <c r="G3106"/>
    </row>
    <row r="3107" spans="1:7" ht="15" customHeight="1" x14ac:dyDescent="0.2">
      <c r="A3107"/>
      <c r="B3107"/>
      <c r="C3107"/>
      <c r="D3107"/>
      <c r="E3107"/>
      <c r="F3107"/>
      <c r="G3107"/>
    </row>
    <row r="3108" spans="1:7" ht="15" customHeight="1" x14ac:dyDescent="0.2">
      <c r="A3108"/>
      <c r="B3108"/>
      <c r="C3108"/>
      <c r="D3108"/>
      <c r="E3108"/>
      <c r="F3108"/>
      <c r="G3108"/>
    </row>
    <row r="3109" spans="1:7" ht="15" customHeight="1" x14ac:dyDescent="0.2">
      <c r="A3109"/>
      <c r="B3109"/>
      <c r="C3109"/>
      <c r="D3109"/>
      <c r="E3109"/>
      <c r="F3109"/>
      <c r="G3109"/>
    </row>
    <row r="3110" spans="1:7" ht="15" customHeight="1" x14ac:dyDescent="0.2">
      <c r="A3110"/>
      <c r="B3110"/>
      <c r="C3110"/>
      <c r="D3110"/>
      <c r="E3110"/>
      <c r="F3110"/>
      <c r="G3110"/>
    </row>
    <row r="3111" spans="1:7" ht="15" customHeight="1" x14ac:dyDescent="0.2">
      <c r="A3111"/>
      <c r="B3111"/>
      <c r="C3111"/>
      <c r="D3111"/>
      <c r="E3111"/>
      <c r="F3111"/>
      <c r="G3111"/>
    </row>
    <row r="3112" spans="1:7" ht="15" customHeight="1" x14ac:dyDescent="0.2">
      <c r="A3112"/>
      <c r="B3112"/>
      <c r="C3112"/>
      <c r="D3112"/>
      <c r="E3112"/>
      <c r="F3112"/>
      <c r="G3112"/>
    </row>
    <row r="3113" spans="1:7" ht="15" customHeight="1" x14ac:dyDescent="0.2">
      <c r="A3113"/>
      <c r="B3113"/>
      <c r="C3113"/>
      <c r="D3113"/>
      <c r="E3113"/>
      <c r="F3113"/>
      <c r="G3113"/>
    </row>
    <row r="3114" spans="1:7" ht="15" customHeight="1" x14ac:dyDescent="0.2">
      <c r="A3114"/>
      <c r="B3114"/>
      <c r="C3114"/>
      <c r="D3114"/>
      <c r="E3114"/>
      <c r="F3114"/>
      <c r="G3114"/>
    </row>
    <row r="3115" spans="1:7" ht="15" customHeight="1" x14ac:dyDescent="0.2">
      <c r="A3115"/>
      <c r="B3115"/>
      <c r="C3115"/>
      <c r="D3115"/>
      <c r="E3115"/>
      <c r="F3115"/>
      <c r="G3115"/>
    </row>
    <row r="3116" spans="1:7" ht="15" customHeight="1" x14ac:dyDescent="0.2">
      <c r="A3116"/>
      <c r="B3116"/>
      <c r="C3116"/>
      <c r="D3116"/>
      <c r="E3116"/>
      <c r="F3116"/>
      <c r="G3116"/>
    </row>
    <row r="3117" spans="1:7" ht="15" customHeight="1" x14ac:dyDescent="0.2">
      <c r="A3117"/>
      <c r="B3117"/>
      <c r="C3117"/>
      <c r="D3117"/>
      <c r="E3117"/>
      <c r="F3117"/>
      <c r="G3117"/>
    </row>
    <row r="3118" spans="1:7" ht="15" customHeight="1" x14ac:dyDescent="0.2">
      <c r="A3118"/>
      <c r="B3118"/>
      <c r="C3118"/>
      <c r="D3118"/>
      <c r="E3118"/>
      <c r="F3118"/>
      <c r="G3118"/>
    </row>
    <row r="3119" spans="1:7" ht="15" customHeight="1" x14ac:dyDescent="0.2">
      <c r="A3119"/>
      <c r="B3119"/>
      <c r="C3119"/>
      <c r="D3119"/>
      <c r="E3119"/>
      <c r="F3119"/>
      <c r="G3119"/>
    </row>
    <row r="3120" spans="1:7" ht="15" customHeight="1" x14ac:dyDescent="0.2">
      <c r="A3120"/>
      <c r="B3120"/>
      <c r="C3120"/>
      <c r="D3120"/>
      <c r="E3120"/>
      <c r="F3120"/>
      <c r="G3120"/>
    </row>
    <row r="3121" spans="1:7" ht="15" customHeight="1" x14ac:dyDescent="0.2">
      <c r="A3121"/>
      <c r="B3121"/>
      <c r="C3121"/>
      <c r="D3121"/>
      <c r="E3121"/>
      <c r="F3121"/>
      <c r="G3121"/>
    </row>
    <row r="3122" spans="1:7" ht="15" customHeight="1" x14ac:dyDescent="0.2">
      <c r="A3122"/>
      <c r="B3122"/>
      <c r="C3122"/>
      <c r="D3122"/>
      <c r="E3122"/>
      <c r="F3122"/>
      <c r="G3122"/>
    </row>
    <row r="3123" spans="1:7" ht="15" customHeight="1" x14ac:dyDescent="0.2">
      <c r="A3123"/>
      <c r="B3123"/>
      <c r="C3123"/>
      <c r="D3123"/>
      <c r="E3123"/>
      <c r="F3123"/>
      <c r="G3123"/>
    </row>
    <row r="3124" spans="1:7" ht="15" customHeight="1" x14ac:dyDescent="0.2">
      <c r="A3124"/>
      <c r="B3124"/>
      <c r="C3124"/>
      <c r="D3124"/>
      <c r="E3124"/>
      <c r="F3124"/>
      <c r="G3124"/>
    </row>
    <row r="3125" spans="1:7" ht="15" customHeight="1" x14ac:dyDescent="0.2">
      <c r="A3125"/>
      <c r="B3125"/>
      <c r="C3125"/>
      <c r="D3125"/>
      <c r="E3125"/>
      <c r="F3125"/>
      <c r="G3125"/>
    </row>
    <row r="3126" spans="1:7" ht="15" customHeight="1" x14ac:dyDescent="0.2">
      <c r="A3126"/>
      <c r="B3126"/>
      <c r="C3126"/>
      <c r="D3126"/>
      <c r="E3126"/>
      <c r="F3126"/>
      <c r="G3126"/>
    </row>
    <row r="3127" spans="1:7" ht="15" customHeight="1" x14ac:dyDescent="0.2">
      <c r="A3127"/>
      <c r="B3127"/>
      <c r="C3127"/>
      <c r="D3127"/>
      <c r="E3127"/>
      <c r="F3127"/>
      <c r="G3127"/>
    </row>
    <row r="3128" spans="1:7" ht="15" customHeight="1" x14ac:dyDescent="0.2">
      <c r="A3128"/>
      <c r="B3128"/>
      <c r="C3128"/>
      <c r="D3128"/>
      <c r="E3128"/>
      <c r="F3128"/>
      <c r="G3128"/>
    </row>
    <row r="3129" spans="1:7" ht="15" customHeight="1" x14ac:dyDescent="0.2">
      <c r="A3129"/>
      <c r="B3129"/>
      <c r="C3129"/>
      <c r="D3129"/>
      <c r="E3129"/>
      <c r="F3129"/>
      <c r="G3129"/>
    </row>
    <row r="3130" spans="1:7" ht="15" customHeight="1" x14ac:dyDescent="0.2">
      <c r="A3130"/>
      <c r="B3130"/>
      <c r="C3130"/>
      <c r="D3130"/>
      <c r="E3130"/>
      <c r="F3130"/>
      <c r="G3130"/>
    </row>
    <row r="3131" spans="1:7" ht="15" customHeight="1" x14ac:dyDescent="0.2">
      <c r="A3131"/>
      <c r="B3131"/>
      <c r="C3131"/>
      <c r="D3131"/>
      <c r="E3131"/>
      <c r="F3131"/>
      <c r="G3131"/>
    </row>
    <row r="3132" spans="1:7" ht="15" customHeight="1" x14ac:dyDescent="0.2">
      <c r="A3132"/>
      <c r="B3132"/>
      <c r="C3132"/>
      <c r="D3132"/>
      <c r="E3132"/>
      <c r="F3132"/>
      <c r="G3132"/>
    </row>
    <row r="3133" spans="1:7" ht="15" customHeight="1" x14ac:dyDescent="0.2">
      <c r="A3133"/>
      <c r="B3133"/>
      <c r="C3133"/>
      <c r="D3133"/>
      <c r="E3133"/>
      <c r="F3133"/>
      <c r="G3133"/>
    </row>
    <row r="3134" spans="1:7" ht="15" customHeight="1" x14ac:dyDescent="0.2">
      <c r="A3134"/>
      <c r="B3134"/>
      <c r="C3134"/>
      <c r="D3134"/>
      <c r="E3134"/>
      <c r="F3134"/>
      <c r="G3134"/>
    </row>
    <row r="3135" spans="1:7" ht="15" customHeight="1" x14ac:dyDescent="0.2">
      <c r="A3135"/>
      <c r="B3135"/>
      <c r="C3135"/>
      <c r="D3135"/>
      <c r="E3135"/>
      <c r="F3135"/>
      <c r="G3135"/>
    </row>
    <row r="3136" spans="1:7" ht="15" customHeight="1" x14ac:dyDescent="0.2">
      <c r="A3136"/>
      <c r="B3136"/>
      <c r="C3136"/>
      <c r="D3136"/>
      <c r="E3136"/>
      <c r="F3136"/>
      <c r="G3136"/>
    </row>
    <row r="3137" spans="1:7" ht="15" customHeight="1" x14ac:dyDescent="0.2">
      <c r="A3137"/>
      <c r="B3137"/>
      <c r="C3137"/>
      <c r="D3137"/>
      <c r="E3137"/>
      <c r="F3137"/>
      <c r="G3137"/>
    </row>
    <row r="3138" spans="1:7" ht="15" customHeight="1" x14ac:dyDescent="0.2">
      <c r="A3138"/>
      <c r="B3138"/>
      <c r="C3138"/>
      <c r="D3138"/>
      <c r="E3138"/>
      <c r="F3138"/>
      <c r="G3138"/>
    </row>
    <row r="3139" spans="1:7" ht="15" customHeight="1" x14ac:dyDescent="0.2">
      <c r="A3139"/>
      <c r="B3139"/>
      <c r="C3139"/>
      <c r="D3139"/>
      <c r="E3139"/>
      <c r="F3139"/>
      <c r="G3139"/>
    </row>
    <row r="3140" spans="1:7" ht="15" customHeight="1" x14ac:dyDescent="0.2">
      <c r="A3140"/>
      <c r="B3140"/>
      <c r="C3140"/>
      <c r="D3140"/>
      <c r="E3140"/>
      <c r="F3140"/>
      <c r="G3140"/>
    </row>
    <row r="3141" spans="1:7" ht="15" customHeight="1" x14ac:dyDescent="0.2">
      <c r="A3141"/>
      <c r="B3141"/>
      <c r="C3141"/>
      <c r="D3141"/>
      <c r="E3141"/>
      <c r="F3141"/>
      <c r="G3141"/>
    </row>
    <row r="3142" spans="1:7" ht="15" customHeight="1" x14ac:dyDescent="0.2">
      <c r="A3142"/>
      <c r="B3142"/>
      <c r="C3142"/>
      <c r="D3142"/>
      <c r="E3142"/>
      <c r="F3142"/>
      <c r="G3142"/>
    </row>
    <row r="3143" spans="1:7" ht="15" customHeight="1" x14ac:dyDescent="0.2">
      <c r="A3143"/>
      <c r="B3143"/>
      <c r="C3143"/>
      <c r="D3143"/>
      <c r="E3143"/>
      <c r="F3143"/>
      <c r="G3143"/>
    </row>
    <row r="3144" spans="1:7" ht="15" customHeight="1" x14ac:dyDescent="0.2">
      <c r="A3144"/>
      <c r="B3144"/>
      <c r="C3144"/>
      <c r="D3144"/>
      <c r="E3144"/>
      <c r="F3144"/>
      <c r="G3144"/>
    </row>
    <row r="3145" spans="1:7" ht="15" customHeight="1" x14ac:dyDescent="0.2">
      <c r="A3145"/>
      <c r="B3145"/>
      <c r="C3145"/>
      <c r="D3145"/>
      <c r="E3145"/>
      <c r="F3145"/>
      <c r="G3145"/>
    </row>
    <row r="3146" spans="1:7" ht="15" customHeight="1" x14ac:dyDescent="0.2">
      <c r="A3146"/>
      <c r="B3146"/>
      <c r="C3146"/>
      <c r="D3146"/>
      <c r="E3146"/>
      <c r="F3146"/>
      <c r="G3146"/>
    </row>
    <row r="3147" spans="1:7" ht="15" customHeight="1" x14ac:dyDescent="0.2">
      <c r="A3147"/>
      <c r="B3147"/>
      <c r="C3147"/>
      <c r="D3147"/>
      <c r="E3147"/>
      <c r="F3147"/>
      <c r="G3147"/>
    </row>
    <row r="3148" spans="1:7" ht="15" customHeight="1" x14ac:dyDescent="0.2">
      <c r="A3148"/>
      <c r="B3148"/>
      <c r="C3148"/>
      <c r="D3148"/>
      <c r="E3148"/>
      <c r="F3148"/>
      <c r="G3148"/>
    </row>
    <row r="3149" spans="1:7" ht="15" customHeight="1" x14ac:dyDescent="0.2">
      <c r="A3149"/>
      <c r="B3149"/>
      <c r="C3149"/>
      <c r="D3149"/>
      <c r="E3149"/>
      <c r="F3149"/>
      <c r="G3149"/>
    </row>
    <row r="3150" spans="1:7" ht="15" customHeight="1" x14ac:dyDescent="0.2">
      <c r="A3150"/>
      <c r="B3150"/>
      <c r="C3150"/>
      <c r="D3150"/>
      <c r="E3150"/>
      <c r="F3150"/>
      <c r="G3150"/>
    </row>
    <row r="3151" spans="1:7" ht="15" customHeight="1" x14ac:dyDescent="0.2">
      <c r="A3151"/>
      <c r="B3151"/>
      <c r="C3151"/>
      <c r="D3151"/>
      <c r="E3151"/>
      <c r="F3151"/>
      <c r="G3151"/>
    </row>
    <row r="3152" spans="1:7" ht="15" customHeight="1" x14ac:dyDescent="0.2">
      <c r="A3152"/>
      <c r="B3152"/>
      <c r="C3152"/>
      <c r="D3152"/>
      <c r="E3152"/>
      <c r="F3152"/>
      <c r="G3152"/>
    </row>
    <row r="3153" spans="1:7" ht="15" customHeight="1" x14ac:dyDescent="0.2">
      <c r="A3153"/>
      <c r="B3153"/>
      <c r="C3153"/>
      <c r="D3153"/>
      <c r="E3153"/>
      <c r="F3153"/>
      <c r="G3153"/>
    </row>
    <row r="3154" spans="1:7" ht="15" customHeight="1" x14ac:dyDescent="0.2">
      <c r="A3154"/>
      <c r="B3154"/>
      <c r="C3154"/>
      <c r="D3154"/>
      <c r="E3154"/>
      <c r="F3154"/>
      <c r="G3154"/>
    </row>
    <row r="3155" spans="1:7" ht="15" customHeight="1" x14ac:dyDescent="0.2">
      <c r="A3155"/>
      <c r="B3155"/>
      <c r="C3155"/>
      <c r="D3155"/>
      <c r="E3155"/>
      <c r="F3155"/>
      <c r="G3155"/>
    </row>
    <row r="3156" spans="1:7" ht="15" customHeight="1" x14ac:dyDescent="0.2">
      <c r="A3156"/>
      <c r="B3156"/>
      <c r="C3156"/>
      <c r="D3156"/>
      <c r="E3156"/>
      <c r="F3156"/>
      <c r="G3156"/>
    </row>
    <row r="3157" spans="1:7" ht="15" customHeight="1" x14ac:dyDescent="0.2">
      <c r="A3157"/>
      <c r="B3157"/>
      <c r="C3157"/>
      <c r="D3157"/>
      <c r="E3157"/>
      <c r="F3157"/>
      <c r="G3157"/>
    </row>
    <row r="3158" spans="1:7" ht="15" customHeight="1" x14ac:dyDescent="0.2">
      <c r="A3158"/>
      <c r="B3158"/>
      <c r="C3158"/>
      <c r="D3158"/>
      <c r="E3158"/>
      <c r="F3158"/>
      <c r="G3158"/>
    </row>
    <row r="3159" spans="1:7" ht="15" customHeight="1" x14ac:dyDescent="0.2">
      <c r="A3159"/>
      <c r="B3159"/>
      <c r="C3159"/>
      <c r="D3159"/>
      <c r="E3159"/>
      <c r="F3159"/>
      <c r="G3159"/>
    </row>
    <row r="3160" spans="1:7" ht="15" customHeight="1" x14ac:dyDescent="0.2">
      <c r="A3160"/>
      <c r="B3160"/>
      <c r="C3160"/>
      <c r="D3160"/>
      <c r="E3160"/>
      <c r="F3160"/>
      <c r="G3160"/>
    </row>
    <row r="3161" spans="1:7" ht="15" customHeight="1" x14ac:dyDescent="0.2">
      <c r="A3161"/>
      <c r="B3161"/>
      <c r="C3161"/>
      <c r="D3161"/>
      <c r="E3161"/>
      <c r="F3161"/>
      <c r="G3161"/>
    </row>
    <row r="3162" spans="1:7" ht="15" customHeight="1" x14ac:dyDescent="0.2">
      <c r="A3162"/>
      <c r="B3162"/>
      <c r="C3162"/>
      <c r="D3162"/>
      <c r="E3162"/>
      <c r="F3162"/>
      <c r="G3162"/>
    </row>
    <row r="3163" spans="1:7" ht="15" customHeight="1" x14ac:dyDescent="0.2">
      <c r="A3163"/>
      <c r="B3163"/>
      <c r="C3163"/>
      <c r="D3163"/>
      <c r="E3163"/>
      <c r="F3163"/>
      <c r="G3163"/>
    </row>
    <row r="3164" spans="1:7" ht="15" customHeight="1" x14ac:dyDescent="0.2">
      <c r="A3164"/>
      <c r="B3164"/>
      <c r="C3164"/>
      <c r="D3164"/>
      <c r="E3164"/>
      <c r="F3164"/>
      <c r="G3164"/>
    </row>
    <row r="3165" spans="1:7" ht="15" customHeight="1" x14ac:dyDescent="0.2">
      <c r="A3165"/>
      <c r="B3165"/>
      <c r="C3165"/>
      <c r="D3165"/>
      <c r="E3165"/>
      <c r="F3165"/>
      <c r="G3165"/>
    </row>
    <row r="3166" spans="1:7" ht="15" customHeight="1" x14ac:dyDescent="0.2">
      <c r="A3166"/>
      <c r="B3166"/>
      <c r="C3166"/>
      <c r="D3166"/>
      <c r="E3166"/>
      <c r="F3166"/>
      <c r="G3166"/>
    </row>
    <row r="3167" spans="1:7" ht="15" customHeight="1" x14ac:dyDescent="0.2">
      <c r="A3167"/>
      <c r="B3167"/>
      <c r="C3167"/>
      <c r="D3167"/>
      <c r="E3167"/>
      <c r="F3167"/>
      <c r="G3167"/>
    </row>
    <row r="3168" spans="1:7" ht="15" customHeight="1" x14ac:dyDescent="0.2">
      <c r="A3168"/>
      <c r="B3168"/>
      <c r="C3168"/>
      <c r="D3168"/>
      <c r="E3168"/>
      <c r="F3168"/>
      <c r="G3168"/>
    </row>
    <row r="3169" spans="1:7" ht="15" customHeight="1" x14ac:dyDescent="0.2">
      <c r="A3169"/>
      <c r="B3169"/>
      <c r="C3169"/>
      <c r="D3169"/>
      <c r="E3169"/>
      <c r="F3169"/>
      <c r="G3169"/>
    </row>
    <row r="3170" spans="1:7" ht="15" customHeight="1" x14ac:dyDescent="0.2">
      <c r="A3170"/>
      <c r="B3170"/>
      <c r="C3170"/>
      <c r="D3170"/>
      <c r="E3170"/>
      <c r="F3170"/>
      <c r="G3170"/>
    </row>
    <row r="3171" spans="1:7" ht="15" customHeight="1" x14ac:dyDescent="0.2">
      <c r="A3171"/>
      <c r="B3171"/>
      <c r="C3171"/>
      <c r="D3171"/>
      <c r="E3171"/>
      <c r="F3171"/>
      <c r="G3171"/>
    </row>
    <row r="3172" spans="1:7" ht="15" customHeight="1" x14ac:dyDescent="0.2">
      <c r="A3172"/>
      <c r="B3172"/>
      <c r="C3172"/>
      <c r="D3172"/>
      <c r="E3172"/>
      <c r="F3172"/>
      <c r="G3172"/>
    </row>
    <row r="3173" spans="1:7" ht="15" customHeight="1" x14ac:dyDescent="0.2">
      <c r="A3173"/>
      <c r="B3173"/>
      <c r="C3173"/>
      <c r="D3173"/>
      <c r="E3173"/>
      <c r="F3173"/>
      <c r="G3173"/>
    </row>
    <row r="3174" spans="1:7" ht="15" customHeight="1" x14ac:dyDescent="0.2">
      <c r="A3174"/>
      <c r="B3174"/>
      <c r="C3174"/>
      <c r="D3174"/>
      <c r="E3174"/>
      <c r="F3174"/>
      <c r="G3174"/>
    </row>
    <row r="3175" spans="1:7" ht="15" customHeight="1" x14ac:dyDescent="0.2">
      <c r="A3175"/>
      <c r="B3175"/>
      <c r="C3175"/>
      <c r="D3175"/>
      <c r="E3175"/>
      <c r="F3175"/>
      <c r="G3175"/>
    </row>
    <row r="3176" spans="1:7" ht="15" customHeight="1" x14ac:dyDescent="0.2">
      <c r="A3176"/>
      <c r="B3176"/>
      <c r="C3176"/>
      <c r="D3176"/>
      <c r="E3176"/>
      <c r="F3176"/>
      <c r="G3176"/>
    </row>
    <row r="3177" spans="1:7" ht="15" customHeight="1" x14ac:dyDescent="0.2">
      <c r="A3177"/>
      <c r="B3177"/>
      <c r="C3177"/>
      <c r="D3177"/>
      <c r="E3177"/>
      <c r="F3177"/>
      <c r="G3177"/>
    </row>
    <row r="3178" spans="1:7" ht="15" customHeight="1" x14ac:dyDescent="0.2">
      <c r="A3178"/>
      <c r="B3178"/>
      <c r="C3178"/>
      <c r="D3178"/>
      <c r="E3178"/>
      <c r="F3178"/>
      <c r="G3178"/>
    </row>
    <row r="3179" spans="1:7" ht="15" customHeight="1" x14ac:dyDescent="0.2">
      <c r="A3179"/>
      <c r="B3179"/>
      <c r="C3179"/>
      <c r="D3179"/>
      <c r="E3179"/>
      <c r="F3179"/>
      <c r="G3179"/>
    </row>
    <row r="3180" spans="1:7" ht="15" customHeight="1" x14ac:dyDescent="0.2">
      <c r="A3180"/>
      <c r="B3180"/>
      <c r="C3180"/>
      <c r="D3180"/>
      <c r="E3180"/>
      <c r="F3180"/>
      <c r="G3180"/>
    </row>
    <row r="3181" spans="1:7" ht="15" customHeight="1" x14ac:dyDescent="0.2">
      <c r="A3181"/>
      <c r="B3181"/>
      <c r="C3181"/>
      <c r="D3181"/>
      <c r="E3181"/>
      <c r="F3181"/>
      <c r="G3181"/>
    </row>
    <row r="3182" spans="1:7" ht="15" customHeight="1" x14ac:dyDescent="0.2">
      <c r="A3182"/>
      <c r="B3182"/>
      <c r="C3182"/>
      <c r="D3182"/>
      <c r="E3182"/>
      <c r="F3182"/>
      <c r="G3182"/>
    </row>
    <row r="3183" spans="1:7" ht="15" customHeight="1" x14ac:dyDescent="0.2">
      <c r="A3183"/>
      <c r="B3183"/>
      <c r="C3183"/>
      <c r="D3183"/>
      <c r="E3183"/>
      <c r="F3183"/>
      <c r="G3183"/>
    </row>
    <row r="3184" spans="1:7" ht="15" customHeight="1" x14ac:dyDescent="0.2">
      <c r="A3184"/>
      <c r="B3184"/>
      <c r="C3184"/>
      <c r="D3184"/>
      <c r="E3184"/>
      <c r="F3184"/>
      <c r="G3184"/>
    </row>
    <row r="3185" spans="1:7" ht="15" customHeight="1" x14ac:dyDescent="0.2">
      <c r="A3185"/>
      <c r="B3185"/>
      <c r="C3185"/>
      <c r="D3185"/>
      <c r="E3185"/>
      <c r="F3185"/>
      <c r="G3185"/>
    </row>
    <row r="3186" spans="1:7" ht="15" customHeight="1" x14ac:dyDescent="0.2">
      <c r="A3186"/>
      <c r="B3186"/>
      <c r="C3186"/>
      <c r="D3186"/>
      <c r="E3186"/>
      <c r="F3186"/>
      <c r="G3186"/>
    </row>
    <row r="3187" spans="1:7" ht="15" customHeight="1" x14ac:dyDescent="0.2">
      <c r="A3187"/>
      <c r="B3187"/>
      <c r="C3187"/>
      <c r="D3187"/>
      <c r="E3187"/>
      <c r="F3187"/>
      <c r="G3187"/>
    </row>
    <row r="3188" spans="1:7" ht="15" customHeight="1" x14ac:dyDescent="0.2">
      <c r="A3188"/>
      <c r="B3188"/>
      <c r="C3188"/>
      <c r="D3188"/>
      <c r="E3188"/>
      <c r="F3188"/>
      <c r="G3188"/>
    </row>
    <row r="3189" spans="1:7" ht="15" customHeight="1" x14ac:dyDescent="0.2">
      <c r="A3189"/>
      <c r="B3189"/>
      <c r="C3189"/>
      <c r="D3189"/>
      <c r="E3189"/>
      <c r="F3189"/>
      <c r="G3189"/>
    </row>
    <row r="3190" spans="1:7" ht="15" customHeight="1" x14ac:dyDescent="0.2">
      <c r="A3190"/>
      <c r="B3190"/>
      <c r="C3190"/>
      <c r="D3190"/>
      <c r="E3190"/>
      <c r="F3190"/>
      <c r="G3190"/>
    </row>
    <row r="3191" spans="1:7" ht="15" customHeight="1" x14ac:dyDescent="0.2">
      <c r="A3191"/>
      <c r="B3191"/>
      <c r="C3191"/>
      <c r="D3191"/>
      <c r="E3191"/>
      <c r="F3191"/>
      <c r="G3191"/>
    </row>
    <row r="3192" spans="1:7" ht="15" customHeight="1" x14ac:dyDescent="0.2">
      <c r="A3192"/>
      <c r="B3192"/>
      <c r="C3192"/>
      <c r="D3192"/>
      <c r="E3192"/>
      <c r="F3192"/>
      <c r="G3192"/>
    </row>
    <row r="3193" spans="1:7" ht="15" customHeight="1" x14ac:dyDescent="0.2">
      <c r="A3193"/>
      <c r="B3193"/>
      <c r="C3193"/>
      <c r="D3193"/>
      <c r="E3193"/>
      <c r="F3193"/>
      <c r="G3193"/>
    </row>
    <row r="3194" spans="1:7" ht="15" customHeight="1" x14ac:dyDescent="0.2">
      <c r="A3194"/>
      <c r="B3194"/>
      <c r="C3194"/>
      <c r="D3194"/>
      <c r="E3194"/>
      <c r="F3194"/>
      <c r="G3194"/>
    </row>
    <row r="3195" spans="1:7" ht="15" customHeight="1" x14ac:dyDescent="0.2">
      <c r="A3195"/>
      <c r="B3195"/>
      <c r="C3195"/>
      <c r="D3195"/>
      <c r="E3195"/>
      <c r="F3195"/>
      <c r="G3195"/>
    </row>
    <row r="3196" spans="1:7" ht="15" customHeight="1" x14ac:dyDescent="0.2">
      <c r="A3196"/>
      <c r="B3196"/>
      <c r="C3196"/>
      <c r="D3196"/>
      <c r="E3196"/>
      <c r="F3196"/>
      <c r="G3196"/>
    </row>
    <row r="3197" spans="1:7" ht="15" customHeight="1" x14ac:dyDescent="0.2">
      <c r="A3197"/>
      <c r="B3197"/>
      <c r="C3197"/>
      <c r="D3197"/>
      <c r="E3197"/>
      <c r="F3197"/>
      <c r="G3197"/>
    </row>
    <row r="3198" spans="1:7" ht="15" customHeight="1" x14ac:dyDescent="0.2">
      <c r="A3198"/>
      <c r="B3198"/>
      <c r="C3198"/>
      <c r="D3198"/>
      <c r="E3198"/>
      <c r="F3198"/>
      <c r="G3198"/>
    </row>
    <row r="3199" spans="1:7" ht="15" customHeight="1" x14ac:dyDescent="0.2">
      <c r="A3199"/>
      <c r="B3199"/>
      <c r="C3199"/>
      <c r="D3199"/>
      <c r="E3199"/>
      <c r="F3199"/>
      <c r="G3199"/>
    </row>
    <row r="3200" spans="1:7" ht="15" customHeight="1" x14ac:dyDescent="0.2">
      <c r="A3200"/>
      <c r="B3200"/>
      <c r="C3200"/>
      <c r="D3200"/>
      <c r="E3200"/>
      <c r="F3200"/>
      <c r="G3200"/>
    </row>
    <row r="3201" spans="1:7" ht="15" customHeight="1" x14ac:dyDescent="0.2">
      <c r="A3201"/>
      <c r="B3201"/>
      <c r="C3201"/>
      <c r="D3201"/>
      <c r="E3201"/>
      <c r="F3201"/>
      <c r="G3201"/>
    </row>
    <row r="3202" spans="1:7" ht="15" customHeight="1" x14ac:dyDescent="0.2">
      <c r="A3202"/>
      <c r="B3202"/>
      <c r="C3202"/>
      <c r="D3202"/>
      <c r="E3202"/>
      <c r="F3202"/>
      <c r="G3202"/>
    </row>
    <row r="3203" spans="1:7" ht="15" customHeight="1" x14ac:dyDescent="0.2">
      <c r="A3203"/>
      <c r="B3203"/>
      <c r="C3203"/>
      <c r="D3203"/>
      <c r="E3203"/>
      <c r="F3203"/>
      <c r="G3203"/>
    </row>
    <row r="3204" spans="1:7" ht="15" customHeight="1" x14ac:dyDescent="0.2">
      <c r="A3204"/>
      <c r="B3204"/>
      <c r="C3204"/>
      <c r="D3204"/>
      <c r="E3204"/>
      <c r="F3204"/>
      <c r="G3204"/>
    </row>
    <row r="3205" spans="1:7" ht="15" customHeight="1" x14ac:dyDescent="0.2">
      <c r="A3205"/>
      <c r="B3205"/>
      <c r="C3205"/>
      <c r="D3205"/>
      <c r="E3205"/>
      <c r="F3205"/>
      <c r="G3205"/>
    </row>
    <row r="3206" spans="1:7" ht="15" customHeight="1" x14ac:dyDescent="0.2">
      <c r="A3206"/>
      <c r="B3206"/>
      <c r="C3206"/>
      <c r="D3206"/>
      <c r="E3206"/>
      <c r="F3206"/>
      <c r="G3206"/>
    </row>
    <row r="3207" spans="1:7" ht="15" customHeight="1" x14ac:dyDescent="0.2">
      <c r="A3207"/>
      <c r="B3207"/>
      <c r="C3207"/>
      <c r="D3207"/>
      <c r="E3207"/>
      <c r="F3207"/>
      <c r="G3207"/>
    </row>
    <row r="3208" spans="1:7" ht="15" customHeight="1" x14ac:dyDescent="0.2">
      <c r="A3208"/>
      <c r="B3208"/>
      <c r="C3208"/>
      <c r="D3208"/>
      <c r="E3208"/>
      <c r="F3208"/>
      <c r="G3208"/>
    </row>
    <row r="3209" spans="1:7" ht="15" customHeight="1" x14ac:dyDescent="0.2">
      <c r="A3209"/>
      <c r="B3209"/>
      <c r="C3209"/>
      <c r="D3209"/>
      <c r="E3209"/>
      <c r="F3209"/>
      <c r="G3209"/>
    </row>
    <row r="3210" spans="1:7" ht="15" customHeight="1" x14ac:dyDescent="0.2">
      <c r="A3210"/>
      <c r="B3210"/>
      <c r="C3210"/>
      <c r="D3210"/>
      <c r="E3210"/>
      <c r="F3210"/>
      <c r="G3210"/>
    </row>
    <row r="3211" spans="1:7" ht="15" customHeight="1" x14ac:dyDescent="0.2">
      <c r="A3211"/>
      <c r="B3211"/>
      <c r="C3211"/>
      <c r="D3211"/>
      <c r="E3211"/>
      <c r="F3211"/>
      <c r="G3211"/>
    </row>
    <row r="3212" spans="1:7" ht="15" customHeight="1" x14ac:dyDescent="0.2">
      <c r="A3212"/>
      <c r="B3212"/>
      <c r="C3212"/>
      <c r="D3212"/>
      <c r="E3212"/>
      <c r="F3212"/>
      <c r="G3212"/>
    </row>
    <row r="3213" spans="1:7" ht="15" customHeight="1" x14ac:dyDescent="0.2">
      <c r="A3213"/>
      <c r="B3213"/>
      <c r="C3213"/>
      <c r="D3213"/>
      <c r="E3213"/>
      <c r="F3213"/>
      <c r="G3213"/>
    </row>
    <row r="3214" spans="1:7" ht="15" customHeight="1" x14ac:dyDescent="0.2">
      <c r="A3214"/>
      <c r="B3214"/>
      <c r="C3214"/>
      <c r="D3214"/>
      <c r="E3214"/>
      <c r="F3214"/>
      <c r="G3214"/>
    </row>
    <row r="3215" spans="1:7" ht="15" customHeight="1" x14ac:dyDescent="0.2">
      <c r="A3215"/>
      <c r="B3215"/>
      <c r="C3215"/>
      <c r="D3215"/>
      <c r="E3215"/>
      <c r="F3215"/>
      <c r="G3215"/>
    </row>
    <row r="3216" spans="1:7" ht="15" customHeight="1" x14ac:dyDescent="0.2">
      <c r="A3216"/>
      <c r="B3216"/>
      <c r="C3216"/>
      <c r="D3216"/>
      <c r="E3216"/>
      <c r="F3216"/>
      <c r="G3216"/>
    </row>
    <row r="3217" spans="1:7" ht="15" customHeight="1" x14ac:dyDescent="0.2">
      <c r="A3217"/>
      <c r="B3217"/>
      <c r="C3217"/>
      <c r="D3217"/>
      <c r="E3217"/>
      <c r="F3217"/>
      <c r="G3217"/>
    </row>
    <row r="3218" spans="1:7" ht="15" customHeight="1" x14ac:dyDescent="0.2">
      <c r="A3218"/>
      <c r="B3218"/>
      <c r="C3218"/>
      <c r="D3218"/>
      <c r="E3218"/>
      <c r="F3218"/>
      <c r="G3218"/>
    </row>
    <row r="3219" spans="1:7" ht="15" customHeight="1" x14ac:dyDescent="0.2">
      <c r="A3219"/>
      <c r="B3219"/>
      <c r="C3219"/>
      <c r="D3219"/>
      <c r="E3219"/>
      <c r="F3219"/>
      <c r="G3219"/>
    </row>
    <row r="3220" spans="1:7" ht="15" customHeight="1" x14ac:dyDescent="0.2">
      <c r="A3220"/>
      <c r="B3220"/>
      <c r="C3220"/>
      <c r="D3220"/>
      <c r="E3220"/>
      <c r="F3220"/>
      <c r="G3220"/>
    </row>
    <row r="3221" spans="1:7" ht="15" customHeight="1" x14ac:dyDescent="0.2">
      <c r="A3221"/>
      <c r="B3221"/>
      <c r="C3221"/>
      <c r="D3221"/>
      <c r="E3221"/>
      <c r="F3221"/>
      <c r="G3221"/>
    </row>
    <row r="3222" spans="1:7" ht="15" customHeight="1" x14ac:dyDescent="0.2">
      <c r="A3222"/>
      <c r="B3222"/>
      <c r="C3222"/>
      <c r="D3222"/>
      <c r="E3222"/>
      <c r="F3222"/>
      <c r="G3222"/>
    </row>
    <row r="3223" spans="1:7" ht="15" customHeight="1" x14ac:dyDescent="0.2">
      <c r="A3223"/>
      <c r="B3223"/>
      <c r="C3223"/>
      <c r="D3223"/>
      <c r="E3223"/>
      <c r="F3223"/>
      <c r="G3223"/>
    </row>
    <row r="3224" spans="1:7" ht="15" customHeight="1" x14ac:dyDescent="0.2">
      <c r="A3224"/>
      <c r="B3224"/>
      <c r="C3224"/>
      <c r="D3224"/>
      <c r="E3224"/>
      <c r="F3224"/>
      <c r="G3224"/>
    </row>
    <row r="3225" spans="1:7" ht="15" customHeight="1" x14ac:dyDescent="0.2">
      <c r="A3225"/>
      <c r="B3225"/>
      <c r="C3225"/>
      <c r="D3225"/>
      <c r="E3225"/>
      <c r="F3225"/>
      <c r="G3225"/>
    </row>
    <row r="3226" spans="1:7" ht="15" customHeight="1" x14ac:dyDescent="0.2">
      <c r="A3226"/>
      <c r="B3226"/>
      <c r="C3226"/>
      <c r="D3226"/>
      <c r="E3226"/>
      <c r="F3226"/>
      <c r="G3226"/>
    </row>
    <row r="3227" spans="1:7" ht="15" customHeight="1" x14ac:dyDescent="0.2">
      <c r="A3227"/>
      <c r="B3227"/>
      <c r="C3227"/>
      <c r="D3227"/>
      <c r="E3227"/>
      <c r="F3227"/>
      <c r="G3227"/>
    </row>
    <row r="3228" spans="1:7" ht="15" customHeight="1" x14ac:dyDescent="0.2">
      <c r="A3228"/>
      <c r="B3228"/>
      <c r="C3228"/>
      <c r="D3228"/>
      <c r="E3228"/>
      <c r="F3228"/>
      <c r="G3228"/>
    </row>
    <row r="3229" spans="1:7" ht="15" customHeight="1" x14ac:dyDescent="0.2">
      <c r="A3229"/>
      <c r="B3229"/>
      <c r="C3229"/>
      <c r="D3229"/>
      <c r="E3229"/>
      <c r="F3229"/>
      <c r="G3229"/>
    </row>
    <row r="3230" spans="1:7" ht="15" customHeight="1" x14ac:dyDescent="0.2">
      <c r="A3230"/>
      <c r="B3230"/>
      <c r="C3230"/>
      <c r="D3230"/>
      <c r="E3230"/>
      <c r="F3230"/>
      <c r="G3230"/>
    </row>
    <row r="3231" spans="1:7" ht="15" customHeight="1" x14ac:dyDescent="0.2">
      <c r="A3231"/>
      <c r="B3231"/>
      <c r="C3231"/>
      <c r="D3231"/>
      <c r="E3231"/>
      <c r="F3231"/>
      <c r="G3231"/>
    </row>
    <row r="3232" spans="1:7" ht="15" customHeight="1" x14ac:dyDescent="0.2">
      <c r="A3232"/>
      <c r="B3232"/>
      <c r="C3232"/>
      <c r="D3232"/>
      <c r="E3232"/>
      <c r="F3232"/>
      <c r="G3232"/>
    </row>
    <row r="3233" spans="1:7" ht="15" customHeight="1" x14ac:dyDescent="0.2">
      <c r="A3233"/>
      <c r="B3233"/>
      <c r="C3233"/>
      <c r="D3233"/>
      <c r="E3233"/>
      <c r="F3233"/>
      <c r="G3233"/>
    </row>
    <row r="3234" spans="1:7" ht="15" customHeight="1" x14ac:dyDescent="0.2">
      <c r="A3234"/>
      <c r="B3234"/>
      <c r="C3234"/>
      <c r="D3234"/>
      <c r="E3234"/>
      <c r="F3234"/>
      <c r="G3234"/>
    </row>
    <row r="3235" spans="1:7" ht="15" customHeight="1" x14ac:dyDescent="0.2">
      <c r="A3235"/>
      <c r="B3235"/>
      <c r="C3235"/>
      <c r="D3235"/>
      <c r="E3235"/>
      <c r="F3235"/>
      <c r="G3235"/>
    </row>
    <row r="3236" spans="1:7" ht="15" customHeight="1" x14ac:dyDescent="0.2">
      <c r="A3236"/>
      <c r="B3236"/>
      <c r="C3236"/>
      <c r="D3236"/>
      <c r="E3236"/>
      <c r="F3236"/>
      <c r="G3236"/>
    </row>
    <row r="3237" spans="1:7" ht="15" customHeight="1" x14ac:dyDescent="0.2">
      <c r="A3237"/>
      <c r="B3237"/>
      <c r="C3237"/>
      <c r="D3237"/>
      <c r="E3237"/>
      <c r="F3237"/>
      <c r="G3237"/>
    </row>
    <row r="3238" spans="1:7" ht="15" customHeight="1" x14ac:dyDescent="0.2">
      <c r="A3238"/>
      <c r="B3238"/>
      <c r="C3238"/>
      <c r="D3238"/>
      <c r="E3238"/>
      <c r="F3238"/>
      <c r="G3238"/>
    </row>
    <row r="3239" spans="1:7" ht="15" customHeight="1" x14ac:dyDescent="0.2">
      <c r="A3239"/>
      <c r="B3239"/>
      <c r="C3239"/>
      <c r="D3239"/>
      <c r="E3239"/>
      <c r="F3239"/>
      <c r="G3239"/>
    </row>
    <row r="3240" spans="1:7" ht="15" customHeight="1" x14ac:dyDescent="0.2">
      <c r="A3240"/>
      <c r="B3240"/>
      <c r="C3240"/>
      <c r="D3240"/>
      <c r="E3240"/>
      <c r="F3240"/>
      <c r="G3240"/>
    </row>
    <row r="3241" spans="1:7" ht="15" customHeight="1" x14ac:dyDescent="0.2">
      <c r="A3241"/>
      <c r="B3241"/>
      <c r="C3241"/>
      <c r="D3241"/>
      <c r="E3241"/>
      <c r="F3241"/>
      <c r="G3241"/>
    </row>
    <row r="3242" spans="1:7" ht="15" customHeight="1" x14ac:dyDescent="0.2">
      <c r="A3242"/>
      <c r="B3242"/>
      <c r="C3242"/>
      <c r="D3242"/>
      <c r="E3242"/>
      <c r="F3242"/>
      <c r="G3242"/>
    </row>
    <row r="3243" spans="1:7" ht="15" customHeight="1" x14ac:dyDescent="0.2">
      <c r="A3243"/>
      <c r="B3243"/>
      <c r="C3243"/>
      <c r="D3243"/>
      <c r="E3243"/>
      <c r="F3243"/>
      <c r="G3243"/>
    </row>
    <row r="3244" spans="1:7" ht="15" customHeight="1" x14ac:dyDescent="0.2">
      <c r="A3244"/>
      <c r="B3244"/>
      <c r="C3244"/>
      <c r="D3244"/>
      <c r="E3244"/>
      <c r="F3244"/>
      <c r="G3244"/>
    </row>
    <row r="3245" spans="1:7" ht="15" customHeight="1" x14ac:dyDescent="0.2">
      <c r="A3245"/>
      <c r="B3245"/>
      <c r="C3245"/>
      <c r="D3245"/>
      <c r="E3245"/>
      <c r="F3245"/>
      <c r="G3245"/>
    </row>
    <row r="3246" spans="1:7" ht="15" customHeight="1" x14ac:dyDescent="0.2">
      <c r="A3246"/>
      <c r="B3246"/>
      <c r="C3246"/>
      <c r="D3246"/>
      <c r="E3246"/>
      <c r="F3246"/>
      <c r="G3246"/>
    </row>
    <row r="3247" spans="1:7" ht="15" customHeight="1" x14ac:dyDescent="0.2">
      <c r="A3247"/>
      <c r="B3247"/>
      <c r="C3247"/>
      <c r="D3247"/>
      <c r="E3247"/>
      <c r="F3247"/>
      <c r="G3247"/>
    </row>
    <row r="3248" spans="1:7" ht="15" customHeight="1" x14ac:dyDescent="0.2">
      <c r="A3248"/>
      <c r="B3248"/>
      <c r="C3248"/>
      <c r="D3248"/>
      <c r="E3248"/>
      <c r="F3248"/>
      <c r="G3248"/>
    </row>
    <row r="3249" spans="1:7" ht="15" customHeight="1" x14ac:dyDescent="0.2">
      <c r="A3249"/>
      <c r="B3249"/>
      <c r="C3249"/>
      <c r="D3249"/>
      <c r="E3249"/>
      <c r="F3249"/>
      <c r="G3249"/>
    </row>
    <row r="3250" spans="1:7" ht="15" customHeight="1" x14ac:dyDescent="0.2">
      <c r="A3250"/>
      <c r="B3250"/>
      <c r="C3250"/>
      <c r="D3250"/>
      <c r="E3250"/>
      <c r="F3250"/>
      <c r="G3250"/>
    </row>
    <row r="3251" spans="1:7" ht="15" customHeight="1" x14ac:dyDescent="0.2">
      <c r="A3251"/>
      <c r="B3251"/>
      <c r="C3251"/>
      <c r="D3251"/>
      <c r="E3251"/>
      <c r="F3251"/>
      <c r="G3251"/>
    </row>
    <row r="3252" spans="1:7" ht="15" customHeight="1" x14ac:dyDescent="0.2">
      <c r="A3252"/>
      <c r="B3252"/>
      <c r="C3252"/>
      <c r="D3252"/>
      <c r="E3252"/>
      <c r="F3252"/>
      <c r="G3252"/>
    </row>
    <row r="3253" spans="1:7" ht="15" customHeight="1" x14ac:dyDescent="0.2">
      <c r="A3253"/>
      <c r="B3253"/>
      <c r="C3253"/>
      <c r="D3253"/>
      <c r="E3253"/>
      <c r="F3253"/>
      <c r="G3253"/>
    </row>
    <row r="3254" spans="1:7" ht="15" customHeight="1" x14ac:dyDescent="0.2">
      <c r="A3254"/>
      <c r="B3254"/>
      <c r="C3254"/>
      <c r="D3254"/>
      <c r="E3254"/>
      <c r="F3254"/>
      <c r="G3254"/>
    </row>
    <row r="3255" spans="1:7" ht="15" customHeight="1" x14ac:dyDescent="0.2">
      <c r="A3255"/>
      <c r="B3255"/>
      <c r="C3255"/>
      <c r="D3255"/>
      <c r="E3255"/>
      <c r="F3255"/>
      <c r="G3255"/>
    </row>
    <row r="3256" spans="1:7" ht="15" customHeight="1" x14ac:dyDescent="0.2">
      <c r="A3256"/>
      <c r="B3256"/>
      <c r="C3256"/>
      <c r="D3256"/>
      <c r="E3256"/>
      <c r="F3256"/>
      <c r="G3256"/>
    </row>
    <row r="3257" spans="1:7" ht="15" customHeight="1" x14ac:dyDescent="0.2">
      <c r="A3257"/>
      <c r="B3257"/>
      <c r="C3257"/>
      <c r="D3257"/>
      <c r="E3257"/>
      <c r="F3257"/>
      <c r="G3257"/>
    </row>
    <row r="3258" spans="1:7" ht="15" customHeight="1" x14ac:dyDescent="0.2">
      <c r="A3258"/>
      <c r="B3258"/>
      <c r="C3258"/>
      <c r="D3258"/>
      <c r="E3258"/>
      <c r="F3258"/>
      <c r="G3258"/>
    </row>
    <row r="3259" spans="1:7" ht="15" customHeight="1" x14ac:dyDescent="0.2">
      <c r="A3259"/>
      <c r="B3259"/>
      <c r="C3259"/>
      <c r="D3259"/>
      <c r="E3259"/>
      <c r="F3259"/>
      <c r="G3259"/>
    </row>
    <row r="3260" spans="1:7" ht="15" customHeight="1" x14ac:dyDescent="0.2">
      <c r="A3260"/>
      <c r="B3260"/>
      <c r="C3260"/>
      <c r="D3260"/>
      <c r="E3260"/>
      <c r="F3260"/>
      <c r="G3260"/>
    </row>
    <row r="3261" spans="1:7" ht="15" customHeight="1" x14ac:dyDescent="0.2">
      <c r="A3261"/>
      <c r="B3261"/>
      <c r="C3261"/>
      <c r="D3261"/>
      <c r="E3261"/>
      <c r="F3261"/>
      <c r="G3261"/>
    </row>
    <row r="3262" spans="1:7" ht="15" customHeight="1" x14ac:dyDescent="0.2">
      <c r="A3262"/>
      <c r="B3262"/>
      <c r="C3262"/>
      <c r="D3262"/>
      <c r="E3262"/>
      <c r="F3262"/>
      <c r="G3262"/>
    </row>
    <row r="3263" spans="1:7" ht="15" customHeight="1" x14ac:dyDescent="0.2">
      <c r="A3263"/>
      <c r="B3263"/>
      <c r="C3263"/>
      <c r="D3263"/>
      <c r="E3263"/>
      <c r="F3263"/>
      <c r="G3263"/>
    </row>
    <row r="3264" spans="1:7" ht="15" customHeight="1" x14ac:dyDescent="0.2">
      <c r="A3264"/>
      <c r="B3264"/>
      <c r="C3264"/>
      <c r="D3264"/>
      <c r="E3264"/>
      <c r="F3264"/>
      <c r="G3264"/>
    </row>
    <row r="3265" spans="1:7" ht="15" customHeight="1" x14ac:dyDescent="0.2">
      <c r="A3265"/>
      <c r="B3265"/>
      <c r="C3265"/>
      <c r="D3265"/>
      <c r="E3265"/>
      <c r="F3265"/>
      <c r="G3265"/>
    </row>
    <row r="3266" spans="1:7" ht="15" customHeight="1" x14ac:dyDescent="0.2">
      <c r="A3266"/>
      <c r="B3266"/>
      <c r="C3266"/>
      <c r="D3266"/>
      <c r="E3266"/>
      <c r="F3266"/>
      <c r="G3266"/>
    </row>
    <row r="3267" spans="1:7" ht="15" customHeight="1" x14ac:dyDescent="0.2">
      <c r="A3267"/>
      <c r="B3267"/>
      <c r="C3267"/>
      <c r="D3267"/>
      <c r="E3267"/>
      <c r="F3267"/>
      <c r="G3267"/>
    </row>
    <row r="3268" spans="1:7" ht="15" customHeight="1" x14ac:dyDescent="0.2">
      <c r="A3268"/>
      <c r="B3268"/>
      <c r="C3268"/>
      <c r="D3268"/>
      <c r="E3268"/>
      <c r="F3268"/>
      <c r="G3268"/>
    </row>
    <row r="3269" spans="1:7" ht="15" customHeight="1" x14ac:dyDescent="0.2">
      <c r="A3269"/>
      <c r="B3269"/>
      <c r="C3269"/>
      <c r="D3269"/>
      <c r="E3269"/>
      <c r="F3269"/>
      <c r="G3269"/>
    </row>
    <row r="3270" spans="1:7" ht="15" customHeight="1" x14ac:dyDescent="0.2">
      <c r="A3270"/>
      <c r="B3270"/>
      <c r="C3270"/>
      <c r="D3270"/>
      <c r="E3270"/>
      <c r="F3270"/>
      <c r="G3270"/>
    </row>
    <row r="3271" spans="1:7" ht="15" customHeight="1" x14ac:dyDescent="0.2">
      <c r="A3271"/>
      <c r="B3271"/>
      <c r="C3271"/>
      <c r="D3271"/>
      <c r="E3271"/>
      <c r="F3271"/>
      <c r="G3271"/>
    </row>
    <row r="3272" spans="1:7" ht="15" customHeight="1" x14ac:dyDescent="0.2">
      <c r="A3272"/>
      <c r="B3272"/>
      <c r="C3272"/>
      <c r="D3272"/>
      <c r="E3272"/>
      <c r="F3272"/>
      <c r="G3272"/>
    </row>
    <row r="3273" spans="1:7" ht="15" customHeight="1" x14ac:dyDescent="0.2">
      <c r="A3273"/>
      <c r="B3273"/>
      <c r="C3273"/>
      <c r="D3273"/>
      <c r="E3273"/>
      <c r="F3273"/>
      <c r="G3273"/>
    </row>
    <row r="3274" spans="1:7" ht="15" customHeight="1" x14ac:dyDescent="0.2">
      <c r="A3274"/>
      <c r="B3274"/>
      <c r="C3274"/>
      <c r="D3274"/>
      <c r="E3274"/>
      <c r="F3274"/>
      <c r="G3274"/>
    </row>
    <row r="3275" spans="1:7" ht="15" customHeight="1" x14ac:dyDescent="0.2">
      <c r="A3275"/>
      <c r="B3275"/>
      <c r="C3275"/>
      <c r="D3275"/>
      <c r="E3275"/>
      <c r="F3275"/>
      <c r="G3275"/>
    </row>
    <row r="3276" spans="1:7" ht="15" customHeight="1" x14ac:dyDescent="0.2">
      <c r="A3276"/>
      <c r="B3276"/>
      <c r="C3276"/>
      <c r="D3276"/>
      <c r="E3276"/>
      <c r="F3276"/>
      <c r="G3276"/>
    </row>
    <row r="3277" spans="1:7" ht="15" customHeight="1" x14ac:dyDescent="0.2">
      <c r="A3277"/>
      <c r="B3277"/>
      <c r="C3277"/>
      <c r="D3277"/>
      <c r="E3277"/>
      <c r="F3277"/>
      <c r="G3277"/>
    </row>
    <row r="3278" spans="1:7" ht="15" customHeight="1" x14ac:dyDescent="0.2">
      <c r="A3278"/>
      <c r="B3278"/>
      <c r="C3278"/>
      <c r="D3278"/>
      <c r="E3278"/>
      <c r="F3278"/>
      <c r="G3278"/>
    </row>
    <row r="3279" spans="1:7" ht="15" customHeight="1" x14ac:dyDescent="0.2">
      <c r="A3279"/>
      <c r="B3279"/>
      <c r="C3279"/>
      <c r="D3279"/>
      <c r="E3279"/>
      <c r="F3279"/>
      <c r="G3279"/>
    </row>
    <row r="3280" spans="1:7" ht="15" customHeight="1" x14ac:dyDescent="0.2">
      <c r="A3280"/>
      <c r="B3280"/>
      <c r="C3280"/>
      <c r="D3280"/>
      <c r="E3280"/>
      <c r="F3280"/>
      <c r="G3280"/>
    </row>
    <row r="3281" spans="1:7" ht="15" customHeight="1" x14ac:dyDescent="0.2">
      <c r="A3281"/>
      <c r="B3281"/>
      <c r="C3281"/>
      <c r="D3281"/>
      <c r="E3281"/>
      <c r="F3281"/>
      <c r="G3281"/>
    </row>
    <row r="3282" spans="1:7" ht="15" customHeight="1" x14ac:dyDescent="0.2">
      <c r="A3282"/>
      <c r="B3282"/>
      <c r="C3282"/>
      <c r="D3282"/>
      <c r="E3282"/>
      <c r="F3282"/>
      <c r="G3282"/>
    </row>
    <row r="3283" spans="1:7" ht="15" customHeight="1" x14ac:dyDescent="0.2">
      <c r="A3283"/>
      <c r="B3283"/>
      <c r="C3283"/>
      <c r="D3283"/>
      <c r="E3283"/>
      <c r="F3283"/>
      <c r="G3283"/>
    </row>
    <row r="3284" spans="1:7" ht="15" customHeight="1" x14ac:dyDescent="0.2">
      <c r="A3284"/>
      <c r="B3284"/>
      <c r="C3284"/>
      <c r="D3284"/>
      <c r="E3284"/>
      <c r="F3284"/>
      <c r="G3284"/>
    </row>
    <row r="3285" spans="1:7" ht="15" customHeight="1" x14ac:dyDescent="0.2">
      <c r="A3285"/>
      <c r="B3285"/>
      <c r="C3285"/>
      <c r="D3285"/>
      <c r="E3285"/>
      <c r="F3285"/>
      <c r="G3285"/>
    </row>
    <row r="3286" spans="1:7" ht="15" customHeight="1" x14ac:dyDescent="0.2">
      <c r="A3286"/>
      <c r="B3286"/>
      <c r="C3286"/>
      <c r="D3286"/>
      <c r="E3286"/>
      <c r="F3286"/>
      <c r="G3286"/>
    </row>
    <row r="3287" spans="1:7" ht="15" customHeight="1" x14ac:dyDescent="0.2">
      <c r="A3287"/>
      <c r="B3287"/>
      <c r="C3287"/>
      <c r="D3287"/>
      <c r="E3287"/>
      <c r="F3287"/>
      <c r="G3287"/>
    </row>
    <row r="3288" spans="1:7" ht="15" customHeight="1" x14ac:dyDescent="0.2">
      <c r="A3288"/>
      <c r="B3288"/>
      <c r="C3288"/>
      <c r="D3288"/>
      <c r="E3288"/>
      <c r="F3288"/>
      <c r="G3288"/>
    </row>
    <row r="3289" spans="1:7" ht="15" customHeight="1" x14ac:dyDescent="0.2">
      <c r="A3289"/>
      <c r="B3289"/>
      <c r="C3289"/>
      <c r="D3289"/>
      <c r="E3289"/>
      <c r="F3289"/>
      <c r="G3289"/>
    </row>
    <row r="3290" spans="1:7" ht="15" customHeight="1" x14ac:dyDescent="0.2">
      <c r="A3290"/>
      <c r="B3290"/>
      <c r="C3290"/>
      <c r="D3290"/>
      <c r="E3290"/>
      <c r="F3290"/>
      <c r="G3290"/>
    </row>
    <row r="3291" spans="1:7" ht="15" customHeight="1" x14ac:dyDescent="0.2">
      <c r="A3291"/>
      <c r="B3291"/>
      <c r="C3291"/>
      <c r="D3291"/>
      <c r="E3291"/>
      <c r="F3291"/>
      <c r="G3291"/>
    </row>
    <row r="3292" spans="1:7" ht="15" customHeight="1" x14ac:dyDescent="0.2">
      <c r="A3292"/>
      <c r="B3292"/>
      <c r="C3292"/>
      <c r="D3292"/>
      <c r="E3292"/>
      <c r="F3292"/>
      <c r="G3292"/>
    </row>
    <row r="3293" spans="1:7" ht="15" customHeight="1" x14ac:dyDescent="0.2">
      <c r="A3293"/>
      <c r="B3293"/>
      <c r="C3293"/>
      <c r="D3293"/>
      <c r="E3293"/>
      <c r="F3293"/>
      <c r="G3293"/>
    </row>
    <row r="3294" spans="1:7" ht="15" customHeight="1" x14ac:dyDescent="0.2">
      <c r="A3294"/>
      <c r="B3294"/>
      <c r="C3294"/>
      <c r="D3294"/>
      <c r="E3294"/>
      <c r="F3294"/>
      <c r="G3294"/>
    </row>
    <row r="3295" spans="1:7" ht="15" customHeight="1" x14ac:dyDescent="0.2">
      <c r="A3295"/>
      <c r="B3295"/>
      <c r="C3295"/>
      <c r="D3295"/>
      <c r="E3295"/>
      <c r="F3295"/>
      <c r="G3295"/>
    </row>
    <row r="3296" spans="1:7" ht="15" customHeight="1" x14ac:dyDescent="0.2">
      <c r="A3296"/>
      <c r="B3296"/>
      <c r="C3296"/>
      <c r="D3296"/>
      <c r="E3296"/>
      <c r="F3296"/>
      <c r="G3296"/>
    </row>
    <row r="3297" spans="1:7" ht="15" customHeight="1" x14ac:dyDescent="0.2">
      <c r="A3297"/>
      <c r="B3297"/>
      <c r="C3297"/>
      <c r="D3297"/>
      <c r="E3297"/>
      <c r="F3297"/>
      <c r="G3297"/>
    </row>
    <row r="3298" spans="1:7" ht="15" customHeight="1" x14ac:dyDescent="0.2">
      <c r="A3298"/>
      <c r="B3298"/>
      <c r="C3298"/>
      <c r="D3298"/>
      <c r="E3298"/>
      <c r="F3298"/>
      <c r="G3298"/>
    </row>
    <row r="3299" spans="1:7" ht="15" customHeight="1" x14ac:dyDescent="0.2">
      <c r="A3299"/>
      <c r="B3299"/>
      <c r="C3299"/>
      <c r="D3299"/>
      <c r="E3299"/>
      <c r="F3299"/>
      <c r="G3299"/>
    </row>
    <row r="3300" spans="1:7" ht="15" customHeight="1" x14ac:dyDescent="0.2">
      <c r="A3300"/>
      <c r="B3300"/>
      <c r="C3300"/>
      <c r="D3300"/>
      <c r="E3300"/>
      <c r="F3300"/>
      <c r="G3300"/>
    </row>
    <row r="3301" spans="1:7" ht="15" customHeight="1" x14ac:dyDescent="0.2">
      <c r="A3301"/>
      <c r="B3301"/>
      <c r="C3301"/>
      <c r="D3301"/>
      <c r="E3301"/>
      <c r="F3301"/>
      <c r="G3301"/>
    </row>
    <row r="3302" spans="1:7" ht="15" customHeight="1" x14ac:dyDescent="0.2">
      <c r="A3302"/>
      <c r="B3302"/>
      <c r="C3302"/>
      <c r="D3302"/>
      <c r="E3302"/>
      <c r="F3302"/>
      <c r="G3302"/>
    </row>
    <row r="3303" spans="1:7" ht="15" customHeight="1" x14ac:dyDescent="0.2">
      <c r="A3303"/>
      <c r="B3303"/>
      <c r="C3303"/>
      <c r="D3303"/>
      <c r="E3303"/>
      <c r="F3303"/>
      <c r="G3303"/>
    </row>
    <row r="3304" spans="1:7" ht="15" customHeight="1" x14ac:dyDescent="0.2">
      <c r="A3304"/>
      <c r="B3304"/>
      <c r="C3304"/>
      <c r="D3304"/>
      <c r="E3304"/>
      <c r="F3304"/>
      <c r="G3304"/>
    </row>
    <row r="3305" spans="1:7" ht="15" customHeight="1" x14ac:dyDescent="0.2">
      <c r="A3305"/>
      <c r="B3305"/>
      <c r="C3305"/>
      <c r="D3305"/>
      <c r="E3305"/>
      <c r="F3305"/>
      <c r="G3305"/>
    </row>
    <row r="3306" spans="1:7" ht="15" customHeight="1" x14ac:dyDescent="0.2">
      <c r="A3306"/>
      <c r="B3306"/>
      <c r="C3306"/>
      <c r="D3306"/>
      <c r="E3306"/>
      <c r="F3306"/>
      <c r="G3306"/>
    </row>
    <row r="3307" spans="1:7" ht="15" customHeight="1" x14ac:dyDescent="0.2">
      <c r="A3307"/>
      <c r="B3307"/>
      <c r="C3307"/>
      <c r="D3307"/>
      <c r="E3307"/>
      <c r="F3307"/>
      <c r="G3307"/>
    </row>
    <row r="3308" spans="1:7" ht="15" customHeight="1" x14ac:dyDescent="0.2">
      <c r="A3308"/>
      <c r="B3308"/>
      <c r="C3308"/>
      <c r="D3308"/>
      <c r="E3308"/>
      <c r="F3308"/>
      <c r="G3308"/>
    </row>
    <row r="3309" spans="1:7" ht="15" customHeight="1" x14ac:dyDescent="0.2">
      <c r="A3309"/>
      <c r="B3309"/>
      <c r="C3309"/>
      <c r="D3309"/>
      <c r="E3309"/>
      <c r="F3309"/>
      <c r="G3309"/>
    </row>
    <row r="3310" spans="1:7" ht="15" customHeight="1" x14ac:dyDescent="0.2">
      <c r="A3310"/>
      <c r="B3310"/>
      <c r="C3310"/>
      <c r="D3310"/>
      <c r="E3310"/>
      <c r="F3310"/>
      <c r="G3310"/>
    </row>
    <row r="3311" spans="1:7" ht="15" customHeight="1" x14ac:dyDescent="0.2">
      <c r="A3311"/>
      <c r="B3311"/>
      <c r="C3311"/>
      <c r="D3311"/>
      <c r="E3311"/>
      <c r="F3311"/>
      <c r="G3311"/>
    </row>
    <row r="3312" spans="1:7" ht="15" customHeight="1" x14ac:dyDescent="0.2">
      <c r="A3312"/>
      <c r="B3312"/>
      <c r="C3312"/>
      <c r="D3312"/>
      <c r="E3312"/>
      <c r="F3312"/>
      <c r="G3312"/>
    </row>
    <row r="3313" spans="1:7" ht="15" customHeight="1" x14ac:dyDescent="0.2">
      <c r="A3313"/>
      <c r="B3313"/>
      <c r="C3313"/>
      <c r="D3313"/>
      <c r="E3313"/>
      <c r="F3313"/>
      <c r="G3313"/>
    </row>
    <row r="3314" spans="1:7" ht="15" customHeight="1" x14ac:dyDescent="0.2">
      <c r="A3314"/>
      <c r="B3314"/>
      <c r="C3314"/>
      <c r="D3314"/>
      <c r="E3314"/>
      <c r="F3314"/>
      <c r="G3314"/>
    </row>
    <row r="3315" spans="1:7" ht="15" customHeight="1" x14ac:dyDescent="0.2">
      <c r="A3315"/>
      <c r="B3315"/>
      <c r="C3315"/>
      <c r="D3315"/>
      <c r="E3315"/>
      <c r="F3315"/>
      <c r="G3315"/>
    </row>
    <row r="3316" spans="1:7" ht="15" customHeight="1" x14ac:dyDescent="0.2">
      <c r="A3316"/>
      <c r="B3316"/>
      <c r="C3316"/>
      <c r="D3316"/>
      <c r="E3316"/>
      <c r="F3316"/>
      <c r="G3316"/>
    </row>
    <row r="3317" spans="1:7" ht="15" customHeight="1" x14ac:dyDescent="0.2">
      <c r="A3317"/>
      <c r="B3317"/>
      <c r="C3317"/>
      <c r="D3317"/>
      <c r="E3317"/>
      <c r="F3317"/>
      <c r="G3317"/>
    </row>
    <row r="3318" spans="1:7" ht="15" customHeight="1" x14ac:dyDescent="0.2">
      <c r="A3318"/>
      <c r="B3318"/>
      <c r="C3318"/>
      <c r="D3318"/>
      <c r="E3318"/>
      <c r="F3318"/>
      <c r="G3318"/>
    </row>
    <row r="3319" spans="1:7" ht="15" customHeight="1" x14ac:dyDescent="0.2">
      <c r="A3319"/>
      <c r="B3319"/>
      <c r="C3319"/>
      <c r="D3319"/>
      <c r="E3319"/>
      <c r="F3319"/>
      <c r="G3319"/>
    </row>
    <row r="3320" spans="1:7" ht="15" customHeight="1" x14ac:dyDescent="0.2">
      <c r="A3320"/>
      <c r="B3320"/>
      <c r="C3320"/>
      <c r="D3320"/>
      <c r="E3320"/>
      <c r="F3320"/>
      <c r="G3320"/>
    </row>
    <row r="3321" spans="1:7" ht="15" customHeight="1" x14ac:dyDescent="0.2">
      <c r="A3321"/>
      <c r="B3321"/>
      <c r="C3321"/>
      <c r="D3321"/>
      <c r="E3321"/>
      <c r="F3321"/>
      <c r="G3321"/>
    </row>
    <row r="3322" spans="1:7" ht="15" customHeight="1" x14ac:dyDescent="0.2">
      <c r="A3322"/>
      <c r="B3322"/>
      <c r="C3322"/>
      <c r="D3322"/>
      <c r="E3322"/>
      <c r="F3322"/>
      <c r="G3322"/>
    </row>
    <row r="3323" spans="1:7" ht="15" customHeight="1" x14ac:dyDescent="0.2">
      <c r="A3323"/>
      <c r="B3323"/>
      <c r="C3323"/>
      <c r="D3323"/>
      <c r="E3323"/>
      <c r="F3323"/>
      <c r="G3323"/>
    </row>
    <row r="3324" spans="1:7" ht="15" customHeight="1" x14ac:dyDescent="0.2">
      <c r="A3324"/>
      <c r="B3324"/>
      <c r="C3324"/>
      <c r="D3324"/>
      <c r="E3324"/>
      <c r="F3324"/>
      <c r="G3324"/>
    </row>
    <row r="3325" spans="1:7" ht="15" customHeight="1" x14ac:dyDescent="0.2">
      <c r="A3325"/>
      <c r="B3325"/>
      <c r="C3325"/>
      <c r="D3325"/>
      <c r="E3325"/>
      <c r="F3325"/>
      <c r="G3325"/>
    </row>
    <row r="3326" spans="1:7" ht="15" customHeight="1" x14ac:dyDescent="0.2">
      <c r="A3326"/>
      <c r="B3326"/>
      <c r="C3326"/>
      <c r="D3326"/>
      <c r="E3326"/>
      <c r="F3326"/>
      <c r="G3326"/>
    </row>
    <row r="3327" spans="1:7" ht="15" customHeight="1" x14ac:dyDescent="0.2">
      <c r="A3327"/>
      <c r="B3327"/>
      <c r="C3327"/>
      <c r="D3327"/>
      <c r="E3327"/>
      <c r="F3327"/>
      <c r="G3327"/>
    </row>
    <row r="3328" spans="1:7" ht="15" customHeight="1" x14ac:dyDescent="0.2">
      <c r="A3328"/>
      <c r="B3328"/>
      <c r="C3328"/>
      <c r="D3328"/>
      <c r="E3328"/>
      <c r="F3328"/>
      <c r="G3328"/>
    </row>
    <row r="3329" spans="1:7" ht="15" customHeight="1" x14ac:dyDescent="0.2">
      <c r="A3329"/>
      <c r="B3329"/>
      <c r="C3329"/>
      <c r="D3329"/>
      <c r="E3329"/>
      <c r="F3329"/>
      <c r="G3329"/>
    </row>
    <row r="3330" spans="1:7" ht="15" customHeight="1" x14ac:dyDescent="0.2">
      <c r="A3330"/>
      <c r="B3330"/>
      <c r="C3330"/>
      <c r="D3330"/>
      <c r="E3330"/>
      <c r="F3330"/>
      <c r="G3330"/>
    </row>
    <row r="3331" spans="1:7" ht="15" customHeight="1" x14ac:dyDescent="0.2">
      <c r="A3331"/>
      <c r="B3331"/>
      <c r="C3331"/>
      <c r="D3331"/>
      <c r="E3331"/>
      <c r="F3331"/>
      <c r="G3331"/>
    </row>
    <row r="3332" spans="1:7" ht="15" customHeight="1" x14ac:dyDescent="0.2">
      <c r="A3332"/>
      <c r="B3332"/>
      <c r="C3332"/>
      <c r="D3332"/>
      <c r="E3332"/>
      <c r="F3332"/>
      <c r="G3332"/>
    </row>
    <row r="3333" spans="1:7" ht="15" customHeight="1" x14ac:dyDescent="0.2">
      <c r="A3333"/>
      <c r="B3333"/>
      <c r="C3333"/>
      <c r="D3333"/>
      <c r="E3333"/>
      <c r="F3333"/>
      <c r="G3333"/>
    </row>
    <row r="3334" spans="1:7" ht="15" customHeight="1" x14ac:dyDescent="0.2">
      <c r="A3334"/>
      <c r="B3334"/>
      <c r="C3334"/>
      <c r="D3334"/>
      <c r="E3334"/>
      <c r="F3334"/>
      <c r="G3334"/>
    </row>
    <row r="3335" spans="1:7" ht="15" customHeight="1" x14ac:dyDescent="0.2">
      <c r="A3335"/>
      <c r="B3335"/>
      <c r="C3335"/>
      <c r="D3335"/>
      <c r="E3335"/>
      <c r="F3335"/>
      <c r="G3335"/>
    </row>
    <row r="3336" spans="1:7" ht="15" customHeight="1" x14ac:dyDescent="0.2">
      <c r="A3336"/>
      <c r="B3336"/>
      <c r="C3336"/>
      <c r="D3336"/>
      <c r="E3336"/>
      <c r="F3336"/>
      <c r="G3336"/>
    </row>
    <row r="3337" spans="1:7" ht="15" customHeight="1" x14ac:dyDescent="0.2">
      <c r="A3337"/>
      <c r="B3337"/>
      <c r="C3337"/>
      <c r="D3337"/>
      <c r="E3337"/>
      <c r="F3337"/>
      <c r="G3337"/>
    </row>
    <row r="3338" spans="1:7" ht="15" customHeight="1" x14ac:dyDescent="0.2">
      <c r="A3338"/>
      <c r="B3338"/>
      <c r="C3338"/>
      <c r="D3338"/>
      <c r="E3338"/>
      <c r="F3338"/>
      <c r="G3338"/>
    </row>
    <row r="3339" spans="1:7" ht="15" customHeight="1" x14ac:dyDescent="0.2">
      <c r="A3339"/>
      <c r="B3339"/>
      <c r="C3339"/>
      <c r="D3339"/>
      <c r="E3339"/>
      <c r="F3339"/>
      <c r="G3339"/>
    </row>
    <row r="3340" spans="1:7" ht="15" customHeight="1" x14ac:dyDescent="0.2">
      <c r="A3340"/>
      <c r="B3340"/>
      <c r="C3340"/>
      <c r="D3340"/>
      <c r="E3340"/>
      <c r="F3340"/>
      <c r="G3340"/>
    </row>
    <row r="3341" spans="1:7" ht="15" customHeight="1" x14ac:dyDescent="0.2">
      <c r="A3341"/>
      <c r="B3341"/>
      <c r="C3341"/>
      <c r="D3341"/>
      <c r="E3341"/>
      <c r="F3341"/>
      <c r="G3341"/>
    </row>
    <row r="3342" spans="1:7" ht="15" customHeight="1" x14ac:dyDescent="0.2">
      <c r="A3342"/>
      <c r="B3342"/>
      <c r="C3342"/>
      <c r="D3342"/>
      <c r="E3342"/>
      <c r="F3342"/>
      <c r="G3342"/>
    </row>
    <row r="3343" spans="1:7" ht="15" customHeight="1" x14ac:dyDescent="0.2">
      <c r="A3343"/>
      <c r="B3343"/>
      <c r="C3343"/>
      <c r="D3343"/>
      <c r="E3343"/>
      <c r="F3343"/>
      <c r="G3343"/>
    </row>
    <row r="3344" spans="1:7" ht="15" customHeight="1" x14ac:dyDescent="0.2">
      <c r="A3344"/>
      <c r="B3344"/>
      <c r="C3344"/>
      <c r="D3344"/>
      <c r="E3344"/>
      <c r="F3344"/>
      <c r="G3344"/>
    </row>
    <row r="3345" spans="1:7" ht="15" customHeight="1" x14ac:dyDescent="0.2">
      <c r="A3345"/>
      <c r="B3345"/>
      <c r="C3345"/>
      <c r="D3345"/>
      <c r="E3345"/>
      <c r="F3345"/>
      <c r="G3345"/>
    </row>
    <row r="3346" spans="1:7" ht="15" customHeight="1" x14ac:dyDescent="0.2">
      <c r="A3346"/>
      <c r="B3346"/>
      <c r="C3346"/>
      <c r="D3346"/>
      <c r="E3346"/>
      <c r="F3346"/>
      <c r="G3346"/>
    </row>
    <row r="3347" spans="1:7" ht="15" customHeight="1" x14ac:dyDescent="0.2">
      <c r="A3347"/>
      <c r="B3347"/>
      <c r="C3347"/>
      <c r="D3347"/>
      <c r="E3347"/>
      <c r="F3347"/>
      <c r="G3347"/>
    </row>
    <row r="3348" spans="1:7" ht="15" customHeight="1" x14ac:dyDescent="0.2">
      <c r="A3348"/>
      <c r="B3348"/>
      <c r="C3348"/>
      <c r="D3348"/>
      <c r="E3348"/>
      <c r="F3348"/>
      <c r="G3348"/>
    </row>
    <row r="3349" spans="1:7" ht="15" customHeight="1" x14ac:dyDescent="0.2">
      <c r="A3349"/>
      <c r="B3349"/>
      <c r="C3349"/>
      <c r="D3349"/>
      <c r="E3349"/>
      <c r="F3349"/>
      <c r="G3349"/>
    </row>
    <row r="3350" spans="1:7" ht="15" customHeight="1" x14ac:dyDescent="0.2">
      <c r="A3350"/>
      <c r="B3350"/>
      <c r="C3350"/>
      <c r="D3350"/>
      <c r="E3350"/>
      <c r="F3350"/>
      <c r="G3350"/>
    </row>
    <row r="3351" spans="1:7" ht="15" customHeight="1" x14ac:dyDescent="0.2">
      <c r="A3351"/>
      <c r="B3351"/>
      <c r="C3351"/>
      <c r="D3351"/>
      <c r="E3351"/>
      <c r="F3351"/>
      <c r="G3351"/>
    </row>
    <row r="3352" spans="1:7" ht="15" customHeight="1" x14ac:dyDescent="0.2">
      <c r="A3352"/>
      <c r="B3352"/>
      <c r="C3352"/>
      <c r="D3352"/>
      <c r="E3352"/>
      <c r="F3352"/>
      <c r="G3352"/>
    </row>
    <row r="3353" spans="1:7" ht="15" customHeight="1" x14ac:dyDescent="0.2">
      <c r="A3353"/>
      <c r="B3353"/>
      <c r="C3353"/>
      <c r="D3353"/>
      <c r="E3353"/>
      <c r="F3353"/>
      <c r="G3353"/>
    </row>
    <row r="3354" spans="1:7" ht="15" customHeight="1" x14ac:dyDescent="0.2">
      <c r="A3354"/>
      <c r="B3354"/>
      <c r="C3354"/>
      <c r="D3354"/>
      <c r="E3354"/>
      <c r="F3354"/>
      <c r="G3354"/>
    </row>
    <row r="3355" spans="1:7" ht="15" customHeight="1" x14ac:dyDescent="0.2">
      <c r="A3355"/>
      <c r="B3355"/>
      <c r="C3355"/>
      <c r="D3355"/>
      <c r="E3355"/>
      <c r="F3355"/>
      <c r="G3355"/>
    </row>
    <row r="3356" spans="1:7" ht="15" customHeight="1" x14ac:dyDescent="0.2">
      <c r="A3356"/>
      <c r="B3356"/>
      <c r="C3356"/>
      <c r="D3356"/>
      <c r="E3356"/>
      <c r="F3356"/>
      <c r="G3356"/>
    </row>
    <row r="3357" spans="1:7" ht="15" customHeight="1" x14ac:dyDescent="0.2">
      <c r="A3357"/>
      <c r="B3357"/>
      <c r="C3357"/>
      <c r="D3357"/>
      <c r="E3357"/>
      <c r="F3357"/>
      <c r="G3357"/>
    </row>
    <row r="3358" spans="1:7" ht="15" customHeight="1" x14ac:dyDescent="0.2">
      <c r="A3358"/>
      <c r="B3358"/>
      <c r="C3358"/>
      <c r="D3358"/>
      <c r="E3358"/>
      <c r="F3358"/>
      <c r="G3358"/>
    </row>
    <row r="3359" spans="1:7" ht="15" customHeight="1" x14ac:dyDescent="0.2">
      <c r="A3359"/>
      <c r="B3359"/>
      <c r="C3359"/>
      <c r="D3359"/>
      <c r="E3359"/>
      <c r="F3359"/>
      <c r="G3359"/>
    </row>
    <row r="3360" spans="1:7" ht="15" customHeight="1" x14ac:dyDescent="0.2">
      <c r="A3360"/>
      <c r="B3360"/>
      <c r="C3360"/>
      <c r="D3360"/>
      <c r="E3360"/>
      <c r="F3360"/>
      <c r="G3360"/>
    </row>
    <row r="3361" spans="1:7" ht="15" customHeight="1" x14ac:dyDescent="0.2">
      <c r="A3361"/>
      <c r="B3361"/>
      <c r="C3361"/>
      <c r="D3361"/>
      <c r="E3361"/>
      <c r="F3361"/>
      <c r="G3361"/>
    </row>
    <row r="3362" spans="1:7" ht="15" customHeight="1" x14ac:dyDescent="0.2">
      <c r="A3362"/>
      <c r="B3362"/>
      <c r="C3362"/>
      <c r="D3362"/>
      <c r="E3362"/>
      <c r="F3362"/>
      <c r="G3362"/>
    </row>
    <row r="3363" spans="1:7" ht="15" customHeight="1" x14ac:dyDescent="0.2">
      <c r="A3363"/>
      <c r="B3363"/>
      <c r="C3363"/>
      <c r="D3363"/>
      <c r="E3363"/>
      <c r="F3363"/>
      <c r="G3363"/>
    </row>
    <row r="3364" spans="1:7" ht="15" customHeight="1" x14ac:dyDescent="0.2">
      <c r="A3364"/>
      <c r="B3364"/>
      <c r="C3364"/>
      <c r="D3364"/>
      <c r="E3364"/>
      <c r="F3364"/>
      <c r="G3364"/>
    </row>
    <row r="3365" spans="1:7" ht="15" customHeight="1" x14ac:dyDescent="0.2">
      <c r="A3365"/>
      <c r="B3365"/>
      <c r="C3365"/>
      <c r="D3365"/>
      <c r="E3365"/>
      <c r="F3365"/>
      <c r="G3365"/>
    </row>
    <row r="3366" spans="1:7" ht="15" customHeight="1" x14ac:dyDescent="0.2">
      <c r="A3366"/>
      <c r="B3366"/>
      <c r="C3366"/>
      <c r="D3366"/>
      <c r="E3366"/>
      <c r="F3366"/>
      <c r="G3366"/>
    </row>
    <row r="3367" spans="1:7" ht="15" customHeight="1" x14ac:dyDescent="0.2">
      <c r="A3367"/>
      <c r="B3367"/>
      <c r="C3367"/>
      <c r="D3367"/>
      <c r="E3367"/>
      <c r="F3367"/>
      <c r="G3367"/>
    </row>
    <row r="3368" spans="1:7" ht="15" customHeight="1" x14ac:dyDescent="0.2">
      <c r="A3368"/>
      <c r="B3368"/>
      <c r="C3368"/>
      <c r="D3368"/>
      <c r="E3368"/>
      <c r="F3368"/>
      <c r="G3368"/>
    </row>
    <row r="3369" spans="1:7" ht="15" customHeight="1" x14ac:dyDescent="0.2">
      <c r="A3369"/>
      <c r="B3369"/>
      <c r="C3369"/>
      <c r="D3369"/>
      <c r="E3369"/>
      <c r="F3369"/>
      <c r="G3369"/>
    </row>
    <row r="3370" spans="1:7" ht="15" customHeight="1" x14ac:dyDescent="0.2">
      <c r="A3370"/>
      <c r="B3370"/>
      <c r="C3370"/>
      <c r="D3370"/>
      <c r="E3370"/>
      <c r="F3370"/>
      <c r="G3370"/>
    </row>
    <row r="3371" spans="1:7" ht="15" customHeight="1" x14ac:dyDescent="0.2">
      <c r="A3371"/>
      <c r="B3371"/>
      <c r="C3371"/>
      <c r="D3371"/>
      <c r="E3371"/>
      <c r="F3371"/>
      <c r="G3371"/>
    </row>
    <row r="3372" spans="1:7" ht="15" customHeight="1" x14ac:dyDescent="0.2">
      <c r="A3372"/>
      <c r="B3372"/>
      <c r="C3372"/>
      <c r="D3372"/>
      <c r="E3372"/>
      <c r="F3372"/>
      <c r="G3372"/>
    </row>
    <row r="3373" spans="1:7" ht="15" customHeight="1" x14ac:dyDescent="0.2">
      <c r="A3373"/>
      <c r="B3373"/>
      <c r="C3373"/>
      <c r="D3373"/>
      <c r="E3373"/>
      <c r="F3373"/>
      <c r="G3373"/>
    </row>
    <row r="3374" spans="1:7" ht="15" customHeight="1" x14ac:dyDescent="0.2">
      <c r="A3374"/>
      <c r="B3374"/>
      <c r="C3374"/>
      <c r="D3374"/>
      <c r="E3374"/>
      <c r="F3374"/>
      <c r="G3374"/>
    </row>
    <row r="3375" spans="1:7" ht="15" customHeight="1" x14ac:dyDescent="0.2">
      <c r="A3375"/>
      <c r="B3375"/>
      <c r="C3375"/>
      <c r="D3375"/>
      <c r="E3375"/>
      <c r="F3375"/>
      <c r="G3375"/>
    </row>
    <row r="3376" spans="1:7" ht="15" customHeight="1" x14ac:dyDescent="0.2">
      <c r="A3376"/>
      <c r="B3376"/>
      <c r="C3376"/>
      <c r="D3376"/>
      <c r="E3376"/>
      <c r="F3376"/>
      <c r="G3376"/>
    </row>
    <row r="3377" spans="1:7" ht="15" customHeight="1" x14ac:dyDescent="0.2">
      <c r="A3377"/>
      <c r="B3377"/>
      <c r="C3377"/>
      <c r="D3377"/>
      <c r="E3377"/>
      <c r="F3377"/>
      <c r="G3377"/>
    </row>
    <row r="3378" spans="1:7" ht="15" customHeight="1" x14ac:dyDescent="0.2">
      <c r="A3378"/>
      <c r="B3378"/>
      <c r="C3378"/>
      <c r="D3378"/>
      <c r="E3378"/>
      <c r="F3378"/>
      <c r="G3378"/>
    </row>
    <row r="3379" spans="1:7" ht="15" customHeight="1" x14ac:dyDescent="0.2">
      <c r="A3379"/>
      <c r="B3379"/>
      <c r="C3379"/>
      <c r="D3379"/>
      <c r="E3379"/>
      <c r="F3379"/>
      <c r="G3379"/>
    </row>
    <row r="3380" spans="1:7" ht="15" customHeight="1" x14ac:dyDescent="0.2">
      <c r="A3380"/>
      <c r="B3380"/>
      <c r="C3380"/>
      <c r="D3380"/>
      <c r="E3380"/>
      <c r="F3380"/>
      <c r="G3380"/>
    </row>
    <row r="3381" spans="1:7" ht="15" customHeight="1" x14ac:dyDescent="0.2">
      <c r="A3381"/>
      <c r="B3381"/>
      <c r="C3381"/>
      <c r="D3381"/>
      <c r="E3381"/>
      <c r="F3381"/>
      <c r="G3381"/>
    </row>
    <row r="3382" spans="1:7" ht="15" customHeight="1" x14ac:dyDescent="0.2">
      <c r="A3382"/>
      <c r="B3382"/>
      <c r="C3382"/>
      <c r="D3382"/>
      <c r="E3382"/>
      <c r="F3382"/>
      <c r="G3382"/>
    </row>
    <row r="3383" spans="1:7" ht="15" customHeight="1" x14ac:dyDescent="0.2">
      <c r="A3383"/>
      <c r="B3383"/>
      <c r="C3383"/>
      <c r="D3383"/>
      <c r="E3383"/>
      <c r="F3383"/>
      <c r="G3383"/>
    </row>
    <row r="3384" spans="1:7" ht="15" customHeight="1" x14ac:dyDescent="0.2">
      <c r="A3384"/>
      <c r="B3384"/>
      <c r="C3384"/>
      <c r="D3384"/>
      <c r="E3384"/>
      <c r="F3384"/>
      <c r="G3384"/>
    </row>
    <row r="3385" spans="1:7" ht="15" customHeight="1" x14ac:dyDescent="0.2">
      <c r="A3385"/>
      <c r="B3385"/>
      <c r="C3385"/>
      <c r="D3385"/>
      <c r="E3385"/>
      <c r="F3385"/>
      <c r="G3385"/>
    </row>
    <row r="3386" spans="1:7" ht="15" customHeight="1" x14ac:dyDescent="0.2">
      <c r="A3386"/>
      <c r="B3386"/>
      <c r="C3386"/>
      <c r="D3386"/>
      <c r="E3386"/>
      <c r="F3386"/>
      <c r="G3386"/>
    </row>
    <row r="3387" spans="1:7" ht="15" customHeight="1" x14ac:dyDescent="0.2">
      <c r="A3387"/>
      <c r="B3387"/>
      <c r="C3387"/>
      <c r="D3387"/>
      <c r="E3387"/>
      <c r="F3387"/>
      <c r="G3387"/>
    </row>
    <row r="3388" spans="1:7" ht="15" customHeight="1" x14ac:dyDescent="0.2">
      <c r="A3388"/>
      <c r="B3388"/>
      <c r="C3388"/>
      <c r="D3388"/>
      <c r="E3388"/>
      <c r="F3388"/>
      <c r="G3388"/>
    </row>
    <row r="3389" spans="1:7" ht="15" customHeight="1" x14ac:dyDescent="0.2">
      <c r="A3389"/>
      <c r="B3389"/>
      <c r="C3389"/>
      <c r="D3389"/>
      <c r="E3389"/>
      <c r="F3389"/>
      <c r="G3389"/>
    </row>
    <row r="3390" spans="1:7" ht="15" customHeight="1" x14ac:dyDescent="0.2">
      <c r="A3390"/>
      <c r="B3390"/>
      <c r="C3390"/>
      <c r="D3390"/>
      <c r="E3390"/>
      <c r="F3390"/>
      <c r="G3390"/>
    </row>
    <row r="3391" spans="1:7" ht="15" customHeight="1" x14ac:dyDescent="0.2">
      <c r="A3391"/>
      <c r="B3391"/>
      <c r="C3391"/>
      <c r="D3391"/>
      <c r="E3391"/>
      <c r="F3391"/>
      <c r="G3391"/>
    </row>
    <row r="3392" spans="1:7" ht="15" customHeight="1" x14ac:dyDescent="0.2">
      <c r="A3392"/>
      <c r="B3392"/>
      <c r="C3392"/>
      <c r="D3392"/>
      <c r="E3392"/>
      <c r="F3392"/>
      <c r="G3392"/>
    </row>
    <row r="3393" spans="1:7" ht="15" customHeight="1" x14ac:dyDescent="0.2">
      <c r="A3393"/>
      <c r="B3393"/>
      <c r="C3393"/>
      <c r="D3393"/>
      <c r="E3393"/>
      <c r="F3393"/>
      <c r="G3393"/>
    </row>
    <row r="3394" spans="1:7" ht="15" customHeight="1" x14ac:dyDescent="0.2">
      <c r="A3394"/>
      <c r="B3394"/>
      <c r="C3394"/>
      <c r="D3394"/>
      <c r="E3394"/>
      <c r="F3394"/>
      <c r="G3394"/>
    </row>
    <row r="3395" spans="1:7" ht="15" customHeight="1" x14ac:dyDescent="0.2">
      <c r="A3395"/>
      <c r="B3395"/>
      <c r="C3395"/>
      <c r="D3395"/>
      <c r="E3395"/>
      <c r="F3395"/>
      <c r="G3395"/>
    </row>
    <row r="3396" spans="1:7" ht="15" customHeight="1" x14ac:dyDescent="0.2">
      <c r="A3396"/>
      <c r="B3396"/>
      <c r="C3396"/>
      <c r="D3396"/>
      <c r="E3396"/>
      <c r="F3396"/>
      <c r="G3396"/>
    </row>
    <row r="3397" spans="1:7" ht="15" customHeight="1" x14ac:dyDescent="0.2">
      <c r="A3397"/>
      <c r="B3397"/>
      <c r="C3397"/>
      <c r="D3397"/>
      <c r="E3397"/>
      <c r="F3397"/>
      <c r="G3397"/>
    </row>
    <row r="3398" spans="1:7" ht="15" customHeight="1" x14ac:dyDescent="0.2">
      <c r="A3398"/>
      <c r="B3398"/>
      <c r="C3398"/>
      <c r="D3398"/>
      <c r="E3398"/>
      <c r="F3398"/>
      <c r="G3398"/>
    </row>
    <row r="3399" spans="1:7" ht="15" customHeight="1" x14ac:dyDescent="0.2">
      <c r="A3399"/>
      <c r="B3399"/>
      <c r="C3399"/>
      <c r="D3399"/>
      <c r="E3399"/>
      <c r="F3399"/>
      <c r="G3399"/>
    </row>
    <row r="3400" spans="1:7" ht="15" customHeight="1" x14ac:dyDescent="0.2">
      <c r="A3400"/>
      <c r="B3400"/>
      <c r="C3400"/>
      <c r="D3400"/>
      <c r="E3400"/>
      <c r="F3400"/>
      <c r="G3400"/>
    </row>
    <row r="3401" spans="1:7" ht="15" customHeight="1" x14ac:dyDescent="0.2">
      <c r="A3401"/>
      <c r="B3401"/>
      <c r="C3401"/>
      <c r="D3401"/>
      <c r="E3401"/>
      <c r="F3401"/>
      <c r="G3401"/>
    </row>
    <row r="3402" spans="1:7" ht="15" customHeight="1" x14ac:dyDescent="0.2">
      <c r="A3402"/>
      <c r="B3402"/>
      <c r="C3402"/>
      <c r="D3402"/>
      <c r="E3402"/>
      <c r="F3402"/>
      <c r="G3402"/>
    </row>
    <row r="3403" spans="1:7" ht="15" customHeight="1" x14ac:dyDescent="0.2">
      <c r="A3403"/>
      <c r="B3403"/>
      <c r="C3403"/>
      <c r="D3403"/>
      <c r="E3403"/>
      <c r="F3403"/>
      <c r="G3403"/>
    </row>
    <row r="3404" spans="1:7" ht="15" customHeight="1" x14ac:dyDescent="0.2">
      <c r="A3404"/>
      <c r="B3404"/>
      <c r="C3404"/>
      <c r="D3404"/>
      <c r="E3404"/>
      <c r="F3404"/>
      <c r="G3404"/>
    </row>
    <row r="3405" spans="1:7" ht="15" customHeight="1" x14ac:dyDescent="0.2">
      <c r="A3405"/>
      <c r="B3405"/>
      <c r="C3405"/>
      <c r="D3405"/>
      <c r="E3405"/>
      <c r="F3405"/>
      <c r="G3405"/>
    </row>
    <row r="3406" spans="1:7" ht="15" customHeight="1" x14ac:dyDescent="0.2">
      <c r="A3406"/>
      <c r="B3406"/>
      <c r="C3406"/>
      <c r="D3406"/>
      <c r="E3406"/>
      <c r="F3406"/>
      <c r="G3406"/>
    </row>
    <row r="3407" spans="1:7" ht="15" customHeight="1" x14ac:dyDescent="0.2">
      <c r="A3407"/>
      <c r="B3407"/>
      <c r="C3407"/>
      <c r="D3407"/>
      <c r="E3407"/>
      <c r="F3407"/>
      <c r="G3407"/>
    </row>
    <row r="3408" spans="1:7" ht="15" customHeight="1" x14ac:dyDescent="0.2">
      <c r="A3408"/>
      <c r="B3408"/>
      <c r="C3408"/>
      <c r="D3408"/>
      <c r="E3408"/>
      <c r="F3408"/>
      <c r="G3408"/>
    </row>
    <row r="3409" spans="1:7" ht="15" customHeight="1" x14ac:dyDescent="0.2">
      <c r="A3409"/>
      <c r="B3409"/>
      <c r="C3409"/>
      <c r="D3409"/>
      <c r="E3409"/>
      <c r="F3409"/>
      <c r="G3409"/>
    </row>
    <row r="3410" spans="1:7" ht="15" customHeight="1" x14ac:dyDescent="0.2">
      <c r="A3410"/>
      <c r="B3410"/>
      <c r="C3410"/>
      <c r="D3410"/>
      <c r="E3410"/>
      <c r="F3410"/>
      <c r="G3410"/>
    </row>
    <row r="3411" spans="1:7" ht="15" customHeight="1" x14ac:dyDescent="0.2">
      <c r="A3411"/>
      <c r="B3411"/>
      <c r="C3411"/>
      <c r="D3411"/>
      <c r="E3411"/>
      <c r="F3411"/>
      <c r="G3411"/>
    </row>
    <row r="3412" spans="1:7" ht="15" customHeight="1" x14ac:dyDescent="0.2">
      <c r="A3412"/>
      <c r="B3412"/>
      <c r="C3412"/>
      <c r="D3412"/>
      <c r="E3412"/>
      <c r="F3412"/>
      <c r="G3412"/>
    </row>
    <row r="3413" spans="1:7" ht="15" customHeight="1" x14ac:dyDescent="0.2">
      <c r="A3413"/>
      <c r="B3413"/>
      <c r="C3413"/>
      <c r="D3413"/>
      <c r="E3413"/>
      <c r="F3413"/>
      <c r="G3413"/>
    </row>
    <row r="3414" spans="1:7" ht="15" customHeight="1" x14ac:dyDescent="0.2">
      <c r="A3414"/>
      <c r="B3414"/>
      <c r="C3414"/>
      <c r="D3414"/>
      <c r="E3414"/>
      <c r="F3414"/>
      <c r="G3414"/>
    </row>
    <row r="3415" spans="1:7" ht="15" customHeight="1" x14ac:dyDescent="0.2">
      <c r="A3415"/>
      <c r="B3415"/>
      <c r="C3415"/>
      <c r="D3415"/>
      <c r="E3415"/>
      <c r="F3415"/>
      <c r="G3415"/>
    </row>
    <row r="3416" spans="1:7" ht="15" customHeight="1" x14ac:dyDescent="0.2">
      <c r="A3416"/>
      <c r="B3416"/>
      <c r="C3416"/>
      <c r="D3416"/>
      <c r="E3416"/>
      <c r="F3416"/>
      <c r="G3416"/>
    </row>
    <row r="3417" spans="1:7" ht="15" customHeight="1" x14ac:dyDescent="0.2">
      <c r="A3417"/>
      <c r="B3417"/>
      <c r="C3417"/>
      <c r="D3417"/>
      <c r="E3417"/>
      <c r="F3417"/>
      <c r="G3417"/>
    </row>
    <row r="3418" spans="1:7" ht="15" customHeight="1" x14ac:dyDescent="0.2">
      <c r="A3418"/>
      <c r="B3418"/>
      <c r="C3418"/>
      <c r="D3418"/>
      <c r="E3418"/>
      <c r="F3418"/>
      <c r="G3418"/>
    </row>
    <row r="3419" spans="1:7" ht="15" customHeight="1" x14ac:dyDescent="0.2">
      <c r="A3419"/>
      <c r="B3419"/>
      <c r="C3419"/>
      <c r="D3419"/>
      <c r="E3419"/>
      <c r="F3419"/>
      <c r="G3419"/>
    </row>
    <row r="3420" spans="1:7" ht="15" customHeight="1" x14ac:dyDescent="0.2">
      <c r="A3420"/>
      <c r="B3420"/>
      <c r="C3420"/>
      <c r="D3420"/>
      <c r="E3420"/>
      <c r="F3420"/>
      <c r="G3420"/>
    </row>
    <row r="3421" spans="1:7" ht="15" customHeight="1" x14ac:dyDescent="0.2">
      <c r="A3421"/>
      <c r="B3421"/>
      <c r="C3421"/>
      <c r="D3421"/>
      <c r="E3421"/>
      <c r="F3421"/>
      <c r="G3421"/>
    </row>
    <row r="3422" spans="1:7" ht="15" customHeight="1" x14ac:dyDescent="0.2">
      <c r="A3422"/>
      <c r="B3422"/>
      <c r="C3422"/>
      <c r="D3422"/>
      <c r="E3422"/>
      <c r="F3422"/>
      <c r="G3422"/>
    </row>
    <row r="3423" spans="1:7" ht="15" customHeight="1" x14ac:dyDescent="0.2">
      <c r="A3423"/>
      <c r="B3423"/>
      <c r="C3423"/>
      <c r="D3423"/>
      <c r="E3423"/>
      <c r="F3423"/>
      <c r="G3423"/>
    </row>
    <row r="3424" spans="1:7" ht="15" customHeight="1" x14ac:dyDescent="0.2">
      <c r="A3424"/>
      <c r="B3424"/>
      <c r="C3424"/>
      <c r="D3424"/>
      <c r="E3424"/>
      <c r="F3424"/>
      <c r="G3424"/>
    </row>
    <row r="3425" spans="1:7" ht="15" customHeight="1" x14ac:dyDescent="0.2">
      <c r="A3425"/>
      <c r="B3425"/>
      <c r="C3425"/>
      <c r="D3425"/>
      <c r="E3425"/>
      <c r="F3425"/>
      <c r="G3425"/>
    </row>
    <row r="3426" spans="1:7" ht="15" customHeight="1" x14ac:dyDescent="0.2">
      <c r="A3426"/>
      <c r="B3426"/>
      <c r="C3426"/>
      <c r="D3426"/>
      <c r="E3426"/>
      <c r="F3426"/>
      <c r="G3426"/>
    </row>
    <row r="3427" spans="1:7" ht="15" customHeight="1" x14ac:dyDescent="0.2">
      <c r="A3427"/>
      <c r="B3427"/>
      <c r="C3427"/>
      <c r="D3427"/>
      <c r="E3427"/>
      <c r="F3427"/>
      <c r="G3427"/>
    </row>
    <row r="3428" spans="1:7" ht="15" customHeight="1" x14ac:dyDescent="0.2">
      <c r="A3428"/>
      <c r="B3428"/>
      <c r="C3428"/>
      <c r="D3428"/>
      <c r="E3428"/>
      <c r="F3428"/>
      <c r="G3428"/>
    </row>
    <row r="3429" spans="1:7" ht="15" customHeight="1" x14ac:dyDescent="0.2">
      <c r="A3429"/>
      <c r="B3429"/>
      <c r="C3429"/>
      <c r="D3429"/>
      <c r="E3429"/>
      <c r="F3429"/>
      <c r="G3429"/>
    </row>
    <row r="3430" spans="1:7" ht="15" customHeight="1" x14ac:dyDescent="0.2">
      <c r="A3430"/>
      <c r="B3430"/>
      <c r="C3430"/>
      <c r="D3430"/>
      <c r="E3430"/>
      <c r="F3430"/>
      <c r="G3430"/>
    </row>
    <row r="3431" spans="1:7" ht="15" customHeight="1" x14ac:dyDescent="0.2">
      <c r="A3431"/>
      <c r="B3431"/>
      <c r="C3431"/>
      <c r="D3431"/>
      <c r="E3431"/>
      <c r="F3431"/>
      <c r="G3431"/>
    </row>
    <row r="3432" spans="1:7" ht="15" customHeight="1" x14ac:dyDescent="0.2">
      <c r="A3432"/>
      <c r="B3432"/>
      <c r="C3432"/>
      <c r="D3432"/>
      <c r="E3432"/>
      <c r="F3432"/>
      <c r="G3432"/>
    </row>
    <row r="3433" spans="1:7" ht="15" customHeight="1" x14ac:dyDescent="0.2">
      <c r="A3433"/>
      <c r="B3433"/>
      <c r="C3433"/>
      <c r="D3433"/>
      <c r="E3433"/>
      <c r="F3433"/>
      <c r="G3433"/>
    </row>
    <row r="3434" spans="1:7" ht="15" customHeight="1" x14ac:dyDescent="0.2">
      <c r="A3434"/>
      <c r="B3434"/>
      <c r="C3434"/>
      <c r="D3434"/>
      <c r="E3434"/>
      <c r="F3434"/>
      <c r="G3434"/>
    </row>
    <row r="3435" spans="1:7" ht="15" customHeight="1" x14ac:dyDescent="0.2">
      <c r="A3435"/>
      <c r="B3435"/>
      <c r="C3435"/>
      <c r="D3435"/>
      <c r="E3435"/>
      <c r="F3435"/>
      <c r="G3435"/>
    </row>
    <row r="3436" spans="1:7" ht="15" customHeight="1" x14ac:dyDescent="0.2">
      <c r="A3436"/>
      <c r="B3436"/>
      <c r="C3436"/>
      <c r="D3436"/>
      <c r="E3436"/>
      <c r="F3436"/>
      <c r="G3436"/>
    </row>
    <row r="3437" spans="1:7" ht="15" customHeight="1" x14ac:dyDescent="0.2">
      <c r="A3437"/>
      <c r="B3437"/>
      <c r="C3437"/>
      <c r="D3437"/>
      <c r="E3437"/>
      <c r="F3437"/>
      <c r="G3437"/>
    </row>
    <row r="3438" spans="1:7" ht="15" customHeight="1" x14ac:dyDescent="0.2">
      <c r="A3438"/>
      <c r="B3438"/>
      <c r="C3438"/>
      <c r="D3438"/>
      <c r="E3438"/>
      <c r="F3438"/>
      <c r="G3438"/>
    </row>
    <row r="3439" spans="1:7" ht="15" customHeight="1" x14ac:dyDescent="0.2">
      <c r="A3439"/>
      <c r="B3439"/>
      <c r="C3439"/>
      <c r="D3439"/>
      <c r="E3439"/>
      <c r="F3439"/>
      <c r="G3439"/>
    </row>
    <row r="3440" spans="1:7" ht="15" customHeight="1" x14ac:dyDescent="0.2">
      <c r="A3440"/>
      <c r="B3440"/>
      <c r="C3440"/>
      <c r="D3440"/>
      <c r="E3440"/>
      <c r="F3440"/>
      <c r="G3440"/>
    </row>
    <row r="3441" spans="1:7" ht="15" customHeight="1" x14ac:dyDescent="0.2">
      <c r="A3441"/>
      <c r="B3441"/>
      <c r="C3441"/>
      <c r="D3441"/>
      <c r="E3441"/>
      <c r="F3441"/>
      <c r="G3441"/>
    </row>
    <row r="3442" spans="1:7" ht="15" customHeight="1" x14ac:dyDescent="0.2">
      <c r="A3442"/>
      <c r="B3442"/>
      <c r="C3442"/>
      <c r="D3442"/>
      <c r="E3442"/>
      <c r="F3442"/>
      <c r="G3442"/>
    </row>
    <row r="3443" spans="1:7" ht="15" customHeight="1" x14ac:dyDescent="0.2">
      <c r="A3443"/>
      <c r="B3443"/>
      <c r="C3443"/>
      <c r="D3443"/>
      <c r="E3443"/>
      <c r="F3443"/>
      <c r="G3443"/>
    </row>
    <row r="3444" spans="1:7" ht="15" customHeight="1" x14ac:dyDescent="0.2">
      <c r="A3444"/>
      <c r="B3444"/>
      <c r="C3444"/>
      <c r="D3444"/>
      <c r="E3444"/>
      <c r="F3444"/>
      <c r="G3444"/>
    </row>
    <row r="3445" spans="1:7" ht="15" customHeight="1" x14ac:dyDescent="0.2">
      <c r="A3445"/>
      <c r="B3445"/>
      <c r="C3445"/>
      <c r="D3445"/>
      <c r="E3445"/>
      <c r="F3445"/>
      <c r="G3445"/>
    </row>
    <row r="3446" spans="1:7" ht="15" customHeight="1" x14ac:dyDescent="0.2">
      <c r="A3446"/>
      <c r="B3446"/>
      <c r="C3446"/>
      <c r="D3446"/>
      <c r="E3446"/>
      <c r="F3446"/>
      <c r="G3446"/>
    </row>
    <row r="3447" spans="1:7" ht="15" customHeight="1" x14ac:dyDescent="0.2">
      <c r="A3447"/>
      <c r="B3447"/>
      <c r="C3447"/>
      <c r="D3447"/>
      <c r="E3447"/>
      <c r="F3447"/>
      <c r="G3447"/>
    </row>
    <row r="3448" spans="1:7" ht="15" customHeight="1" x14ac:dyDescent="0.2">
      <c r="A3448"/>
      <c r="B3448"/>
      <c r="C3448"/>
      <c r="D3448"/>
      <c r="E3448"/>
      <c r="F3448"/>
      <c r="G3448"/>
    </row>
    <row r="3449" spans="1:7" ht="15" customHeight="1" x14ac:dyDescent="0.2">
      <c r="A3449"/>
      <c r="B3449"/>
      <c r="C3449"/>
      <c r="D3449"/>
      <c r="E3449"/>
      <c r="F3449"/>
      <c r="G3449"/>
    </row>
    <row r="3450" spans="1:7" ht="15" customHeight="1" x14ac:dyDescent="0.2">
      <c r="A3450"/>
      <c r="B3450"/>
      <c r="C3450"/>
      <c r="D3450"/>
      <c r="E3450"/>
      <c r="F3450"/>
      <c r="G3450"/>
    </row>
    <row r="3451" spans="1:7" ht="15" customHeight="1" x14ac:dyDescent="0.2">
      <c r="A3451"/>
      <c r="B3451"/>
      <c r="C3451"/>
      <c r="D3451"/>
      <c r="E3451"/>
      <c r="F3451"/>
      <c r="G3451"/>
    </row>
    <row r="3452" spans="1:7" ht="15" customHeight="1" x14ac:dyDescent="0.2">
      <c r="A3452"/>
      <c r="B3452"/>
      <c r="C3452"/>
      <c r="D3452"/>
      <c r="E3452"/>
      <c r="F3452"/>
      <c r="G3452"/>
    </row>
    <row r="3453" spans="1:7" ht="15" customHeight="1" x14ac:dyDescent="0.2">
      <c r="A3453"/>
      <c r="B3453"/>
      <c r="C3453"/>
      <c r="D3453"/>
      <c r="E3453"/>
      <c r="F3453"/>
      <c r="G3453"/>
    </row>
    <row r="3454" spans="1:7" ht="15" customHeight="1" x14ac:dyDescent="0.2">
      <c r="A3454"/>
      <c r="B3454"/>
      <c r="C3454"/>
      <c r="D3454"/>
      <c r="E3454"/>
      <c r="F3454"/>
      <c r="G3454"/>
    </row>
    <row r="3455" spans="1:7" ht="15" customHeight="1" x14ac:dyDescent="0.2">
      <c r="A3455"/>
      <c r="B3455"/>
      <c r="C3455"/>
      <c r="D3455"/>
      <c r="E3455"/>
      <c r="F3455"/>
      <c r="G3455"/>
    </row>
    <row r="3456" spans="1:7" ht="15" customHeight="1" x14ac:dyDescent="0.2">
      <c r="A3456"/>
      <c r="B3456"/>
      <c r="C3456"/>
      <c r="D3456"/>
      <c r="E3456"/>
      <c r="F3456"/>
      <c r="G3456"/>
    </row>
    <row r="3457" spans="1:7" ht="15" customHeight="1" x14ac:dyDescent="0.2">
      <c r="A3457"/>
      <c r="B3457"/>
      <c r="C3457"/>
      <c r="D3457"/>
      <c r="E3457"/>
      <c r="F3457"/>
      <c r="G3457"/>
    </row>
    <row r="3458" spans="1:7" ht="15" customHeight="1" x14ac:dyDescent="0.2">
      <c r="A3458"/>
      <c r="B3458"/>
      <c r="C3458"/>
      <c r="D3458"/>
      <c r="E3458"/>
      <c r="F3458"/>
      <c r="G3458"/>
    </row>
    <row r="3459" spans="1:7" ht="15" customHeight="1" x14ac:dyDescent="0.2">
      <c r="A3459"/>
      <c r="B3459"/>
      <c r="C3459"/>
      <c r="D3459"/>
      <c r="E3459"/>
      <c r="F3459"/>
      <c r="G3459"/>
    </row>
    <row r="3460" spans="1:7" ht="15" customHeight="1" x14ac:dyDescent="0.2">
      <c r="A3460"/>
      <c r="B3460"/>
      <c r="C3460"/>
      <c r="D3460"/>
      <c r="E3460"/>
      <c r="F3460"/>
      <c r="G3460"/>
    </row>
    <row r="3461" spans="1:7" ht="15" customHeight="1" x14ac:dyDescent="0.2">
      <c r="A3461"/>
      <c r="B3461"/>
      <c r="C3461"/>
      <c r="D3461"/>
      <c r="E3461"/>
      <c r="F3461"/>
      <c r="G3461"/>
    </row>
    <row r="3462" spans="1:7" ht="15" customHeight="1" x14ac:dyDescent="0.2">
      <c r="A3462"/>
      <c r="B3462"/>
      <c r="C3462"/>
      <c r="D3462"/>
      <c r="E3462"/>
      <c r="F3462"/>
      <c r="G3462"/>
    </row>
    <row r="3463" spans="1:7" ht="15" customHeight="1" x14ac:dyDescent="0.2">
      <c r="A3463"/>
      <c r="B3463"/>
      <c r="C3463"/>
      <c r="D3463"/>
      <c r="E3463"/>
      <c r="F3463"/>
      <c r="G3463"/>
    </row>
    <row r="3464" spans="1:7" ht="15" customHeight="1" x14ac:dyDescent="0.2">
      <c r="A3464"/>
      <c r="B3464"/>
      <c r="C3464"/>
      <c r="D3464"/>
      <c r="E3464"/>
      <c r="F3464"/>
      <c r="G3464"/>
    </row>
    <row r="3465" spans="1:7" ht="15" customHeight="1" x14ac:dyDescent="0.2">
      <c r="A3465"/>
      <c r="B3465"/>
      <c r="C3465"/>
      <c r="D3465"/>
      <c r="E3465"/>
      <c r="F3465"/>
      <c r="G3465"/>
    </row>
    <row r="3466" spans="1:7" ht="15" customHeight="1" x14ac:dyDescent="0.2">
      <c r="A3466"/>
      <c r="B3466"/>
      <c r="C3466"/>
      <c r="D3466"/>
      <c r="E3466"/>
      <c r="F3466"/>
      <c r="G3466"/>
    </row>
    <row r="3467" spans="1:7" ht="15" customHeight="1" x14ac:dyDescent="0.2">
      <c r="A3467"/>
      <c r="B3467"/>
      <c r="C3467"/>
      <c r="D3467"/>
      <c r="E3467"/>
      <c r="F3467"/>
      <c r="G3467"/>
    </row>
    <row r="3468" spans="1:7" ht="15" customHeight="1" x14ac:dyDescent="0.2">
      <c r="A3468"/>
      <c r="B3468"/>
      <c r="C3468"/>
      <c r="D3468"/>
      <c r="E3468"/>
      <c r="F3468"/>
      <c r="G3468"/>
    </row>
    <row r="3469" spans="1:7" ht="15" customHeight="1" x14ac:dyDescent="0.2">
      <c r="A3469"/>
      <c r="B3469"/>
      <c r="C3469"/>
      <c r="D3469"/>
      <c r="E3469"/>
      <c r="F3469"/>
      <c r="G3469"/>
    </row>
    <row r="3470" spans="1:7" ht="15" customHeight="1" x14ac:dyDescent="0.2">
      <c r="A3470"/>
      <c r="B3470"/>
      <c r="C3470"/>
      <c r="D3470"/>
      <c r="E3470"/>
      <c r="F3470"/>
      <c r="G3470"/>
    </row>
    <row r="3471" spans="1:7" ht="15" customHeight="1" x14ac:dyDescent="0.2">
      <c r="A3471"/>
      <c r="B3471"/>
      <c r="C3471"/>
      <c r="D3471"/>
      <c r="E3471"/>
      <c r="F3471"/>
      <c r="G3471"/>
    </row>
    <row r="3472" spans="1:7" ht="15" customHeight="1" x14ac:dyDescent="0.2">
      <c r="A3472"/>
      <c r="B3472"/>
      <c r="C3472"/>
      <c r="D3472"/>
      <c r="E3472"/>
      <c r="F3472"/>
      <c r="G3472"/>
    </row>
    <row r="3473" spans="1:7" ht="15" customHeight="1" x14ac:dyDescent="0.2">
      <c r="A3473"/>
      <c r="B3473"/>
      <c r="C3473"/>
      <c r="D3473"/>
      <c r="E3473"/>
      <c r="F3473"/>
      <c r="G3473"/>
    </row>
    <row r="3474" spans="1:7" ht="15" customHeight="1" x14ac:dyDescent="0.2">
      <c r="A3474"/>
      <c r="B3474"/>
      <c r="C3474"/>
      <c r="D3474"/>
      <c r="E3474"/>
      <c r="F3474"/>
      <c r="G3474"/>
    </row>
    <row r="3475" spans="1:7" ht="15" customHeight="1" x14ac:dyDescent="0.2">
      <c r="A3475"/>
      <c r="B3475"/>
      <c r="C3475"/>
      <c r="D3475"/>
      <c r="E3475"/>
      <c r="F3475"/>
      <c r="G3475"/>
    </row>
    <row r="3476" spans="1:7" ht="15" customHeight="1" x14ac:dyDescent="0.2">
      <c r="A3476"/>
      <c r="B3476"/>
      <c r="C3476"/>
      <c r="D3476"/>
      <c r="E3476"/>
      <c r="F3476"/>
      <c r="G3476"/>
    </row>
    <row r="3477" spans="1:7" ht="15" customHeight="1" x14ac:dyDescent="0.2">
      <c r="A3477"/>
      <c r="B3477"/>
      <c r="C3477"/>
      <c r="D3477"/>
      <c r="E3477"/>
      <c r="F3477"/>
      <c r="G3477"/>
    </row>
    <row r="3478" spans="1:7" ht="15" customHeight="1" x14ac:dyDescent="0.2">
      <c r="A3478"/>
      <c r="B3478"/>
      <c r="C3478"/>
      <c r="D3478"/>
      <c r="E3478"/>
      <c r="F3478"/>
      <c r="G3478"/>
    </row>
    <row r="3479" spans="1:7" ht="15" customHeight="1" x14ac:dyDescent="0.2">
      <c r="A3479"/>
      <c r="B3479"/>
      <c r="C3479"/>
      <c r="D3479"/>
      <c r="E3479"/>
      <c r="F3479"/>
      <c r="G3479"/>
    </row>
    <row r="3480" spans="1:7" ht="15" customHeight="1" x14ac:dyDescent="0.2">
      <c r="A3480"/>
      <c r="B3480"/>
      <c r="C3480"/>
      <c r="D3480"/>
      <c r="E3480"/>
      <c r="F3480"/>
      <c r="G3480"/>
    </row>
    <row r="3481" spans="1:7" ht="15" customHeight="1" x14ac:dyDescent="0.2">
      <c r="A3481"/>
      <c r="B3481"/>
      <c r="C3481"/>
      <c r="D3481"/>
      <c r="E3481"/>
      <c r="F3481"/>
      <c r="G3481"/>
    </row>
    <row r="3482" spans="1:7" ht="15" customHeight="1" x14ac:dyDescent="0.2">
      <c r="A3482"/>
      <c r="B3482"/>
      <c r="C3482"/>
      <c r="D3482"/>
      <c r="E3482"/>
      <c r="F3482"/>
      <c r="G3482"/>
    </row>
    <row r="3483" spans="1:7" ht="15" customHeight="1" x14ac:dyDescent="0.2">
      <c r="A3483"/>
      <c r="B3483"/>
      <c r="C3483"/>
      <c r="D3483"/>
      <c r="E3483"/>
      <c r="F3483"/>
      <c r="G3483"/>
    </row>
    <row r="3484" spans="1:7" ht="15" customHeight="1" x14ac:dyDescent="0.2">
      <c r="A3484"/>
      <c r="B3484"/>
      <c r="C3484"/>
      <c r="D3484"/>
      <c r="E3484"/>
      <c r="F3484"/>
      <c r="G3484"/>
    </row>
    <row r="3485" spans="1:7" ht="15" customHeight="1" x14ac:dyDescent="0.2">
      <c r="A3485"/>
      <c r="B3485"/>
      <c r="C3485"/>
      <c r="D3485"/>
      <c r="E3485"/>
      <c r="F3485"/>
      <c r="G3485"/>
    </row>
    <row r="3486" spans="1:7" ht="15" customHeight="1" x14ac:dyDescent="0.2">
      <c r="A3486"/>
      <c r="B3486"/>
      <c r="C3486"/>
      <c r="D3486"/>
      <c r="E3486"/>
      <c r="F3486"/>
      <c r="G3486"/>
    </row>
    <row r="3487" spans="1:7" ht="15" customHeight="1" x14ac:dyDescent="0.2">
      <c r="A3487"/>
      <c r="B3487"/>
      <c r="C3487"/>
      <c r="D3487"/>
      <c r="E3487"/>
      <c r="F3487"/>
      <c r="G3487"/>
    </row>
    <row r="3488" spans="1:7" ht="15" customHeight="1" x14ac:dyDescent="0.2">
      <c r="A3488"/>
      <c r="B3488"/>
      <c r="C3488"/>
      <c r="D3488"/>
      <c r="E3488"/>
      <c r="F3488"/>
      <c r="G3488"/>
    </row>
    <row r="3489" spans="1:7" ht="15" customHeight="1" x14ac:dyDescent="0.2">
      <c r="A3489"/>
      <c r="B3489"/>
      <c r="C3489"/>
      <c r="D3489"/>
      <c r="E3489"/>
      <c r="F3489"/>
      <c r="G3489"/>
    </row>
    <row r="3490" spans="1:7" ht="15" customHeight="1" x14ac:dyDescent="0.2">
      <c r="A3490"/>
      <c r="B3490"/>
      <c r="C3490"/>
      <c r="D3490"/>
      <c r="E3490"/>
      <c r="F3490"/>
      <c r="G3490"/>
    </row>
    <row r="3491" spans="1:7" ht="15" customHeight="1" x14ac:dyDescent="0.2">
      <c r="A3491"/>
      <c r="B3491"/>
      <c r="C3491"/>
      <c r="D3491"/>
      <c r="E3491"/>
      <c r="F3491"/>
      <c r="G3491"/>
    </row>
    <row r="3492" spans="1:7" ht="15" customHeight="1" x14ac:dyDescent="0.2">
      <c r="A3492"/>
      <c r="B3492"/>
      <c r="C3492"/>
      <c r="D3492"/>
      <c r="E3492"/>
      <c r="F3492"/>
      <c r="G3492"/>
    </row>
    <row r="3493" spans="1:7" ht="15" customHeight="1" x14ac:dyDescent="0.2">
      <c r="A3493"/>
      <c r="B3493"/>
      <c r="C3493"/>
      <c r="D3493"/>
      <c r="E3493"/>
      <c r="F3493"/>
      <c r="G3493"/>
    </row>
    <row r="3494" spans="1:7" ht="15" customHeight="1" x14ac:dyDescent="0.2">
      <c r="A3494"/>
      <c r="B3494"/>
      <c r="C3494"/>
      <c r="D3494"/>
      <c r="E3494"/>
      <c r="F3494"/>
      <c r="G3494"/>
    </row>
    <row r="3495" spans="1:7" ht="15" customHeight="1" x14ac:dyDescent="0.2">
      <c r="A3495"/>
      <c r="B3495"/>
      <c r="C3495"/>
      <c r="D3495"/>
      <c r="E3495"/>
      <c r="F3495"/>
      <c r="G3495"/>
    </row>
    <row r="3496" spans="1:7" ht="15" customHeight="1" x14ac:dyDescent="0.2">
      <c r="A3496"/>
      <c r="B3496"/>
      <c r="C3496"/>
      <c r="D3496"/>
      <c r="E3496"/>
      <c r="F3496"/>
      <c r="G3496"/>
    </row>
    <row r="3497" spans="1:7" ht="15" customHeight="1" x14ac:dyDescent="0.2">
      <c r="A3497"/>
      <c r="B3497"/>
      <c r="C3497"/>
      <c r="D3497"/>
      <c r="E3497"/>
      <c r="F3497"/>
      <c r="G3497"/>
    </row>
    <row r="3498" spans="1:7" ht="15" customHeight="1" x14ac:dyDescent="0.2">
      <c r="A3498"/>
      <c r="B3498"/>
      <c r="C3498"/>
      <c r="D3498"/>
      <c r="E3498"/>
      <c r="F3498"/>
      <c r="G3498"/>
    </row>
    <row r="3499" spans="1:7" ht="15" customHeight="1" x14ac:dyDescent="0.2">
      <c r="A3499"/>
      <c r="B3499"/>
      <c r="C3499"/>
      <c r="D3499"/>
      <c r="E3499"/>
      <c r="F3499"/>
      <c r="G3499"/>
    </row>
    <row r="3500" spans="1:7" ht="15" customHeight="1" x14ac:dyDescent="0.2">
      <c r="A3500"/>
      <c r="B3500"/>
      <c r="C3500"/>
      <c r="D3500"/>
      <c r="E3500"/>
      <c r="F3500"/>
      <c r="G3500"/>
    </row>
    <row r="3501" spans="1:7" ht="15" customHeight="1" x14ac:dyDescent="0.2">
      <c r="A3501"/>
      <c r="B3501"/>
      <c r="C3501"/>
      <c r="D3501"/>
      <c r="E3501"/>
      <c r="F3501"/>
      <c r="G3501"/>
    </row>
    <row r="3502" spans="1:7" ht="15" customHeight="1" x14ac:dyDescent="0.2">
      <c r="A3502"/>
      <c r="B3502"/>
      <c r="C3502"/>
      <c r="D3502"/>
      <c r="E3502"/>
      <c r="F3502"/>
      <c r="G3502"/>
    </row>
    <row r="3503" spans="1:7" ht="15" customHeight="1" x14ac:dyDescent="0.2">
      <c r="A3503"/>
      <c r="B3503"/>
      <c r="C3503"/>
      <c r="D3503"/>
      <c r="E3503"/>
      <c r="F3503"/>
      <c r="G3503"/>
    </row>
    <row r="3504" spans="1:7" ht="15" customHeight="1" x14ac:dyDescent="0.2">
      <c r="A3504"/>
      <c r="B3504"/>
      <c r="C3504"/>
      <c r="D3504"/>
      <c r="E3504"/>
      <c r="F3504"/>
      <c r="G3504"/>
    </row>
    <row r="3505" spans="1:7" ht="15" customHeight="1" x14ac:dyDescent="0.2">
      <c r="A3505"/>
      <c r="B3505"/>
      <c r="C3505"/>
      <c r="D3505"/>
      <c r="E3505"/>
      <c r="F3505"/>
      <c r="G3505"/>
    </row>
    <row r="3506" spans="1:7" ht="15" customHeight="1" x14ac:dyDescent="0.2">
      <c r="A3506"/>
      <c r="B3506"/>
      <c r="C3506"/>
      <c r="D3506"/>
      <c r="E3506"/>
      <c r="F3506"/>
      <c r="G3506"/>
    </row>
    <row r="3507" spans="1:7" ht="15" customHeight="1" x14ac:dyDescent="0.2">
      <c r="A3507"/>
      <c r="B3507"/>
      <c r="C3507"/>
      <c r="D3507"/>
      <c r="E3507"/>
      <c r="F3507"/>
      <c r="G3507"/>
    </row>
    <row r="3508" spans="1:7" ht="15" customHeight="1" x14ac:dyDescent="0.2">
      <c r="A3508"/>
      <c r="B3508"/>
      <c r="C3508"/>
      <c r="D3508"/>
      <c r="E3508"/>
      <c r="F3508"/>
      <c r="G3508"/>
    </row>
    <row r="3509" spans="1:7" ht="15" customHeight="1" x14ac:dyDescent="0.2">
      <c r="A3509"/>
      <c r="B3509"/>
      <c r="C3509"/>
      <c r="D3509"/>
      <c r="E3509"/>
      <c r="F3509"/>
      <c r="G3509"/>
    </row>
    <row r="3510" spans="1:7" ht="15" customHeight="1" x14ac:dyDescent="0.2">
      <c r="A3510"/>
      <c r="B3510"/>
      <c r="C3510"/>
      <c r="D3510"/>
      <c r="E3510"/>
      <c r="F3510"/>
      <c r="G3510"/>
    </row>
    <row r="3511" spans="1:7" ht="15" customHeight="1" x14ac:dyDescent="0.2">
      <c r="A3511"/>
      <c r="B3511"/>
      <c r="C3511"/>
      <c r="D3511"/>
      <c r="E3511"/>
      <c r="F3511"/>
      <c r="G3511"/>
    </row>
    <row r="3512" spans="1:7" ht="15" customHeight="1" x14ac:dyDescent="0.2">
      <c r="A3512"/>
      <c r="B3512"/>
      <c r="C3512"/>
      <c r="D3512"/>
      <c r="E3512"/>
      <c r="F3512"/>
      <c r="G3512"/>
    </row>
    <row r="3513" spans="1:7" ht="15" customHeight="1" x14ac:dyDescent="0.2">
      <c r="A3513"/>
      <c r="B3513"/>
      <c r="C3513"/>
      <c r="D3513"/>
      <c r="E3513"/>
      <c r="F3513"/>
      <c r="G3513"/>
    </row>
    <row r="3514" spans="1:7" ht="15" customHeight="1" x14ac:dyDescent="0.2">
      <c r="A3514"/>
      <c r="B3514"/>
      <c r="C3514"/>
      <c r="D3514"/>
      <c r="E3514"/>
      <c r="F3514"/>
      <c r="G3514"/>
    </row>
    <row r="3515" spans="1:7" ht="15" customHeight="1" x14ac:dyDescent="0.2">
      <c r="A3515"/>
      <c r="B3515"/>
      <c r="C3515"/>
      <c r="D3515"/>
      <c r="E3515"/>
      <c r="F3515"/>
      <c r="G3515"/>
    </row>
    <row r="3516" spans="1:7" ht="15" customHeight="1" x14ac:dyDescent="0.2">
      <c r="A3516"/>
      <c r="B3516"/>
      <c r="C3516"/>
      <c r="D3516"/>
      <c r="E3516"/>
      <c r="F3516"/>
      <c r="G3516"/>
    </row>
    <row r="3517" spans="1:7" ht="15" customHeight="1" x14ac:dyDescent="0.2">
      <c r="A3517"/>
      <c r="B3517"/>
      <c r="C3517"/>
      <c r="D3517"/>
      <c r="E3517"/>
      <c r="F3517"/>
      <c r="G3517"/>
    </row>
    <row r="3518" spans="1:7" ht="15" customHeight="1" x14ac:dyDescent="0.2">
      <c r="A3518"/>
      <c r="B3518"/>
      <c r="C3518"/>
      <c r="D3518"/>
      <c r="E3518"/>
      <c r="F3518"/>
      <c r="G3518"/>
    </row>
    <row r="3519" spans="1:7" ht="15" customHeight="1" x14ac:dyDescent="0.2">
      <c r="A3519"/>
      <c r="B3519"/>
      <c r="C3519"/>
      <c r="D3519"/>
      <c r="E3519"/>
      <c r="F3519"/>
      <c r="G3519"/>
    </row>
    <row r="3520" spans="1:7" ht="15" customHeight="1" x14ac:dyDescent="0.2">
      <c r="A3520"/>
      <c r="B3520"/>
      <c r="C3520"/>
      <c r="D3520"/>
      <c r="E3520"/>
      <c r="F3520"/>
      <c r="G3520"/>
    </row>
    <row r="3521" spans="1:7" ht="15" customHeight="1" x14ac:dyDescent="0.2">
      <c r="A3521"/>
      <c r="B3521"/>
      <c r="C3521"/>
      <c r="D3521"/>
      <c r="E3521"/>
      <c r="F3521"/>
      <c r="G3521"/>
    </row>
    <row r="3522" spans="1:7" ht="15" customHeight="1" x14ac:dyDescent="0.2">
      <c r="A3522"/>
      <c r="B3522"/>
      <c r="C3522"/>
      <c r="D3522"/>
      <c r="E3522"/>
      <c r="F3522"/>
      <c r="G3522"/>
    </row>
    <row r="3523" spans="1:7" ht="15" customHeight="1" x14ac:dyDescent="0.2">
      <c r="A3523"/>
      <c r="B3523"/>
      <c r="C3523"/>
      <c r="D3523"/>
      <c r="E3523"/>
      <c r="F3523"/>
      <c r="G3523"/>
    </row>
    <row r="3524" spans="1:7" ht="15" customHeight="1" x14ac:dyDescent="0.2">
      <c r="A3524"/>
      <c r="B3524"/>
      <c r="C3524"/>
      <c r="D3524"/>
      <c r="E3524"/>
      <c r="F3524"/>
      <c r="G3524"/>
    </row>
    <row r="3525" spans="1:7" ht="15" customHeight="1" x14ac:dyDescent="0.2">
      <c r="A3525"/>
      <c r="B3525"/>
      <c r="C3525"/>
      <c r="D3525"/>
      <c r="E3525"/>
      <c r="F3525"/>
      <c r="G3525"/>
    </row>
    <row r="3526" spans="1:7" ht="15" customHeight="1" x14ac:dyDescent="0.2">
      <c r="A3526"/>
      <c r="B3526"/>
      <c r="C3526"/>
      <c r="D3526"/>
      <c r="E3526"/>
      <c r="F3526"/>
      <c r="G3526"/>
    </row>
    <row r="3527" spans="1:7" ht="15" customHeight="1" x14ac:dyDescent="0.2">
      <c r="A3527"/>
      <c r="B3527"/>
      <c r="C3527"/>
      <c r="D3527"/>
      <c r="E3527"/>
      <c r="F3527"/>
      <c r="G3527"/>
    </row>
    <row r="3528" spans="1:7" ht="15" customHeight="1" x14ac:dyDescent="0.2">
      <c r="A3528"/>
      <c r="B3528"/>
      <c r="C3528"/>
      <c r="D3528"/>
      <c r="E3528"/>
      <c r="F3528"/>
      <c r="G3528"/>
    </row>
    <row r="3529" spans="1:7" ht="15" customHeight="1" x14ac:dyDescent="0.2">
      <c r="A3529"/>
      <c r="B3529"/>
      <c r="C3529"/>
      <c r="D3529"/>
      <c r="E3529"/>
      <c r="F3529"/>
      <c r="G3529"/>
    </row>
    <row r="3530" spans="1:7" ht="15" customHeight="1" x14ac:dyDescent="0.2">
      <c r="A3530"/>
      <c r="B3530"/>
      <c r="C3530"/>
      <c r="D3530"/>
      <c r="E3530"/>
      <c r="F3530"/>
      <c r="G3530"/>
    </row>
    <row r="3531" spans="1:7" ht="15" customHeight="1" x14ac:dyDescent="0.2">
      <c r="A3531"/>
      <c r="B3531"/>
      <c r="C3531"/>
      <c r="D3531"/>
      <c r="E3531"/>
      <c r="F3531"/>
      <c r="G3531"/>
    </row>
    <row r="3532" spans="1:7" ht="15" customHeight="1" x14ac:dyDescent="0.2">
      <c r="A3532"/>
      <c r="B3532"/>
      <c r="C3532"/>
      <c r="D3532"/>
      <c r="E3532"/>
      <c r="F3532"/>
      <c r="G3532"/>
    </row>
    <row r="3533" spans="1:7" ht="15" customHeight="1" x14ac:dyDescent="0.2">
      <c r="A3533"/>
      <c r="B3533"/>
      <c r="C3533"/>
      <c r="D3533"/>
      <c r="E3533"/>
      <c r="F3533"/>
      <c r="G3533"/>
    </row>
    <row r="3534" spans="1:7" ht="15" customHeight="1" x14ac:dyDescent="0.2">
      <c r="A3534"/>
      <c r="B3534"/>
      <c r="C3534"/>
      <c r="D3534"/>
      <c r="E3534"/>
      <c r="F3534"/>
      <c r="G3534"/>
    </row>
    <row r="3535" spans="1:7" ht="15" customHeight="1" x14ac:dyDescent="0.2">
      <c r="A3535"/>
      <c r="B3535"/>
      <c r="C3535"/>
      <c r="D3535"/>
      <c r="E3535"/>
      <c r="F3535"/>
      <c r="G3535"/>
    </row>
    <row r="3536" spans="1:7" ht="15" customHeight="1" x14ac:dyDescent="0.2">
      <c r="A3536"/>
      <c r="B3536"/>
      <c r="C3536"/>
      <c r="D3536"/>
      <c r="E3536"/>
      <c r="F3536"/>
      <c r="G3536"/>
    </row>
    <row r="3537" spans="1:7" ht="15" customHeight="1" x14ac:dyDescent="0.2">
      <c r="A3537"/>
      <c r="B3537"/>
      <c r="C3537"/>
      <c r="D3537"/>
      <c r="E3537"/>
      <c r="F3537"/>
      <c r="G3537"/>
    </row>
    <row r="3538" spans="1:7" ht="15" customHeight="1" x14ac:dyDescent="0.2">
      <c r="A3538"/>
      <c r="B3538"/>
      <c r="C3538"/>
      <c r="D3538"/>
      <c r="E3538"/>
      <c r="F3538"/>
      <c r="G3538"/>
    </row>
    <row r="3539" spans="1:7" ht="15" customHeight="1" x14ac:dyDescent="0.2">
      <c r="A3539"/>
      <c r="B3539"/>
      <c r="C3539"/>
      <c r="D3539"/>
      <c r="E3539"/>
      <c r="F3539"/>
      <c r="G3539"/>
    </row>
    <row r="3540" spans="1:7" ht="15" customHeight="1" x14ac:dyDescent="0.2">
      <c r="A3540"/>
      <c r="B3540"/>
      <c r="C3540"/>
      <c r="D3540"/>
      <c r="E3540"/>
      <c r="F3540"/>
      <c r="G3540"/>
    </row>
    <row r="3541" spans="1:7" ht="15" customHeight="1" x14ac:dyDescent="0.2">
      <c r="A3541"/>
      <c r="B3541"/>
      <c r="C3541"/>
      <c r="D3541"/>
      <c r="E3541"/>
      <c r="F3541"/>
      <c r="G3541"/>
    </row>
    <row r="3542" spans="1:7" ht="15" customHeight="1" x14ac:dyDescent="0.2">
      <c r="A3542"/>
      <c r="B3542"/>
      <c r="C3542"/>
      <c r="D3542"/>
      <c r="E3542"/>
      <c r="F3542"/>
      <c r="G3542"/>
    </row>
    <row r="3543" spans="1:7" ht="15" customHeight="1" x14ac:dyDescent="0.2">
      <c r="A3543"/>
      <c r="B3543"/>
      <c r="C3543"/>
      <c r="D3543"/>
      <c r="E3543"/>
      <c r="F3543"/>
      <c r="G3543"/>
    </row>
    <row r="3544" spans="1:7" ht="15" customHeight="1" x14ac:dyDescent="0.2">
      <c r="A3544"/>
      <c r="B3544"/>
      <c r="C3544"/>
      <c r="D3544"/>
      <c r="E3544"/>
      <c r="F3544"/>
      <c r="G3544"/>
    </row>
    <row r="3545" spans="1:7" ht="15" customHeight="1" x14ac:dyDescent="0.2">
      <c r="A3545"/>
      <c r="B3545"/>
      <c r="C3545"/>
      <c r="D3545"/>
      <c r="E3545"/>
      <c r="F3545"/>
      <c r="G3545"/>
    </row>
    <row r="3546" spans="1:7" ht="15" customHeight="1" x14ac:dyDescent="0.2">
      <c r="A3546"/>
      <c r="B3546"/>
      <c r="C3546"/>
      <c r="D3546"/>
      <c r="E3546"/>
      <c r="F3546"/>
      <c r="G3546"/>
    </row>
    <row r="3547" spans="1:7" ht="15" customHeight="1" x14ac:dyDescent="0.2">
      <c r="A3547"/>
      <c r="B3547"/>
      <c r="C3547"/>
      <c r="D3547"/>
      <c r="E3547"/>
      <c r="F3547"/>
      <c r="G3547"/>
    </row>
    <row r="3548" spans="1:7" ht="15" customHeight="1" x14ac:dyDescent="0.2">
      <c r="A3548"/>
      <c r="B3548"/>
      <c r="C3548"/>
      <c r="D3548"/>
      <c r="E3548"/>
      <c r="F3548"/>
      <c r="G3548"/>
    </row>
    <row r="3549" spans="1:7" ht="15" customHeight="1" x14ac:dyDescent="0.2">
      <c r="A3549"/>
      <c r="B3549"/>
      <c r="C3549"/>
      <c r="D3549"/>
      <c r="E3549"/>
      <c r="F3549"/>
      <c r="G3549"/>
    </row>
    <row r="3550" spans="1:7" ht="15" customHeight="1" x14ac:dyDescent="0.2">
      <c r="A3550"/>
      <c r="B3550"/>
      <c r="C3550"/>
      <c r="D3550"/>
      <c r="E3550"/>
      <c r="F3550"/>
      <c r="G3550"/>
    </row>
    <row r="3551" spans="1:7" ht="15" customHeight="1" x14ac:dyDescent="0.2">
      <c r="A3551"/>
      <c r="B3551"/>
      <c r="C3551"/>
      <c r="D3551"/>
      <c r="E3551"/>
      <c r="F3551"/>
      <c r="G3551"/>
    </row>
    <row r="3552" spans="1:7" ht="15" customHeight="1" x14ac:dyDescent="0.2">
      <c r="A3552"/>
      <c r="B3552"/>
      <c r="C3552"/>
      <c r="D3552"/>
      <c r="E3552"/>
      <c r="F3552"/>
      <c r="G3552"/>
    </row>
    <row r="3553" spans="1:7" ht="15" customHeight="1" x14ac:dyDescent="0.2">
      <c r="A3553"/>
      <c r="B3553"/>
      <c r="C3553"/>
      <c r="D3553"/>
      <c r="E3553"/>
      <c r="F3553"/>
      <c r="G3553"/>
    </row>
    <row r="3554" spans="1:7" ht="15" customHeight="1" x14ac:dyDescent="0.2">
      <c r="A3554"/>
      <c r="B3554"/>
      <c r="C3554"/>
      <c r="D3554"/>
      <c r="E3554"/>
      <c r="F3554"/>
      <c r="G3554"/>
    </row>
    <row r="3555" spans="1:7" ht="15" customHeight="1" x14ac:dyDescent="0.2">
      <c r="A3555"/>
      <c r="B3555"/>
      <c r="C3555"/>
      <c r="D3555"/>
      <c r="E3555"/>
      <c r="F3555"/>
      <c r="G3555"/>
    </row>
    <row r="3556" spans="1:7" ht="15" customHeight="1" x14ac:dyDescent="0.2">
      <c r="A3556"/>
      <c r="B3556"/>
      <c r="C3556"/>
      <c r="D3556"/>
      <c r="E3556"/>
      <c r="F3556"/>
      <c r="G3556"/>
    </row>
    <row r="3557" spans="1:7" ht="15" customHeight="1" x14ac:dyDescent="0.2">
      <c r="A3557"/>
      <c r="B3557"/>
      <c r="C3557"/>
      <c r="D3557"/>
      <c r="E3557"/>
      <c r="F3557"/>
      <c r="G3557"/>
    </row>
    <row r="3558" spans="1:7" ht="15" customHeight="1" x14ac:dyDescent="0.2">
      <c r="A3558"/>
      <c r="B3558"/>
      <c r="C3558"/>
      <c r="D3558"/>
      <c r="E3558"/>
      <c r="F3558"/>
      <c r="G3558"/>
    </row>
    <row r="3559" spans="1:7" ht="15" customHeight="1" x14ac:dyDescent="0.2">
      <c r="A3559"/>
      <c r="B3559"/>
      <c r="C3559"/>
      <c r="D3559"/>
      <c r="E3559"/>
      <c r="F3559"/>
      <c r="G3559"/>
    </row>
    <row r="3560" spans="1:7" ht="15" customHeight="1" x14ac:dyDescent="0.2">
      <c r="A3560"/>
      <c r="B3560"/>
      <c r="C3560"/>
      <c r="D3560"/>
      <c r="E3560"/>
      <c r="F3560"/>
      <c r="G3560"/>
    </row>
    <row r="3561" spans="1:7" ht="15" customHeight="1" x14ac:dyDescent="0.2">
      <c r="A3561"/>
      <c r="B3561"/>
      <c r="C3561"/>
      <c r="D3561"/>
      <c r="E3561"/>
      <c r="F3561"/>
      <c r="G3561"/>
    </row>
    <row r="3562" spans="1:7" ht="15" customHeight="1" x14ac:dyDescent="0.2">
      <c r="A3562"/>
      <c r="B3562"/>
      <c r="C3562"/>
      <c r="D3562"/>
      <c r="E3562"/>
      <c r="F3562"/>
      <c r="G3562"/>
    </row>
    <row r="3563" spans="1:7" ht="15" customHeight="1" x14ac:dyDescent="0.2">
      <c r="A3563"/>
      <c r="B3563"/>
      <c r="C3563"/>
      <c r="D3563"/>
      <c r="E3563"/>
      <c r="F3563"/>
      <c r="G3563"/>
    </row>
    <row r="3564" spans="1:7" ht="15" customHeight="1" x14ac:dyDescent="0.2">
      <c r="A3564"/>
      <c r="B3564"/>
      <c r="C3564"/>
      <c r="D3564"/>
      <c r="E3564"/>
      <c r="F3564"/>
      <c r="G3564"/>
    </row>
    <row r="3565" spans="1:7" ht="15" customHeight="1" x14ac:dyDescent="0.2">
      <c r="A3565"/>
      <c r="B3565"/>
      <c r="C3565"/>
      <c r="D3565"/>
      <c r="E3565"/>
      <c r="F3565"/>
      <c r="G3565"/>
    </row>
    <row r="3566" spans="1:7" ht="15" customHeight="1" x14ac:dyDescent="0.2">
      <c r="A3566"/>
      <c r="B3566"/>
      <c r="C3566"/>
      <c r="D3566"/>
      <c r="E3566"/>
      <c r="F3566"/>
      <c r="G3566"/>
    </row>
    <row r="3567" spans="1:7" ht="15" customHeight="1" x14ac:dyDescent="0.2">
      <c r="A3567"/>
      <c r="B3567"/>
      <c r="C3567"/>
      <c r="D3567"/>
      <c r="E3567"/>
      <c r="F3567"/>
      <c r="G3567"/>
    </row>
    <row r="3568" spans="1:7" ht="15" customHeight="1" x14ac:dyDescent="0.2">
      <c r="A3568"/>
      <c r="B3568"/>
      <c r="C3568"/>
      <c r="D3568"/>
      <c r="E3568"/>
      <c r="F3568"/>
      <c r="G3568"/>
    </row>
    <row r="3569" spans="1:7" ht="15" customHeight="1" x14ac:dyDescent="0.2">
      <c r="A3569"/>
      <c r="B3569"/>
      <c r="C3569"/>
      <c r="D3569"/>
      <c r="E3569"/>
      <c r="F3569"/>
      <c r="G3569"/>
    </row>
    <row r="3570" spans="1:7" ht="15" customHeight="1" x14ac:dyDescent="0.2">
      <c r="A3570"/>
      <c r="B3570"/>
      <c r="C3570"/>
      <c r="D3570"/>
      <c r="E3570"/>
      <c r="F3570"/>
      <c r="G3570"/>
    </row>
    <row r="3571" spans="1:7" ht="15" customHeight="1" x14ac:dyDescent="0.2">
      <c r="A3571"/>
      <c r="B3571"/>
      <c r="C3571"/>
      <c r="D3571"/>
      <c r="E3571"/>
      <c r="F3571"/>
      <c r="G3571"/>
    </row>
    <row r="3572" spans="1:7" ht="15" customHeight="1" x14ac:dyDescent="0.2">
      <c r="A3572"/>
      <c r="B3572"/>
      <c r="C3572"/>
      <c r="D3572"/>
      <c r="E3572"/>
      <c r="F3572"/>
      <c r="G3572"/>
    </row>
    <row r="3573" spans="1:7" ht="15" customHeight="1" x14ac:dyDescent="0.2">
      <c r="A3573"/>
      <c r="B3573"/>
      <c r="C3573"/>
      <c r="D3573"/>
      <c r="E3573"/>
      <c r="F3573"/>
      <c r="G3573"/>
    </row>
    <row r="3574" spans="1:7" ht="15" customHeight="1" x14ac:dyDescent="0.2">
      <c r="A3574"/>
      <c r="B3574"/>
      <c r="C3574"/>
      <c r="D3574"/>
      <c r="E3574"/>
      <c r="F3574"/>
      <c r="G3574"/>
    </row>
    <row r="3575" spans="1:7" ht="15" customHeight="1" x14ac:dyDescent="0.2">
      <c r="A3575"/>
      <c r="B3575"/>
      <c r="C3575"/>
      <c r="D3575"/>
      <c r="E3575"/>
      <c r="F3575"/>
      <c r="G3575"/>
    </row>
    <row r="3576" spans="1:7" ht="15" customHeight="1" x14ac:dyDescent="0.2">
      <c r="A3576"/>
      <c r="B3576"/>
      <c r="C3576"/>
      <c r="D3576"/>
      <c r="E3576"/>
      <c r="F3576"/>
      <c r="G3576"/>
    </row>
    <row r="3577" spans="1:7" ht="15" customHeight="1" x14ac:dyDescent="0.2">
      <c r="A3577"/>
      <c r="B3577"/>
      <c r="C3577"/>
      <c r="D3577"/>
      <c r="E3577"/>
      <c r="F3577"/>
      <c r="G3577"/>
    </row>
    <row r="3578" spans="1:7" ht="15" customHeight="1" x14ac:dyDescent="0.2">
      <c r="A3578"/>
      <c r="B3578"/>
      <c r="C3578"/>
      <c r="D3578"/>
      <c r="E3578"/>
      <c r="F3578"/>
      <c r="G3578"/>
    </row>
    <row r="3579" spans="1:7" ht="15" customHeight="1" x14ac:dyDescent="0.2">
      <c r="A3579"/>
      <c r="B3579"/>
      <c r="C3579"/>
      <c r="D3579"/>
      <c r="E3579"/>
      <c r="F3579"/>
      <c r="G3579"/>
    </row>
    <row r="3580" spans="1:7" ht="15" customHeight="1" x14ac:dyDescent="0.2">
      <c r="A3580"/>
      <c r="B3580"/>
      <c r="C3580"/>
      <c r="D3580"/>
      <c r="E3580"/>
      <c r="F3580"/>
      <c r="G3580"/>
    </row>
    <row r="3581" spans="1:7" ht="15" customHeight="1" x14ac:dyDescent="0.2">
      <c r="A3581"/>
      <c r="B3581"/>
      <c r="C3581"/>
      <c r="D3581"/>
      <c r="E3581"/>
      <c r="F3581"/>
      <c r="G3581"/>
    </row>
    <row r="3582" spans="1:7" ht="15" customHeight="1" x14ac:dyDescent="0.2">
      <c r="A3582"/>
      <c r="B3582"/>
      <c r="C3582"/>
      <c r="D3582"/>
      <c r="E3582"/>
      <c r="F3582"/>
      <c r="G3582"/>
    </row>
    <row r="3583" spans="1:7" ht="15" customHeight="1" x14ac:dyDescent="0.2">
      <c r="A3583"/>
      <c r="B3583"/>
      <c r="C3583"/>
      <c r="D3583"/>
      <c r="E3583"/>
      <c r="F3583"/>
      <c r="G3583"/>
    </row>
    <row r="3584" spans="1:7" ht="15" customHeight="1" x14ac:dyDescent="0.2">
      <c r="A3584"/>
      <c r="B3584"/>
      <c r="C3584"/>
      <c r="D3584"/>
      <c r="E3584"/>
      <c r="F3584"/>
      <c r="G3584"/>
    </row>
    <row r="3585" spans="1:7" ht="15" customHeight="1" x14ac:dyDescent="0.2">
      <c r="A3585"/>
      <c r="B3585"/>
      <c r="C3585"/>
      <c r="D3585"/>
      <c r="E3585"/>
      <c r="F3585"/>
      <c r="G3585"/>
    </row>
    <row r="3586" spans="1:7" ht="15" customHeight="1" x14ac:dyDescent="0.2">
      <c r="A3586"/>
      <c r="B3586"/>
      <c r="C3586"/>
      <c r="D3586"/>
      <c r="E3586"/>
      <c r="F3586"/>
      <c r="G3586"/>
    </row>
    <row r="3587" spans="1:7" ht="15" customHeight="1" x14ac:dyDescent="0.2">
      <c r="A3587"/>
      <c r="B3587"/>
      <c r="C3587"/>
      <c r="D3587"/>
      <c r="E3587"/>
      <c r="F3587"/>
      <c r="G3587"/>
    </row>
    <row r="3588" spans="1:7" ht="15" customHeight="1" x14ac:dyDescent="0.2">
      <c r="A3588"/>
      <c r="B3588"/>
      <c r="C3588"/>
      <c r="D3588"/>
      <c r="E3588"/>
      <c r="F3588"/>
      <c r="G3588"/>
    </row>
    <row r="3589" spans="1:7" ht="15" customHeight="1" x14ac:dyDescent="0.2">
      <c r="A3589"/>
      <c r="B3589"/>
      <c r="C3589"/>
      <c r="D3589"/>
      <c r="E3589"/>
      <c r="F3589"/>
      <c r="G3589"/>
    </row>
    <row r="3590" spans="1:7" ht="15" customHeight="1" x14ac:dyDescent="0.2">
      <c r="A3590"/>
      <c r="B3590"/>
      <c r="C3590"/>
      <c r="D3590"/>
      <c r="E3590"/>
      <c r="F3590"/>
      <c r="G3590"/>
    </row>
    <row r="3591" spans="1:7" ht="15" customHeight="1" x14ac:dyDescent="0.2">
      <c r="A3591"/>
      <c r="B3591"/>
      <c r="C3591"/>
      <c r="D3591"/>
      <c r="E3591"/>
      <c r="F3591"/>
      <c r="G3591"/>
    </row>
    <row r="3592" spans="1:7" ht="15" customHeight="1" x14ac:dyDescent="0.2">
      <c r="A3592"/>
      <c r="B3592"/>
      <c r="C3592"/>
      <c r="D3592"/>
      <c r="E3592"/>
      <c r="F3592"/>
      <c r="G3592"/>
    </row>
    <row r="3593" spans="1:7" ht="15" customHeight="1" x14ac:dyDescent="0.2">
      <c r="A3593"/>
      <c r="B3593"/>
      <c r="C3593"/>
      <c r="D3593"/>
      <c r="E3593"/>
      <c r="F3593"/>
      <c r="G3593"/>
    </row>
    <row r="3594" spans="1:7" ht="15" customHeight="1" x14ac:dyDescent="0.2">
      <c r="A3594"/>
      <c r="B3594"/>
      <c r="C3594"/>
      <c r="D3594"/>
      <c r="E3594"/>
      <c r="F3594"/>
      <c r="G3594"/>
    </row>
    <row r="3595" spans="1:7" ht="15" customHeight="1" x14ac:dyDescent="0.2">
      <c r="A3595"/>
      <c r="B3595"/>
      <c r="C3595"/>
      <c r="D3595"/>
      <c r="E3595"/>
      <c r="F3595"/>
      <c r="G3595"/>
    </row>
    <row r="3596" spans="1:7" ht="15" customHeight="1" x14ac:dyDescent="0.2">
      <c r="A3596"/>
      <c r="B3596"/>
      <c r="C3596"/>
      <c r="D3596"/>
      <c r="E3596"/>
      <c r="F3596"/>
      <c r="G3596"/>
    </row>
    <row r="3597" spans="1:7" ht="15" customHeight="1" x14ac:dyDescent="0.2">
      <c r="A3597"/>
      <c r="B3597"/>
      <c r="C3597"/>
      <c r="D3597"/>
      <c r="E3597"/>
      <c r="F3597"/>
      <c r="G3597"/>
    </row>
    <row r="3598" spans="1:7" ht="15" customHeight="1" x14ac:dyDescent="0.2">
      <c r="A3598"/>
      <c r="B3598"/>
      <c r="C3598"/>
      <c r="D3598"/>
      <c r="E3598"/>
      <c r="F3598"/>
      <c r="G3598"/>
    </row>
    <row r="3599" spans="1:7" ht="15" customHeight="1" x14ac:dyDescent="0.2">
      <c r="A3599"/>
      <c r="B3599"/>
      <c r="C3599"/>
      <c r="D3599"/>
      <c r="E3599"/>
      <c r="F3599"/>
      <c r="G3599"/>
    </row>
    <row r="3600" spans="1:7" ht="15" customHeight="1" x14ac:dyDescent="0.2">
      <c r="A3600"/>
      <c r="B3600"/>
      <c r="C3600"/>
      <c r="D3600"/>
      <c r="E3600"/>
      <c r="F3600"/>
      <c r="G3600"/>
    </row>
    <row r="3601" spans="1:7" ht="15" customHeight="1" x14ac:dyDescent="0.2">
      <c r="A3601"/>
      <c r="B3601"/>
      <c r="C3601"/>
      <c r="D3601"/>
      <c r="E3601"/>
      <c r="F3601"/>
      <c r="G3601"/>
    </row>
    <row r="3602" spans="1:7" ht="15" customHeight="1" x14ac:dyDescent="0.2">
      <c r="A3602"/>
      <c r="B3602"/>
      <c r="C3602"/>
      <c r="D3602"/>
      <c r="E3602"/>
      <c r="F3602"/>
      <c r="G3602"/>
    </row>
    <row r="3603" spans="1:7" ht="15" customHeight="1" x14ac:dyDescent="0.2">
      <c r="A3603"/>
      <c r="B3603"/>
      <c r="C3603"/>
      <c r="D3603"/>
      <c r="E3603"/>
      <c r="F3603"/>
      <c r="G3603"/>
    </row>
    <row r="3604" spans="1:7" ht="15" customHeight="1" x14ac:dyDescent="0.2">
      <c r="A3604"/>
      <c r="B3604"/>
      <c r="C3604"/>
      <c r="D3604"/>
      <c r="E3604"/>
      <c r="F3604"/>
      <c r="G3604"/>
    </row>
    <row r="3605" spans="1:7" ht="15" customHeight="1" x14ac:dyDescent="0.2">
      <c r="A3605"/>
      <c r="B3605"/>
      <c r="C3605"/>
      <c r="D3605"/>
      <c r="E3605"/>
      <c r="F3605"/>
      <c r="G3605"/>
    </row>
    <row r="3606" spans="1:7" ht="15" customHeight="1" x14ac:dyDescent="0.2">
      <c r="A3606"/>
      <c r="B3606"/>
      <c r="C3606"/>
      <c r="D3606"/>
      <c r="E3606"/>
      <c r="F3606"/>
      <c r="G3606"/>
    </row>
    <row r="3607" spans="1:7" ht="15" customHeight="1" x14ac:dyDescent="0.2">
      <c r="A3607"/>
      <c r="B3607"/>
      <c r="C3607"/>
      <c r="D3607"/>
      <c r="E3607"/>
      <c r="F3607"/>
      <c r="G3607"/>
    </row>
    <row r="3608" spans="1:7" ht="15" customHeight="1" x14ac:dyDescent="0.2">
      <c r="A3608"/>
      <c r="B3608"/>
      <c r="C3608"/>
      <c r="D3608"/>
      <c r="E3608"/>
      <c r="F3608"/>
      <c r="G3608"/>
    </row>
    <row r="3609" spans="1:7" ht="15" customHeight="1" x14ac:dyDescent="0.2">
      <c r="A3609"/>
      <c r="B3609"/>
      <c r="C3609"/>
      <c r="D3609"/>
      <c r="E3609"/>
      <c r="F3609"/>
      <c r="G3609"/>
    </row>
    <row r="3610" spans="1:7" ht="15" customHeight="1" x14ac:dyDescent="0.2">
      <c r="A3610"/>
      <c r="B3610"/>
      <c r="C3610"/>
      <c r="D3610"/>
      <c r="E3610"/>
      <c r="F3610"/>
      <c r="G3610"/>
    </row>
    <row r="3611" spans="1:7" ht="15" customHeight="1" x14ac:dyDescent="0.2">
      <c r="A3611"/>
      <c r="B3611"/>
      <c r="C3611"/>
      <c r="D3611"/>
      <c r="E3611"/>
      <c r="F3611"/>
      <c r="G3611"/>
    </row>
    <row r="3612" spans="1:7" ht="15" customHeight="1" x14ac:dyDescent="0.2">
      <c r="A3612"/>
      <c r="B3612"/>
      <c r="C3612"/>
      <c r="D3612"/>
      <c r="E3612"/>
      <c r="F3612"/>
      <c r="G3612"/>
    </row>
    <row r="3613" spans="1:7" ht="15" customHeight="1" x14ac:dyDescent="0.2">
      <c r="A3613"/>
      <c r="B3613"/>
      <c r="C3613"/>
      <c r="D3613"/>
      <c r="E3613"/>
      <c r="F3613"/>
      <c r="G3613"/>
    </row>
    <row r="3614" spans="1:7" ht="15" customHeight="1" x14ac:dyDescent="0.2">
      <c r="A3614"/>
      <c r="B3614"/>
      <c r="C3614"/>
      <c r="D3614"/>
      <c r="E3614"/>
      <c r="F3614"/>
      <c r="G3614"/>
    </row>
    <row r="3615" spans="1:7" ht="15" customHeight="1" x14ac:dyDescent="0.2">
      <c r="A3615"/>
      <c r="B3615"/>
      <c r="C3615"/>
      <c r="D3615"/>
      <c r="E3615"/>
      <c r="F3615"/>
      <c r="G3615"/>
    </row>
    <row r="3616" spans="1:7" ht="15" customHeight="1" x14ac:dyDescent="0.2">
      <c r="A3616"/>
      <c r="B3616"/>
      <c r="C3616"/>
      <c r="D3616"/>
      <c r="E3616"/>
      <c r="F3616"/>
      <c r="G3616"/>
    </row>
    <row r="3617" spans="1:7" ht="15" customHeight="1" x14ac:dyDescent="0.2">
      <c r="A3617"/>
      <c r="B3617"/>
      <c r="C3617"/>
      <c r="D3617"/>
      <c r="E3617"/>
      <c r="F3617"/>
      <c r="G3617"/>
    </row>
    <row r="3618" spans="1:7" ht="15" customHeight="1" x14ac:dyDescent="0.2">
      <c r="A3618"/>
      <c r="B3618"/>
      <c r="C3618"/>
      <c r="D3618"/>
      <c r="E3618"/>
      <c r="F3618"/>
      <c r="G3618"/>
    </row>
    <row r="3619" spans="1:7" ht="15" customHeight="1" x14ac:dyDescent="0.2">
      <c r="A3619"/>
      <c r="B3619"/>
      <c r="C3619"/>
      <c r="D3619"/>
      <c r="E3619"/>
      <c r="F3619"/>
      <c r="G3619"/>
    </row>
    <row r="3620" spans="1:7" ht="15" customHeight="1" x14ac:dyDescent="0.2">
      <c r="A3620"/>
      <c r="B3620"/>
      <c r="C3620"/>
      <c r="D3620"/>
      <c r="E3620"/>
      <c r="F3620"/>
      <c r="G3620"/>
    </row>
    <row r="3621" spans="1:7" ht="15" customHeight="1" x14ac:dyDescent="0.2">
      <c r="A3621"/>
      <c r="B3621"/>
      <c r="C3621"/>
      <c r="D3621"/>
      <c r="E3621"/>
      <c r="F3621"/>
      <c r="G3621"/>
    </row>
    <row r="3622" spans="1:7" ht="15" customHeight="1" x14ac:dyDescent="0.2">
      <c r="A3622"/>
      <c r="B3622"/>
      <c r="C3622"/>
      <c r="D3622"/>
      <c r="E3622"/>
      <c r="F3622"/>
      <c r="G3622"/>
    </row>
    <row r="3623" spans="1:7" ht="15" customHeight="1" x14ac:dyDescent="0.2">
      <c r="A3623"/>
      <c r="B3623"/>
      <c r="C3623"/>
      <c r="D3623"/>
      <c r="E3623"/>
      <c r="F3623"/>
      <c r="G3623"/>
    </row>
    <row r="3624" spans="1:7" ht="15" customHeight="1" x14ac:dyDescent="0.2">
      <c r="A3624"/>
      <c r="B3624"/>
      <c r="C3624"/>
      <c r="D3624"/>
      <c r="E3624"/>
      <c r="F3624"/>
      <c r="G3624"/>
    </row>
    <row r="3625" spans="1:7" ht="15" customHeight="1" x14ac:dyDescent="0.2">
      <c r="A3625"/>
      <c r="B3625"/>
      <c r="C3625"/>
      <c r="D3625"/>
      <c r="E3625"/>
      <c r="F3625"/>
      <c r="G3625"/>
    </row>
    <row r="3626" spans="1:7" ht="15" customHeight="1" x14ac:dyDescent="0.2">
      <c r="A3626"/>
      <c r="B3626"/>
      <c r="C3626"/>
      <c r="D3626"/>
      <c r="E3626"/>
      <c r="F3626"/>
      <c r="G3626"/>
    </row>
    <row r="3627" spans="1:7" ht="15" customHeight="1" x14ac:dyDescent="0.2">
      <c r="A3627"/>
      <c r="B3627"/>
      <c r="C3627"/>
      <c r="D3627"/>
      <c r="E3627"/>
      <c r="F3627"/>
      <c r="G3627"/>
    </row>
    <row r="3628" spans="1:7" ht="15" customHeight="1" x14ac:dyDescent="0.2">
      <c r="A3628"/>
      <c r="B3628"/>
      <c r="C3628"/>
      <c r="D3628"/>
      <c r="E3628"/>
      <c r="F3628"/>
      <c r="G3628"/>
    </row>
    <row r="3629" spans="1:7" ht="15" customHeight="1" x14ac:dyDescent="0.2">
      <c r="A3629"/>
      <c r="B3629"/>
      <c r="C3629"/>
      <c r="D3629"/>
      <c r="E3629"/>
      <c r="F3629"/>
      <c r="G3629"/>
    </row>
    <row r="3630" spans="1:7" ht="15" customHeight="1" x14ac:dyDescent="0.2">
      <c r="A3630"/>
      <c r="B3630"/>
      <c r="C3630"/>
      <c r="D3630"/>
      <c r="E3630"/>
      <c r="F3630"/>
      <c r="G3630"/>
    </row>
    <row r="3631" spans="1:7" ht="15" customHeight="1" x14ac:dyDescent="0.2">
      <c r="A3631"/>
      <c r="B3631"/>
      <c r="C3631"/>
      <c r="D3631"/>
      <c r="E3631"/>
      <c r="F3631"/>
      <c r="G3631"/>
    </row>
    <row r="3632" spans="1:7" ht="15" customHeight="1" x14ac:dyDescent="0.2">
      <c r="A3632"/>
      <c r="B3632"/>
      <c r="C3632"/>
      <c r="D3632"/>
      <c r="E3632"/>
      <c r="F3632"/>
      <c r="G3632"/>
    </row>
    <row r="3633" spans="1:7" ht="15" customHeight="1" x14ac:dyDescent="0.2">
      <c r="A3633"/>
      <c r="B3633"/>
      <c r="C3633"/>
      <c r="D3633"/>
      <c r="E3633"/>
      <c r="F3633"/>
      <c r="G3633"/>
    </row>
    <row r="3634" spans="1:7" ht="15" customHeight="1" x14ac:dyDescent="0.2">
      <c r="A3634"/>
      <c r="B3634"/>
      <c r="C3634"/>
      <c r="D3634"/>
      <c r="E3634"/>
      <c r="F3634"/>
      <c r="G3634"/>
    </row>
    <row r="3635" spans="1:7" ht="15" customHeight="1" x14ac:dyDescent="0.2">
      <c r="A3635"/>
      <c r="B3635"/>
      <c r="C3635"/>
      <c r="D3635"/>
      <c r="E3635"/>
      <c r="F3635"/>
      <c r="G3635"/>
    </row>
    <row r="3636" spans="1:7" ht="15" customHeight="1" x14ac:dyDescent="0.2">
      <c r="A3636"/>
      <c r="B3636"/>
      <c r="C3636"/>
      <c r="D3636"/>
      <c r="E3636"/>
      <c r="F3636"/>
      <c r="G3636"/>
    </row>
    <row r="3637" spans="1:7" ht="15" customHeight="1" x14ac:dyDescent="0.2">
      <c r="A3637"/>
      <c r="B3637"/>
      <c r="C3637"/>
      <c r="D3637"/>
      <c r="E3637"/>
      <c r="F3637"/>
      <c r="G3637"/>
    </row>
    <row r="3638" spans="1:7" ht="15" customHeight="1" x14ac:dyDescent="0.2">
      <c r="A3638"/>
      <c r="B3638"/>
      <c r="C3638"/>
      <c r="D3638"/>
      <c r="E3638"/>
      <c r="F3638"/>
      <c r="G3638"/>
    </row>
    <row r="3639" spans="1:7" ht="15" customHeight="1" x14ac:dyDescent="0.2">
      <c r="A3639"/>
      <c r="B3639"/>
      <c r="C3639"/>
      <c r="D3639"/>
      <c r="E3639"/>
      <c r="F3639"/>
      <c r="G3639"/>
    </row>
    <row r="3640" spans="1:7" ht="15" customHeight="1" x14ac:dyDescent="0.2">
      <c r="A3640"/>
      <c r="B3640"/>
      <c r="C3640"/>
      <c r="D3640"/>
      <c r="E3640"/>
      <c r="F3640"/>
      <c r="G3640"/>
    </row>
    <row r="3641" spans="1:7" ht="15" customHeight="1" x14ac:dyDescent="0.2">
      <c r="A3641"/>
      <c r="B3641"/>
      <c r="C3641"/>
      <c r="D3641"/>
      <c r="E3641"/>
      <c r="F3641"/>
      <c r="G3641"/>
    </row>
    <row r="3642" spans="1:7" ht="15" customHeight="1" x14ac:dyDescent="0.2">
      <c r="A3642"/>
      <c r="B3642"/>
      <c r="C3642"/>
      <c r="D3642"/>
      <c r="E3642"/>
      <c r="F3642"/>
      <c r="G3642"/>
    </row>
    <row r="3643" spans="1:7" ht="15" customHeight="1" x14ac:dyDescent="0.2">
      <c r="A3643"/>
      <c r="B3643"/>
      <c r="C3643"/>
      <c r="D3643"/>
      <c r="E3643"/>
      <c r="F3643"/>
      <c r="G3643"/>
    </row>
    <row r="3644" spans="1:7" ht="15" customHeight="1" x14ac:dyDescent="0.2">
      <c r="A3644"/>
      <c r="B3644"/>
      <c r="C3644"/>
      <c r="D3644"/>
      <c r="E3644"/>
      <c r="F3644"/>
      <c r="G3644"/>
    </row>
    <row r="3645" spans="1:7" ht="15" customHeight="1" x14ac:dyDescent="0.2">
      <c r="A3645"/>
      <c r="B3645"/>
      <c r="C3645"/>
      <c r="D3645"/>
      <c r="E3645"/>
      <c r="F3645"/>
      <c r="G3645"/>
    </row>
    <row r="3646" spans="1:7" ht="15" customHeight="1" x14ac:dyDescent="0.2">
      <c r="A3646"/>
      <c r="B3646"/>
      <c r="C3646"/>
      <c r="D3646"/>
      <c r="E3646"/>
      <c r="F3646"/>
      <c r="G3646"/>
    </row>
    <row r="3647" spans="1:7" ht="15" customHeight="1" x14ac:dyDescent="0.2">
      <c r="A3647"/>
      <c r="B3647"/>
      <c r="C3647"/>
      <c r="D3647"/>
      <c r="E3647"/>
      <c r="F3647"/>
      <c r="G3647"/>
    </row>
    <row r="3648" spans="1:7" ht="15" customHeight="1" x14ac:dyDescent="0.2">
      <c r="A3648"/>
      <c r="B3648"/>
      <c r="C3648"/>
      <c r="D3648"/>
      <c r="E3648"/>
      <c r="F3648"/>
      <c r="G3648"/>
    </row>
    <row r="3649" spans="1:7" ht="15" customHeight="1" x14ac:dyDescent="0.2">
      <c r="A3649"/>
      <c r="B3649"/>
      <c r="C3649"/>
      <c r="D3649"/>
      <c r="E3649"/>
      <c r="F3649"/>
      <c r="G3649"/>
    </row>
    <row r="3650" spans="1:7" ht="15" customHeight="1" x14ac:dyDescent="0.2">
      <c r="A3650"/>
      <c r="B3650"/>
      <c r="C3650"/>
      <c r="D3650"/>
      <c r="E3650"/>
      <c r="F3650"/>
      <c r="G3650"/>
    </row>
    <row r="3651" spans="1:7" ht="15" customHeight="1" x14ac:dyDescent="0.2">
      <c r="A3651"/>
      <c r="B3651"/>
      <c r="C3651"/>
      <c r="D3651"/>
      <c r="E3651"/>
      <c r="F3651"/>
      <c r="G3651"/>
    </row>
    <row r="3652" spans="1:7" ht="15" customHeight="1" x14ac:dyDescent="0.2">
      <c r="A3652"/>
      <c r="B3652"/>
      <c r="C3652"/>
      <c r="D3652"/>
      <c r="E3652"/>
      <c r="F3652"/>
      <c r="G3652"/>
    </row>
    <row r="3653" spans="1:7" ht="15" customHeight="1" x14ac:dyDescent="0.2">
      <c r="A3653"/>
      <c r="B3653"/>
      <c r="C3653"/>
      <c r="D3653"/>
      <c r="E3653"/>
      <c r="F3653"/>
      <c r="G3653"/>
    </row>
    <row r="3654" spans="1:7" ht="15" customHeight="1" x14ac:dyDescent="0.2">
      <c r="A3654"/>
      <c r="B3654"/>
      <c r="C3654"/>
      <c r="D3654"/>
      <c r="E3654"/>
      <c r="F3654"/>
      <c r="G3654"/>
    </row>
    <row r="3655" spans="1:7" ht="15" customHeight="1" x14ac:dyDescent="0.2">
      <c r="A3655"/>
      <c r="B3655"/>
      <c r="C3655"/>
      <c r="D3655"/>
      <c r="E3655"/>
      <c r="F3655"/>
      <c r="G3655"/>
    </row>
    <row r="3656" spans="1:7" ht="15" customHeight="1" x14ac:dyDescent="0.2">
      <c r="A3656"/>
      <c r="B3656"/>
      <c r="C3656"/>
      <c r="D3656"/>
      <c r="E3656"/>
      <c r="F3656"/>
      <c r="G3656"/>
    </row>
    <row r="3657" spans="1:7" ht="15" customHeight="1" x14ac:dyDescent="0.2">
      <c r="A3657"/>
      <c r="B3657"/>
      <c r="C3657"/>
      <c r="D3657"/>
      <c r="E3657"/>
      <c r="F3657"/>
      <c r="G3657"/>
    </row>
    <row r="3658" spans="1:7" ht="15" customHeight="1" x14ac:dyDescent="0.2">
      <c r="A3658"/>
      <c r="B3658"/>
      <c r="C3658"/>
      <c r="D3658"/>
      <c r="E3658"/>
      <c r="F3658"/>
      <c r="G3658"/>
    </row>
    <row r="3659" spans="1:7" ht="15" customHeight="1" x14ac:dyDescent="0.2">
      <c r="A3659"/>
      <c r="B3659"/>
      <c r="C3659"/>
      <c r="D3659"/>
      <c r="E3659"/>
      <c r="F3659"/>
      <c r="G3659"/>
    </row>
    <row r="3660" spans="1:7" ht="15" customHeight="1" x14ac:dyDescent="0.2">
      <c r="A3660"/>
      <c r="B3660"/>
      <c r="C3660"/>
      <c r="D3660"/>
      <c r="E3660"/>
      <c r="F3660"/>
      <c r="G3660"/>
    </row>
    <row r="3661" spans="1:7" ht="15" customHeight="1" x14ac:dyDescent="0.2">
      <c r="A3661"/>
      <c r="B3661"/>
      <c r="C3661"/>
      <c r="D3661"/>
      <c r="E3661"/>
      <c r="F3661"/>
      <c r="G3661"/>
    </row>
    <row r="3662" spans="1:7" ht="15" customHeight="1" x14ac:dyDescent="0.2">
      <c r="A3662"/>
      <c r="B3662"/>
      <c r="C3662"/>
      <c r="D3662"/>
      <c r="E3662"/>
      <c r="F3662"/>
      <c r="G3662"/>
    </row>
    <row r="3663" spans="1:7" ht="15" customHeight="1" x14ac:dyDescent="0.2">
      <c r="A3663"/>
      <c r="B3663"/>
      <c r="C3663"/>
      <c r="D3663"/>
      <c r="E3663"/>
      <c r="F3663"/>
      <c r="G3663"/>
    </row>
    <row r="3664" spans="1:7" ht="15" customHeight="1" x14ac:dyDescent="0.2">
      <c r="A3664"/>
      <c r="B3664"/>
      <c r="C3664"/>
      <c r="D3664"/>
      <c r="E3664"/>
      <c r="F3664"/>
      <c r="G3664"/>
    </row>
    <row r="3665" spans="1:7" ht="15" customHeight="1" x14ac:dyDescent="0.2">
      <c r="A3665"/>
      <c r="B3665"/>
      <c r="C3665"/>
      <c r="D3665"/>
      <c r="E3665"/>
      <c r="F3665"/>
      <c r="G3665"/>
    </row>
    <row r="3666" spans="1:7" ht="15" customHeight="1" x14ac:dyDescent="0.2">
      <c r="A3666"/>
      <c r="B3666"/>
      <c r="C3666"/>
      <c r="D3666"/>
      <c r="E3666"/>
      <c r="F3666"/>
      <c r="G3666"/>
    </row>
    <row r="3667" spans="1:7" ht="15" customHeight="1" x14ac:dyDescent="0.2">
      <c r="A3667"/>
      <c r="B3667"/>
      <c r="C3667"/>
      <c r="D3667"/>
      <c r="E3667"/>
      <c r="F3667"/>
      <c r="G3667"/>
    </row>
    <row r="3668" spans="1:7" ht="15" customHeight="1" x14ac:dyDescent="0.2">
      <c r="A3668"/>
      <c r="B3668"/>
      <c r="C3668"/>
      <c r="D3668"/>
      <c r="E3668"/>
      <c r="F3668"/>
      <c r="G3668"/>
    </row>
    <row r="3669" spans="1:7" ht="15" customHeight="1" x14ac:dyDescent="0.2">
      <c r="A3669"/>
      <c r="B3669"/>
      <c r="C3669"/>
      <c r="D3669"/>
      <c r="E3669"/>
      <c r="F3669"/>
      <c r="G3669"/>
    </row>
    <row r="3670" spans="1:7" ht="15" customHeight="1" x14ac:dyDescent="0.2">
      <c r="A3670"/>
      <c r="B3670"/>
      <c r="C3670"/>
      <c r="D3670"/>
      <c r="E3670"/>
      <c r="F3670"/>
      <c r="G3670"/>
    </row>
    <row r="3671" spans="1:7" ht="15" customHeight="1" x14ac:dyDescent="0.2">
      <c r="A3671"/>
      <c r="B3671"/>
      <c r="C3671"/>
      <c r="D3671"/>
      <c r="E3671"/>
      <c r="F3671"/>
      <c r="G3671"/>
    </row>
    <row r="3672" spans="1:7" ht="15" customHeight="1" x14ac:dyDescent="0.2">
      <c r="A3672"/>
      <c r="B3672"/>
      <c r="C3672"/>
      <c r="D3672"/>
      <c r="E3672"/>
      <c r="F3672"/>
      <c r="G3672"/>
    </row>
    <row r="3673" spans="1:7" ht="15" customHeight="1" x14ac:dyDescent="0.2">
      <c r="A3673"/>
      <c r="B3673"/>
      <c r="C3673"/>
      <c r="D3673"/>
      <c r="E3673"/>
      <c r="F3673"/>
      <c r="G3673"/>
    </row>
    <row r="3674" spans="1:7" ht="15" customHeight="1" x14ac:dyDescent="0.2">
      <c r="A3674"/>
      <c r="B3674"/>
      <c r="C3674"/>
      <c r="D3674"/>
      <c r="E3674"/>
      <c r="F3674"/>
      <c r="G3674"/>
    </row>
    <row r="3675" spans="1:7" ht="15" customHeight="1" x14ac:dyDescent="0.2">
      <c r="A3675"/>
      <c r="B3675"/>
      <c r="C3675"/>
      <c r="D3675"/>
      <c r="E3675"/>
      <c r="F3675"/>
      <c r="G3675"/>
    </row>
    <row r="3676" spans="1:7" ht="15" customHeight="1" x14ac:dyDescent="0.2">
      <c r="A3676"/>
      <c r="B3676"/>
      <c r="C3676"/>
      <c r="D3676"/>
      <c r="E3676"/>
      <c r="F3676"/>
      <c r="G3676"/>
    </row>
    <row r="3677" spans="1:7" ht="15" customHeight="1" x14ac:dyDescent="0.2">
      <c r="A3677"/>
      <c r="B3677"/>
      <c r="C3677"/>
      <c r="D3677"/>
      <c r="E3677"/>
      <c r="F3677"/>
      <c r="G3677"/>
    </row>
    <row r="3678" spans="1:7" ht="15" customHeight="1" x14ac:dyDescent="0.2">
      <c r="A3678"/>
      <c r="B3678"/>
      <c r="C3678"/>
      <c r="D3678"/>
      <c r="E3678"/>
      <c r="F3678"/>
      <c r="G3678"/>
    </row>
    <row r="3679" spans="1:7" ht="15" customHeight="1" x14ac:dyDescent="0.2">
      <c r="A3679"/>
      <c r="B3679"/>
      <c r="C3679"/>
      <c r="D3679"/>
      <c r="E3679"/>
      <c r="F3679"/>
      <c r="G3679"/>
    </row>
    <row r="3680" spans="1:7" ht="15" customHeight="1" x14ac:dyDescent="0.2">
      <c r="A3680"/>
      <c r="B3680"/>
      <c r="C3680"/>
      <c r="D3680"/>
      <c r="E3680"/>
      <c r="F3680"/>
      <c r="G3680"/>
    </row>
    <row r="3681" spans="1:7" ht="15" customHeight="1" x14ac:dyDescent="0.2">
      <c r="A3681"/>
      <c r="B3681"/>
      <c r="C3681"/>
      <c r="D3681"/>
      <c r="E3681"/>
      <c r="F3681"/>
      <c r="G3681"/>
    </row>
    <row r="3682" spans="1:7" ht="15" customHeight="1" x14ac:dyDescent="0.2">
      <c r="A3682"/>
      <c r="B3682"/>
      <c r="C3682"/>
      <c r="D3682"/>
      <c r="E3682"/>
      <c r="F3682"/>
      <c r="G3682"/>
    </row>
    <row r="3683" spans="1:7" ht="15" customHeight="1" x14ac:dyDescent="0.2">
      <c r="A3683"/>
      <c r="B3683"/>
      <c r="C3683"/>
      <c r="D3683"/>
      <c r="E3683"/>
      <c r="F3683"/>
      <c r="G3683"/>
    </row>
    <row r="3684" spans="1:7" ht="15" customHeight="1" x14ac:dyDescent="0.2">
      <c r="A3684"/>
      <c r="B3684"/>
      <c r="C3684"/>
      <c r="D3684"/>
      <c r="E3684"/>
      <c r="F3684"/>
      <c r="G3684"/>
    </row>
    <row r="3685" spans="1:7" ht="15" customHeight="1" x14ac:dyDescent="0.2">
      <c r="A3685"/>
      <c r="B3685"/>
      <c r="C3685"/>
      <c r="D3685"/>
      <c r="E3685"/>
      <c r="F3685"/>
      <c r="G3685"/>
    </row>
    <row r="3686" spans="1:7" ht="15" customHeight="1" x14ac:dyDescent="0.2">
      <c r="A3686"/>
      <c r="B3686"/>
      <c r="C3686"/>
      <c r="D3686"/>
      <c r="E3686"/>
      <c r="F3686"/>
      <c r="G3686"/>
    </row>
    <row r="3687" spans="1:7" ht="15" customHeight="1" x14ac:dyDescent="0.2">
      <c r="A3687"/>
      <c r="B3687"/>
      <c r="C3687"/>
      <c r="D3687"/>
      <c r="E3687"/>
      <c r="F3687"/>
      <c r="G3687"/>
    </row>
    <row r="3688" spans="1:7" ht="15" customHeight="1" x14ac:dyDescent="0.2">
      <c r="A3688"/>
      <c r="B3688"/>
      <c r="C3688"/>
      <c r="D3688"/>
      <c r="E3688"/>
      <c r="F3688"/>
      <c r="G3688"/>
    </row>
    <row r="3689" spans="1:7" ht="15" customHeight="1" x14ac:dyDescent="0.2">
      <c r="A3689"/>
      <c r="B3689"/>
      <c r="C3689"/>
      <c r="D3689"/>
      <c r="E3689"/>
      <c r="F3689"/>
      <c r="G3689"/>
    </row>
    <row r="3690" spans="1:7" ht="15" customHeight="1" x14ac:dyDescent="0.2">
      <c r="A3690"/>
      <c r="B3690"/>
      <c r="C3690"/>
      <c r="D3690"/>
      <c r="E3690"/>
      <c r="F3690"/>
      <c r="G3690"/>
    </row>
    <row r="3691" spans="1:7" ht="15" customHeight="1" x14ac:dyDescent="0.2">
      <c r="A3691"/>
      <c r="B3691"/>
      <c r="C3691"/>
      <c r="D3691"/>
      <c r="E3691"/>
      <c r="F3691"/>
      <c r="G3691"/>
    </row>
    <row r="3692" spans="1:7" ht="15" customHeight="1" x14ac:dyDescent="0.2">
      <c r="A3692"/>
      <c r="B3692"/>
      <c r="C3692"/>
      <c r="D3692"/>
      <c r="E3692"/>
      <c r="F3692"/>
      <c r="G3692"/>
    </row>
    <row r="3693" spans="1:7" ht="15" customHeight="1" x14ac:dyDescent="0.2">
      <c r="A3693"/>
      <c r="B3693"/>
      <c r="C3693"/>
      <c r="D3693"/>
      <c r="E3693"/>
      <c r="F3693"/>
      <c r="G3693"/>
    </row>
    <row r="3694" spans="1:7" ht="15" customHeight="1" x14ac:dyDescent="0.2">
      <c r="A3694"/>
      <c r="B3694"/>
      <c r="C3694"/>
      <c r="D3694"/>
      <c r="E3694"/>
      <c r="F3694"/>
      <c r="G3694"/>
    </row>
    <row r="3695" spans="1:7" ht="15" customHeight="1" x14ac:dyDescent="0.2">
      <c r="A3695"/>
      <c r="B3695"/>
      <c r="C3695"/>
      <c r="D3695"/>
      <c r="E3695"/>
      <c r="F3695"/>
      <c r="G3695"/>
    </row>
    <row r="3696" spans="1:7" ht="15" customHeight="1" x14ac:dyDescent="0.2">
      <c r="A3696"/>
      <c r="B3696"/>
      <c r="C3696"/>
      <c r="D3696"/>
      <c r="E3696"/>
      <c r="F3696"/>
      <c r="G3696"/>
    </row>
    <row r="3697" spans="1:7" ht="15" customHeight="1" x14ac:dyDescent="0.2">
      <c r="A3697"/>
      <c r="B3697"/>
      <c r="C3697"/>
      <c r="D3697"/>
      <c r="E3697"/>
      <c r="F3697"/>
      <c r="G3697"/>
    </row>
    <row r="3698" spans="1:7" ht="15" customHeight="1" x14ac:dyDescent="0.2">
      <c r="A3698"/>
      <c r="B3698"/>
      <c r="C3698"/>
      <c r="D3698"/>
      <c r="E3698"/>
      <c r="F3698"/>
      <c r="G3698"/>
    </row>
    <row r="3699" spans="1:7" ht="15" customHeight="1" x14ac:dyDescent="0.2">
      <c r="A3699"/>
      <c r="B3699"/>
      <c r="C3699"/>
      <c r="D3699"/>
      <c r="E3699"/>
      <c r="F3699"/>
      <c r="G3699"/>
    </row>
    <row r="3700" spans="1:7" ht="15" customHeight="1" x14ac:dyDescent="0.2">
      <c r="A3700"/>
      <c r="B3700"/>
      <c r="C3700"/>
      <c r="D3700"/>
      <c r="E3700"/>
      <c r="F3700"/>
      <c r="G3700"/>
    </row>
    <row r="3701" spans="1:7" ht="15" customHeight="1" x14ac:dyDescent="0.2">
      <c r="A3701"/>
      <c r="B3701"/>
      <c r="C3701"/>
      <c r="D3701"/>
      <c r="E3701"/>
      <c r="F3701"/>
      <c r="G3701"/>
    </row>
    <row r="3702" spans="1:7" ht="15" customHeight="1" x14ac:dyDescent="0.2">
      <c r="A3702"/>
      <c r="B3702"/>
      <c r="C3702"/>
      <c r="D3702"/>
      <c r="E3702"/>
      <c r="F3702"/>
      <c r="G3702"/>
    </row>
    <row r="3703" spans="1:7" ht="15" customHeight="1" x14ac:dyDescent="0.2">
      <c r="A3703"/>
      <c r="B3703"/>
      <c r="C3703"/>
      <c r="D3703"/>
      <c r="E3703"/>
      <c r="F3703"/>
      <c r="G3703"/>
    </row>
    <row r="3704" spans="1:7" ht="15" customHeight="1" x14ac:dyDescent="0.2">
      <c r="A3704"/>
      <c r="B3704"/>
      <c r="C3704"/>
      <c r="D3704"/>
      <c r="E3704"/>
      <c r="F3704"/>
      <c r="G3704"/>
    </row>
    <row r="3705" spans="1:7" ht="15" customHeight="1" x14ac:dyDescent="0.2">
      <c r="A3705"/>
      <c r="B3705"/>
      <c r="C3705"/>
      <c r="D3705"/>
      <c r="E3705"/>
      <c r="F3705"/>
      <c r="G3705"/>
    </row>
    <row r="3706" spans="1:7" ht="15" customHeight="1" x14ac:dyDescent="0.2">
      <c r="A3706"/>
      <c r="B3706"/>
      <c r="C3706"/>
      <c r="D3706"/>
      <c r="E3706"/>
      <c r="F3706"/>
      <c r="G3706"/>
    </row>
    <row r="3707" spans="1:7" ht="15" customHeight="1" x14ac:dyDescent="0.2">
      <c r="A3707"/>
      <c r="B3707"/>
      <c r="C3707"/>
      <c r="D3707"/>
      <c r="E3707"/>
      <c r="F3707"/>
      <c r="G3707"/>
    </row>
    <row r="3708" spans="1:7" ht="15" customHeight="1" x14ac:dyDescent="0.2">
      <c r="A3708"/>
      <c r="B3708"/>
      <c r="C3708"/>
      <c r="D3708"/>
      <c r="E3708"/>
      <c r="F3708"/>
      <c r="G3708"/>
    </row>
    <row r="3709" spans="1:7" ht="15" customHeight="1" x14ac:dyDescent="0.2">
      <c r="A3709"/>
      <c r="B3709"/>
      <c r="C3709"/>
      <c r="D3709"/>
      <c r="E3709"/>
      <c r="F3709"/>
      <c r="G3709"/>
    </row>
    <row r="3710" spans="1:7" ht="15" customHeight="1" x14ac:dyDescent="0.2">
      <c r="A3710"/>
      <c r="B3710"/>
      <c r="C3710"/>
      <c r="D3710"/>
      <c r="E3710"/>
      <c r="F3710"/>
      <c r="G3710"/>
    </row>
    <row r="3711" spans="1:7" ht="15" customHeight="1" x14ac:dyDescent="0.2">
      <c r="A3711"/>
      <c r="B3711"/>
      <c r="C3711"/>
      <c r="D3711"/>
      <c r="E3711"/>
      <c r="F3711"/>
      <c r="G3711"/>
    </row>
    <row r="3712" spans="1:7" ht="15" customHeight="1" x14ac:dyDescent="0.2">
      <c r="A3712"/>
      <c r="B3712"/>
      <c r="C3712"/>
      <c r="D3712"/>
      <c r="E3712"/>
      <c r="F3712"/>
      <c r="G3712"/>
    </row>
    <row r="3713" spans="1:7" ht="15" customHeight="1" x14ac:dyDescent="0.2">
      <c r="A3713"/>
      <c r="B3713"/>
      <c r="C3713"/>
      <c r="D3713"/>
      <c r="E3713"/>
      <c r="F3713"/>
      <c r="G3713"/>
    </row>
    <row r="3714" spans="1:7" ht="15" customHeight="1" x14ac:dyDescent="0.2">
      <c r="A3714"/>
      <c r="B3714"/>
      <c r="C3714"/>
      <c r="D3714"/>
      <c r="E3714"/>
      <c r="F3714"/>
      <c r="G3714"/>
    </row>
    <row r="3715" spans="1:7" ht="15" customHeight="1" x14ac:dyDescent="0.2">
      <c r="A3715"/>
      <c r="B3715"/>
      <c r="C3715"/>
      <c r="D3715"/>
      <c r="E3715"/>
      <c r="F3715"/>
      <c r="G3715"/>
    </row>
    <row r="3716" spans="1:7" ht="15" customHeight="1" x14ac:dyDescent="0.2">
      <c r="A3716"/>
      <c r="B3716"/>
      <c r="C3716"/>
      <c r="D3716"/>
      <c r="E3716"/>
      <c r="F3716"/>
      <c r="G3716"/>
    </row>
    <row r="3717" spans="1:7" ht="15" customHeight="1" x14ac:dyDescent="0.2">
      <c r="A3717"/>
      <c r="B3717"/>
      <c r="C3717"/>
      <c r="D3717"/>
      <c r="E3717"/>
      <c r="F3717"/>
      <c r="G3717"/>
    </row>
    <row r="3718" spans="1:7" ht="15" customHeight="1" x14ac:dyDescent="0.2">
      <c r="A3718"/>
      <c r="B3718"/>
      <c r="C3718"/>
      <c r="D3718"/>
      <c r="E3718"/>
      <c r="F3718"/>
      <c r="G3718"/>
    </row>
    <row r="3719" spans="1:7" ht="15" customHeight="1" x14ac:dyDescent="0.2">
      <c r="A3719"/>
      <c r="B3719"/>
      <c r="C3719"/>
      <c r="D3719"/>
      <c r="E3719"/>
      <c r="F3719"/>
      <c r="G3719"/>
    </row>
    <row r="3720" spans="1:7" ht="15" customHeight="1" x14ac:dyDescent="0.2">
      <c r="A3720"/>
      <c r="B3720"/>
      <c r="C3720"/>
      <c r="D3720"/>
      <c r="E3720"/>
      <c r="F3720"/>
      <c r="G3720"/>
    </row>
    <row r="3721" spans="1:7" ht="15" customHeight="1" x14ac:dyDescent="0.2">
      <c r="A3721"/>
      <c r="B3721"/>
      <c r="C3721"/>
      <c r="D3721"/>
      <c r="E3721"/>
      <c r="F3721"/>
      <c r="G3721"/>
    </row>
    <row r="3722" spans="1:7" ht="15" customHeight="1" x14ac:dyDescent="0.2">
      <c r="A3722"/>
      <c r="B3722"/>
      <c r="C3722"/>
      <c r="D3722"/>
      <c r="E3722"/>
      <c r="F3722"/>
      <c r="G3722"/>
    </row>
    <row r="3723" spans="1:7" ht="15" customHeight="1" x14ac:dyDescent="0.2">
      <c r="A3723"/>
      <c r="B3723"/>
      <c r="C3723"/>
      <c r="D3723"/>
      <c r="E3723"/>
      <c r="F3723"/>
      <c r="G3723"/>
    </row>
    <row r="3724" spans="1:7" ht="15" customHeight="1" x14ac:dyDescent="0.2">
      <c r="A3724"/>
      <c r="B3724"/>
      <c r="C3724"/>
      <c r="D3724"/>
      <c r="E3724"/>
      <c r="F3724"/>
      <c r="G3724"/>
    </row>
    <row r="3725" spans="1:7" ht="15" customHeight="1" x14ac:dyDescent="0.2">
      <c r="A3725"/>
      <c r="B3725"/>
      <c r="C3725"/>
      <c r="D3725"/>
      <c r="E3725"/>
      <c r="F3725"/>
      <c r="G3725"/>
    </row>
    <row r="3726" spans="1:7" ht="15" customHeight="1" x14ac:dyDescent="0.2">
      <c r="A3726"/>
      <c r="B3726"/>
      <c r="C3726"/>
      <c r="D3726"/>
      <c r="E3726"/>
      <c r="F3726"/>
      <c r="G3726"/>
    </row>
    <row r="3727" spans="1:7" ht="15" customHeight="1" x14ac:dyDescent="0.2">
      <c r="A3727"/>
      <c r="B3727"/>
      <c r="C3727"/>
      <c r="D3727"/>
      <c r="E3727"/>
      <c r="F3727"/>
      <c r="G3727"/>
    </row>
    <row r="3728" spans="1:7" ht="15" customHeight="1" x14ac:dyDescent="0.2">
      <c r="A3728"/>
      <c r="B3728"/>
      <c r="C3728"/>
      <c r="D3728"/>
      <c r="E3728"/>
      <c r="F3728"/>
      <c r="G3728"/>
    </row>
    <row r="3729" spans="1:7" ht="15" customHeight="1" x14ac:dyDescent="0.2">
      <c r="A3729"/>
      <c r="B3729"/>
      <c r="C3729"/>
      <c r="D3729"/>
      <c r="E3729"/>
      <c r="F3729"/>
      <c r="G3729"/>
    </row>
    <row r="3730" spans="1:7" ht="15" customHeight="1" x14ac:dyDescent="0.2">
      <c r="A3730"/>
      <c r="B3730"/>
      <c r="C3730"/>
      <c r="D3730"/>
      <c r="E3730"/>
      <c r="F3730"/>
      <c r="G3730"/>
    </row>
    <row r="3731" spans="1:7" ht="15" customHeight="1" x14ac:dyDescent="0.2">
      <c r="A3731"/>
      <c r="B3731"/>
      <c r="C3731"/>
      <c r="D3731"/>
      <c r="E3731"/>
      <c r="F3731"/>
      <c r="G3731"/>
    </row>
    <row r="3732" spans="1:7" ht="15" customHeight="1" x14ac:dyDescent="0.2">
      <c r="A3732"/>
      <c r="B3732"/>
      <c r="C3732"/>
      <c r="D3732"/>
      <c r="E3732"/>
      <c r="F3732"/>
      <c r="G3732"/>
    </row>
    <row r="3733" spans="1:7" ht="15" customHeight="1" x14ac:dyDescent="0.2">
      <c r="A3733"/>
      <c r="B3733"/>
      <c r="C3733"/>
      <c r="D3733"/>
      <c r="E3733"/>
      <c r="F3733"/>
      <c r="G3733"/>
    </row>
    <row r="3734" spans="1:7" ht="15" customHeight="1" x14ac:dyDescent="0.2">
      <c r="A3734"/>
      <c r="B3734"/>
      <c r="C3734"/>
      <c r="D3734"/>
      <c r="E3734"/>
      <c r="F3734"/>
      <c r="G3734"/>
    </row>
    <row r="3735" spans="1:7" ht="15" customHeight="1" x14ac:dyDescent="0.2">
      <c r="A3735"/>
      <c r="B3735"/>
      <c r="C3735"/>
      <c r="D3735"/>
      <c r="E3735"/>
      <c r="F3735"/>
      <c r="G3735"/>
    </row>
    <row r="3736" spans="1:7" ht="15" customHeight="1" x14ac:dyDescent="0.2">
      <c r="A3736"/>
      <c r="B3736"/>
      <c r="C3736"/>
      <c r="D3736"/>
      <c r="E3736"/>
      <c r="F3736"/>
      <c r="G3736"/>
    </row>
    <row r="3737" spans="1:7" ht="15" customHeight="1" x14ac:dyDescent="0.2">
      <c r="A3737"/>
      <c r="B3737"/>
      <c r="C3737"/>
      <c r="D3737"/>
      <c r="E3737"/>
      <c r="F3737"/>
      <c r="G3737"/>
    </row>
    <row r="3738" spans="1:7" ht="15" customHeight="1" x14ac:dyDescent="0.2">
      <c r="A3738"/>
      <c r="B3738"/>
      <c r="C3738"/>
      <c r="D3738"/>
      <c r="E3738"/>
      <c r="F3738"/>
      <c r="G3738"/>
    </row>
    <row r="3739" spans="1:7" ht="15" customHeight="1" x14ac:dyDescent="0.2">
      <c r="A3739"/>
      <c r="B3739"/>
      <c r="C3739"/>
      <c r="D3739"/>
      <c r="E3739"/>
      <c r="F3739"/>
      <c r="G3739"/>
    </row>
    <row r="3740" spans="1:7" ht="15" customHeight="1" x14ac:dyDescent="0.2">
      <c r="A3740"/>
      <c r="B3740"/>
      <c r="C3740"/>
      <c r="D3740"/>
      <c r="E3740"/>
      <c r="F3740"/>
      <c r="G3740"/>
    </row>
    <row r="3741" spans="1:7" ht="15" customHeight="1" x14ac:dyDescent="0.2">
      <c r="A3741"/>
      <c r="B3741"/>
      <c r="C3741"/>
      <c r="D3741"/>
      <c r="E3741"/>
      <c r="F3741"/>
      <c r="G3741"/>
    </row>
    <row r="3742" spans="1:7" ht="15" customHeight="1" x14ac:dyDescent="0.2">
      <c r="A3742"/>
      <c r="B3742"/>
      <c r="C3742"/>
      <c r="D3742"/>
      <c r="E3742"/>
      <c r="F3742"/>
      <c r="G3742"/>
    </row>
    <row r="3743" spans="1:7" ht="15" customHeight="1" x14ac:dyDescent="0.2">
      <c r="A3743"/>
      <c r="B3743"/>
      <c r="C3743"/>
      <c r="D3743"/>
      <c r="E3743"/>
      <c r="F3743"/>
      <c r="G3743"/>
    </row>
    <row r="3744" spans="1:7" ht="15" customHeight="1" x14ac:dyDescent="0.2">
      <c r="A3744"/>
      <c r="B3744"/>
      <c r="C3744"/>
      <c r="D3744"/>
      <c r="E3744"/>
      <c r="F3744"/>
      <c r="G3744"/>
    </row>
    <row r="3745" spans="1:7" ht="15" customHeight="1" x14ac:dyDescent="0.2">
      <c r="A3745"/>
      <c r="B3745"/>
      <c r="C3745"/>
      <c r="D3745"/>
      <c r="E3745"/>
      <c r="F3745"/>
      <c r="G3745"/>
    </row>
    <row r="3746" spans="1:7" ht="15" customHeight="1" x14ac:dyDescent="0.2">
      <c r="A3746"/>
      <c r="B3746"/>
      <c r="C3746"/>
      <c r="D3746"/>
      <c r="E3746"/>
      <c r="F3746"/>
      <c r="G3746"/>
    </row>
    <row r="3747" spans="1:7" ht="15" customHeight="1" x14ac:dyDescent="0.2">
      <c r="A3747"/>
      <c r="B3747"/>
      <c r="C3747"/>
      <c r="D3747"/>
      <c r="E3747"/>
      <c r="F3747"/>
      <c r="G3747"/>
    </row>
    <row r="3748" spans="1:7" ht="15" customHeight="1" x14ac:dyDescent="0.2">
      <c r="A3748"/>
      <c r="B3748"/>
      <c r="C3748"/>
      <c r="D3748"/>
      <c r="E3748"/>
      <c r="F3748"/>
      <c r="G3748"/>
    </row>
    <row r="3749" spans="1:7" ht="15" customHeight="1" x14ac:dyDescent="0.2">
      <c r="A3749"/>
      <c r="B3749"/>
      <c r="C3749"/>
      <c r="D3749"/>
      <c r="E3749"/>
      <c r="F3749"/>
      <c r="G3749"/>
    </row>
    <row r="3750" spans="1:7" ht="15" customHeight="1" x14ac:dyDescent="0.2">
      <c r="A3750"/>
      <c r="B3750"/>
      <c r="C3750"/>
      <c r="D3750"/>
      <c r="E3750"/>
      <c r="F3750"/>
      <c r="G3750"/>
    </row>
    <row r="3751" spans="1:7" ht="15" customHeight="1" x14ac:dyDescent="0.2">
      <c r="A3751"/>
      <c r="B3751"/>
      <c r="C3751"/>
      <c r="D3751"/>
      <c r="E3751"/>
      <c r="F3751"/>
      <c r="G3751"/>
    </row>
    <row r="3752" spans="1:7" ht="15" customHeight="1" x14ac:dyDescent="0.2">
      <c r="A3752"/>
      <c r="B3752"/>
      <c r="C3752"/>
      <c r="D3752"/>
      <c r="E3752"/>
      <c r="F3752"/>
      <c r="G3752"/>
    </row>
    <row r="3753" spans="1:7" ht="15" customHeight="1" x14ac:dyDescent="0.2">
      <c r="A3753"/>
      <c r="B3753"/>
      <c r="C3753"/>
      <c r="D3753"/>
      <c r="E3753"/>
      <c r="F3753"/>
      <c r="G3753"/>
    </row>
    <row r="3754" spans="1:7" ht="15" customHeight="1" x14ac:dyDescent="0.2">
      <c r="A3754"/>
      <c r="B3754"/>
      <c r="C3754"/>
      <c r="D3754"/>
      <c r="E3754"/>
      <c r="F3754"/>
      <c r="G3754"/>
    </row>
    <row r="3755" spans="1:7" ht="15" customHeight="1" x14ac:dyDescent="0.2">
      <c r="A3755"/>
      <c r="B3755"/>
      <c r="C3755"/>
      <c r="D3755"/>
      <c r="E3755"/>
      <c r="F3755"/>
      <c r="G3755"/>
    </row>
    <row r="3756" spans="1:7" ht="15" customHeight="1" x14ac:dyDescent="0.2">
      <c r="A3756"/>
      <c r="B3756"/>
      <c r="C3756"/>
      <c r="D3756"/>
      <c r="E3756"/>
      <c r="F3756"/>
      <c r="G3756"/>
    </row>
    <row r="3757" spans="1:7" ht="15" customHeight="1" x14ac:dyDescent="0.2">
      <c r="A3757"/>
      <c r="B3757"/>
      <c r="C3757"/>
      <c r="D3757"/>
      <c r="E3757"/>
      <c r="F3757"/>
      <c r="G3757"/>
    </row>
    <row r="3758" spans="1:7" ht="15" customHeight="1" x14ac:dyDescent="0.2">
      <c r="A3758"/>
      <c r="B3758"/>
      <c r="C3758"/>
      <c r="D3758"/>
      <c r="E3758"/>
      <c r="F3758"/>
      <c r="G3758"/>
    </row>
    <row r="3759" spans="1:7" ht="15" customHeight="1" x14ac:dyDescent="0.2">
      <c r="A3759"/>
      <c r="B3759"/>
      <c r="C3759"/>
      <c r="D3759"/>
      <c r="E3759"/>
      <c r="F3759"/>
      <c r="G3759"/>
    </row>
    <row r="3760" spans="1:7" ht="15" customHeight="1" x14ac:dyDescent="0.2">
      <c r="A3760"/>
      <c r="B3760"/>
      <c r="C3760"/>
      <c r="D3760"/>
      <c r="E3760"/>
      <c r="F3760"/>
      <c r="G3760"/>
    </row>
    <row r="3761" spans="1:7" ht="15" customHeight="1" x14ac:dyDescent="0.2">
      <c r="A3761"/>
      <c r="B3761"/>
      <c r="C3761"/>
      <c r="D3761"/>
      <c r="E3761"/>
      <c r="F3761"/>
      <c r="G3761"/>
    </row>
    <row r="3762" spans="1:7" ht="15" customHeight="1" x14ac:dyDescent="0.2">
      <c r="A3762"/>
      <c r="B3762"/>
      <c r="C3762"/>
      <c r="D3762"/>
      <c r="E3762"/>
      <c r="F3762"/>
      <c r="G3762"/>
    </row>
    <row r="3763" spans="1:7" ht="15" customHeight="1" x14ac:dyDescent="0.2">
      <c r="A3763"/>
      <c r="B3763"/>
      <c r="C3763"/>
      <c r="D3763"/>
      <c r="E3763"/>
      <c r="F3763"/>
      <c r="G3763"/>
    </row>
    <row r="3764" spans="1:7" ht="15" customHeight="1" x14ac:dyDescent="0.2">
      <c r="A3764"/>
      <c r="B3764"/>
      <c r="C3764"/>
      <c r="D3764"/>
      <c r="E3764"/>
      <c r="F3764"/>
      <c r="G3764"/>
    </row>
    <row r="3765" spans="1:7" ht="15" customHeight="1" x14ac:dyDescent="0.2">
      <c r="A3765"/>
      <c r="B3765"/>
      <c r="C3765"/>
      <c r="D3765"/>
      <c r="E3765"/>
      <c r="F3765"/>
      <c r="G3765"/>
    </row>
    <row r="3766" spans="1:7" ht="15" customHeight="1" x14ac:dyDescent="0.2">
      <c r="A3766"/>
      <c r="B3766"/>
      <c r="C3766"/>
      <c r="D3766"/>
      <c r="E3766"/>
      <c r="F3766"/>
      <c r="G3766"/>
    </row>
    <row r="3767" spans="1:7" ht="15" customHeight="1" x14ac:dyDescent="0.2">
      <c r="A3767"/>
      <c r="B3767"/>
      <c r="C3767"/>
      <c r="D3767"/>
      <c r="E3767"/>
      <c r="F3767"/>
      <c r="G3767"/>
    </row>
    <row r="3768" spans="1:7" ht="15" customHeight="1" x14ac:dyDescent="0.2">
      <c r="A3768"/>
      <c r="B3768"/>
      <c r="C3768"/>
      <c r="D3768"/>
      <c r="E3768"/>
      <c r="F3768"/>
      <c r="G3768"/>
    </row>
    <row r="3769" spans="1:7" ht="15" customHeight="1" x14ac:dyDescent="0.2">
      <c r="A3769"/>
      <c r="B3769"/>
      <c r="C3769"/>
      <c r="D3769"/>
      <c r="E3769"/>
      <c r="F3769"/>
      <c r="G3769"/>
    </row>
    <row r="3770" spans="1:7" ht="15" customHeight="1" x14ac:dyDescent="0.2">
      <c r="A3770"/>
      <c r="B3770"/>
      <c r="C3770"/>
      <c r="D3770"/>
      <c r="E3770"/>
      <c r="F3770"/>
      <c r="G3770"/>
    </row>
    <row r="3771" spans="1:7" ht="15" customHeight="1" x14ac:dyDescent="0.2">
      <c r="A3771"/>
      <c r="B3771"/>
      <c r="C3771"/>
      <c r="D3771"/>
      <c r="E3771"/>
      <c r="F3771"/>
      <c r="G3771"/>
    </row>
    <row r="3772" spans="1:7" ht="15" customHeight="1" x14ac:dyDescent="0.2">
      <c r="A3772"/>
      <c r="B3772"/>
      <c r="C3772"/>
      <c r="D3772"/>
      <c r="E3772"/>
      <c r="F3772"/>
      <c r="G3772"/>
    </row>
    <row r="3773" spans="1:7" ht="15" customHeight="1" x14ac:dyDescent="0.2">
      <c r="A3773"/>
      <c r="B3773"/>
      <c r="C3773"/>
      <c r="D3773"/>
      <c r="E3773"/>
      <c r="F3773"/>
      <c r="G3773"/>
    </row>
    <row r="3774" spans="1:7" ht="15" customHeight="1" x14ac:dyDescent="0.2">
      <c r="A3774"/>
      <c r="B3774"/>
      <c r="C3774"/>
      <c r="D3774"/>
      <c r="E3774"/>
      <c r="F3774"/>
      <c r="G3774"/>
    </row>
    <row r="3775" spans="1:7" ht="15" customHeight="1" x14ac:dyDescent="0.2">
      <c r="A3775"/>
      <c r="B3775"/>
      <c r="C3775"/>
      <c r="D3775"/>
      <c r="E3775"/>
      <c r="F3775"/>
      <c r="G3775"/>
    </row>
    <row r="3776" spans="1:7" ht="15" customHeight="1" x14ac:dyDescent="0.2">
      <c r="A3776"/>
      <c r="B3776"/>
      <c r="C3776"/>
      <c r="D3776"/>
      <c r="E3776"/>
      <c r="F3776"/>
      <c r="G3776"/>
    </row>
    <row r="3777" spans="1:7" ht="15" customHeight="1" x14ac:dyDescent="0.2">
      <c r="A3777"/>
      <c r="B3777"/>
      <c r="C3777"/>
      <c r="D3777"/>
      <c r="E3777"/>
      <c r="F3777"/>
      <c r="G3777"/>
    </row>
    <row r="3778" spans="1:7" ht="15" customHeight="1" x14ac:dyDescent="0.2">
      <c r="A3778"/>
      <c r="B3778"/>
      <c r="C3778"/>
      <c r="D3778"/>
      <c r="E3778"/>
      <c r="F3778"/>
      <c r="G3778"/>
    </row>
    <row r="3779" spans="1:7" ht="15" customHeight="1" x14ac:dyDescent="0.2">
      <c r="A3779"/>
      <c r="B3779"/>
      <c r="C3779"/>
      <c r="D3779"/>
      <c r="E3779"/>
      <c r="F3779"/>
      <c r="G3779"/>
    </row>
    <row r="3780" spans="1:7" ht="15" customHeight="1" x14ac:dyDescent="0.2">
      <c r="A3780"/>
      <c r="B3780"/>
      <c r="C3780"/>
      <c r="D3780"/>
      <c r="E3780"/>
      <c r="F3780"/>
      <c r="G3780"/>
    </row>
    <row r="3781" spans="1:7" ht="15" customHeight="1" x14ac:dyDescent="0.2">
      <c r="A3781"/>
      <c r="B3781"/>
      <c r="C3781"/>
      <c r="D3781"/>
      <c r="E3781"/>
      <c r="F3781"/>
      <c r="G3781"/>
    </row>
    <row r="3782" spans="1:7" ht="15" customHeight="1" x14ac:dyDescent="0.2">
      <c r="A3782"/>
      <c r="B3782"/>
      <c r="C3782"/>
      <c r="D3782"/>
      <c r="E3782"/>
      <c r="F3782"/>
      <c r="G3782"/>
    </row>
    <row r="3783" spans="1:7" ht="15" customHeight="1" x14ac:dyDescent="0.2">
      <c r="A3783"/>
      <c r="B3783"/>
      <c r="C3783"/>
      <c r="D3783"/>
      <c r="E3783"/>
      <c r="F3783"/>
      <c r="G3783"/>
    </row>
    <row r="3784" spans="1:7" ht="15" customHeight="1" x14ac:dyDescent="0.2">
      <c r="A3784"/>
      <c r="B3784"/>
      <c r="C3784"/>
      <c r="D3784"/>
      <c r="E3784"/>
      <c r="F3784"/>
      <c r="G3784"/>
    </row>
    <row r="3785" spans="1:7" ht="15" customHeight="1" x14ac:dyDescent="0.2">
      <c r="A3785"/>
      <c r="B3785"/>
      <c r="C3785"/>
      <c r="D3785"/>
      <c r="E3785"/>
      <c r="F3785"/>
      <c r="G3785"/>
    </row>
    <row r="3786" spans="1:7" ht="15" customHeight="1" x14ac:dyDescent="0.2">
      <c r="A3786"/>
      <c r="B3786"/>
      <c r="C3786"/>
      <c r="D3786"/>
      <c r="E3786"/>
      <c r="F3786"/>
      <c r="G3786"/>
    </row>
    <row r="3787" spans="1:7" ht="15" customHeight="1" x14ac:dyDescent="0.2">
      <c r="A3787"/>
      <c r="B3787"/>
      <c r="C3787"/>
      <c r="D3787"/>
      <c r="E3787"/>
      <c r="F3787"/>
      <c r="G3787"/>
    </row>
    <row r="3788" spans="1:7" ht="15" customHeight="1" x14ac:dyDescent="0.2">
      <c r="A3788"/>
      <c r="B3788"/>
      <c r="C3788"/>
      <c r="D3788"/>
      <c r="E3788"/>
      <c r="F3788"/>
      <c r="G3788"/>
    </row>
    <row r="3789" spans="1:7" ht="15" customHeight="1" x14ac:dyDescent="0.2">
      <c r="A3789"/>
      <c r="B3789"/>
      <c r="C3789"/>
      <c r="D3789"/>
      <c r="E3789"/>
      <c r="F3789"/>
      <c r="G3789"/>
    </row>
    <row r="3790" spans="1:7" ht="15" customHeight="1" x14ac:dyDescent="0.2">
      <c r="A3790"/>
      <c r="B3790"/>
      <c r="C3790"/>
      <c r="D3790"/>
      <c r="E3790"/>
      <c r="F3790"/>
      <c r="G3790"/>
    </row>
    <row r="3791" spans="1:7" ht="15" customHeight="1" x14ac:dyDescent="0.2">
      <c r="A3791"/>
      <c r="B3791"/>
      <c r="C3791"/>
      <c r="D3791"/>
      <c r="E3791"/>
      <c r="F3791"/>
      <c r="G3791"/>
    </row>
    <row r="3792" spans="1:7" ht="15" customHeight="1" x14ac:dyDescent="0.2">
      <c r="A3792"/>
      <c r="B3792"/>
      <c r="C3792"/>
      <c r="D3792"/>
      <c r="E3792"/>
      <c r="F3792"/>
      <c r="G3792"/>
    </row>
    <row r="3793" spans="1:7" ht="15" customHeight="1" x14ac:dyDescent="0.2">
      <c r="A3793"/>
      <c r="B3793"/>
      <c r="C3793"/>
      <c r="D3793"/>
      <c r="E3793"/>
      <c r="F3793"/>
      <c r="G3793"/>
    </row>
    <row r="3794" spans="1:7" ht="15" customHeight="1" x14ac:dyDescent="0.2">
      <c r="A3794"/>
      <c r="B3794"/>
      <c r="C3794"/>
      <c r="D3794"/>
      <c r="E3794"/>
      <c r="F3794"/>
      <c r="G3794"/>
    </row>
    <row r="3795" spans="1:7" ht="15" customHeight="1" x14ac:dyDescent="0.2">
      <c r="A3795"/>
      <c r="B3795"/>
      <c r="C3795"/>
      <c r="D3795"/>
      <c r="E3795"/>
      <c r="F3795"/>
      <c r="G3795"/>
    </row>
    <row r="3796" spans="1:7" ht="15" customHeight="1" x14ac:dyDescent="0.2">
      <c r="A3796"/>
      <c r="B3796"/>
      <c r="C3796"/>
      <c r="D3796"/>
      <c r="E3796"/>
      <c r="F3796"/>
      <c r="G3796"/>
    </row>
    <row r="3797" spans="1:7" ht="15" customHeight="1" x14ac:dyDescent="0.2">
      <c r="A3797"/>
      <c r="B3797"/>
      <c r="C3797"/>
      <c r="D3797"/>
      <c r="E3797"/>
      <c r="F3797"/>
      <c r="G3797"/>
    </row>
    <row r="3798" spans="1:7" ht="15" customHeight="1" x14ac:dyDescent="0.2">
      <c r="A3798"/>
      <c r="B3798"/>
      <c r="C3798"/>
      <c r="D3798"/>
      <c r="E3798"/>
      <c r="F3798"/>
      <c r="G3798"/>
    </row>
    <row r="3799" spans="1:7" ht="15" customHeight="1" x14ac:dyDescent="0.2">
      <c r="A3799"/>
      <c r="B3799"/>
      <c r="C3799"/>
      <c r="D3799"/>
      <c r="E3799"/>
      <c r="F3799"/>
      <c r="G3799"/>
    </row>
    <row r="3800" spans="1:7" ht="15" customHeight="1" x14ac:dyDescent="0.2">
      <c r="A3800"/>
      <c r="B3800"/>
      <c r="C3800"/>
      <c r="D3800"/>
      <c r="E3800"/>
      <c r="F3800"/>
      <c r="G3800"/>
    </row>
    <row r="3801" spans="1:7" ht="15" customHeight="1" x14ac:dyDescent="0.2">
      <c r="A3801"/>
      <c r="B3801"/>
      <c r="C3801"/>
      <c r="D3801"/>
      <c r="E3801"/>
      <c r="F3801"/>
      <c r="G3801"/>
    </row>
    <row r="3802" spans="1:7" ht="15" customHeight="1" x14ac:dyDescent="0.2">
      <c r="A3802"/>
      <c r="B3802"/>
      <c r="C3802"/>
      <c r="D3802"/>
      <c r="E3802"/>
      <c r="F3802"/>
      <c r="G3802"/>
    </row>
    <row r="3803" spans="1:7" ht="15" customHeight="1" x14ac:dyDescent="0.2">
      <c r="A3803"/>
      <c r="B3803"/>
      <c r="C3803"/>
      <c r="D3803"/>
      <c r="E3803"/>
      <c r="F3803"/>
      <c r="G3803"/>
    </row>
    <row r="3804" spans="1:7" ht="15" customHeight="1" x14ac:dyDescent="0.2">
      <c r="A3804"/>
      <c r="B3804"/>
      <c r="C3804"/>
      <c r="D3804"/>
      <c r="E3804"/>
      <c r="F3804"/>
      <c r="G3804"/>
    </row>
    <row r="3805" spans="1:7" ht="15" customHeight="1" x14ac:dyDescent="0.2">
      <c r="A3805"/>
      <c r="B3805"/>
      <c r="C3805"/>
      <c r="D3805"/>
      <c r="E3805"/>
      <c r="F3805"/>
      <c r="G3805"/>
    </row>
    <row r="3806" spans="1:7" ht="15" customHeight="1" x14ac:dyDescent="0.2">
      <c r="A3806"/>
      <c r="B3806"/>
      <c r="C3806"/>
      <c r="D3806"/>
      <c r="E3806"/>
      <c r="F3806"/>
      <c r="G3806"/>
    </row>
    <row r="3807" spans="1:7" ht="15" customHeight="1" x14ac:dyDescent="0.2">
      <c r="A3807"/>
      <c r="B3807"/>
      <c r="C3807"/>
      <c r="D3807"/>
      <c r="E3807"/>
      <c r="F3807"/>
      <c r="G3807"/>
    </row>
    <row r="3808" spans="1:7" ht="15" customHeight="1" x14ac:dyDescent="0.2">
      <c r="A3808"/>
      <c r="B3808"/>
      <c r="C3808"/>
      <c r="D3808"/>
      <c r="E3808"/>
      <c r="F3808"/>
      <c r="G3808"/>
    </row>
    <row r="3809" spans="1:7" ht="15" customHeight="1" x14ac:dyDescent="0.2">
      <c r="A3809"/>
      <c r="B3809"/>
      <c r="C3809"/>
      <c r="D3809"/>
      <c r="E3809"/>
      <c r="F3809"/>
      <c r="G3809"/>
    </row>
    <row r="3810" spans="1:7" ht="15" customHeight="1" x14ac:dyDescent="0.2">
      <c r="A3810"/>
      <c r="B3810"/>
      <c r="C3810"/>
      <c r="D3810"/>
      <c r="E3810"/>
      <c r="F3810"/>
      <c r="G3810"/>
    </row>
    <row r="3811" spans="1:7" ht="15" customHeight="1" x14ac:dyDescent="0.2">
      <c r="A3811"/>
      <c r="B3811"/>
      <c r="C3811"/>
      <c r="D3811"/>
      <c r="E3811"/>
      <c r="F3811"/>
      <c r="G3811"/>
    </row>
    <row r="3812" spans="1:7" ht="15" customHeight="1" x14ac:dyDescent="0.2">
      <c r="A3812"/>
      <c r="B3812"/>
      <c r="C3812"/>
      <c r="D3812"/>
      <c r="E3812"/>
      <c r="F3812"/>
      <c r="G3812"/>
    </row>
    <row r="3813" spans="1:7" ht="15" customHeight="1" x14ac:dyDescent="0.2">
      <c r="A3813"/>
      <c r="B3813"/>
      <c r="C3813"/>
      <c r="D3813"/>
      <c r="E3813"/>
      <c r="F3813"/>
      <c r="G3813"/>
    </row>
    <row r="3814" spans="1:7" ht="15" customHeight="1" x14ac:dyDescent="0.2">
      <c r="A3814"/>
      <c r="B3814"/>
      <c r="C3814"/>
      <c r="D3814"/>
      <c r="E3814"/>
      <c r="F3814"/>
      <c r="G3814"/>
    </row>
    <row r="3815" spans="1:7" ht="15" customHeight="1" x14ac:dyDescent="0.2">
      <c r="A3815"/>
      <c r="B3815"/>
      <c r="C3815"/>
      <c r="D3815"/>
      <c r="E3815"/>
      <c r="F3815"/>
      <c r="G3815"/>
    </row>
    <row r="3816" spans="1:7" ht="15" customHeight="1" x14ac:dyDescent="0.2">
      <c r="A3816"/>
      <c r="B3816"/>
      <c r="C3816"/>
      <c r="D3816"/>
      <c r="E3816"/>
      <c r="F3816"/>
      <c r="G3816"/>
    </row>
    <row r="3817" spans="1:7" ht="15" customHeight="1" x14ac:dyDescent="0.2">
      <c r="A3817"/>
      <c r="B3817"/>
      <c r="C3817"/>
      <c r="D3817"/>
      <c r="E3817"/>
      <c r="F3817"/>
      <c r="G3817"/>
    </row>
    <row r="3818" spans="1:7" ht="15" customHeight="1" x14ac:dyDescent="0.2">
      <c r="A3818"/>
      <c r="B3818"/>
      <c r="C3818"/>
      <c r="D3818"/>
      <c r="E3818"/>
      <c r="F3818"/>
      <c r="G3818"/>
    </row>
    <row r="3819" spans="1:7" ht="15" customHeight="1" x14ac:dyDescent="0.2">
      <c r="A3819"/>
      <c r="B3819"/>
      <c r="C3819"/>
      <c r="D3819"/>
      <c r="E3819"/>
      <c r="F3819"/>
      <c r="G3819"/>
    </row>
    <row r="3820" spans="1:7" ht="15" customHeight="1" x14ac:dyDescent="0.2">
      <c r="A3820"/>
      <c r="B3820"/>
      <c r="C3820"/>
      <c r="D3820"/>
      <c r="E3820"/>
      <c r="F3820"/>
      <c r="G3820"/>
    </row>
    <row r="3821" spans="1:7" ht="15" customHeight="1" x14ac:dyDescent="0.2">
      <c r="A3821"/>
      <c r="B3821"/>
      <c r="C3821"/>
      <c r="D3821"/>
      <c r="E3821"/>
      <c r="F3821"/>
      <c r="G3821"/>
    </row>
    <row r="3822" spans="1:7" ht="15" customHeight="1" x14ac:dyDescent="0.2">
      <c r="A3822"/>
      <c r="B3822"/>
      <c r="C3822"/>
      <c r="D3822"/>
      <c r="E3822"/>
      <c r="F3822"/>
      <c r="G3822"/>
    </row>
    <row r="3823" spans="1:7" ht="15" customHeight="1" x14ac:dyDescent="0.2">
      <c r="A3823"/>
      <c r="B3823"/>
      <c r="C3823"/>
      <c r="D3823"/>
      <c r="E3823"/>
      <c r="F3823"/>
      <c r="G3823"/>
    </row>
    <row r="3824" spans="1:7" ht="15" customHeight="1" x14ac:dyDescent="0.2">
      <c r="A3824"/>
      <c r="B3824"/>
      <c r="C3824"/>
      <c r="D3824"/>
      <c r="E3824"/>
      <c r="F3824"/>
      <c r="G3824"/>
    </row>
    <row r="3825" spans="1:7" ht="15" customHeight="1" x14ac:dyDescent="0.2">
      <c r="A3825"/>
      <c r="B3825"/>
      <c r="C3825"/>
      <c r="D3825"/>
      <c r="E3825"/>
      <c r="F3825"/>
      <c r="G3825"/>
    </row>
    <row r="3826" spans="1:7" ht="15" customHeight="1" x14ac:dyDescent="0.2">
      <c r="A3826"/>
      <c r="B3826"/>
      <c r="C3826"/>
      <c r="D3826"/>
      <c r="E3826"/>
      <c r="F3826"/>
      <c r="G3826"/>
    </row>
    <row r="3827" spans="1:7" ht="15" customHeight="1" x14ac:dyDescent="0.2">
      <c r="A3827"/>
      <c r="B3827"/>
      <c r="C3827"/>
      <c r="D3827"/>
      <c r="E3827"/>
      <c r="F3827"/>
      <c r="G3827"/>
    </row>
    <row r="3828" spans="1:7" ht="15" customHeight="1" x14ac:dyDescent="0.2">
      <c r="A3828"/>
      <c r="B3828"/>
      <c r="C3828"/>
      <c r="D3828"/>
      <c r="E3828"/>
      <c r="F3828"/>
      <c r="G3828"/>
    </row>
    <row r="3829" spans="1:7" ht="15" customHeight="1" x14ac:dyDescent="0.2">
      <c r="A3829"/>
      <c r="B3829"/>
      <c r="C3829"/>
      <c r="D3829"/>
      <c r="E3829"/>
      <c r="F3829"/>
      <c r="G3829"/>
    </row>
    <row r="3830" spans="1:7" ht="15" customHeight="1" x14ac:dyDescent="0.2">
      <c r="A3830"/>
      <c r="B3830"/>
      <c r="C3830"/>
      <c r="D3830"/>
      <c r="E3830"/>
      <c r="F3830"/>
      <c r="G3830"/>
    </row>
    <row r="3831" spans="1:7" ht="15" customHeight="1" x14ac:dyDescent="0.2">
      <c r="A3831"/>
      <c r="B3831"/>
      <c r="C3831"/>
      <c r="D3831"/>
      <c r="E3831"/>
      <c r="F3831"/>
      <c r="G3831"/>
    </row>
    <row r="3832" spans="1:7" ht="15" customHeight="1" x14ac:dyDescent="0.2">
      <c r="A3832"/>
      <c r="B3832"/>
      <c r="C3832"/>
      <c r="D3832"/>
      <c r="E3832"/>
      <c r="F3832"/>
      <c r="G3832"/>
    </row>
    <row r="3833" spans="1:7" ht="15" customHeight="1" x14ac:dyDescent="0.2">
      <c r="A3833"/>
      <c r="B3833"/>
      <c r="C3833"/>
      <c r="D3833"/>
      <c r="E3833"/>
      <c r="F3833"/>
      <c r="G3833"/>
    </row>
    <row r="3834" spans="1:7" ht="15" customHeight="1" x14ac:dyDescent="0.2">
      <c r="A3834"/>
      <c r="B3834"/>
      <c r="C3834"/>
      <c r="D3834"/>
      <c r="E3834"/>
      <c r="F3834"/>
      <c r="G3834"/>
    </row>
    <row r="3835" spans="1:7" ht="15" customHeight="1" x14ac:dyDescent="0.2">
      <c r="A3835"/>
      <c r="B3835"/>
      <c r="C3835"/>
      <c r="D3835"/>
      <c r="E3835"/>
      <c r="F3835"/>
      <c r="G3835"/>
    </row>
    <row r="3836" spans="1:7" ht="15" customHeight="1" x14ac:dyDescent="0.2">
      <c r="A3836"/>
      <c r="B3836"/>
      <c r="C3836"/>
      <c r="D3836"/>
      <c r="E3836"/>
      <c r="F3836"/>
      <c r="G3836"/>
    </row>
    <row r="3837" spans="1:7" ht="15" customHeight="1" x14ac:dyDescent="0.2">
      <c r="A3837"/>
      <c r="B3837"/>
      <c r="C3837"/>
      <c r="D3837"/>
      <c r="E3837"/>
      <c r="F3837"/>
      <c r="G3837"/>
    </row>
    <row r="3838" spans="1:7" ht="15" customHeight="1" x14ac:dyDescent="0.2">
      <c r="A3838"/>
      <c r="B3838"/>
      <c r="C3838"/>
      <c r="D3838"/>
      <c r="E3838"/>
      <c r="F3838"/>
      <c r="G3838"/>
    </row>
    <row r="3839" spans="1:7" ht="15" customHeight="1" x14ac:dyDescent="0.2">
      <c r="A3839"/>
      <c r="B3839"/>
      <c r="C3839"/>
      <c r="D3839"/>
      <c r="E3839"/>
      <c r="F3839"/>
      <c r="G3839"/>
    </row>
    <row r="3840" spans="1:7" ht="15" customHeight="1" x14ac:dyDescent="0.2">
      <c r="A3840"/>
      <c r="B3840"/>
      <c r="C3840"/>
      <c r="D3840"/>
      <c r="E3840"/>
      <c r="F3840"/>
      <c r="G3840"/>
    </row>
    <row r="3841" spans="1:7" ht="15" customHeight="1" x14ac:dyDescent="0.2">
      <c r="A3841"/>
      <c r="B3841"/>
      <c r="C3841"/>
      <c r="D3841"/>
      <c r="E3841"/>
      <c r="F3841"/>
      <c r="G3841"/>
    </row>
    <row r="3842" spans="1:7" ht="15" customHeight="1" x14ac:dyDescent="0.2">
      <c r="A3842"/>
      <c r="B3842"/>
      <c r="C3842"/>
      <c r="D3842"/>
      <c r="E3842"/>
      <c r="F3842"/>
      <c r="G3842"/>
    </row>
    <row r="3843" spans="1:7" ht="15" customHeight="1" x14ac:dyDescent="0.2">
      <c r="A3843"/>
      <c r="B3843"/>
      <c r="C3843"/>
      <c r="D3843"/>
      <c r="E3843"/>
      <c r="F3843"/>
      <c r="G3843"/>
    </row>
    <row r="3844" spans="1:7" ht="15" customHeight="1" x14ac:dyDescent="0.2">
      <c r="A3844"/>
      <c r="B3844"/>
      <c r="C3844"/>
      <c r="D3844"/>
      <c r="E3844"/>
      <c r="F3844"/>
      <c r="G3844"/>
    </row>
    <row r="3845" spans="1:7" ht="15" customHeight="1" x14ac:dyDescent="0.2">
      <c r="A3845"/>
      <c r="B3845"/>
      <c r="C3845"/>
      <c r="D3845"/>
      <c r="E3845"/>
      <c r="F3845"/>
      <c r="G3845"/>
    </row>
    <row r="3846" spans="1:7" ht="15" customHeight="1" x14ac:dyDescent="0.2">
      <c r="A3846"/>
      <c r="B3846"/>
      <c r="C3846"/>
      <c r="D3846"/>
      <c r="E3846"/>
      <c r="F3846"/>
      <c r="G3846"/>
    </row>
    <row r="3847" spans="1:7" ht="15" customHeight="1" x14ac:dyDescent="0.2">
      <c r="A3847"/>
      <c r="B3847"/>
      <c r="C3847"/>
      <c r="D3847"/>
      <c r="E3847"/>
      <c r="F3847"/>
      <c r="G3847"/>
    </row>
    <row r="3848" spans="1:7" ht="15" customHeight="1" x14ac:dyDescent="0.2">
      <c r="A3848"/>
      <c r="B3848"/>
      <c r="C3848"/>
      <c r="D3848"/>
      <c r="E3848"/>
      <c r="F3848"/>
      <c r="G3848"/>
    </row>
    <row r="3849" spans="1:7" ht="15" customHeight="1" x14ac:dyDescent="0.2">
      <c r="A3849"/>
      <c r="B3849"/>
      <c r="C3849"/>
      <c r="D3849"/>
      <c r="E3849"/>
      <c r="F3849"/>
      <c r="G3849"/>
    </row>
    <row r="3850" spans="1:7" ht="15" customHeight="1" x14ac:dyDescent="0.2">
      <c r="A3850"/>
      <c r="B3850"/>
      <c r="C3850"/>
      <c r="D3850"/>
      <c r="E3850"/>
      <c r="F3850"/>
      <c r="G3850"/>
    </row>
    <row r="3851" spans="1:7" ht="15" customHeight="1" x14ac:dyDescent="0.2">
      <c r="A3851"/>
      <c r="B3851"/>
      <c r="C3851"/>
      <c r="D3851"/>
      <c r="E3851"/>
      <c r="F3851"/>
      <c r="G3851"/>
    </row>
    <row r="3852" spans="1:7" ht="15" customHeight="1" x14ac:dyDescent="0.2">
      <c r="A3852"/>
      <c r="B3852"/>
      <c r="C3852"/>
      <c r="D3852"/>
      <c r="E3852"/>
      <c r="F3852"/>
      <c r="G3852"/>
    </row>
    <row r="3853" spans="1:7" ht="15" customHeight="1" x14ac:dyDescent="0.2">
      <c r="A3853"/>
      <c r="B3853"/>
      <c r="C3853"/>
      <c r="D3853"/>
      <c r="E3853"/>
      <c r="F3853"/>
      <c r="G3853"/>
    </row>
    <row r="3854" spans="1:7" ht="15" customHeight="1" x14ac:dyDescent="0.2">
      <c r="A3854"/>
      <c r="B3854"/>
      <c r="C3854"/>
      <c r="D3854"/>
      <c r="E3854"/>
      <c r="F3854"/>
      <c r="G3854"/>
    </row>
    <row r="3855" spans="1:7" ht="15" customHeight="1" x14ac:dyDescent="0.2">
      <c r="A3855"/>
      <c r="B3855"/>
      <c r="C3855"/>
      <c r="D3855"/>
      <c r="E3855"/>
      <c r="F3855"/>
      <c r="G3855"/>
    </row>
    <row r="3856" spans="1:7" ht="15" customHeight="1" x14ac:dyDescent="0.2">
      <c r="A3856"/>
      <c r="B3856"/>
      <c r="C3856"/>
      <c r="D3856"/>
      <c r="E3856"/>
      <c r="F3856"/>
      <c r="G3856"/>
    </row>
    <row r="3857" spans="1:7" ht="15" customHeight="1" x14ac:dyDescent="0.2">
      <c r="A3857"/>
      <c r="B3857"/>
      <c r="C3857"/>
      <c r="D3857"/>
      <c r="E3857"/>
      <c r="F3857"/>
      <c r="G3857"/>
    </row>
    <row r="3858" spans="1:7" ht="15" customHeight="1" x14ac:dyDescent="0.2">
      <c r="A3858"/>
      <c r="B3858"/>
      <c r="C3858"/>
      <c r="D3858"/>
      <c r="E3858"/>
      <c r="F3858"/>
      <c r="G3858"/>
    </row>
    <row r="3859" spans="1:7" ht="15" customHeight="1" x14ac:dyDescent="0.2">
      <c r="A3859"/>
      <c r="B3859"/>
      <c r="C3859"/>
      <c r="D3859"/>
      <c r="E3859"/>
      <c r="F3859"/>
      <c r="G3859"/>
    </row>
    <row r="3860" spans="1:7" ht="15" customHeight="1" x14ac:dyDescent="0.2">
      <c r="A3860"/>
      <c r="B3860"/>
      <c r="C3860"/>
      <c r="D3860"/>
      <c r="E3860"/>
      <c r="F3860"/>
      <c r="G3860"/>
    </row>
    <row r="3861" spans="1:7" ht="15" customHeight="1" x14ac:dyDescent="0.2">
      <c r="A3861"/>
      <c r="B3861"/>
      <c r="C3861"/>
      <c r="D3861"/>
      <c r="E3861"/>
      <c r="F3861"/>
      <c r="G3861"/>
    </row>
    <row r="3862" spans="1:7" ht="15" customHeight="1" x14ac:dyDescent="0.2">
      <c r="A3862"/>
      <c r="B3862"/>
      <c r="C3862"/>
      <c r="D3862"/>
      <c r="E3862"/>
      <c r="F3862"/>
      <c r="G3862"/>
    </row>
    <row r="3863" spans="1:7" ht="15" customHeight="1" x14ac:dyDescent="0.2">
      <c r="A3863"/>
      <c r="B3863"/>
      <c r="C3863"/>
      <c r="D3863"/>
      <c r="E3863"/>
      <c r="F3863"/>
      <c r="G3863"/>
    </row>
    <row r="3864" spans="1:7" ht="15" customHeight="1" x14ac:dyDescent="0.2">
      <c r="A3864"/>
      <c r="B3864"/>
      <c r="C3864"/>
      <c r="D3864"/>
      <c r="E3864"/>
      <c r="F3864"/>
      <c r="G3864"/>
    </row>
    <row r="3865" spans="1:7" ht="15" customHeight="1" x14ac:dyDescent="0.2">
      <c r="A3865"/>
      <c r="B3865"/>
      <c r="C3865"/>
      <c r="D3865"/>
      <c r="E3865"/>
      <c r="F3865"/>
      <c r="G3865"/>
    </row>
    <row r="3866" spans="1:7" ht="15" customHeight="1" x14ac:dyDescent="0.2">
      <c r="A3866"/>
      <c r="B3866"/>
      <c r="C3866"/>
      <c r="D3866"/>
      <c r="E3866"/>
      <c r="F3866"/>
      <c r="G3866"/>
    </row>
    <row r="3867" spans="1:7" ht="15" customHeight="1" x14ac:dyDescent="0.2">
      <c r="A3867"/>
      <c r="B3867"/>
      <c r="C3867"/>
      <c r="D3867"/>
      <c r="E3867"/>
      <c r="F3867"/>
      <c r="G3867"/>
    </row>
    <row r="3868" spans="1:7" ht="15" customHeight="1" x14ac:dyDescent="0.2">
      <c r="A3868"/>
      <c r="B3868"/>
      <c r="C3868"/>
      <c r="D3868"/>
      <c r="E3868"/>
      <c r="F3868"/>
      <c r="G3868"/>
    </row>
    <row r="3869" spans="1:7" ht="15" customHeight="1" x14ac:dyDescent="0.2">
      <c r="A3869"/>
      <c r="B3869"/>
      <c r="C3869"/>
      <c r="D3869"/>
      <c r="E3869"/>
      <c r="F3869"/>
      <c r="G3869"/>
    </row>
    <row r="3870" spans="1:7" ht="15" customHeight="1" x14ac:dyDescent="0.2">
      <c r="A3870"/>
      <c r="B3870"/>
      <c r="C3870"/>
      <c r="D3870"/>
      <c r="E3870"/>
      <c r="F3870"/>
      <c r="G3870"/>
    </row>
    <row r="3871" spans="1:7" ht="15" customHeight="1" x14ac:dyDescent="0.2">
      <c r="A3871"/>
      <c r="B3871"/>
      <c r="C3871"/>
      <c r="D3871"/>
      <c r="E3871"/>
      <c r="F3871"/>
      <c r="G3871"/>
    </row>
    <row r="3872" spans="1:7" ht="15" customHeight="1" x14ac:dyDescent="0.2">
      <c r="A3872"/>
      <c r="B3872"/>
      <c r="C3872"/>
      <c r="D3872"/>
      <c r="E3872"/>
      <c r="F3872"/>
      <c r="G3872"/>
    </row>
    <row r="3873" spans="1:7" ht="15" customHeight="1" x14ac:dyDescent="0.2">
      <c r="A3873"/>
      <c r="B3873"/>
      <c r="C3873"/>
      <c r="D3873"/>
      <c r="E3873"/>
      <c r="F3873"/>
      <c r="G3873"/>
    </row>
    <row r="3874" spans="1:7" ht="15" customHeight="1" x14ac:dyDescent="0.2">
      <c r="A3874"/>
      <c r="B3874"/>
      <c r="C3874"/>
      <c r="D3874"/>
      <c r="E3874"/>
      <c r="F3874"/>
      <c r="G3874"/>
    </row>
    <row r="3875" spans="1:7" ht="15" customHeight="1" x14ac:dyDescent="0.2">
      <c r="A3875"/>
      <c r="B3875"/>
      <c r="C3875"/>
      <c r="D3875"/>
      <c r="E3875"/>
      <c r="F3875"/>
      <c r="G3875"/>
    </row>
    <row r="3876" spans="1:7" ht="15" customHeight="1" x14ac:dyDescent="0.2">
      <c r="A3876"/>
      <c r="B3876"/>
      <c r="C3876"/>
      <c r="D3876"/>
      <c r="E3876"/>
      <c r="F3876"/>
      <c r="G3876"/>
    </row>
    <row r="3877" spans="1:7" ht="15" customHeight="1" x14ac:dyDescent="0.2">
      <c r="A3877"/>
      <c r="B3877"/>
      <c r="C3877"/>
      <c r="D3877"/>
      <c r="E3877"/>
      <c r="F3877"/>
      <c r="G3877"/>
    </row>
    <row r="3878" spans="1:7" ht="15" customHeight="1" x14ac:dyDescent="0.2">
      <c r="A3878"/>
      <c r="B3878"/>
      <c r="C3878"/>
      <c r="D3878"/>
      <c r="E3878"/>
      <c r="F3878"/>
      <c r="G3878"/>
    </row>
    <row r="3879" spans="1:7" ht="15" customHeight="1" x14ac:dyDescent="0.2">
      <c r="A3879"/>
      <c r="B3879"/>
      <c r="C3879"/>
      <c r="D3879"/>
      <c r="E3879"/>
      <c r="F3879"/>
      <c r="G3879"/>
    </row>
    <row r="3880" spans="1:7" ht="15" customHeight="1" x14ac:dyDescent="0.2">
      <c r="A3880"/>
      <c r="B3880"/>
      <c r="C3880"/>
      <c r="D3880"/>
      <c r="E3880"/>
      <c r="F3880"/>
      <c r="G3880"/>
    </row>
    <row r="3881" spans="1:7" ht="15" customHeight="1" x14ac:dyDescent="0.2">
      <c r="A3881"/>
      <c r="B3881"/>
      <c r="C3881"/>
      <c r="D3881"/>
      <c r="E3881"/>
      <c r="F3881"/>
      <c r="G3881"/>
    </row>
    <row r="3882" spans="1:7" ht="15" customHeight="1" x14ac:dyDescent="0.2">
      <c r="A3882"/>
      <c r="B3882"/>
      <c r="C3882"/>
      <c r="D3882"/>
      <c r="E3882"/>
      <c r="F3882"/>
      <c r="G3882"/>
    </row>
    <row r="3883" spans="1:7" ht="15" customHeight="1" x14ac:dyDescent="0.2">
      <c r="A3883"/>
      <c r="B3883"/>
      <c r="C3883"/>
      <c r="D3883"/>
      <c r="E3883"/>
      <c r="F3883"/>
      <c r="G3883"/>
    </row>
    <row r="3884" spans="1:7" ht="15" customHeight="1" x14ac:dyDescent="0.2">
      <c r="A3884"/>
      <c r="B3884"/>
      <c r="C3884"/>
      <c r="D3884"/>
      <c r="E3884"/>
      <c r="F3884"/>
      <c r="G3884"/>
    </row>
    <row r="3885" spans="1:7" ht="15" customHeight="1" x14ac:dyDescent="0.2">
      <c r="A3885"/>
      <c r="B3885"/>
      <c r="C3885"/>
      <c r="D3885"/>
      <c r="E3885"/>
      <c r="F3885"/>
      <c r="G3885"/>
    </row>
    <row r="3886" spans="1:7" ht="15" customHeight="1" x14ac:dyDescent="0.2">
      <c r="A3886"/>
      <c r="B3886"/>
      <c r="C3886"/>
      <c r="D3886"/>
      <c r="E3886"/>
      <c r="F3886"/>
      <c r="G3886"/>
    </row>
    <row r="3887" spans="1:7" ht="15" customHeight="1" x14ac:dyDescent="0.2">
      <c r="A3887"/>
      <c r="B3887"/>
      <c r="C3887"/>
      <c r="D3887"/>
      <c r="E3887"/>
      <c r="F3887"/>
      <c r="G3887"/>
    </row>
    <row r="3888" spans="1:7" ht="15" customHeight="1" x14ac:dyDescent="0.2">
      <c r="A3888"/>
      <c r="B3888"/>
      <c r="C3888"/>
      <c r="D3888"/>
      <c r="E3888"/>
      <c r="F3888"/>
      <c r="G3888"/>
    </row>
    <row r="3889" spans="1:7" ht="15" customHeight="1" x14ac:dyDescent="0.2">
      <c r="A3889"/>
      <c r="B3889"/>
      <c r="C3889"/>
      <c r="D3889"/>
      <c r="E3889"/>
      <c r="F3889"/>
      <c r="G3889"/>
    </row>
    <row r="3890" spans="1:7" ht="15" customHeight="1" x14ac:dyDescent="0.2">
      <c r="A3890"/>
      <c r="B3890"/>
      <c r="C3890"/>
      <c r="D3890"/>
      <c r="E3890"/>
      <c r="F3890"/>
      <c r="G3890"/>
    </row>
    <row r="3891" spans="1:7" ht="15" customHeight="1" x14ac:dyDescent="0.2">
      <c r="A3891"/>
      <c r="B3891"/>
      <c r="C3891"/>
      <c r="D3891"/>
      <c r="E3891"/>
      <c r="F3891"/>
      <c r="G3891"/>
    </row>
    <row r="3892" spans="1:7" ht="15" customHeight="1" x14ac:dyDescent="0.2">
      <c r="A3892"/>
      <c r="B3892"/>
      <c r="C3892"/>
      <c r="D3892"/>
      <c r="E3892"/>
      <c r="F3892"/>
      <c r="G3892"/>
    </row>
    <row r="3893" spans="1:7" ht="15" customHeight="1" x14ac:dyDescent="0.2">
      <c r="A3893"/>
      <c r="B3893"/>
      <c r="C3893"/>
      <c r="D3893"/>
      <c r="E3893"/>
      <c r="F3893"/>
      <c r="G3893"/>
    </row>
    <row r="3894" spans="1:7" ht="15" customHeight="1" x14ac:dyDescent="0.2">
      <c r="A3894"/>
      <c r="B3894"/>
      <c r="C3894"/>
      <c r="D3894"/>
      <c r="E3894"/>
      <c r="F3894"/>
      <c r="G3894"/>
    </row>
    <row r="3895" spans="1:7" ht="15" customHeight="1" x14ac:dyDescent="0.2">
      <c r="A3895"/>
      <c r="B3895"/>
      <c r="C3895"/>
      <c r="D3895"/>
      <c r="E3895"/>
      <c r="F3895"/>
      <c r="G3895"/>
    </row>
    <row r="3896" spans="1:7" ht="15" customHeight="1" x14ac:dyDescent="0.2">
      <c r="A3896"/>
      <c r="B3896"/>
      <c r="C3896"/>
      <c r="D3896"/>
      <c r="E3896"/>
      <c r="F3896"/>
      <c r="G3896"/>
    </row>
    <row r="3897" spans="1:7" ht="15" customHeight="1" x14ac:dyDescent="0.2">
      <c r="A3897"/>
      <c r="B3897"/>
      <c r="C3897"/>
      <c r="D3897"/>
      <c r="E3897"/>
      <c r="F3897"/>
      <c r="G3897"/>
    </row>
    <row r="3898" spans="1:7" ht="15" customHeight="1" x14ac:dyDescent="0.2">
      <c r="A3898"/>
      <c r="B3898"/>
      <c r="C3898"/>
      <c r="D3898"/>
      <c r="E3898"/>
      <c r="F3898"/>
      <c r="G3898"/>
    </row>
    <row r="3899" spans="1:7" ht="15" customHeight="1" x14ac:dyDescent="0.2">
      <c r="A3899"/>
      <c r="B3899"/>
      <c r="C3899"/>
      <c r="D3899"/>
      <c r="E3899"/>
      <c r="F3899"/>
      <c r="G3899"/>
    </row>
    <row r="3900" spans="1:7" ht="15" customHeight="1" x14ac:dyDescent="0.2">
      <c r="A3900"/>
      <c r="B3900"/>
      <c r="C3900"/>
      <c r="D3900"/>
      <c r="E3900"/>
      <c r="F3900"/>
      <c r="G3900"/>
    </row>
    <row r="3901" spans="1:7" ht="15" customHeight="1" x14ac:dyDescent="0.2">
      <c r="A3901"/>
      <c r="B3901"/>
      <c r="C3901"/>
      <c r="D3901"/>
      <c r="E3901"/>
      <c r="F3901"/>
      <c r="G3901"/>
    </row>
    <row r="3902" spans="1:7" ht="15" customHeight="1" x14ac:dyDescent="0.2">
      <c r="A3902"/>
      <c r="B3902"/>
      <c r="C3902"/>
      <c r="D3902"/>
      <c r="E3902"/>
      <c r="F3902"/>
      <c r="G3902"/>
    </row>
    <row r="3903" spans="1:7" ht="15" customHeight="1" x14ac:dyDescent="0.2">
      <c r="A3903"/>
      <c r="B3903"/>
      <c r="C3903"/>
      <c r="D3903"/>
      <c r="E3903"/>
      <c r="F3903"/>
      <c r="G3903"/>
    </row>
    <row r="3904" spans="1:7" ht="15" customHeight="1" x14ac:dyDescent="0.2">
      <c r="A3904"/>
      <c r="B3904"/>
      <c r="C3904"/>
      <c r="D3904"/>
      <c r="E3904"/>
      <c r="F3904"/>
      <c r="G3904"/>
    </row>
    <row r="3905" spans="1:7" ht="15" customHeight="1" x14ac:dyDescent="0.2">
      <c r="A3905"/>
      <c r="B3905"/>
      <c r="C3905"/>
      <c r="D3905"/>
      <c r="E3905"/>
      <c r="F3905"/>
      <c r="G3905"/>
    </row>
    <row r="3906" spans="1:7" ht="15" customHeight="1" x14ac:dyDescent="0.2">
      <c r="A3906"/>
      <c r="B3906"/>
      <c r="C3906"/>
      <c r="D3906"/>
      <c r="E3906"/>
      <c r="F3906"/>
      <c r="G3906"/>
    </row>
    <row r="3907" spans="1:7" ht="15" customHeight="1" x14ac:dyDescent="0.2">
      <c r="A3907"/>
      <c r="B3907"/>
      <c r="C3907"/>
      <c r="D3907"/>
      <c r="E3907"/>
      <c r="F3907"/>
      <c r="G3907"/>
    </row>
    <row r="3908" spans="1:7" ht="15" customHeight="1" x14ac:dyDescent="0.2">
      <c r="A3908"/>
      <c r="B3908"/>
      <c r="C3908"/>
      <c r="D3908"/>
      <c r="E3908"/>
      <c r="F3908"/>
      <c r="G3908"/>
    </row>
    <row r="3909" spans="1:7" ht="15" customHeight="1" x14ac:dyDescent="0.2">
      <c r="A3909"/>
      <c r="B3909"/>
      <c r="C3909"/>
      <c r="D3909"/>
      <c r="E3909"/>
      <c r="F3909"/>
      <c r="G3909"/>
    </row>
    <row r="3910" spans="1:7" ht="15" customHeight="1" x14ac:dyDescent="0.2">
      <c r="A3910"/>
      <c r="B3910"/>
      <c r="C3910"/>
      <c r="D3910"/>
      <c r="E3910"/>
      <c r="F3910"/>
      <c r="G3910"/>
    </row>
    <row r="3911" spans="1:7" ht="15" customHeight="1" x14ac:dyDescent="0.2">
      <c r="A3911"/>
      <c r="B3911"/>
      <c r="C3911"/>
      <c r="D3911"/>
      <c r="E3911"/>
      <c r="F3911"/>
      <c r="G3911"/>
    </row>
    <row r="3912" spans="1:7" ht="15" customHeight="1" x14ac:dyDescent="0.2">
      <c r="A3912"/>
      <c r="B3912"/>
      <c r="C3912"/>
      <c r="D3912"/>
      <c r="E3912"/>
      <c r="F3912"/>
      <c r="G3912"/>
    </row>
    <row r="3913" spans="1:7" ht="15" customHeight="1" x14ac:dyDescent="0.2">
      <c r="A3913"/>
      <c r="B3913"/>
      <c r="C3913"/>
      <c r="D3913"/>
      <c r="E3913"/>
      <c r="F3913"/>
      <c r="G3913"/>
    </row>
    <row r="3914" spans="1:7" ht="15" customHeight="1" x14ac:dyDescent="0.2">
      <c r="A3914"/>
      <c r="B3914"/>
      <c r="C3914"/>
      <c r="D3914"/>
      <c r="E3914"/>
      <c r="F3914"/>
      <c r="G3914"/>
    </row>
    <row r="3915" spans="1:7" ht="15" customHeight="1" x14ac:dyDescent="0.2">
      <c r="A3915"/>
      <c r="B3915"/>
      <c r="C3915"/>
      <c r="D3915"/>
      <c r="E3915"/>
      <c r="F3915"/>
      <c r="G3915"/>
    </row>
    <row r="3916" spans="1:7" ht="15" customHeight="1" x14ac:dyDescent="0.2">
      <c r="A3916"/>
      <c r="B3916"/>
      <c r="C3916"/>
      <c r="D3916"/>
      <c r="E3916"/>
      <c r="F3916"/>
      <c r="G3916"/>
    </row>
    <row r="3917" spans="1:7" ht="15" customHeight="1" x14ac:dyDescent="0.2">
      <c r="A3917"/>
      <c r="B3917"/>
      <c r="C3917"/>
      <c r="D3917"/>
      <c r="E3917"/>
      <c r="F3917"/>
      <c r="G3917"/>
    </row>
    <row r="3918" spans="1:7" ht="15" customHeight="1" x14ac:dyDescent="0.2">
      <c r="A3918"/>
      <c r="B3918"/>
      <c r="C3918"/>
      <c r="D3918"/>
      <c r="E3918"/>
      <c r="F3918"/>
      <c r="G3918"/>
    </row>
    <row r="3919" spans="1:7" ht="15" customHeight="1" x14ac:dyDescent="0.2">
      <c r="A3919"/>
      <c r="B3919"/>
      <c r="C3919"/>
      <c r="D3919"/>
      <c r="E3919"/>
      <c r="F3919"/>
      <c r="G3919"/>
    </row>
    <row r="3920" spans="1:7" ht="15" customHeight="1" x14ac:dyDescent="0.2">
      <c r="A3920"/>
      <c r="B3920"/>
      <c r="C3920"/>
      <c r="D3920"/>
      <c r="E3920"/>
      <c r="F3920"/>
      <c r="G3920"/>
    </row>
    <row r="3921" spans="1:7" ht="15" customHeight="1" x14ac:dyDescent="0.2">
      <c r="A3921"/>
      <c r="B3921"/>
      <c r="C3921"/>
      <c r="D3921"/>
      <c r="E3921"/>
      <c r="F3921"/>
      <c r="G3921"/>
    </row>
    <row r="3922" spans="1:7" ht="15" customHeight="1" x14ac:dyDescent="0.2">
      <c r="A3922"/>
      <c r="B3922"/>
      <c r="C3922"/>
      <c r="D3922"/>
      <c r="E3922"/>
      <c r="F3922"/>
      <c r="G3922"/>
    </row>
    <row r="3923" spans="1:7" ht="15" customHeight="1" x14ac:dyDescent="0.2">
      <c r="A3923"/>
      <c r="B3923"/>
      <c r="C3923"/>
      <c r="D3923"/>
      <c r="E3923"/>
      <c r="F3923"/>
      <c r="G3923"/>
    </row>
    <row r="3924" spans="1:7" ht="15" customHeight="1" x14ac:dyDescent="0.2">
      <c r="A3924"/>
      <c r="B3924"/>
      <c r="C3924"/>
      <c r="D3924"/>
      <c r="E3924"/>
      <c r="F3924"/>
      <c r="G3924"/>
    </row>
    <row r="3925" spans="1:7" ht="15" customHeight="1" x14ac:dyDescent="0.2">
      <c r="A3925"/>
      <c r="B3925"/>
      <c r="C3925"/>
      <c r="D3925"/>
      <c r="E3925"/>
      <c r="F3925"/>
      <c r="G3925"/>
    </row>
    <row r="3926" spans="1:7" ht="15" customHeight="1" x14ac:dyDescent="0.2">
      <c r="A3926"/>
      <c r="B3926"/>
      <c r="C3926"/>
      <c r="D3926"/>
      <c r="E3926"/>
      <c r="F3926"/>
      <c r="G3926"/>
    </row>
    <row r="3927" spans="1:7" ht="15" customHeight="1" x14ac:dyDescent="0.2">
      <c r="A3927"/>
      <c r="B3927"/>
      <c r="C3927"/>
      <c r="D3927"/>
      <c r="E3927"/>
      <c r="F3927"/>
      <c r="G3927"/>
    </row>
    <row r="3928" spans="1:7" ht="15" customHeight="1" x14ac:dyDescent="0.2">
      <c r="A3928"/>
      <c r="B3928"/>
      <c r="C3928"/>
      <c r="D3928"/>
      <c r="E3928"/>
      <c r="F3928"/>
      <c r="G3928"/>
    </row>
    <row r="3929" spans="1:7" ht="15" customHeight="1" x14ac:dyDescent="0.2">
      <c r="A3929"/>
      <c r="B3929"/>
      <c r="C3929"/>
      <c r="D3929"/>
      <c r="E3929"/>
      <c r="F3929"/>
      <c r="G3929"/>
    </row>
    <row r="3930" spans="1:7" ht="15" customHeight="1" x14ac:dyDescent="0.2">
      <c r="A3930"/>
      <c r="B3930"/>
      <c r="C3930"/>
      <c r="D3930"/>
      <c r="E3930"/>
      <c r="F3930"/>
      <c r="G3930"/>
    </row>
    <row r="3931" spans="1:7" ht="15" customHeight="1" x14ac:dyDescent="0.2">
      <c r="A3931"/>
      <c r="B3931"/>
      <c r="C3931"/>
      <c r="D3931"/>
      <c r="E3931"/>
      <c r="F3931"/>
      <c r="G3931"/>
    </row>
    <row r="3932" spans="1:7" ht="15" customHeight="1" x14ac:dyDescent="0.2">
      <c r="A3932"/>
      <c r="B3932"/>
      <c r="C3932"/>
      <c r="D3932"/>
      <c r="E3932"/>
      <c r="F3932"/>
      <c r="G3932"/>
    </row>
    <row r="3933" spans="1:7" ht="15" customHeight="1" x14ac:dyDescent="0.2">
      <c r="A3933"/>
      <c r="B3933"/>
      <c r="C3933"/>
      <c r="D3933"/>
      <c r="E3933"/>
      <c r="F3933"/>
      <c r="G3933"/>
    </row>
    <row r="3934" spans="1:7" ht="15" customHeight="1" x14ac:dyDescent="0.2">
      <c r="A3934"/>
      <c r="B3934"/>
      <c r="C3934"/>
      <c r="D3934"/>
      <c r="E3934"/>
      <c r="F3934"/>
      <c r="G3934"/>
    </row>
    <row r="3935" spans="1:7" ht="15" customHeight="1" x14ac:dyDescent="0.2">
      <c r="A3935"/>
      <c r="B3935"/>
      <c r="C3935"/>
      <c r="D3935"/>
      <c r="E3935"/>
      <c r="F3935"/>
      <c r="G3935"/>
    </row>
    <row r="3936" spans="1:7" ht="15" customHeight="1" x14ac:dyDescent="0.2">
      <c r="A3936"/>
      <c r="B3936"/>
      <c r="C3936"/>
      <c r="D3936"/>
      <c r="E3936"/>
      <c r="F3936"/>
      <c r="G3936"/>
    </row>
    <row r="3937" spans="1:7" ht="15" customHeight="1" x14ac:dyDescent="0.2">
      <c r="A3937"/>
      <c r="B3937"/>
      <c r="C3937"/>
      <c r="D3937"/>
      <c r="E3937"/>
      <c r="F3937"/>
      <c r="G3937"/>
    </row>
    <row r="3938" spans="1:7" ht="15" customHeight="1" x14ac:dyDescent="0.2">
      <c r="A3938"/>
      <c r="B3938"/>
      <c r="C3938"/>
      <c r="D3938"/>
      <c r="E3938"/>
      <c r="F3938"/>
      <c r="G3938"/>
    </row>
    <row r="3939" spans="1:7" ht="15" customHeight="1" x14ac:dyDescent="0.2">
      <c r="A3939"/>
      <c r="B3939"/>
      <c r="C3939"/>
      <c r="D3939"/>
      <c r="E3939"/>
      <c r="F3939"/>
      <c r="G3939"/>
    </row>
    <row r="3940" spans="1:7" ht="15" customHeight="1" x14ac:dyDescent="0.2">
      <c r="A3940"/>
      <c r="B3940"/>
      <c r="C3940"/>
      <c r="D3940"/>
      <c r="E3940"/>
      <c r="F3940"/>
      <c r="G3940"/>
    </row>
    <row r="3941" spans="1:7" ht="15" customHeight="1" x14ac:dyDescent="0.2">
      <c r="A3941"/>
      <c r="B3941"/>
      <c r="C3941"/>
      <c r="D3941"/>
      <c r="E3941"/>
      <c r="F3941"/>
      <c r="G3941"/>
    </row>
    <row r="3942" spans="1:7" ht="15" customHeight="1" x14ac:dyDescent="0.2">
      <c r="A3942"/>
      <c r="B3942"/>
      <c r="C3942"/>
      <c r="D3942"/>
      <c r="E3942"/>
      <c r="F3942"/>
      <c r="G3942"/>
    </row>
    <row r="3943" spans="1:7" ht="15" customHeight="1" x14ac:dyDescent="0.2">
      <c r="A3943"/>
      <c r="B3943"/>
      <c r="C3943"/>
      <c r="D3943"/>
      <c r="E3943"/>
      <c r="F3943"/>
      <c r="G3943"/>
    </row>
    <row r="3944" spans="1:7" ht="15" customHeight="1" x14ac:dyDescent="0.2">
      <c r="A3944"/>
      <c r="B3944"/>
      <c r="C3944"/>
      <c r="D3944"/>
      <c r="E3944"/>
      <c r="F3944"/>
      <c r="G3944"/>
    </row>
    <row r="3945" spans="1:7" ht="15" customHeight="1" x14ac:dyDescent="0.2">
      <c r="A3945"/>
      <c r="B3945"/>
      <c r="C3945"/>
      <c r="D3945"/>
      <c r="E3945"/>
      <c r="F3945"/>
      <c r="G3945"/>
    </row>
    <row r="3946" spans="1:7" ht="15" customHeight="1" x14ac:dyDescent="0.2">
      <c r="A3946"/>
      <c r="B3946"/>
      <c r="C3946"/>
      <c r="D3946"/>
      <c r="E3946"/>
      <c r="F3946"/>
      <c r="G3946"/>
    </row>
    <row r="3947" spans="1:7" ht="15" customHeight="1" x14ac:dyDescent="0.2">
      <c r="A3947"/>
      <c r="B3947"/>
      <c r="C3947"/>
      <c r="D3947"/>
      <c r="E3947"/>
      <c r="F3947"/>
      <c r="G3947"/>
    </row>
    <row r="3948" spans="1:7" ht="15" customHeight="1" x14ac:dyDescent="0.2">
      <c r="A3948"/>
      <c r="B3948"/>
      <c r="C3948"/>
      <c r="D3948"/>
      <c r="E3948"/>
      <c r="F3948"/>
      <c r="G3948"/>
    </row>
    <row r="3949" spans="1:7" ht="15" customHeight="1" x14ac:dyDescent="0.2">
      <c r="A3949"/>
      <c r="B3949"/>
      <c r="C3949"/>
      <c r="D3949"/>
      <c r="E3949"/>
      <c r="F3949"/>
      <c r="G3949"/>
    </row>
    <row r="3950" spans="1:7" ht="15" customHeight="1" x14ac:dyDescent="0.2">
      <c r="A3950"/>
      <c r="B3950"/>
      <c r="C3950"/>
      <c r="D3950"/>
      <c r="E3950"/>
      <c r="F3950"/>
      <c r="G3950"/>
    </row>
    <row r="3951" spans="1:7" ht="15" customHeight="1" x14ac:dyDescent="0.2">
      <c r="A3951"/>
      <c r="B3951"/>
      <c r="C3951"/>
      <c r="D3951"/>
      <c r="E3951"/>
      <c r="F3951"/>
      <c r="G3951"/>
    </row>
    <row r="3952" spans="1:7" ht="15" customHeight="1" x14ac:dyDescent="0.2">
      <c r="A3952"/>
      <c r="B3952"/>
      <c r="C3952"/>
      <c r="D3952"/>
      <c r="E3952"/>
      <c r="F3952"/>
      <c r="G3952"/>
    </row>
    <row r="3953" spans="1:7" ht="15" customHeight="1" x14ac:dyDescent="0.2">
      <c r="A3953"/>
      <c r="B3953"/>
      <c r="C3953"/>
      <c r="D3953"/>
      <c r="E3953"/>
      <c r="F3953"/>
      <c r="G3953"/>
    </row>
    <row r="3954" spans="1:7" ht="15" customHeight="1" x14ac:dyDescent="0.2">
      <c r="A3954"/>
      <c r="B3954"/>
      <c r="C3954"/>
      <c r="D3954"/>
      <c r="E3954"/>
      <c r="F3954"/>
      <c r="G3954"/>
    </row>
    <row r="3955" spans="1:7" ht="15" customHeight="1" x14ac:dyDescent="0.2">
      <c r="A3955"/>
      <c r="B3955"/>
      <c r="C3955"/>
      <c r="D3955"/>
      <c r="E3955"/>
      <c r="F3955"/>
      <c r="G3955"/>
    </row>
    <row r="3956" spans="1:7" ht="15" customHeight="1" x14ac:dyDescent="0.2">
      <c r="A3956"/>
      <c r="B3956"/>
      <c r="C3956"/>
      <c r="D3956"/>
      <c r="E3956"/>
      <c r="F3956"/>
      <c r="G3956"/>
    </row>
    <row r="3957" spans="1:7" ht="15" customHeight="1" x14ac:dyDescent="0.2">
      <c r="A3957"/>
      <c r="B3957"/>
      <c r="C3957"/>
      <c r="D3957"/>
      <c r="E3957"/>
      <c r="F3957"/>
      <c r="G3957"/>
    </row>
    <row r="3958" spans="1:7" ht="15" customHeight="1" x14ac:dyDescent="0.2">
      <c r="A3958"/>
      <c r="B3958"/>
      <c r="C3958"/>
      <c r="D3958"/>
      <c r="E3958"/>
      <c r="F3958"/>
      <c r="G3958"/>
    </row>
    <row r="3959" spans="1:7" ht="15" customHeight="1" x14ac:dyDescent="0.2">
      <c r="A3959"/>
      <c r="B3959"/>
      <c r="C3959"/>
      <c r="D3959"/>
      <c r="E3959"/>
      <c r="F3959"/>
      <c r="G3959"/>
    </row>
    <row r="3960" spans="1:7" ht="15" customHeight="1" x14ac:dyDescent="0.2">
      <c r="A3960"/>
      <c r="B3960"/>
      <c r="C3960"/>
      <c r="D3960"/>
      <c r="E3960"/>
      <c r="F3960"/>
      <c r="G3960"/>
    </row>
    <row r="3961" spans="1:7" ht="15" customHeight="1" x14ac:dyDescent="0.2">
      <c r="A3961"/>
      <c r="B3961"/>
      <c r="C3961"/>
      <c r="D3961"/>
      <c r="E3961"/>
      <c r="F3961"/>
      <c r="G3961"/>
    </row>
    <row r="3962" spans="1:7" ht="15" customHeight="1" x14ac:dyDescent="0.2">
      <c r="A3962"/>
      <c r="B3962"/>
      <c r="C3962"/>
      <c r="D3962"/>
      <c r="E3962"/>
      <c r="F3962"/>
      <c r="G3962"/>
    </row>
    <row r="3963" spans="1:7" ht="15" customHeight="1" x14ac:dyDescent="0.2">
      <c r="A3963"/>
      <c r="B3963"/>
      <c r="C3963"/>
      <c r="D3963"/>
      <c r="E3963"/>
      <c r="F3963"/>
      <c r="G3963"/>
    </row>
    <row r="3964" spans="1:7" ht="15" customHeight="1" x14ac:dyDescent="0.2">
      <c r="A3964"/>
      <c r="B3964"/>
      <c r="C3964"/>
      <c r="D3964"/>
      <c r="E3964"/>
      <c r="F3964"/>
      <c r="G3964"/>
    </row>
    <row r="3965" spans="1:7" ht="15" customHeight="1" x14ac:dyDescent="0.2">
      <c r="A3965"/>
      <c r="B3965"/>
      <c r="C3965"/>
      <c r="D3965"/>
      <c r="E3965"/>
      <c r="F3965"/>
      <c r="G3965"/>
    </row>
    <row r="3966" spans="1:7" ht="15" customHeight="1" x14ac:dyDescent="0.2">
      <c r="A3966"/>
      <c r="B3966"/>
      <c r="C3966"/>
      <c r="D3966"/>
      <c r="E3966"/>
      <c r="F3966"/>
      <c r="G3966"/>
    </row>
    <row r="3967" spans="1:7" ht="15" customHeight="1" x14ac:dyDescent="0.2">
      <c r="A3967"/>
      <c r="B3967"/>
      <c r="C3967"/>
      <c r="D3967"/>
      <c r="E3967"/>
      <c r="F3967"/>
      <c r="G3967"/>
    </row>
    <row r="3968" spans="1:7" ht="15" customHeight="1" x14ac:dyDescent="0.2">
      <c r="A3968"/>
      <c r="B3968"/>
      <c r="C3968"/>
      <c r="D3968"/>
      <c r="E3968"/>
      <c r="F3968"/>
      <c r="G3968"/>
    </row>
    <row r="3969" spans="1:7" ht="15" customHeight="1" x14ac:dyDescent="0.2">
      <c r="A3969"/>
      <c r="B3969"/>
      <c r="C3969"/>
      <c r="D3969"/>
      <c r="E3969"/>
      <c r="F3969"/>
      <c r="G3969"/>
    </row>
    <row r="3970" spans="1:7" ht="15" customHeight="1" x14ac:dyDescent="0.2">
      <c r="A3970"/>
      <c r="B3970"/>
      <c r="C3970"/>
      <c r="D3970"/>
      <c r="E3970"/>
      <c r="F3970"/>
      <c r="G3970"/>
    </row>
    <row r="3971" spans="1:7" ht="15" customHeight="1" x14ac:dyDescent="0.2">
      <c r="A3971"/>
      <c r="B3971"/>
      <c r="C3971"/>
      <c r="D3971"/>
      <c r="E3971"/>
      <c r="F3971"/>
      <c r="G3971"/>
    </row>
    <row r="3972" spans="1:7" ht="15" customHeight="1" x14ac:dyDescent="0.2">
      <c r="A3972"/>
      <c r="B3972"/>
      <c r="C3972"/>
      <c r="D3972"/>
      <c r="E3972"/>
      <c r="F3972"/>
      <c r="G3972"/>
    </row>
    <row r="3973" spans="1:7" ht="15" customHeight="1" x14ac:dyDescent="0.2">
      <c r="A3973"/>
      <c r="B3973"/>
      <c r="C3973"/>
      <c r="D3973"/>
      <c r="E3973"/>
      <c r="F3973"/>
      <c r="G3973"/>
    </row>
    <row r="3974" spans="1:7" ht="15" customHeight="1" x14ac:dyDescent="0.2">
      <c r="A3974"/>
      <c r="B3974"/>
      <c r="C3974"/>
      <c r="D3974"/>
      <c r="E3974"/>
      <c r="F3974"/>
      <c r="G3974"/>
    </row>
    <row r="3975" spans="1:7" ht="15" customHeight="1" x14ac:dyDescent="0.2">
      <c r="A3975"/>
      <c r="B3975"/>
      <c r="C3975"/>
      <c r="D3975"/>
      <c r="E3975"/>
      <c r="F3975"/>
      <c r="G3975"/>
    </row>
    <row r="3976" spans="1:7" ht="15" customHeight="1" x14ac:dyDescent="0.2">
      <c r="A3976"/>
      <c r="B3976"/>
      <c r="C3976"/>
      <c r="D3976"/>
      <c r="E3976"/>
      <c r="F3976"/>
      <c r="G3976"/>
    </row>
    <row r="3977" spans="1:7" ht="15" customHeight="1" x14ac:dyDescent="0.2">
      <c r="A3977"/>
      <c r="B3977"/>
      <c r="C3977"/>
      <c r="D3977"/>
      <c r="E3977"/>
      <c r="F3977"/>
      <c r="G3977"/>
    </row>
    <row r="3978" spans="1:7" ht="15" customHeight="1" x14ac:dyDescent="0.2">
      <c r="A3978"/>
      <c r="B3978"/>
      <c r="C3978"/>
      <c r="D3978"/>
      <c r="E3978"/>
      <c r="F3978"/>
      <c r="G3978"/>
    </row>
    <row r="3979" spans="1:7" ht="15" customHeight="1" x14ac:dyDescent="0.2">
      <c r="A3979"/>
      <c r="B3979"/>
      <c r="C3979"/>
      <c r="D3979"/>
      <c r="E3979"/>
      <c r="F3979"/>
      <c r="G3979"/>
    </row>
    <row r="3980" spans="1:7" ht="15" customHeight="1" x14ac:dyDescent="0.2">
      <c r="A3980"/>
      <c r="B3980"/>
      <c r="C3980"/>
      <c r="D3980"/>
      <c r="E3980"/>
      <c r="F3980"/>
      <c r="G3980"/>
    </row>
    <row r="3981" spans="1:7" ht="15" customHeight="1" x14ac:dyDescent="0.2">
      <c r="A3981"/>
      <c r="B3981"/>
      <c r="C3981"/>
      <c r="D3981"/>
      <c r="E3981"/>
      <c r="F3981"/>
      <c r="G3981"/>
    </row>
    <row r="3982" spans="1:7" ht="15" customHeight="1" x14ac:dyDescent="0.2">
      <c r="A3982"/>
      <c r="B3982"/>
      <c r="C3982"/>
      <c r="D3982"/>
      <c r="E3982"/>
      <c r="F3982"/>
      <c r="G3982"/>
    </row>
    <row r="3983" spans="1:7" ht="15" customHeight="1" x14ac:dyDescent="0.2">
      <c r="A3983"/>
      <c r="B3983"/>
      <c r="C3983"/>
      <c r="D3983"/>
      <c r="E3983"/>
      <c r="F3983"/>
      <c r="G3983"/>
    </row>
    <row r="3984" spans="1:7" ht="15" customHeight="1" x14ac:dyDescent="0.2">
      <c r="A3984"/>
      <c r="B3984"/>
      <c r="C3984"/>
      <c r="D3984"/>
      <c r="E3984"/>
      <c r="F3984"/>
      <c r="G3984"/>
    </row>
    <row r="3985" spans="1:7" ht="15" customHeight="1" x14ac:dyDescent="0.2">
      <c r="A3985"/>
      <c r="B3985"/>
      <c r="C3985"/>
      <c r="D3985"/>
      <c r="E3985"/>
      <c r="F3985"/>
      <c r="G3985"/>
    </row>
    <row r="3986" spans="1:7" ht="15" customHeight="1" x14ac:dyDescent="0.2">
      <c r="A3986"/>
      <c r="B3986"/>
      <c r="C3986"/>
      <c r="D3986"/>
      <c r="E3986"/>
      <c r="F3986"/>
      <c r="G3986"/>
    </row>
    <row r="3987" spans="1:7" ht="15" customHeight="1" x14ac:dyDescent="0.2">
      <c r="A3987"/>
      <c r="B3987"/>
      <c r="C3987"/>
      <c r="D3987"/>
      <c r="E3987"/>
      <c r="F3987"/>
      <c r="G3987"/>
    </row>
    <row r="3988" spans="1:7" ht="15" customHeight="1" x14ac:dyDescent="0.2">
      <c r="A3988"/>
      <c r="B3988"/>
      <c r="C3988"/>
      <c r="D3988"/>
      <c r="E3988"/>
      <c r="F3988"/>
      <c r="G3988"/>
    </row>
    <row r="3989" spans="1:7" ht="15" customHeight="1" x14ac:dyDescent="0.2">
      <c r="A3989"/>
      <c r="B3989"/>
      <c r="C3989"/>
      <c r="D3989"/>
      <c r="E3989"/>
      <c r="F3989"/>
      <c r="G3989"/>
    </row>
    <row r="3990" spans="1:7" ht="15" customHeight="1" x14ac:dyDescent="0.2">
      <c r="A3990"/>
      <c r="B3990"/>
      <c r="C3990"/>
      <c r="D3990"/>
      <c r="E3990"/>
      <c r="F3990"/>
      <c r="G3990"/>
    </row>
    <row r="3991" spans="1:7" ht="15" customHeight="1" x14ac:dyDescent="0.2">
      <c r="A3991"/>
      <c r="B3991"/>
      <c r="C3991"/>
      <c r="D3991"/>
      <c r="E3991"/>
      <c r="F3991"/>
      <c r="G3991"/>
    </row>
    <row r="3992" spans="1:7" ht="15" customHeight="1" x14ac:dyDescent="0.2">
      <c r="A3992"/>
      <c r="B3992"/>
      <c r="C3992"/>
      <c r="D3992"/>
      <c r="E3992"/>
      <c r="F3992"/>
      <c r="G3992"/>
    </row>
    <row r="3993" spans="1:7" ht="15" customHeight="1" x14ac:dyDescent="0.2">
      <c r="A3993"/>
      <c r="B3993"/>
      <c r="C3993"/>
      <c r="D3993"/>
      <c r="E3993"/>
      <c r="F3993"/>
      <c r="G3993"/>
    </row>
    <row r="3994" spans="1:7" ht="15" customHeight="1" x14ac:dyDescent="0.2">
      <c r="A3994"/>
      <c r="B3994"/>
      <c r="C3994"/>
      <c r="D3994"/>
      <c r="E3994"/>
      <c r="F3994"/>
      <c r="G3994"/>
    </row>
    <row r="3995" spans="1:7" ht="15" customHeight="1" x14ac:dyDescent="0.2">
      <c r="A3995"/>
      <c r="B3995"/>
      <c r="C3995"/>
      <c r="D3995"/>
      <c r="E3995"/>
      <c r="F3995"/>
      <c r="G3995"/>
    </row>
    <row r="3996" spans="1:7" ht="15" customHeight="1" x14ac:dyDescent="0.2">
      <c r="A3996"/>
      <c r="B3996"/>
      <c r="C3996"/>
      <c r="D3996"/>
      <c r="E3996"/>
      <c r="F3996"/>
      <c r="G3996"/>
    </row>
    <row r="3997" spans="1:7" ht="15" customHeight="1" x14ac:dyDescent="0.2">
      <c r="A3997"/>
      <c r="B3997"/>
      <c r="C3997"/>
      <c r="D3997"/>
      <c r="E3997"/>
      <c r="F3997"/>
      <c r="G3997"/>
    </row>
    <row r="3998" spans="1:7" ht="15" customHeight="1" x14ac:dyDescent="0.2">
      <c r="A3998"/>
      <c r="B3998"/>
      <c r="C3998"/>
      <c r="D3998"/>
      <c r="E3998"/>
      <c r="F3998"/>
      <c r="G3998"/>
    </row>
    <row r="3999" spans="1:7" ht="15" customHeight="1" x14ac:dyDescent="0.2">
      <c r="A3999"/>
      <c r="B3999"/>
      <c r="C3999"/>
      <c r="D3999"/>
      <c r="E3999"/>
      <c r="F3999"/>
      <c r="G3999"/>
    </row>
    <row r="4000" spans="1:7" ht="15" customHeight="1" x14ac:dyDescent="0.2">
      <c r="A4000"/>
      <c r="B4000"/>
      <c r="C4000"/>
      <c r="D4000"/>
      <c r="E4000"/>
      <c r="F4000"/>
      <c r="G4000"/>
    </row>
    <row r="4001" spans="1:7" ht="15" customHeight="1" x14ac:dyDescent="0.2">
      <c r="A4001"/>
      <c r="B4001"/>
      <c r="C4001"/>
      <c r="D4001"/>
      <c r="E4001"/>
      <c r="F4001"/>
      <c r="G4001"/>
    </row>
    <row r="4002" spans="1:7" ht="15" customHeight="1" x14ac:dyDescent="0.2">
      <c r="A4002"/>
      <c r="B4002"/>
      <c r="C4002"/>
      <c r="D4002"/>
      <c r="E4002"/>
      <c r="F4002"/>
      <c r="G4002"/>
    </row>
    <row r="4003" spans="1:7" ht="15" customHeight="1" x14ac:dyDescent="0.2">
      <c r="A4003"/>
      <c r="B4003"/>
      <c r="C4003"/>
      <c r="D4003"/>
      <c r="E4003"/>
      <c r="F4003"/>
      <c r="G4003"/>
    </row>
    <row r="4004" spans="1:7" ht="15" customHeight="1" x14ac:dyDescent="0.2">
      <c r="A4004"/>
      <c r="B4004"/>
      <c r="C4004"/>
      <c r="D4004"/>
      <c r="E4004"/>
      <c r="F4004"/>
      <c r="G4004"/>
    </row>
    <row r="4005" spans="1:7" ht="15" customHeight="1" x14ac:dyDescent="0.2">
      <c r="A4005"/>
      <c r="B4005"/>
      <c r="C4005"/>
      <c r="D4005"/>
      <c r="E4005"/>
      <c r="F4005"/>
      <c r="G4005"/>
    </row>
    <row r="4006" spans="1:7" ht="15" customHeight="1" x14ac:dyDescent="0.2">
      <c r="A4006"/>
      <c r="B4006"/>
      <c r="C4006"/>
      <c r="D4006"/>
      <c r="E4006"/>
      <c r="F4006"/>
      <c r="G4006"/>
    </row>
    <row r="4007" spans="1:7" ht="15" customHeight="1" x14ac:dyDescent="0.2">
      <c r="A4007"/>
      <c r="B4007"/>
      <c r="C4007"/>
      <c r="D4007"/>
      <c r="E4007"/>
      <c r="F4007"/>
      <c r="G4007"/>
    </row>
    <row r="4008" spans="1:7" ht="15" customHeight="1" x14ac:dyDescent="0.2">
      <c r="A4008"/>
      <c r="B4008"/>
      <c r="C4008"/>
      <c r="D4008"/>
      <c r="E4008"/>
      <c r="F4008"/>
      <c r="G4008"/>
    </row>
    <row r="4009" spans="1:7" ht="15" customHeight="1" x14ac:dyDescent="0.2">
      <c r="A4009"/>
      <c r="B4009"/>
      <c r="C4009"/>
      <c r="D4009"/>
      <c r="E4009"/>
      <c r="F4009"/>
      <c r="G4009"/>
    </row>
    <row r="4010" spans="1:7" ht="15" customHeight="1" x14ac:dyDescent="0.2">
      <c r="A4010"/>
      <c r="B4010"/>
      <c r="C4010"/>
      <c r="D4010"/>
      <c r="E4010"/>
      <c r="F4010"/>
      <c r="G4010"/>
    </row>
    <row r="4011" spans="1:7" ht="15" customHeight="1" x14ac:dyDescent="0.2">
      <c r="A4011"/>
      <c r="B4011"/>
      <c r="C4011"/>
      <c r="D4011"/>
      <c r="E4011"/>
      <c r="F4011"/>
      <c r="G4011"/>
    </row>
    <row r="4012" spans="1:7" ht="15" customHeight="1" x14ac:dyDescent="0.2">
      <c r="A4012"/>
      <c r="B4012"/>
      <c r="C4012"/>
      <c r="D4012"/>
      <c r="E4012"/>
      <c r="F4012"/>
      <c r="G4012"/>
    </row>
    <row r="4013" spans="1:7" ht="15" customHeight="1" x14ac:dyDescent="0.2">
      <c r="A4013"/>
      <c r="B4013"/>
      <c r="C4013"/>
      <c r="D4013"/>
      <c r="E4013"/>
      <c r="F4013"/>
      <c r="G4013"/>
    </row>
    <row r="4014" spans="1:7" ht="15" customHeight="1" x14ac:dyDescent="0.2">
      <c r="A4014"/>
      <c r="B4014"/>
      <c r="C4014"/>
      <c r="D4014"/>
      <c r="E4014"/>
      <c r="F4014"/>
      <c r="G4014"/>
    </row>
    <row r="4015" spans="1:7" ht="15" customHeight="1" x14ac:dyDescent="0.2">
      <c r="A4015"/>
      <c r="B4015"/>
      <c r="C4015"/>
      <c r="D4015"/>
      <c r="E4015"/>
      <c r="F4015"/>
      <c r="G4015"/>
    </row>
    <row r="4016" spans="1:7" ht="15" customHeight="1" x14ac:dyDescent="0.2">
      <c r="A4016"/>
      <c r="B4016"/>
      <c r="C4016"/>
      <c r="D4016"/>
      <c r="E4016"/>
      <c r="F4016"/>
      <c r="G4016"/>
    </row>
    <row r="4017" spans="1:7" ht="15" customHeight="1" x14ac:dyDescent="0.2">
      <c r="A4017"/>
      <c r="B4017"/>
      <c r="C4017"/>
      <c r="D4017"/>
      <c r="E4017"/>
      <c r="F4017"/>
      <c r="G4017"/>
    </row>
    <row r="4018" spans="1:7" ht="15" customHeight="1" x14ac:dyDescent="0.2">
      <c r="A4018"/>
      <c r="B4018"/>
      <c r="C4018"/>
      <c r="D4018"/>
      <c r="E4018"/>
      <c r="F4018"/>
      <c r="G4018"/>
    </row>
    <row r="4019" spans="1:7" ht="15" customHeight="1" x14ac:dyDescent="0.2">
      <c r="A4019"/>
      <c r="B4019"/>
      <c r="C4019"/>
      <c r="D4019"/>
      <c r="E4019"/>
      <c r="F4019"/>
      <c r="G4019"/>
    </row>
    <row r="4020" spans="1:7" ht="15" customHeight="1" x14ac:dyDescent="0.2">
      <c r="A4020"/>
      <c r="B4020"/>
      <c r="C4020"/>
      <c r="D4020"/>
      <c r="E4020"/>
      <c r="F4020"/>
      <c r="G4020"/>
    </row>
    <row r="4021" spans="1:7" ht="15" customHeight="1" x14ac:dyDescent="0.2">
      <c r="A4021"/>
      <c r="B4021"/>
      <c r="C4021"/>
      <c r="D4021"/>
      <c r="E4021"/>
      <c r="F4021"/>
      <c r="G4021"/>
    </row>
    <row r="4022" spans="1:7" ht="15" customHeight="1" x14ac:dyDescent="0.2">
      <c r="A4022"/>
      <c r="B4022"/>
      <c r="C4022"/>
      <c r="D4022"/>
      <c r="E4022"/>
      <c r="F4022"/>
      <c r="G4022"/>
    </row>
    <row r="4023" spans="1:7" ht="15" customHeight="1" x14ac:dyDescent="0.2">
      <c r="A4023"/>
      <c r="B4023"/>
      <c r="C4023"/>
      <c r="D4023"/>
      <c r="E4023"/>
      <c r="F4023"/>
      <c r="G4023"/>
    </row>
    <row r="4024" spans="1:7" ht="15" customHeight="1" x14ac:dyDescent="0.2">
      <c r="A4024"/>
      <c r="B4024"/>
      <c r="C4024"/>
      <c r="D4024"/>
      <c r="E4024"/>
      <c r="F4024"/>
      <c r="G4024"/>
    </row>
    <row r="4025" spans="1:7" ht="15" customHeight="1" x14ac:dyDescent="0.2">
      <c r="A4025"/>
      <c r="B4025"/>
      <c r="C4025"/>
      <c r="D4025"/>
      <c r="E4025"/>
      <c r="F4025"/>
      <c r="G4025"/>
    </row>
    <row r="4026" spans="1:7" ht="15" customHeight="1" x14ac:dyDescent="0.2">
      <c r="A4026"/>
      <c r="B4026"/>
      <c r="C4026"/>
      <c r="D4026"/>
      <c r="E4026"/>
      <c r="F4026"/>
      <c r="G4026"/>
    </row>
    <row r="4027" spans="1:7" ht="15" customHeight="1" x14ac:dyDescent="0.2">
      <c r="A4027"/>
      <c r="B4027"/>
      <c r="C4027"/>
      <c r="D4027"/>
      <c r="E4027"/>
      <c r="F4027"/>
      <c r="G4027"/>
    </row>
    <row r="4028" spans="1:7" ht="15" customHeight="1" x14ac:dyDescent="0.2">
      <c r="A4028"/>
      <c r="B4028"/>
      <c r="C4028"/>
      <c r="D4028"/>
      <c r="E4028"/>
      <c r="F4028"/>
      <c r="G4028"/>
    </row>
    <row r="4029" spans="1:7" ht="15" customHeight="1" x14ac:dyDescent="0.2">
      <c r="A4029"/>
      <c r="B4029"/>
      <c r="C4029"/>
      <c r="D4029"/>
      <c r="E4029"/>
      <c r="F4029"/>
      <c r="G4029"/>
    </row>
    <row r="4030" spans="1:7" ht="15" customHeight="1" x14ac:dyDescent="0.2">
      <c r="A4030"/>
      <c r="B4030"/>
      <c r="C4030"/>
      <c r="D4030"/>
      <c r="E4030"/>
      <c r="F4030"/>
      <c r="G4030"/>
    </row>
    <row r="4031" spans="1:7" ht="15" customHeight="1" x14ac:dyDescent="0.2">
      <c r="A4031"/>
      <c r="B4031"/>
      <c r="C4031"/>
      <c r="D4031"/>
      <c r="E4031"/>
      <c r="F4031"/>
      <c r="G4031"/>
    </row>
    <row r="4032" spans="1:7" ht="15" customHeight="1" x14ac:dyDescent="0.2">
      <c r="A4032"/>
      <c r="B4032"/>
      <c r="C4032"/>
      <c r="D4032"/>
      <c r="E4032"/>
      <c r="F4032"/>
      <c r="G4032"/>
    </row>
    <row r="4033" spans="1:7" ht="15" customHeight="1" x14ac:dyDescent="0.2">
      <c r="A4033"/>
      <c r="B4033"/>
      <c r="C4033"/>
      <c r="D4033"/>
      <c r="E4033"/>
      <c r="F4033"/>
      <c r="G4033"/>
    </row>
    <row r="4034" spans="1:7" ht="15" customHeight="1" x14ac:dyDescent="0.2">
      <c r="A4034"/>
      <c r="B4034"/>
      <c r="C4034"/>
      <c r="D4034"/>
      <c r="E4034"/>
      <c r="F4034"/>
      <c r="G4034"/>
    </row>
    <row r="4035" spans="1:7" ht="15" customHeight="1" x14ac:dyDescent="0.2">
      <c r="A4035"/>
      <c r="B4035"/>
      <c r="C4035"/>
      <c r="D4035"/>
      <c r="E4035"/>
      <c r="F4035"/>
      <c r="G4035"/>
    </row>
    <row r="4036" spans="1:7" ht="15" customHeight="1" x14ac:dyDescent="0.2">
      <c r="A4036"/>
      <c r="B4036"/>
      <c r="C4036"/>
      <c r="D4036"/>
      <c r="E4036"/>
      <c r="F4036"/>
      <c r="G4036"/>
    </row>
    <row r="4037" spans="1:7" ht="15" customHeight="1" x14ac:dyDescent="0.2">
      <c r="A4037"/>
      <c r="B4037"/>
      <c r="C4037"/>
      <c r="D4037"/>
      <c r="E4037"/>
      <c r="F4037"/>
      <c r="G4037"/>
    </row>
    <row r="4038" spans="1:7" ht="15" customHeight="1" x14ac:dyDescent="0.2">
      <c r="A4038"/>
      <c r="B4038"/>
      <c r="C4038"/>
      <c r="D4038"/>
      <c r="E4038"/>
      <c r="F4038"/>
      <c r="G4038"/>
    </row>
    <row r="4039" spans="1:7" ht="15" customHeight="1" x14ac:dyDescent="0.2">
      <c r="A4039"/>
      <c r="B4039"/>
      <c r="C4039"/>
      <c r="D4039"/>
      <c r="E4039"/>
      <c r="F4039"/>
      <c r="G4039"/>
    </row>
    <row r="4040" spans="1:7" ht="15" customHeight="1" x14ac:dyDescent="0.2">
      <c r="A4040"/>
      <c r="B4040"/>
      <c r="C4040"/>
      <c r="D4040"/>
      <c r="E4040"/>
      <c r="F4040"/>
      <c r="G4040"/>
    </row>
    <row r="4041" spans="1:7" ht="15" customHeight="1" x14ac:dyDescent="0.2">
      <c r="A4041"/>
      <c r="B4041"/>
      <c r="C4041"/>
      <c r="D4041"/>
      <c r="E4041"/>
      <c r="F4041"/>
      <c r="G4041"/>
    </row>
    <row r="4042" spans="1:7" ht="15" customHeight="1" x14ac:dyDescent="0.2">
      <c r="A4042"/>
      <c r="B4042"/>
      <c r="C4042"/>
      <c r="D4042"/>
      <c r="E4042"/>
      <c r="F4042"/>
      <c r="G4042"/>
    </row>
    <row r="4043" spans="1:7" ht="15" customHeight="1" x14ac:dyDescent="0.2">
      <c r="A4043"/>
      <c r="B4043"/>
      <c r="C4043"/>
      <c r="D4043"/>
      <c r="E4043"/>
      <c r="F4043"/>
      <c r="G4043"/>
    </row>
    <row r="4044" spans="1:7" ht="15" customHeight="1" x14ac:dyDescent="0.2">
      <c r="A4044"/>
      <c r="B4044"/>
      <c r="C4044"/>
      <c r="D4044"/>
      <c r="E4044"/>
      <c r="F4044"/>
      <c r="G4044"/>
    </row>
    <row r="4045" spans="1:7" ht="15" customHeight="1" x14ac:dyDescent="0.2">
      <c r="A4045"/>
      <c r="B4045"/>
      <c r="C4045"/>
      <c r="D4045"/>
      <c r="E4045"/>
      <c r="F4045"/>
      <c r="G4045"/>
    </row>
    <row r="4046" spans="1:7" ht="15" customHeight="1" x14ac:dyDescent="0.2">
      <c r="A4046"/>
      <c r="B4046"/>
      <c r="C4046"/>
      <c r="D4046"/>
      <c r="E4046"/>
      <c r="F4046"/>
      <c r="G4046"/>
    </row>
    <row r="4047" spans="1:7" ht="15" customHeight="1" x14ac:dyDescent="0.2">
      <c r="A4047"/>
      <c r="B4047"/>
      <c r="C4047"/>
      <c r="D4047"/>
      <c r="E4047"/>
      <c r="F4047"/>
      <c r="G4047"/>
    </row>
    <row r="4048" spans="1:7" ht="15" customHeight="1" x14ac:dyDescent="0.2">
      <c r="A4048"/>
      <c r="B4048"/>
      <c r="C4048"/>
      <c r="D4048"/>
      <c r="E4048"/>
      <c r="F4048"/>
      <c r="G4048"/>
    </row>
    <row r="4049" spans="1:7" ht="15" customHeight="1" x14ac:dyDescent="0.2">
      <c r="A4049"/>
      <c r="B4049"/>
      <c r="C4049"/>
      <c r="D4049"/>
      <c r="E4049"/>
      <c r="F4049"/>
      <c r="G4049"/>
    </row>
    <row r="4050" spans="1:7" ht="15" customHeight="1" x14ac:dyDescent="0.2">
      <c r="A4050"/>
      <c r="B4050"/>
      <c r="C4050"/>
      <c r="D4050"/>
      <c r="E4050"/>
      <c r="F4050"/>
      <c r="G4050"/>
    </row>
    <row r="4051" spans="1:7" ht="15" customHeight="1" x14ac:dyDescent="0.2">
      <c r="A4051"/>
      <c r="B4051"/>
      <c r="C4051"/>
      <c r="D4051"/>
      <c r="E4051"/>
      <c r="F4051"/>
      <c r="G4051"/>
    </row>
    <row r="4052" spans="1:7" ht="15" customHeight="1" x14ac:dyDescent="0.2">
      <c r="A4052"/>
      <c r="B4052"/>
      <c r="C4052"/>
      <c r="D4052"/>
      <c r="E4052"/>
      <c r="F4052"/>
      <c r="G4052"/>
    </row>
    <row r="4053" spans="1:7" ht="15" customHeight="1" x14ac:dyDescent="0.2">
      <c r="A4053"/>
      <c r="B4053"/>
      <c r="C4053"/>
      <c r="D4053"/>
      <c r="E4053"/>
      <c r="F4053"/>
      <c r="G4053"/>
    </row>
    <row r="4054" spans="1:7" ht="15" customHeight="1" x14ac:dyDescent="0.2">
      <c r="A4054"/>
      <c r="B4054"/>
      <c r="C4054"/>
      <c r="D4054"/>
      <c r="E4054"/>
      <c r="F4054"/>
      <c r="G4054"/>
    </row>
    <row r="4055" spans="1:7" ht="15" customHeight="1" x14ac:dyDescent="0.2">
      <c r="A4055"/>
      <c r="B4055"/>
      <c r="C4055"/>
      <c r="D4055"/>
      <c r="E4055"/>
      <c r="F4055"/>
      <c r="G4055"/>
    </row>
    <row r="4056" spans="1:7" ht="15" customHeight="1" x14ac:dyDescent="0.2">
      <c r="A4056"/>
      <c r="B4056"/>
      <c r="C4056"/>
      <c r="D4056"/>
      <c r="E4056"/>
      <c r="F4056"/>
      <c r="G4056"/>
    </row>
    <row r="4057" spans="1:7" ht="15" customHeight="1" x14ac:dyDescent="0.2">
      <c r="A4057"/>
      <c r="B4057"/>
      <c r="C4057"/>
      <c r="D4057"/>
      <c r="E4057"/>
      <c r="F4057"/>
      <c r="G4057"/>
    </row>
    <row r="4058" spans="1:7" ht="15" customHeight="1" x14ac:dyDescent="0.2">
      <c r="A4058"/>
      <c r="B4058"/>
      <c r="C4058"/>
      <c r="D4058"/>
      <c r="E4058"/>
      <c r="F4058"/>
      <c r="G4058"/>
    </row>
    <row r="4059" spans="1:7" ht="15" customHeight="1" x14ac:dyDescent="0.2">
      <c r="A4059"/>
      <c r="B4059"/>
      <c r="C4059"/>
      <c r="D4059"/>
      <c r="E4059"/>
      <c r="F4059"/>
      <c r="G4059"/>
    </row>
    <row r="4060" spans="1:7" ht="15" customHeight="1" x14ac:dyDescent="0.2">
      <c r="A4060"/>
      <c r="B4060"/>
      <c r="C4060"/>
      <c r="D4060"/>
      <c r="E4060"/>
      <c r="F4060"/>
      <c r="G4060"/>
    </row>
    <row r="4061" spans="1:7" ht="15" customHeight="1" x14ac:dyDescent="0.2">
      <c r="A4061"/>
      <c r="B4061"/>
      <c r="C4061"/>
      <c r="D4061"/>
      <c r="E4061"/>
      <c r="F4061"/>
      <c r="G4061"/>
    </row>
    <row r="4062" spans="1:7" ht="15" customHeight="1" x14ac:dyDescent="0.2">
      <c r="A4062"/>
      <c r="B4062"/>
      <c r="C4062"/>
      <c r="D4062"/>
      <c r="E4062"/>
      <c r="F4062"/>
      <c r="G4062"/>
    </row>
    <row r="4063" spans="1:7" ht="15" customHeight="1" x14ac:dyDescent="0.2">
      <c r="A4063"/>
      <c r="B4063"/>
      <c r="C4063"/>
      <c r="D4063"/>
      <c r="E4063"/>
      <c r="F4063"/>
      <c r="G4063"/>
    </row>
    <row r="4064" spans="1:7" ht="15" customHeight="1" x14ac:dyDescent="0.2">
      <c r="A4064"/>
      <c r="B4064"/>
      <c r="C4064"/>
      <c r="D4064"/>
      <c r="E4064"/>
      <c r="F4064"/>
      <c r="G4064"/>
    </row>
    <row r="4065" spans="1:7" ht="15" customHeight="1" x14ac:dyDescent="0.2">
      <c r="A4065"/>
      <c r="B4065"/>
      <c r="C4065"/>
      <c r="D4065"/>
      <c r="E4065"/>
      <c r="F4065"/>
      <c r="G4065"/>
    </row>
    <row r="4066" spans="1:7" ht="15" customHeight="1" x14ac:dyDescent="0.2">
      <c r="A4066"/>
      <c r="B4066"/>
      <c r="C4066"/>
      <c r="D4066"/>
      <c r="E4066"/>
      <c r="F4066"/>
      <c r="G4066"/>
    </row>
    <row r="4067" spans="1:7" ht="15" customHeight="1" x14ac:dyDescent="0.2">
      <c r="A4067"/>
      <c r="B4067"/>
      <c r="C4067"/>
      <c r="D4067"/>
      <c r="E4067"/>
      <c r="F4067"/>
      <c r="G4067"/>
    </row>
    <row r="4068" spans="1:7" ht="15" customHeight="1" x14ac:dyDescent="0.2">
      <c r="A4068"/>
      <c r="B4068"/>
      <c r="C4068"/>
      <c r="D4068"/>
      <c r="E4068"/>
      <c r="F4068"/>
      <c r="G4068"/>
    </row>
    <row r="4069" spans="1:7" ht="15" customHeight="1" x14ac:dyDescent="0.2">
      <c r="A4069"/>
      <c r="B4069"/>
      <c r="C4069"/>
      <c r="D4069"/>
      <c r="E4069"/>
      <c r="F4069"/>
      <c r="G4069"/>
    </row>
    <row r="4070" spans="1:7" ht="15" customHeight="1" x14ac:dyDescent="0.2">
      <c r="A4070"/>
      <c r="B4070"/>
      <c r="C4070"/>
      <c r="D4070"/>
      <c r="E4070"/>
      <c r="F4070"/>
      <c r="G4070"/>
    </row>
    <row r="4071" spans="1:7" ht="15" customHeight="1" x14ac:dyDescent="0.2">
      <c r="A4071"/>
      <c r="B4071"/>
      <c r="C4071"/>
      <c r="D4071"/>
      <c r="E4071"/>
      <c r="F4071"/>
      <c r="G4071"/>
    </row>
    <row r="4072" spans="1:7" ht="15" customHeight="1" x14ac:dyDescent="0.2">
      <c r="A4072"/>
      <c r="B4072"/>
      <c r="C4072"/>
      <c r="D4072"/>
      <c r="E4072"/>
      <c r="F4072"/>
      <c r="G4072"/>
    </row>
    <row r="4073" spans="1:7" ht="15" customHeight="1" x14ac:dyDescent="0.2">
      <c r="A4073"/>
      <c r="B4073"/>
      <c r="C4073"/>
      <c r="D4073"/>
      <c r="E4073"/>
      <c r="F4073"/>
      <c r="G4073"/>
    </row>
    <row r="4074" spans="1:7" ht="15" customHeight="1" x14ac:dyDescent="0.2">
      <c r="A4074"/>
      <c r="B4074"/>
      <c r="C4074"/>
      <c r="D4074"/>
      <c r="E4074"/>
      <c r="F4074"/>
      <c r="G4074"/>
    </row>
    <row r="4075" spans="1:7" ht="15" customHeight="1" x14ac:dyDescent="0.2">
      <c r="A4075"/>
      <c r="B4075"/>
      <c r="C4075"/>
      <c r="D4075"/>
      <c r="E4075"/>
      <c r="F4075"/>
      <c r="G4075"/>
    </row>
    <row r="4076" spans="1:7" ht="15" customHeight="1" x14ac:dyDescent="0.2">
      <c r="A4076"/>
      <c r="B4076"/>
      <c r="C4076"/>
      <c r="D4076"/>
      <c r="E4076"/>
      <c r="F4076"/>
      <c r="G4076"/>
    </row>
    <row r="4077" spans="1:7" ht="15" customHeight="1" x14ac:dyDescent="0.2">
      <c r="A4077"/>
      <c r="B4077"/>
      <c r="C4077"/>
      <c r="D4077"/>
      <c r="E4077"/>
      <c r="F4077"/>
      <c r="G4077"/>
    </row>
    <row r="4078" spans="1:7" ht="15" customHeight="1" x14ac:dyDescent="0.2">
      <c r="A4078"/>
      <c r="B4078"/>
      <c r="C4078"/>
      <c r="D4078"/>
      <c r="E4078"/>
      <c r="F4078"/>
      <c r="G4078"/>
    </row>
    <row r="4079" spans="1:7" ht="15" customHeight="1" x14ac:dyDescent="0.2">
      <c r="A4079"/>
      <c r="B4079"/>
      <c r="C4079"/>
      <c r="D4079"/>
      <c r="E4079"/>
      <c r="F4079"/>
      <c r="G4079"/>
    </row>
    <row r="4080" spans="1:7" ht="15" customHeight="1" x14ac:dyDescent="0.2">
      <c r="A4080"/>
      <c r="B4080"/>
      <c r="C4080"/>
      <c r="D4080"/>
      <c r="E4080"/>
      <c r="F4080"/>
      <c r="G4080"/>
    </row>
    <row r="4081" spans="1:7" ht="15" customHeight="1" x14ac:dyDescent="0.2">
      <c r="A4081"/>
      <c r="B4081"/>
      <c r="C4081"/>
      <c r="D4081"/>
      <c r="E4081"/>
      <c r="F4081"/>
      <c r="G4081"/>
    </row>
    <row r="4082" spans="1:7" ht="15" customHeight="1" x14ac:dyDescent="0.2">
      <c r="A4082"/>
      <c r="B4082"/>
      <c r="C4082"/>
      <c r="D4082"/>
      <c r="E4082"/>
      <c r="F4082"/>
      <c r="G4082"/>
    </row>
    <row r="4083" spans="1:7" ht="15" customHeight="1" x14ac:dyDescent="0.2">
      <c r="A4083"/>
      <c r="B4083"/>
      <c r="C4083"/>
      <c r="D4083"/>
      <c r="E4083"/>
      <c r="F4083"/>
      <c r="G4083"/>
    </row>
    <row r="4084" spans="1:7" ht="15" customHeight="1" x14ac:dyDescent="0.2">
      <c r="A4084"/>
      <c r="B4084"/>
      <c r="C4084"/>
      <c r="D4084"/>
      <c r="E4084"/>
      <c r="F4084"/>
      <c r="G4084"/>
    </row>
    <row r="4085" spans="1:7" ht="15" customHeight="1" x14ac:dyDescent="0.2">
      <c r="A4085"/>
      <c r="B4085"/>
      <c r="C4085"/>
      <c r="D4085"/>
      <c r="E4085"/>
      <c r="F4085"/>
      <c r="G4085"/>
    </row>
    <row r="4086" spans="1:7" ht="15" customHeight="1" x14ac:dyDescent="0.2">
      <c r="A4086"/>
      <c r="B4086"/>
      <c r="C4086"/>
      <c r="D4086"/>
      <c r="E4086"/>
      <c r="F4086"/>
      <c r="G4086"/>
    </row>
    <row r="4087" spans="1:7" ht="15" customHeight="1" x14ac:dyDescent="0.2">
      <c r="A4087"/>
      <c r="B4087"/>
      <c r="C4087"/>
      <c r="D4087"/>
      <c r="E4087"/>
      <c r="F4087"/>
      <c r="G4087"/>
    </row>
    <row r="4088" spans="1:7" ht="15" customHeight="1" x14ac:dyDescent="0.2">
      <c r="A4088"/>
      <c r="B4088"/>
      <c r="C4088"/>
      <c r="D4088"/>
      <c r="E4088"/>
      <c r="F4088"/>
      <c r="G4088"/>
    </row>
    <row r="4089" spans="1:7" ht="15" customHeight="1" x14ac:dyDescent="0.2">
      <c r="A4089"/>
      <c r="B4089"/>
      <c r="C4089"/>
      <c r="D4089"/>
      <c r="E4089"/>
      <c r="F4089"/>
      <c r="G4089"/>
    </row>
    <row r="4090" spans="1:7" ht="15" customHeight="1" x14ac:dyDescent="0.2">
      <c r="A4090"/>
      <c r="B4090"/>
      <c r="C4090"/>
      <c r="D4090"/>
      <c r="E4090"/>
      <c r="F4090"/>
      <c r="G4090"/>
    </row>
    <row r="4091" spans="1:7" ht="15" customHeight="1" x14ac:dyDescent="0.2">
      <c r="A4091"/>
      <c r="B4091"/>
      <c r="C4091"/>
      <c r="D4091"/>
      <c r="E4091"/>
      <c r="F4091"/>
      <c r="G4091"/>
    </row>
    <row r="4092" spans="1:7" ht="15" customHeight="1" x14ac:dyDescent="0.2">
      <c r="A4092"/>
      <c r="B4092"/>
      <c r="C4092"/>
      <c r="D4092"/>
      <c r="E4092"/>
      <c r="F4092"/>
      <c r="G4092"/>
    </row>
    <row r="4093" spans="1:7" ht="15" customHeight="1" x14ac:dyDescent="0.2">
      <c r="A4093"/>
      <c r="B4093"/>
      <c r="C4093"/>
      <c r="D4093"/>
      <c r="E4093"/>
      <c r="F4093"/>
      <c r="G4093"/>
    </row>
    <row r="4094" spans="1:7" ht="15" customHeight="1" x14ac:dyDescent="0.2">
      <c r="A4094"/>
      <c r="B4094"/>
      <c r="C4094"/>
      <c r="D4094"/>
      <c r="E4094"/>
      <c r="F4094"/>
      <c r="G4094"/>
    </row>
    <row r="4095" spans="1:7" ht="15" customHeight="1" x14ac:dyDescent="0.2">
      <c r="A4095"/>
      <c r="B4095"/>
      <c r="C4095"/>
      <c r="D4095"/>
      <c r="E4095"/>
      <c r="F4095"/>
      <c r="G4095"/>
    </row>
    <row r="4096" spans="1:7" ht="15" customHeight="1" x14ac:dyDescent="0.2">
      <c r="A4096"/>
      <c r="B4096"/>
      <c r="C4096"/>
      <c r="D4096"/>
      <c r="E4096"/>
      <c r="F4096"/>
      <c r="G4096"/>
    </row>
    <row r="4097" spans="1:7" ht="15" customHeight="1" x14ac:dyDescent="0.2">
      <c r="A4097"/>
      <c r="B4097"/>
      <c r="C4097"/>
      <c r="D4097"/>
      <c r="E4097"/>
      <c r="F4097"/>
      <c r="G4097"/>
    </row>
    <row r="4098" spans="1:7" ht="15" customHeight="1" x14ac:dyDescent="0.2">
      <c r="A4098"/>
      <c r="B4098"/>
      <c r="C4098"/>
      <c r="D4098"/>
      <c r="E4098"/>
      <c r="F4098"/>
      <c r="G4098"/>
    </row>
    <row r="4099" spans="1:7" ht="15" customHeight="1" x14ac:dyDescent="0.2">
      <c r="A4099"/>
      <c r="B4099"/>
      <c r="C4099"/>
      <c r="D4099"/>
      <c r="E4099"/>
      <c r="F4099"/>
      <c r="G4099"/>
    </row>
    <row r="4100" spans="1:7" ht="15" customHeight="1" x14ac:dyDescent="0.2">
      <c r="A4100"/>
      <c r="B4100"/>
      <c r="C4100"/>
      <c r="D4100"/>
      <c r="E4100"/>
      <c r="F4100"/>
      <c r="G4100"/>
    </row>
    <row r="4101" spans="1:7" ht="15" customHeight="1" x14ac:dyDescent="0.2">
      <c r="A4101"/>
      <c r="B4101"/>
      <c r="C4101"/>
      <c r="D4101"/>
      <c r="E4101"/>
      <c r="F4101"/>
      <c r="G4101"/>
    </row>
    <row r="4102" spans="1:7" ht="15" customHeight="1" x14ac:dyDescent="0.2">
      <c r="A4102"/>
      <c r="B4102"/>
      <c r="C4102"/>
      <c r="D4102"/>
      <c r="E4102"/>
      <c r="F4102"/>
      <c r="G4102"/>
    </row>
    <row r="4103" spans="1:7" ht="15" customHeight="1" x14ac:dyDescent="0.2">
      <c r="A4103"/>
      <c r="B4103"/>
      <c r="C4103"/>
      <c r="D4103"/>
      <c r="E4103"/>
      <c r="F4103"/>
      <c r="G4103"/>
    </row>
    <row r="4104" spans="1:7" ht="15" customHeight="1" x14ac:dyDescent="0.2">
      <c r="A4104"/>
      <c r="B4104"/>
      <c r="C4104"/>
      <c r="D4104"/>
      <c r="E4104"/>
      <c r="F4104"/>
      <c r="G4104"/>
    </row>
    <row r="4105" spans="1:7" ht="15" customHeight="1" x14ac:dyDescent="0.2">
      <c r="A4105"/>
      <c r="B4105"/>
      <c r="C4105"/>
      <c r="D4105"/>
      <c r="E4105"/>
      <c r="F4105"/>
      <c r="G4105"/>
    </row>
    <row r="4106" spans="1:7" ht="15" customHeight="1" x14ac:dyDescent="0.2">
      <c r="A4106"/>
      <c r="B4106"/>
      <c r="C4106"/>
      <c r="D4106"/>
      <c r="E4106"/>
      <c r="F4106"/>
      <c r="G4106"/>
    </row>
    <row r="4107" spans="1:7" ht="15" customHeight="1" x14ac:dyDescent="0.2">
      <c r="A4107"/>
      <c r="B4107"/>
      <c r="C4107"/>
      <c r="D4107"/>
      <c r="E4107"/>
      <c r="F4107"/>
      <c r="G4107"/>
    </row>
    <row r="4108" spans="1:7" ht="15" customHeight="1" x14ac:dyDescent="0.2">
      <c r="A4108"/>
      <c r="B4108"/>
      <c r="C4108"/>
      <c r="D4108"/>
      <c r="E4108"/>
      <c r="F4108"/>
      <c r="G4108"/>
    </row>
    <row r="4109" spans="1:7" ht="15" customHeight="1" x14ac:dyDescent="0.2">
      <c r="A4109"/>
      <c r="B4109"/>
      <c r="C4109"/>
      <c r="D4109"/>
      <c r="E4109"/>
      <c r="F4109"/>
      <c r="G4109"/>
    </row>
    <row r="4110" spans="1:7" ht="15" customHeight="1" x14ac:dyDescent="0.2">
      <c r="A4110"/>
      <c r="B4110"/>
      <c r="C4110"/>
      <c r="D4110"/>
      <c r="E4110"/>
      <c r="F4110"/>
      <c r="G4110"/>
    </row>
    <row r="4111" spans="1:7" ht="15" customHeight="1" x14ac:dyDescent="0.2">
      <c r="A4111"/>
      <c r="B4111"/>
      <c r="C4111"/>
      <c r="D4111"/>
      <c r="E4111"/>
      <c r="F4111"/>
      <c r="G4111"/>
    </row>
    <row r="4112" spans="1:7" ht="15" customHeight="1" x14ac:dyDescent="0.2">
      <c r="A4112"/>
      <c r="B4112"/>
      <c r="C4112"/>
      <c r="D4112"/>
      <c r="E4112"/>
      <c r="F4112"/>
      <c r="G4112"/>
    </row>
    <row r="4113" spans="1:7" ht="15" customHeight="1" x14ac:dyDescent="0.2">
      <c r="A4113"/>
      <c r="B4113"/>
      <c r="C4113"/>
      <c r="D4113"/>
      <c r="E4113"/>
      <c r="F4113"/>
      <c r="G4113"/>
    </row>
    <row r="4114" spans="1:7" ht="15" customHeight="1" x14ac:dyDescent="0.2">
      <c r="A4114"/>
      <c r="B4114"/>
      <c r="C4114"/>
      <c r="D4114"/>
      <c r="E4114"/>
      <c r="F4114"/>
      <c r="G4114"/>
    </row>
    <row r="4115" spans="1:7" ht="15" customHeight="1" x14ac:dyDescent="0.2">
      <c r="A4115"/>
      <c r="B4115"/>
      <c r="C4115"/>
      <c r="D4115"/>
      <c r="E4115"/>
      <c r="F4115"/>
      <c r="G4115"/>
    </row>
    <row r="4116" spans="1:7" ht="15" customHeight="1" x14ac:dyDescent="0.2">
      <c r="A4116"/>
      <c r="B4116"/>
      <c r="C4116"/>
      <c r="D4116"/>
      <c r="E4116"/>
      <c r="F4116"/>
      <c r="G4116"/>
    </row>
    <row r="4117" spans="1:7" ht="15" customHeight="1" x14ac:dyDescent="0.2">
      <c r="A4117"/>
      <c r="B4117"/>
      <c r="C4117"/>
      <c r="D4117"/>
      <c r="E4117"/>
      <c r="F4117"/>
      <c r="G4117"/>
    </row>
    <row r="4118" spans="1:7" ht="15" customHeight="1" x14ac:dyDescent="0.2">
      <c r="A4118"/>
      <c r="B4118"/>
      <c r="C4118"/>
      <c r="D4118"/>
      <c r="E4118"/>
      <c r="F4118"/>
      <c r="G4118"/>
    </row>
    <row r="4119" spans="1:7" ht="15" customHeight="1" x14ac:dyDescent="0.2">
      <c r="A4119"/>
      <c r="B4119"/>
      <c r="C4119"/>
      <c r="D4119"/>
      <c r="E4119"/>
      <c r="F4119"/>
      <c r="G4119"/>
    </row>
    <row r="4120" spans="1:7" ht="15" customHeight="1" x14ac:dyDescent="0.2">
      <c r="A4120"/>
      <c r="B4120"/>
      <c r="C4120"/>
      <c r="D4120"/>
      <c r="E4120"/>
      <c r="F4120"/>
      <c r="G4120"/>
    </row>
    <row r="4121" spans="1:7" ht="15" customHeight="1" x14ac:dyDescent="0.2">
      <c r="A4121"/>
      <c r="B4121"/>
      <c r="C4121"/>
      <c r="D4121"/>
      <c r="E4121"/>
      <c r="F4121"/>
      <c r="G4121"/>
    </row>
    <row r="4122" spans="1:7" ht="15" customHeight="1" x14ac:dyDescent="0.2">
      <c r="A4122"/>
      <c r="B4122"/>
      <c r="C4122"/>
      <c r="D4122"/>
      <c r="E4122"/>
      <c r="F4122"/>
      <c r="G4122"/>
    </row>
    <row r="4123" spans="1:7" ht="15" customHeight="1" x14ac:dyDescent="0.2">
      <c r="A4123"/>
      <c r="B4123"/>
      <c r="C4123"/>
      <c r="D4123"/>
      <c r="E4123"/>
      <c r="F4123"/>
      <c r="G4123"/>
    </row>
    <row r="4124" spans="1:7" ht="15" customHeight="1" x14ac:dyDescent="0.2">
      <c r="A4124"/>
      <c r="B4124"/>
      <c r="C4124"/>
      <c r="D4124"/>
      <c r="E4124"/>
      <c r="F4124"/>
      <c r="G4124"/>
    </row>
    <row r="4125" spans="1:7" ht="15" customHeight="1" x14ac:dyDescent="0.2">
      <c r="A4125"/>
      <c r="B4125"/>
      <c r="C4125"/>
      <c r="D4125"/>
      <c r="E4125"/>
      <c r="F4125"/>
      <c r="G4125"/>
    </row>
    <row r="4126" spans="1:7" ht="15" customHeight="1" x14ac:dyDescent="0.2">
      <c r="A4126"/>
      <c r="B4126"/>
      <c r="C4126"/>
      <c r="D4126"/>
      <c r="E4126"/>
      <c r="F4126"/>
      <c r="G4126"/>
    </row>
    <row r="4127" spans="1:7" ht="15" customHeight="1" x14ac:dyDescent="0.2">
      <c r="A4127"/>
      <c r="B4127"/>
      <c r="C4127"/>
      <c r="D4127"/>
      <c r="E4127"/>
      <c r="F4127"/>
      <c r="G4127"/>
    </row>
    <row r="4128" spans="1:7" ht="15" customHeight="1" x14ac:dyDescent="0.2">
      <c r="A4128"/>
      <c r="B4128"/>
      <c r="C4128"/>
      <c r="D4128"/>
      <c r="E4128"/>
      <c r="F4128"/>
      <c r="G4128"/>
    </row>
    <row r="4129" spans="1:7" ht="15" customHeight="1" x14ac:dyDescent="0.2">
      <c r="A4129"/>
      <c r="B4129"/>
      <c r="C4129"/>
      <c r="D4129"/>
      <c r="E4129"/>
      <c r="F4129"/>
      <c r="G4129"/>
    </row>
    <row r="4130" spans="1:7" ht="15" customHeight="1" x14ac:dyDescent="0.2">
      <c r="A4130"/>
      <c r="B4130"/>
      <c r="C4130"/>
      <c r="D4130"/>
      <c r="E4130"/>
      <c r="F4130"/>
      <c r="G4130"/>
    </row>
    <row r="4131" spans="1:7" ht="15" customHeight="1" x14ac:dyDescent="0.2">
      <c r="A4131"/>
      <c r="B4131"/>
      <c r="C4131"/>
      <c r="D4131"/>
      <c r="E4131"/>
      <c r="F4131"/>
      <c r="G4131"/>
    </row>
    <row r="4132" spans="1:7" ht="15" customHeight="1" x14ac:dyDescent="0.2">
      <c r="A4132"/>
      <c r="B4132"/>
      <c r="C4132"/>
      <c r="D4132"/>
      <c r="E4132"/>
      <c r="F4132"/>
      <c r="G4132"/>
    </row>
    <row r="4133" spans="1:7" ht="15" customHeight="1" x14ac:dyDescent="0.2">
      <c r="A4133"/>
      <c r="B4133"/>
      <c r="C4133"/>
      <c r="D4133"/>
      <c r="E4133"/>
      <c r="F4133"/>
      <c r="G4133"/>
    </row>
    <row r="4134" spans="1:7" ht="15" customHeight="1" x14ac:dyDescent="0.2">
      <c r="A4134"/>
      <c r="B4134"/>
      <c r="C4134"/>
      <c r="D4134"/>
      <c r="E4134"/>
      <c r="F4134"/>
      <c r="G4134"/>
    </row>
    <row r="4135" spans="1:7" ht="15" customHeight="1" x14ac:dyDescent="0.2">
      <c r="A4135"/>
      <c r="B4135"/>
      <c r="C4135"/>
      <c r="D4135"/>
      <c r="E4135"/>
      <c r="F4135"/>
      <c r="G4135"/>
    </row>
    <row r="4136" spans="1:7" ht="15" customHeight="1" x14ac:dyDescent="0.2">
      <c r="A4136"/>
      <c r="B4136"/>
      <c r="C4136"/>
      <c r="D4136"/>
      <c r="E4136"/>
      <c r="F4136"/>
      <c r="G4136"/>
    </row>
    <row r="4137" spans="1:7" ht="15" customHeight="1" x14ac:dyDescent="0.2">
      <c r="A4137"/>
      <c r="B4137"/>
      <c r="C4137"/>
      <c r="D4137"/>
      <c r="E4137"/>
      <c r="F4137"/>
      <c r="G4137"/>
    </row>
    <row r="4138" spans="1:7" ht="15" customHeight="1" x14ac:dyDescent="0.2">
      <c r="A4138"/>
      <c r="B4138"/>
      <c r="C4138"/>
      <c r="D4138"/>
      <c r="E4138"/>
      <c r="F4138"/>
      <c r="G4138"/>
    </row>
    <row r="4139" spans="1:7" ht="15" customHeight="1" x14ac:dyDescent="0.2">
      <c r="A4139"/>
      <c r="B4139"/>
      <c r="C4139"/>
      <c r="D4139"/>
      <c r="E4139"/>
      <c r="F4139"/>
      <c r="G4139"/>
    </row>
    <row r="4140" spans="1:7" ht="15" customHeight="1" x14ac:dyDescent="0.2">
      <c r="A4140"/>
      <c r="B4140"/>
      <c r="C4140"/>
      <c r="D4140"/>
      <c r="E4140"/>
      <c r="F4140"/>
      <c r="G4140"/>
    </row>
    <row r="4141" spans="1:7" ht="15" customHeight="1" x14ac:dyDescent="0.2">
      <c r="A4141"/>
      <c r="B4141"/>
      <c r="C4141"/>
      <c r="D4141"/>
      <c r="E4141"/>
      <c r="F4141"/>
      <c r="G4141"/>
    </row>
    <row r="4142" spans="1:7" ht="15" customHeight="1" x14ac:dyDescent="0.2">
      <c r="A4142"/>
      <c r="B4142"/>
      <c r="C4142"/>
      <c r="D4142"/>
      <c r="E4142"/>
      <c r="F4142"/>
      <c r="G4142"/>
    </row>
    <row r="4143" spans="1:7" ht="15" customHeight="1" x14ac:dyDescent="0.2">
      <c r="A4143"/>
      <c r="B4143"/>
      <c r="C4143"/>
      <c r="D4143"/>
      <c r="E4143"/>
      <c r="F4143"/>
      <c r="G4143"/>
    </row>
    <row r="4144" spans="1:7" ht="15" customHeight="1" x14ac:dyDescent="0.2">
      <c r="A4144"/>
      <c r="B4144"/>
      <c r="C4144"/>
      <c r="D4144"/>
      <c r="E4144"/>
      <c r="F4144"/>
      <c r="G4144"/>
    </row>
    <row r="4145" spans="1:7" ht="15" customHeight="1" x14ac:dyDescent="0.2">
      <c r="A4145"/>
      <c r="B4145"/>
      <c r="C4145"/>
      <c r="D4145"/>
      <c r="E4145"/>
      <c r="F4145"/>
      <c r="G4145"/>
    </row>
    <row r="4146" spans="1:7" ht="15" customHeight="1" x14ac:dyDescent="0.2">
      <c r="A4146"/>
      <c r="B4146"/>
      <c r="C4146"/>
      <c r="D4146"/>
      <c r="E4146"/>
      <c r="F4146"/>
      <c r="G4146"/>
    </row>
    <row r="4147" spans="1:7" ht="15" customHeight="1" x14ac:dyDescent="0.2">
      <c r="A4147"/>
      <c r="B4147"/>
      <c r="C4147"/>
      <c r="D4147"/>
      <c r="E4147"/>
      <c r="F4147"/>
      <c r="G4147"/>
    </row>
    <row r="4148" spans="1:7" ht="15" customHeight="1" x14ac:dyDescent="0.2">
      <c r="A4148"/>
      <c r="B4148"/>
      <c r="C4148"/>
      <c r="D4148"/>
      <c r="E4148"/>
      <c r="F4148"/>
      <c r="G4148"/>
    </row>
    <row r="4149" spans="1:7" ht="15" customHeight="1" x14ac:dyDescent="0.2">
      <c r="A4149"/>
      <c r="B4149"/>
      <c r="C4149"/>
      <c r="D4149"/>
      <c r="E4149"/>
      <c r="F4149"/>
      <c r="G4149"/>
    </row>
    <row r="4150" spans="1:7" ht="15" customHeight="1" x14ac:dyDescent="0.2">
      <c r="A4150"/>
      <c r="B4150"/>
      <c r="C4150"/>
      <c r="D4150"/>
      <c r="E4150"/>
      <c r="F4150"/>
      <c r="G4150"/>
    </row>
    <row r="4151" spans="1:7" ht="15" customHeight="1" x14ac:dyDescent="0.2">
      <c r="A4151"/>
      <c r="B4151"/>
      <c r="C4151"/>
      <c r="D4151"/>
      <c r="E4151"/>
      <c r="F4151"/>
      <c r="G4151"/>
    </row>
    <row r="4152" spans="1:7" ht="15" customHeight="1" x14ac:dyDescent="0.2">
      <c r="A4152"/>
      <c r="B4152"/>
      <c r="C4152"/>
      <c r="D4152"/>
      <c r="E4152"/>
      <c r="F4152"/>
      <c r="G4152"/>
    </row>
    <row r="4153" spans="1:7" ht="15" customHeight="1" x14ac:dyDescent="0.2">
      <c r="A4153"/>
      <c r="B4153"/>
      <c r="C4153"/>
      <c r="D4153"/>
      <c r="E4153"/>
      <c r="F4153"/>
      <c r="G4153"/>
    </row>
    <row r="4154" spans="1:7" ht="15" customHeight="1" x14ac:dyDescent="0.2">
      <c r="A4154"/>
      <c r="B4154"/>
      <c r="C4154"/>
      <c r="D4154"/>
      <c r="E4154"/>
      <c r="F4154"/>
      <c r="G4154"/>
    </row>
    <row r="4155" spans="1:7" ht="15" customHeight="1" x14ac:dyDescent="0.2">
      <c r="A4155"/>
      <c r="B4155"/>
      <c r="C4155"/>
      <c r="D4155"/>
      <c r="E4155"/>
      <c r="F4155"/>
      <c r="G4155"/>
    </row>
    <row r="4156" spans="1:7" ht="15" customHeight="1" x14ac:dyDescent="0.2">
      <c r="A4156"/>
      <c r="B4156"/>
      <c r="C4156"/>
      <c r="D4156"/>
      <c r="E4156"/>
      <c r="F4156"/>
      <c r="G4156"/>
    </row>
    <row r="4157" spans="1:7" ht="15" customHeight="1" x14ac:dyDescent="0.2">
      <c r="A4157"/>
      <c r="B4157"/>
      <c r="C4157"/>
      <c r="D4157"/>
      <c r="E4157"/>
      <c r="F4157"/>
      <c r="G4157"/>
    </row>
    <row r="4158" spans="1:7" ht="15" customHeight="1" x14ac:dyDescent="0.2">
      <c r="A4158"/>
      <c r="B4158"/>
      <c r="C4158"/>
      <c r="D4158"/>
      <c r="E4158"/>
      <c r="F4158"/>
      <c r="G4158"/>
    </row>
    <row r="4159" spans="1:7" ht="15" customHeight="1" x14ac:dyDescent="0.2">
      <c r="A4159"/>
      <c r="B4159"/>
      <c r="C4159"/>
      <c r="D4159"/>
      <c r="E4159"/>
      <c r="F4159"/>
      <c r="G4159"/>
    </row>
    <row r="4160" spans="1:7" ht="15" customHeight="1" x14ac:dyDescent="0.2">
      <c r="A4160"/>
      <c r="B4160"/>
      <c r="C4160"/>
      <c r="D4160"/>
      <c r="E4160"/>
      <c r="F4160"/>
      <c r="G4160"/>
    </row>
    <row r="4161" spans="1:7" ht="15" customHeight="1" x14ac:dyDescent="0.2">
      <c r="A4161"/>
      <c r="B4161"/>
      <c r="C4161"/>
      <c r="D4161"/>
      <c r="E4161"/>
      <c r="F4161"/>
      <c r="G4161"/>
    </row>
    <row r="4162" spans="1:7" ht="15" customHeight="1" x14ac:dyDescent="0.2">
      <c r="A4162"/>
      <c r="B4162"/>
      <c r="C4162"/>
      <c r="D4162"/>
      <c r="E4162"/>
      <c r="F4162"/>
      <c r="G4162"/>
    </row>
    <row r="4163" spans="1:7" ht="15" customHeight="1" x14ac:dyDescent="0.2">
      <c r="A4163"/>
      <c r="B4163"/>
      <c r="C4163"/>
      <c r="D4163"/>
      <c r="E4163"/>
      <c r="F4163"/>
      <c r="G4163"/>
    </row>
    <row r="4164" spans="1:7" ht="15" customHeight="1" x14ac:dyDescent="0.2">
      <c r="A4164"/>
      <c r="B4164"/>
      <c r="C4164"/>
      <c r="D4164"/>
      <c r="E4164"/>
      <c r="F4164"/>
      <c r="G4164"/>
    </row>
    <row r="4165" spans="1:7" ht="15" customHeight="1" x14ac:dyDescent="0.2">
      <c r="A4165"/>
      <c r="B4165"/>
      <c r="C4165"/>
      <c r="D4165"/>
      <c r="E4165"/>
      <c r="F4165"/>
      <c r="G4165"/>
    </row>
    <row r="4166" spans="1:7" ht="15" customHeight="1" x14ac:dyDescent="0.2">
      <c r="A4166"/>
      <c r="B4166"/>
      <c r="C4166"/>
      <c r="D4166"/>
      <c r="E4166"/>
      <c r="F4166"/>
      <c r="G4166"/>
    </row>
    <row r="4167" spans="1:7" ht="15" customHeight="1" x14ac:dyDescent="0.2">
      <c r="A4167"/>
      <c r="B4167"/>
      <c r="C4167"/>
      <c r="D4167"/>
      <c r="E4167"/>
      <c r="F4167"/>
      <c r="G4167"/>
    </row>
    <row r="4168" spans="1:7" ht="15" customHeight="1" x14ac:dyDescent="0.2">
      <c r="A4168"/>
      <c r="B4168"/>
      <c r="C4168"/>
      <c r="D4168"/>
      <c r="E4168"/>
      <c r="F4168"/>
      <c r="G4168"/>
    </row>
    <row r="4169" spans="1:7" ht="15" customHeight="1" x14ac:dyDescent="0.2">
      <c r="A4169"/>
      <c r="B4169"/>
      <c r="C4169"/>
      <c r="D4169"/>
      <c r="E4169"/>
      <c r="F4169"/>
      <c r="G4169"/>
    </row>
    <row r="4170" spans="1:7" ht="15" customHeight="1" x14ac:dyDescent="0.2">
      <c r="A4170"/>
      <c r="B4170"/>
      <c r="C4170"/>
      <c r="D4170"/>
      <c r="E4170"/>
      <c r="F4170"/>
      <c r="G4170"/>
    </row>
    <row r="4171" spans="1:7" ht="15" customHeight="1" x14ac:dyDescent="0.2">
      <c r="A4171"/>
      <c r="B4171"/>
      <c r="C4171"/>
      <c r="D4171"/>
      <c r="E4171"/>
      <c r="F4171"/>
      <c r="G4171"/>
    </row>
    <row r="4172" spans="1:7" ht="15" customHeight="1" x14ac:dyDescent="0.2">
      <c r="A4172"/>
      <c r="B4172"/>
      <c r="C4172"/>
      <c r="D4172"/>
      <c r="E4172"/>
      <c r="F4172"/>
      <c r="G4172"/>
    </row>
    <row r="4173" spans="1:7" ht="15" customHeight="1" x14ac:dyDescent="0.2">
      <c r="A4173"/>
      <c r="B4173"/>
      <c r="C4173"/>
      <c r="D4173"/>
      <c r="E4173"/>
      <c r="F4173"/>
      <c r="G4173"/>
    </row>
    <row r="4174" spans="1:7" ht="15" customHeight="1" x14ac:dyDescent="0.2">
      <c r="A4174"/>
      <c r="B4174"/>
      <c r="C4174"/>
      <c r="D4174"/>
      <c r="E4174"/>
      <c r="F4174"/>
      <c r="G4174"/>
    </row>
    <row r="4175" spans="1:7" ht="15" customHeight="1" x14ac:dyDescent="0.2">
      <c r="A4175"/>
      <c r="B4175"/>
      <c r="C4175"/>
      <c r="D4175"/>
      <c r="E4175"/>
      <c r="F4175"/>
      <c r="G4175"/>
    </row>
    <row r="4176" spans="1:7" ht="15" customHeight="1" x14ac:dyDescent="0.2">
      <c r="A4176"/>
      <c r="B4176"/>
      <c r="C4176"/>
      <c r="D4176"/>
      <c r="E4176"/>
      <c r="F4176"/>
      <c r="G4176"/>
    </row>
    <row r="4177" spans="1:7" ht="15" customHeight="1" x14ac:dyDescent="0.2">
      <c r="A4177"/>
      <c r="B4177"/>
      <c r="C4177"/>
      <c r="D4177"/>
      <c r="E4177"/>
      <c r="F4177"/>
      <c r="G4177"/>
    </row>
    <row r="4178" spans="1:7" ht="15" customHeight="1" x14ac:dyDescent="0.2">
      <c r="A4178"/>
      <c r="B4178"/>
      <c r="C4178"/>
      <c r="D4178"/>
      <c r="E4178"/>
      <c r="F4178"/>
      <c r="G4178"/>
    </row>
    <row r="4179" spans="1:7" ht="15" customHeight="1" x14ac:dyDescent="0.2">
      <c r="A4179"/>
      <c r="B4179"/>
      <c r="C4179"/>
      <c r="D4179"/>
      <c r="E4179"/>
      <c r="F4179"/>
      <c r="G4179"/>
    </row>
    <row r="4180" spans="1:7" ht="15" customHeight="1" x14ac:dyDescent="0.2">
      <c r="A4180"/>
      <c r="B4180"/>
      <c r="C4180"/>
      <c r="D4180"/>
      <c r="E4180"/>
      <c r="F4180"/>
      <c r="G4180"/>
    </row>
    <row r="4181" spans="1:7" ht="15" customHeight="1" x14ac:dyDescent="0.2">
      <c r="A4181"/>
      <c r="B4181"/>
      <c r="C4181"/>
      <c r="D4181"/>
      <c r="E4181"/>
      <c r="F4181"/>
      <c r="G4181"/>
    </row>
    <row r="4182" spans="1:7" ht="15" customHeight="1" x14ac:dyDescent="0.2">
      <c r="A4182"/>
      <c r="B4182"/>
      <c r="C4182"/>
      <c r="D4182"/>
      <c r="E4182"/>
      <c r="F4182"/>
      <c r="G4182"/>
    </row>
    <row r="4183" spans="1:7" ht="15" customHeight="1" x14ac:dyDescent="0.2">
      <c r="A4183"/>
      <c r="B4183"/>
      <c r="C4183"/>
      <c r="D4183"/>
      <c r="E4183"/>
      <c r="F4183"/>
      <c r="G4183"/>
    </row>
    <row r="4184" spans="1:7" ht="15" customHeight="1" x14ac:dyDescent="0.2">
      <c r="A4184"/>
      <c r="B4184"/>
      <c r="C4184"/>
      <c r="D4184"/>
      <c r="E4184"/>
      <c r="F4184"/>
      <c r="G4184"/>
    </row>
    <row r="4185" spans="1:7" ht="15" customHeight="1" x14ac:dyDescent="0.2">
      <c r="A4185"/>
      <c r="B4185"/>
      <c r="C4185"/>
      <c r="D4185"/>
      <c r="E4185"/>
      <c r="F4185"/>
      <c r="G4185"/>
    </row>
    <row r="4186" spans="1:7" ht="15" customHeight="1" x14ac:dyDescent="0.2">
      <c r="A4186"/>
      <c r="B4186"/>
      <c r="C4186"/>
      <c r="D4186"/>
      <c r="E4186"/>
      <c r="F4186"/>
      <c r="G4186"/>
    </row>
    <row r="4187" spans="1:7" ht="15" customHeight="1" x14ac:dyDescent="0.2">
      <c r="A4187"/>
      <c r="B4187"/>
      <c r="C4187"/>
      <c r="D4187"/>
      <c r="E4187"/>
      <c r="F4187"/>
      <c r="G4187"/>
    </row>
    <row r="4188" spans="1:7" ht="15" customHeight="1" x14ac:dyDescent="0.2">
      <c r="A4188"/>
      <c r="B4188"/>
      <c r="C4188"/>
      <c r="D4188"/>
      <c r="E4188"/>
      <c r="F4188"/>
      <c r="G4188"/>
    </row>
    <row r="4189" spans="1:7" ht="15" customHeight="1" x14ac:dyDescent="0.2">
      <c r="A4189"/>
      <c r="B4189"/>
      <c r="C4189"/>
      <c r="D4189"/>
      <c r="E4189"/>
      <c r="F4189"/>
      <c r="G4189"/>
    </row>
    <row r="4190" spans="1:7" ht="15" customHeight="1" x14ac:dyDescent="0.2">
      <c r="A4190"/>
      <c r="B4190"/>
      <c r="C4190"/>
      <c r="D4190"/>
      <c r="E4190"/>
      <c r="F4190"/>
      <c r="G4190"/>
    </row>
    <row r="4191" spans="1:7" ht="15" customHeight="1" x14ac:dyDescent="0.2">
      <c r="A4191"/>
      <c r="B4191"/>
      <c r="C4191"/>
      <c r="D4191"/>
      <c r="E4191"/>
      <c r="F4191"/>
      <c r="G4191"/>
    </row>
    <row r="4192" spans="1:7" ht="15" customHeight="1" x14ac:dyDescent="0.2">
      <c r="A4192"/>
      <c r="B4192"/>
      <c r="C4192"/>
      <c r="D4192"/>
      <c r="E4192"/>
      <c r="F4192"/>
      <c r="G4192"/>
    </row>
    <row r="4193" spans="1:7" ht="15" customHeight="1" x14ac:dyDescent="0.2">
      <c r="A4193"/>
      <c r="B4193"/>
      <c r="C4193"/>
      <c r="D4193"/>
      <c r="E4193"/>
      <c r="F4193"/>
      <c r="G4193"/>
    </row>
    <row r="4194" spans="1:7" ht="15" customHeight="1" x14ac:dyDescent="0.2">
      <c r="A4194"/>
      <c r="B4194"/>
      <c r="C4194"/>
      <c r="D4194"/>
      <c r="E4194"/>
      <c r="F4194"/>
      <c r="G4194"/>
    </row>
    <row r="4195" spans="1:7" ht="15" customHeight="1" x14ac:dyDescent="0.2">
      <c r="A4195"/>
      <c r="B4195"/>
      <c r="C4195"/>
      <c r="D4195"/>
      <c r="E4195"/>
      <c r="F4195"/>
      <c r="G4195"/>
    </row>
    <row r="4196" spans="1:7" ht="15" customHeight="1" x14ac:dyDescent="0.2">
      <c r="A4196"/>
      <c r="B4196"/>
      <c r="C4196"/>
      <c r="D4196"/>
      <c r="E4196"/>
      <c r="F4196"/>
      <c r="G4196"/>
    </row>
    <row r="4197" spans="1:7" ht="15" customHeight="1" x14ac:dyDescent="0.2">
      <c r="A4197"/>
      <c r="B4197"/>
      <c r="C4197"/>
      <c r="D4197"/>
      <c r="E4197"/>
      <c r="F4197"/>
      <c r="G4197"/>
    </row>
    <row r="4198" spans="1:7" ht="15" customHeight="1" x14ac:dyDescent="0.2">
      <c r="A4198"/>
      <c r="B4198"/>
      <c r="C4198"/>
      <c r="D4198"/>
      <c r="E4198"/>
      <c r="F4198"/>
      <c r="G4198"/>
    </row>
    <row r="4199" spans="1:7" ht="15" customHeight="1" x14ac:dyDescent="0.2">
      <c r="A4199"/>
      <c r="B4199"/>
      <c r="C4199"/>
      <c r="D4199"/>
      <c r="E4199"/>
      <c r="F4199"/>
      <c r="G4199"/>
    </row>
    <row r="4200" spans="1:7" ht="15" customHeight="1" x14ac:dyDescent="0.2">
      <c r="A4200"/>
      <c r="B4200"/>
      <c r="C4200"/>
      <c r="D4200"/>
      <c r="E4200"/>
      <c r="F4200"/>
      <c r="G4200"/>
    </row>
    <row r="4201" spans="1:7" ht="15" customHeight="1" x14ac:dyDescent="0.2">
      <c r="A4201"/>
      <c r="B4201"/>
      <c r="C4201"/>
      <c r="D4201"/>
      <c r="E4201"/>
      <c r="F4201"/>
      <c r="G4201"/>
    </row>
    <row r="4202" spans="1:7" ht="15" customHeight="1" x14ac:dyDescent="0.2">
      <c r="A4202"/>
      <c r="B4202"/>
      <c r="C4202"/>
      <c r="D4202"/>
      <c r="E4202"/>
      <c r="F4202"/>
      <c r="G4202"/>
    </row>
    <row r="4203" spans="1:7" ht="15" customHeight="1" x14ac:dyDescent="0.2">
      <c r="A4203"/>
      <c r="B4203"/>
      <c r="C4203"/>
      <c r="D4203"/>
      <c r="E4203"/>
      <c r="F4203"/>
      <c r="G4203"/>
    </row>
    <row r="4204" spans="1:7" ht="15" customHeight="1" x14ac:dyDescent="0.2">
      <c r="A4204"/>
      <c r="B4204"/>
      <c r="C4204"/>
      <c r="D4204"/>
      <c r="E4204"/>
      <c r="F4204"/>
      <c r="G4204"/>
    </row>
    <row r="4205" spans="1:7" ht="15" customHeight="1" x14ac:dyDescent="0.2">
      <c r="A4205"/>
      <c r="B4205"/>
      <c r="C4205"/>
      <c r="D4205"/>
      <c r="E4205"/>
      <c r="F4205"/>
      <c r="G4205"/>
    </row>
    <row r="4206" spans="1:7" ht="15" customHeight="1" x14ac:dyDescent="0.2">
      <c r="A4206"/>
      <c r="B4206"/>
      <c r="C4206"/>
      <c r="D4206"/>
      <c r="E4206"/>
      <c r="F4206"/>
      <c r="G4206"/>
    </row>
    <row r="4207" spans="1:7" ht="15" customHeight="1" x14ac:dyDescent="0.2">
      <c r="A4207"/>
      <c r="B4207"/>
      <c r="C4207"/>
      <c r="D4207"/>
      <c r="E4207"/>
      <c r="F4207"/>
      <c r="G4207"/>
    </row>
    <row r="4208" spans="1:7" ht="15" customHeight="1" x14ac:dyDescent="0.2">
      <c r="A4208"/>
      <c r="B4208"/>
      <c r="C4208"/>
      <c r="D4208"/>
      <c r="E4208"/>
      <c r="F4208"/>
      <c r="G4208"/>
    </row>
    <row r="4209" spans="1:7" ht="15" customHeight="1" x14ac:dyDescent="0.2">
      <c r="A4209"/>
      <c r="B4209"/>
      <c r="C4209"/>
      <c r="D4209"/>
      <c r="E4209"/>
      <c r="F4209"/>
      <c r="G4209"/>
    </row>
    <row r="4210" spans="1:7" ht="15" customHeight="1" x14ac:dyDescent="0.2">
      <c r="A4210"/>
      <c r="B4210"/>
      <c r="C4210"/>
      <c r="D4210"/>
      <c r="E4210"/>
      <c r="F4210"/>
      <c r="G4210"/>
    </row>
    <row r="4211" spans="1:7" ht="15" customHeight="1" x14ac:dyDescent="0.2">
      <c r="A4211"/>
      <c r="B4211"/>
      <c r="C4211"/>
      <c r="D4211"/>
      <c r="E4211"/>
      <c r="F4211"/>
      <c r="G4211"/>
    </row>
    <row r="4212" spans="1:7" ht="15" customHeight="1" x14ac:dyDescent="0.2">
      <c r="A4212"/>
      <c r="B4212"/>
      <c r="C4212"/>
      <c r="D4212"/>
      <c r="E4212"/>
      <c r="F4212"/>
      <c r="G4212"/>
    </row>
    <row r="4213" spans="1:7" ht="15" customHeight="1" x14ac:dyDescent="0.2">
      <c r="A4213"/>
      <c r="B4213"/>
      <c r="C4213"/>
      <c r="D4213"/>
      <c r="E4213"/>
      <c r="F4213"/>
      <c r="G4213"/>
    </row>
    <row r="4214" spans="1:7" ht="15" customHeight="1" x14ac:dyDescent="0.2">
      <c r="A4214"/>
      <c r="B4214"/>
      <c r="C4214"/>
      <c r="D4214"/>
      <c r="E4214"/>
      <c r="F4214"/>
      <c r="G4214"/>
    </row>
    <row r="4215" spans="1:7" ht="15" customHeight="1" x14ac:dyDescent="0.2">
      <c r="A4215"/>
      <c r="B4215"/>
      <c r="C4215"/>
      <c r="D4215"/>
      <c r="E4215"/>
      <c r="F4215"/>
      <c r="G4215"/>
    </row>
    <row r="4216" spans="1:7" ht="15" customHeight="1" x14ac:dyDescent="0.2">
      <c r="A4216"/>
      <c r="B4216"/>
      <c r="C4216"/>
      <c r="D4216"/>
      <c r="E4216"/>
      <c r="F4216"/>
      <c r="G4216"/>
    </row>
    <row r="4217" spans="1:7" ht="15" customHeight="1" x14ac:dyDescent="0.2">
      <c r="A4217"/>
      <c r="B4217"/>
      <c r="C4217"/>
      <c r="D4217"/>
      <c r="E4217"/>
      <c r="F4217"/>
      <c r="G4217"/>
    </row>
    <row r="4218" spans="1:7" ht="15" customHeight="1" x14ac:dyDescent="0.2">
      <c r="A4218"/>
      <c r="B4218"/>
      <c r="C4218"/>
      <c r="D4218"/>
      <c r="E4218"/>
      <c r="F4218"/>
      <c r="G4218"/>
    </row>
    <row r="4219" spans="1:7" ht="15" customHeight="1" x14ac:dyDescent="0.2">
      <c r="A4219"/>
      <c r="B4219"/>
      <c r="C4219"/>
      <c r="D4219"/>
      <c r="E4219"/>
      <c r="F4219"/>
      <c r="G4219"/>
    </row>
    <row r="4220" spans="1:7" ht="15" customHeight="1" x14ac:dyDescent="0.2">
      <c r="A4220"/>
      <c r="B4220"/>
      <c r="C4220"/>
      <c r="D4220"/>
      <c r="E4220"/>
      <c r="F4220"/>
      <c r="G4220"/>
    </row>
    <row r="4221" spans="1:7" ht="15" customHeight="1" x14ac:dyDescent="0.2">
      <c r="A4221"/>
      <c r="B4221"/>
      <c r="C4221"/>
      <c r="D4221"/>
      <c r="E4221"/>
      <c r="F4221"/>
      <c r="G4221"/>
    </row>
    <row r="4222" spans="1:7" ht="15" customHeight="1" x14ac:dyDescent="0.2">
      <c r="A4222"/>
      <c r="B4222"/>
      <c r="C4222"/>
      <c r="D4222"/>
      <c r="E4222"/>
      <c r="F4222"/>
      <c r="G4222"/>
    </row>
    <row r="4223" spans="1:7" ht="15" customHeight="1" x14ac:dyDescent="0.2">
      <c r="A4223"/>
      <c r="B4223"/>
      <c r="C4223"/>
      <c r="D4223"/>
      <c r="E4223"/>
      <c r="F4223"/>
      <c r="G4223"/>
    </row>
    <row r="4224" spans="1:7" ht="15" customHeight="1" x14ac:dyDescent="0.2">
      <c r="A4224"/>
      <c r="B4224"/>
      <c r="C4224"/>
      <c r="D4224"/>
      <c r="E4224"/>
      <c r="F4224"/>
      <c r="G4224"/>
    </row>
    <row r="4225" spans="1:7" ht="15" customHeight="1" x14ac:dyDescent="0.2">
      <c r="A4225"/>
      <c r="B4225"/>
      <c r="C4225"/>
      <c r="D4225"/>
      <c r="E4225"/>
      <c r="F4225"/>
      <c r="G4225"/>
    </row>
    <row r="4226" spans="1:7" ht="15" customHeight="1" x14ac:dyDescent="0.2">
      <c r="A4226"/>
      <c r="B4226"/>
      <c r="C4226"/>
      <c r="D4226"/>
      <c r="E4226"/>
      <c r="F4226"/>
      <c r="G4226"/>
    </row>
    <row r="4227" spans="1:7" ht="15" customHeight="1" x14ac:dyDescent="0.2">
      <c r="A4227"/>
      <c r="B4227"/>
      <c r="C4227"/>
      <c r="D4227"/>
      <c r="E4227"/>
      <c r="F4227"/>
      <c r="G4227"/>
    </row>
    <row r="4228" spans="1:7" ht="15" customHeight="1" x14ac:dyDescent="0.2">
      <c r="A4228"/>
      <c r="B4228"/>
      <c r="C4228"/>
      <c r="D4228"/>
      <c r="E4228"/>
      <c r="F4228"/>
      <c r="G4228"/>
    </row>
    <row r="4229" spans="1:7" ht="15" customHeight="1" x14ac:dyDescent="0.2">
      <c r="A4229"/>
      <c r="B4229"/>
      <c r="C4229"/>
      <c r="D4229"/>
      <c r="E4229"/>
      <c r="F4229"/>
      <c r="G4229"/>
    </row>
    <row r="4230" spans="1:7" ht="15" customHeight="1" x14ac:dyDescent="0.2">
      <c r="A4230"/>
      <c r="B4230"/>
      <c r="C4230"/>
      <c r="D4230"/>
      <c r="E4230"/>
      <c r="F4230"/>
      <c r="G4230"/>
    </row>
    <row r="4231" spans="1:7" ht="15" customHeight="1" x14ac:dyDescent="0.2">
      <c r="A4231"/>
      <c r="B4231"/>
      <c r="C4231"/>
      <c r="D4231"/>
      <c r="E4231"/>
      <c r="F4231"/>
      <c r="G4231"/>
    </row>
    <row r="4232" spans="1:7" ht="15" customHeight="1" x14ac:dyDescent="0.2">
      <c r="A4232"/>
      <c r="B4232"/>
      <c r="C4232"/>
      <c r="D4232"/>
      <c r="E4232"/>
      <c r="F4232"/>
      <c r="G4232"/>
    </row>
    <row r="4233" spans="1:7" ht="15" customHeight="1" x14ac:dyDescent="0.2">
      <c r="A4233"/>
      <c r="B4233"/>
      <c r="C4233"/>
      <c r="D4233"/>
      <c r="E4233"/>
      <c r="F4233"/>
      <c r="G4233"/>
    </row>
    <row r="4234" spans="1:7" ht="15" customHeight="1" x14ac:dyDescent="0.2">
      <c r="A4234"/>
      <c r="B4234"/>
      <c r="C4234"/>
      <c r="D4234"/>
      <c r="E4234"/>
      <c r="F4234"/>
      <c r="G4234"/>
    </row>
    <row r="4235" spans="1:7" ht="15" customHeight="1" x14ac:dyDescent="0.2">
      <c r="A4235"/>
      <c r="B4235"/>
      <c r="C4235"/>
      <c r="D4235"/>
      <c r="E4235"/>
      <c r="F4235"/>
      <c r="G4235"/>
    </row>
    <row r="4236" spans="1:7" ht="15" customHeight="1" x14ac:dyDescent="0.2">
      <c r="A4236"/>
      <c r="B4236"/>
      <c r="C4236"/>
      <c r="D4236"/>
      <c r="E4236"/>
      <c r="F4236"/>
      <c r="G4236"/>
    </row>
    <row r="4237" spans="1:7" ht="15" customHeight="1" x14ac:dyDescent="0.2">
      <c r="A4237"/>
      <c r="B4237"/>
      <c r="C4237"/>
      <c r="D4237"/>
      <c r="E4237"/>
      <c r="F4237"/>
      <c r="G4237"/>
    </row>
    <row r="4238" spans="1:7" ht="15" customHeight="1" x14ac:dyDescent="0.2">
      <c r="A4238"/>
      <c r="B4238"/>
      <c r="C4238"/>
      <c r="D4238"/>
      <c r="E4238"/>
      <c r="F4238"/>
      <c r="G4238"/>
    </row>
    <row r="4239" spans="1:7" ht="15" customHeight="1" x14ac:dyDescent="0.2">
      <c r="A4239"/>
      <c r="B4239"/>
      <c r="C4239"/>
      <c r="D4239"/>
      <c r="E4239"/>
      <c r="F4239"/>
      <c r="G4239"/>
    </row>
    <row r="4240" spans="1:7" ht="15" customHeight="1" x14ac:dyDescent="0.2">
      <c r="A4240"/>
      <c r="B4240"/>
      <c r="C4240"/>
      <c r="D4240"/>
      <c r="E4240"/>
      <c r="F4240"/>
      <c r="G4240"/>
    </row>
    <row r="4241" spans="1:7" ht="15" customHeight="1" x14ac:dyDescent="0.2">
      <c r="A4241"/>
      <c r="B4241"/>
      <c r="C4241"/>
      <c r="D4241"/>
      <c r="E4241"/>
      <c r="F4241"/>
      <c r="G4241"/>
    </row>
    <row r="4242" spans="1:7" ht="15" customHeight="1" x14ac:dyDescent="0.2">
      <c r="A4242"/>
      <c r="B4242"/>
      <c r="C4242"/>
      <c r="D4242"/>
      <c r="E4242"/>
      <c r="F4242"/>
      <c r="G4242"/>
    </row>
    <row r="4243" spans="1:7" ht="15" customHeight="1" x14ac:dyDescent="0.2">
      <c r="A4243"/>
      <c r="B4243"/>
      <c r="C4243"/>
      <c r="D4243"/>
      <c r="E4243"/>
      <c r="F4243"/>
      <c r="G4243"/>
    </row>
    <row r="4244" spans="1:7" ht="15" customHeight="1" x14ac:dyDescent="0.2">
      <c r="A4244"/>
      <c r="B4244"/>
      <c r="C4244"/>
      <c r="D4244"/>
      <c r="E4244"/>
      <c r="F4244"/>
      <c r="G4244"/>
    </row>
    <row r="4245" spans="1:7" ht="15" customHeight="1" x14ac:dyDescent="0.2">
      <c r="A4245"/>
      <c r="B4245"/>
      <c r="C4245"/>
      <c r="D4245"/>
      <c r="E4245"/>
      <c r="F4245"/>
      <c r="G4245"/>
    </row>
    <row r="4246" spans="1:7" ht="15" customHeight="1" x14ac:dyDescent="0.2">
      <c r="A4246"/>
      <c r="B4246"/>
      <c r="C4246"/>
      <c r="D4246"/>
      <c r="E4246"/>
      <c r="F4246"/>
      <c r="G4246"/>
    </row>
    <row r="4247" spans="1:7" ht="15" customHeight="1" x14ac:dyDescent="0.2">
      <c r="A4247"/>
      <c r="B4247"/>
      <c r="C4247"/>
      <c r="D4247"/>
      <c r="E4247"/>
      <c r="F4247"/>
      <c r="G4247"/>
    </row>
    <row r="4248" spans="1:7" ht="15" customHeight="1" x14ac:dyDescent="0.2">
      <c r="A4248"/>
      <c r="B4248"/>
      <c r="C4248"/>
      <c r="D4248"/>
      <c r="E4248"/>
      <c r="F4248"/>
      <c r="G4248"/>
    </row>
    <row r="4249" spans="1:7" ht="15" customHeight="1" x14ac:dyDescent="0.2">
      <c r="A4249"/>
      <c r="B4249"/>
      <c r="C4249"/>
      <c r="D4249"/>
      <c r="E4249"/>
      <c r="F4249"/>
      <c r="G4249"/>
    </row>
    <row r="4250" spans="1:7" ht="15" customHeight="1" x14ac:dyDescent="0.2">
      <c r="A4250"/>
      <c r="B4250"/>
      <c r="C4250"/>
      <c r="D4250"/>
      <c r="E4250"/>
      <c r="F4250"/>
      <c r="G4250"/>
    </row>
    <row r="4251" spans="1:7" ht="15" customHeight="1" x14ac:dyDescent="0.2">
      <c r="A4251"/>
      <c r="B4251"/>
      <c r="C4251"/>
      <c r="D4251"/>
      <c r="E4251"/>
      <c r="F4251"/>
      <c r="G4251"/>
    </row>
    <row r="4252" spans="1:7" ht="15" customHeight="1" x14ac:dyDescent="0.2">
      <c r="A4252"/>
      <c r="B4252"/>
      <c r="C4252"/>
      <c r="D4252"/>
      <c r="E4252"/>
      <c r="F4252"/>
      <c r="G4252"/>
    </row>
    <row r="4253" spans="1:7" ht="15" customHeight="1" x14ac:dyDescent="0.2">
      <c r="A4253"/>
      <c r="B4253"/>
      <c r="C4253"/>
      <c r="D4253"/>
      <c r="E4253"/>
      <c r="F4253"/>
      <c r="G4253"/>
    </row>
    <row r="4254" spans="1:7" ht="15" customHeight="1" x14ac:dyDescent="0.2">
      <c r="A4254"/>
      <c r="B4254"/>
      <c r="C4254"/>
      <c r="D4254"/>
      <c r="E4254"/>
      <c r="F4254"/>
      <c r="G4254"/>
    </row>
    <row r="4255" spans="1:7" ht="15" customHeight="1" x14ac:dyDescent="0.2">
      <c r="A4255"/>
      <c r="B4255"/>
      <c r="C4255"/>
      <c r="D4255"/>
      <c r="E4255"/>
      <c r="F4255"/>
      <c r="G4255"/>
    </row>
    <row r="4256" spans="1:7" ht="15" customHeight="1" x14ac:dyDescent="0.2">
      <c r="A4256"/>
      <c r="B4256"/>
      <c r="C4256"/>
      <c r="D4256"/>
      <c r="E4256"/>
      <c r="F4256"/>
      <c r="G4256"/>
    </row>
    <row r="4257" spans="1:7" ht="15" customHeight="1" x14ac:dyDescent="0.2">
      <c r="A4257"/>
      <c r="B4257"/>
      <c r="C4257"/>
      <c r="D4257"/>
      <c r="E4257"/>
      <c r="F4257"/>
      <c r="G4257"/>
    </row>
    <row r="4258" spans="1:7" ht="15" customHeight="1" x14ac:dyDescent="0.2">
      <c r="A4258"/>
      <c r="B4258"/>
      <c r="C4258"/>
      <c r="D4258"/>
      <c r="E4258"/>
      <c r="F4258"/>
      <c r="G4258"/>
    </row>
    <row r="4259" spans="1:7" ht="15" customHeight="1" x14ac:dyDescent="0.2">
      <c r="A4259"/>
      <c r="B4259"/>
      <c r="C4259"/>
      <c r="D4259"/>
      <c r="E4259"/>
      <c r="F4259"/>
      <c r="G4259"/>
    </row>
    <row r="4260" spans="1:7" ht="15" customHeight="1" x14ac:dyDescent="0.2">
      <c r="A4260"/>
      <c r="B4260"/>
      <c r="C4260"/>
      <c r="D4260"/>
      <c r="E4260"/>
      <c r="F4260"/>
      <c r="G4260"/>
    </row>
    <row r="4261" spans="1:7" ht="15" customHeight="1" x14ac:dyDescent="0.2">
      <c r="A4261"/>
      <c r="B4261"/>
      <c r="C4261"/>
      <c r="D4261"/>
      <c r="E4261"/>
      <c r="F4261"/>
      <c r="G4261"/>
    </row>
    <row r="4262" spans="1:7" ht="15" customHeight="1" x14ac:dyDescent="0.2">
      <c r="A4262"/>
      <c r="B4262"/>
      <c r="C4262"/>
      <c r="D4262"/>
      <c r="E4262"/>
      <c r="F4262"/>
      <c r="G4262"/>
    </row>
    <row r="4263" spans="1:7" ht="15" customHeight="1" x14ac:dyDescent="0.2">
      <c r="A4263"/>
      <c r="B4263"/>
      <c r="C4263"/>
      <c r="D4263"/>
      <c r="E4263"/>
      <c r="F4263"/>
      <c r="G4263"/>
    </row>
    <row r="4264" spans="1:7" ht="15" customHeight="1" x14ac:dyDescent="0.2">
      <c r="A4264"/>
      <c r="B4264"/>
      <c r="C4264"/>
      <c r="D4264"/>
      <c r="E4264"/>
      <c r="F4264"/>
      <c r="G4264"/>
    </row>
    <row r="4265" spans="1:7" ht="15" customHeight="1" x14ac:dyDescent="0.2">
      <c r="A4265"/>
      <c r="B4265"/>
      <c r="C4265"/>
      <c r="D4265"/>
      <c r="E4265"/>
      <c r="F4265"/>
      <c r="G4265"/>
    </row>
    <row r="4266" spans="1:7" ht="15" customHeight="1" x14ac:dyDescent="0.2">
      <c r="A4266"/>
      <c r="B4266"/>
      <c r="C4266"/>
      <c r="D4266"/>
      <c r="E4266"/>
      <c r="F4266"/>
      <c r="G4266"/>
    </row>
    <row r="4267" spans="1:7" ht="15" customHeight="1" x14ac:dyDescent="0.2">
      <c r="A4267"/>
      <c r="B4267"/>
      <c r="C4267"/>
      <c r="D4267"/>
      <c r="E4267"/>
      <c r="F4267"/>
      <c r="G4267"/>
    </row>
    <row r="4268" spans="1:7" ht="15" customHeight="1" x14ac:dyDescent="0.2">
      <c r="A4268"/>
      <c r="B4268"/>
      <c r="C4268"/>
      <c r="D4268"/>
      <c r="E4268"/>
      <c r="F4268"/>
      <c r="G4268"/>
    </row>
    <row r="4269" spans="1:7" ht="15" customHeight="1" x14ac:dyDescent="0.2">
      <c r="A4269"/>
      <c r="B4269"/>
      <c r="C4269"/>
      <c r="D4269"/>
      <c r="E4269"/>
      <c r="F4269"/>
      <c r="G4269"/>
    </row>
    <row r="4270" spans="1:7" ht="15" customHeight="1" x14ac:dyDescent="0.2">
      <c r="A4270"/>
      <c r="B4270"/>
      <c r="C4270"/>
      <c r="D4270"/>
      <c r="E4270"/>
      <c r="F4270"/>
      <c r="G4270"/>
    </row>
    <row r="4271" spans="1:7" ht="15" customHeight="1" x14ac:dyDescent="0.2">
      <c r="A4271"/>
      <c r="B4271"/>
      <c r="C4271"/>
      <c r="D4271"/>
      <c r="E4271"/>
      <c r="F4271"/>
      <c r="G4271"/>
    </row>
    <row r="4272" spans="1:7" ht="15" customHeight="1" x14ac:dyDescent="0.2">
      <c r="A4272"/>
      <c r="B4272"/>
      <c r="C4272"/>
      <c r="D4272"/>
      <c r="E4272"/>
      <c r="F4272"/>
      <c r="G4272"/>
    </row>
    <row r="4273" spans="1:7" ht="15" customHeight="1" x14ac:dyDescent="0.2">
      <c r="A4273"/>
      <c r="B4273"/>
      <c r="C4273"/>
      <c r="D4273"/>
      <c r="E4273"/>
      <c r="F4273"/>
      <c r="G4273"/>
    </row>
    <row r="4274" spans="1:7" ht="15" customHeight="1" x14ac:dyDescent="0.2">
      <c r="A4274"/>
      <c r="B4274"/>
      <c r="C4274"/>
      <c r="D4274"/>
      <c r="E4274"/>
      <c r="F4274"/>
      <c r="G4274"/>
    </row>
    <row r="4275" spans="1:7" ht="15" customHeight="1" x14ac:dyDescent="0.2">
      <c r="A4275"/>
      <c r="B4275"/>
      <c r="C4275"/>
      <c r="D4275"/>
      <c r="E4275"/>
      <c r="F4275"/>
      <c r="G4275"/>
    </row>
    <row r="4276" spans="1:7" ht="15" customHeight="1" x14ac:dyDescent="0.2">
      <c r="A4276"/>
      <c r="B4276"/>
      <c r="C4276"/>
      <c r="D4276"/>
      <c r="E4276"/>
      <c r="F4276"/>
      <c r="G4276"/>
    </row>
    <row r="4277" spans="1:7" ht="15" customHeight="1" x14ac:dyDescent="0.2">
      <c r="A4277"/>
      <c r="B4277"/>
      <c r="C4277"/>
      <c r="D4277"/>
      <c r="E4277"/>
      <c r="F4277"/>
      <c r="G4277"/>
    </row>
    <row r="4278" spans="1:7" ht="15" customHeight="1" x14ac:dyDescent="0.2">
      <c r="A4278"/>
      <c r="B4278"/>
      <c r="C4278"/>
      <c r="D4278"/>
      <c r="E4278"/>
      <c r="F4278"/>
      <c r="G4278"/>
    </row>
    <row r="4279" spans="1:7" ht="15" customHeight="1" x14ac:dyDescent="0.2">
      <c r="A4279"/>
      <c r="B4279"/>
      <c r="C4279"/>
      <c r="D4279"/>
      <c r="E4279"/>
      <c r="F4279"/>
      <c r="G4279"/>
    </row>
    <row r="4280" spans="1:7" ht="15" customHeight="1" x14ac:dyDescent="0.2">
      <c r="A4280"/>
      <c r="B4280"/>
      <c r="C4280"/>
      <c r="D4280"/>
      <c r="E4280"/>
      <c r="F4280"/>
      <c r="G4280"/>
    </row>
    <row r="4281" spans="1:7" ht="15" customHeight="1" x14ac:dyDescent="0.2">
      <c r="A4281"/>
      <c r="B4281"/>
      <c r="C4281"/>
      <c r="D4281"/>
      <c r="E4281"/>
      <c r="F4281"/>
      <c r="G4281"/>
    </row>
    <row r="4282" spans="1:7" ht="15" customHeight="1" x14ac:dyDescent="0.2">
      <c r="A4282"/>
      <c r="B4282"/>
      <c r="C4282"/>
      <c r="D4282"/>
      <c r="E4282"/>
      <c r="F4282"/>
      <c r="G4282"/>
    </row>
    <row r="4283" spans="1:7" ht="15" customHeight="1" x14ac:dyDescent="0.2">
      <c r="A4283"/>
      <c r="B4283"/>
      <c r="C4283"/>
      <c r="D4283"/>
      <c r="E4283"/>
      <c r="F4283"/>
      <c r="G4283"/>
    </row>
    <row r="4284" spans="1:7" ht="15" customHeight="1" x14ac:dyDescent="0.2">
      <c r="A4284"/>
      <c r="B4284"/>
      <c r="C4284"/>
      <c r="D4284"/>
      <c r="E4284"/>
      <c r="F4284"/>
      <c r="G4284"/>
    </row>
    <row r="4285" spans="1:7" ht="15" customHeight="1" x14ac:dyDescent="0.2">
      <c r="A4285"/>
      <c r="B4285"/>
      <c r="C4285"/>
      <c r="D4285"/>
      <c r="E4285"/>
      <c r="F4285"/>
      <c r="G4285"/>
    </row>
    <row r="4286" spans="1:7" ht="15" customHeight="1" x14ac:dyDescent="0.2">
      <c r="A4286"/>
      <c r="B4286"/>
      <c r="C4286"/>
      <c r="D4286"/>
      <c r="E4286"/>
      <c r="F4286"/>
      <c r="G4286"/>
    </row>
    <row r="4287" spans="1:7" ht="15" customHeight="1" x14ac:dyDescent="0.2">
      <c r="A4287"/>
      <c r="B4287"/>
      <c r="C4287"/>
      <c r="D4287"/>
      <c r="E4287"/>
      <c r="F4287"/>
      <c r="G4287"/>
    </row>
    <row r="4288" spans="1:7" ht="15" customHeight="1" x14ac:dyDescent="0.2">
      <c r="A4288"/>
      <c r="B4288"/>
      <c r="C4288"/>
      <c r="D4288"/>
      <c r="E4288"/>
      <c r="F4288"/>
      <c r="G4288"/>
    </row>
    <row r="4289" spans="1:7" ht="15" customHeight="1" x14ac:dyDescent="0.2">
      <c r="A4289"/>
      <c r="B4289"/>
      <c r="C4289"/>
      <c r="D4289"/>
      <c r="E4289"/>
      <c r="F4289"/>
      <c r="G4289"/>
    </row>
    <row r="4290" spans="1:7" ht="15" customHeight="1" x14ac:dyDescent="0.2">
      <c r="A4290"/>
      <c r="B4290"/>
      <c r="C4290"/>
      <c r="D4290"/>
      <c r="E4290"/>
      <c r="F4290"/>
      <c r="G4290"/>
    </row>
    <row r="4291" spans="1:7" ht="15" customHeight="1" x14ac:dyDescent="0.2">
      <c r="A4291"/>
      <c r="B4291"/>
      <c r="C4291"/>
      <c r="D4291"/>
      <c r="E4291"/>
      <c r="F4291"/>
      <c r="G4291"/>
    </row>
    <row r="4292" spans="1:7" ht="15" customHeight="1" x14ac:dyDescent="0.2">
      <c r="A4292"/>
      <c r="B4292"/>
      <c r="C4292"/>
      <c r="D4292"/>
      <c r="E4292"/>
      <c r="F4292"/>
      <c r="G4292"/>
    </row>
    <row r="4293" spans="1:7" ht="15" customHeight="1" x14ac:dyDescent="0.2">
      <c r="A4293"/>
      <c r="B4293"/>
      <c r="C4293"/>
      <c r="D4293"/>
      <c r="E4293"/>
      <c r="F4293"/>
      <c r="G4293"/>
    </row>
    <row r="4294" spans="1:7" ht="15" customHeight="1" x14ac:dyDescent="0.2">
      <c r="A4294"/>
      <c r="B4294"/>
      <c r="C4294"/>
      <c r="D4294"/>
      <c r="E4294"/>
      <c r="F4294"/>
      <c r="G4294"/>
    </row>
    <row r="4295" spans="1:7" ht="15" customHeight="1" x14ac:dyDescent="0.2">
      <c r="A4295"/>
      <c r="B4295"/>
      <c r="C4295"/>
      <c r="D4295"/>
      <c r="E4295"/>
      <c r="F4295"/>
      <c r="G4295"/>
    </row>
    <row r="4296" spans="1:7" ht="15" customHeight="1" x14ac:dyDescent="0.2">
      <c r="A4296"/>
      <c r="B4296"/>
      <c r="C4296"/>
      <c r="D4296"/>
      <c r="E4296"/>
      <c r="F4296"/>
      <c r="G4296"/>
    </row>
    <row r="4297" spans="1:7" ht="15" customHeight="1" x14ac:dyDescent="0.2">
      <c r="A4297"/>
      <c r="B4297"/>
      <c r="C4297"/>
      <c r="D4297"/>
      <c r="E4297"/>
      <c r="F4297"/>
      <c r="G4297"/>
    </row>
    <row r="4298" spans="1:7" ht="15" customHeight="1" x14ac:dyDescent="0.2">
      <c r="A4298"/>
      <c r="B4298"/>
      <c r="C4298"/>
      <c r="D4298"/>
      <c r="E4298"/>
      <c r="F4298"/>
      <c r="G4298"/>
    </row>
    <row r="4299" spans="1:7" ht="15" customHeight="1" x14ac:dyDescent="0.2">
      <c r="A4299"/>
      <c r="B4299"/>
      <c r="C4299"/>
      <c r="D4299"/>
      <c r="E4299"/>
      <c r="F4299"/>
      <c r="G4299"/>
    </row>
    <row r="4300" spans="1:7" ht="15" customHeight="1" x14ac:dyDescent="0.2">
      <c r="A4300"/>
      <c r="B4300"/>
      <c r="C4300"/>
      <c r="D4300"/>
      <c r="E4300"/>
      <c r="F4300"/>
      <c r="G4300"/>
    </row>
    <row r="4301" spans="1:7" ht="15" customHeight="1" x14ac:dyDescent="0.2">
      <c r="A4301"/>
      <c r="B4301"/>
      <c r="C4301"/>
      <c r="D4301"/>
      <c r="E4301"/>
      <c r="F4301"/>
      <c r="G4301"/>
    </row>
    <row r="4302" spans="1:7" ht="15" customHeight="1" x14ac:dyDescent="0.2">
      <c r="A4302"/>
      <c r="B4302"/>
      <c r="C4302"/>
      <c r="D4302"/>
      <c r="E4302"/>
      <c r="F4302"/>
      <c r="G4302"/>
    </row>
    <row r="4303" spans="1:7" ht="15" customHeight="1" x14ac:dyDescent="0.2">
      <c r="A4303"/>
      <c r="B4303"/>
      <c r="C4303"/>
      <c r="D4303"/>
      <c r="E4303"/>
      <c r="F4303"/>
      <c r="G4303"/>
    </row>
    <row r="4304" spans="1:7" ht="15" customHeight="1" x14ac:dyDescent="0.2">
      <c r="A4304"/>
      <c r="B4304"/>
      <c r="C4304"/>
      <c r="D4304"/>
      <c r="E4304"/>
      <c r="F4304"/>
      <c r="G4304"/>
    </row>
    <row r="4305" spans="1:7" ht="15" customHeight="1" x14ac:dyDescent="0.2">
      <c r="A4305"/>
      <c r="B4305"/>
      <c r="C4305"/>
      <c r="D4305"/>
      <c r="E4305"/>
      <c r="F4305"/>
      <c r="G4305"/>
    </row>
    <row r="4306" spans="1:7" ht="15" customHeight="1" x14ac:dyDescent="0.2">
      <c r="A4306"/>
      <c r="B4306"/>
      <c r="C4306"/>
      <c r="D4306"/>
      <c r="E4306"/>
      <c r="F4306"/>
      <c r="G4306"/>
    </row>
    <row r="4307" spans="1:7" ht="15" customHeight="1" x14ac:dyDescent="0.2">
      <c r="A4307"/>
      <c r="B4307"/>
      <c r="C4307"/>
      <c r="D4307"/>
      <c r="E4307"/>
      <c r="F4307"/>
      <c r="G4307"/>
    </row>
    <row r="4308" spans="1:7" ht="15" customHeight="1" x14ac:dyDescent="0.2">
      <c r="A4308"/>
      <c r="B4308"/>
      <c r="C4308"/>
      <c r="D4308"/>
      <c r="E4308"/>
      <c r="F4308"/>
      <c r="G4308"/>
    </row>
    <row r="4309" spans="1:7" ht="15" customHeight="1" x14ac:dyDescent="0.2">
      <c r="A4309"/>
      <c r="B4309"/>
      <c r="C4309"/>
      <c r="D4309"/>
      <c r="E4309"/>
      <c r="F4309"/>
      <c r="G4309"/>
    </row>
    <row r="4310" spans="1:7" ht="15" customHeight="1" x14ac:dyDescent="0.2">
      <c r="A4310"/>
      <c r="B4310"/>
      <c r="C4310"/>
      <c r="D4310"/>
      <c r="E4310"/>
      <c r="F4310"/>
      <c r="G4310"/>
    </row>
    <row r="4311" spans="1:7" ht="15" customHeight="1" x14ac:dyDescent="0.2">
      <c r="A4311"/>
      <c r="B4311"/>
      <c r="C4311"/>
      <c r="D4311"/>
      <c r="E4311"/>
      <c r="F4311"/>
      <c r="G4311"/>
    </row>
    <row r="4312" spans="1:7" ht="15" customHeight="1" x14ac:dyDescent="0.2">
      <c r="A4312"/>
      <c r="B4312"/>
      <c r="C4312"/>
      <c r="D4312"/>
      <c r="E4312"/>
      <c r="F4312"/>
      <c r="G4312"/>
    </row>
    <row r="4313" spans="1:7" ht="15" customHeight="1" x14ac:dyDescent="0.2">
      <c r="A4313"/>
      <c r="B4313"/>
      <c r="C4313"/>
      <c r="D4313"/>
      <c r="E4313"/>
      <c r="F4313"/>
      <c r="G4313"/>
    </row>
    <row r="4314" spans="1:7" ht="15" customHeight="1" x14ac:dyDescent="0.2">
      <c r="A4314"/>
      <c r="B4314"/>
      <c r="C4314"/>
      <c r="D4314"/>
      <c r="E4314"/>
      <c r="F4314"/>
      <c r="G4314"/>
    </row>
    <row r="4315" spans="1:7" ht="15" customHeight="1" x14ac:dyDescent="0.2">
      <c r="A4315"/>
      <c r="B4315"/>
      <c r="C4315"/>
      <c r="D4315"/>
      <c r="E4315"/>
      <c r="F4315"/>
      <c r="G4315"/>
    </row>
    <row r="4316" spans="1:7" ht="15" customHeight="1" x14ac:dyDescent="0.2">
      <c r="A4316"/>
      <c r="B4316"/>
      <c r="C4316"/>
      <c r="D4316"/>
      <c r="E4316"/>
      <c r="F4316"/>
      <c r="G4316"/>
    </row>
    <row r="4317" spans="1:7" ht="15" customHeight="1" x14ac:dyDescent="0.2">
      <c r="A4317"/>
      <c r="B4317"/>
      <c r="C4317"/>
      <c r="D4317"/>
      <c r="E4317"/>
      <c r="F4317"/>
      <c r="G4317"/>
    </row>
    <row r="4318" spans="1:7" ht="15" customHeight="1" x14ac:dyDescent="0.2">
      <c r="A4318"/>
      <c r="B4318"/>
      <c r="C4318"/>
      <c r="D4318"/>
      <c r="E4318"/>
      <c r="F4318"/>
      <c r="G4318"/>
    </row>
    <row r="4319" spans="1:7" ht="15" customHeight="1" x14ac:dyDescent="0.2">
      <c r="A4319"/>
      <c r="B4319"/>
      <c r="C4319"/>
      <c r="D4319"/>
      <c r="E4319"/>
      <c r="F4319"/>
      <c r="G4319"/>
    </row>
    <row r="4320" spans="1:7" ht="15" customHeight="1" x14ac:dyDescent="0.2">
      <c r="A4320"/>
      <c r="B4320"/>
      <c r="C4320"/>
      <c r="D4320"/>
      <c r="E4320"/>
      <c r="F4320"/>
      <c r="G4320"/>
    </row>
    <row r="4321" spans="1:7" ht="15" customHeight="1" x14ac:dyDescent="0.2">
      <c r="A4321"/>
      <c r="B4321"/>
      <c r="C4321"/>
      <c r="D4321"/>
      <c r="E4321"/>
      <c r="F4321"/>
      <c r="G4321"/>
    </row>
    <row r="4322" spans="1:7" ht="15" customHeight="1" x14ac:dyDescent="0.2">
      <c r="A4322"/>
      <c r="B4322"/>
      <c r="C4322"/>
      <c r="D4322"/>
      <c r="E4322"/>
      <c r="F4322"/>
      <c r="G4322"/>
    </row>
    <row r="4323" spans="1:7" ht="15" customHeight="1" x14ac:dyDescent="0.2">
      <c r="A4323"/>
      <c r="B4323"/>
      <c r="C4323"/>
      <c r="D4323"/>
      <c r="E4323"/>
      <c r="F4323"/>
      <c r="G4323"/>
    </row>
    <row r="4324" spans="1:7" ht="15" customHeight="1" x14ac:dyDescent="0.2">
      <c r="A4324"/>
      <c r="B4324"/>
      <c r="C4324"/>
      <c r="D4324"/>
      <c r="E4324"/>
      <c r="F4324"/>
      <c r="G4324"/>
    </row>
    <row r="4325" spans="1:7" ht="15" customHeight="1" x14ac:dyDescent="0.2">
      <c r="A4325"/>
      <c r="B4325"/>
      <c r="C4325"/>
      <c r="D4325"/>
      <c r="E4325"/>
      <c r="F4325"/>
      <c r="G4325"/>
    </row>
    <row r="4326" spans="1:7" ht="15" customHeight="1" x14ac:dyDescent="0.2">
      <c r="A4326"/>
      <c r="B4326"/>
      <c r="C4326"/>
      <c r="D4326"/>
      <c r="E4326"/>
      <c r="F4326"/>
      <c r="G4326"/>
    </row>
    <row r="4327" spans="1:7" ht="15" customHeight="1" x14ac:dyDescent="0.2">
      <c r="A4327"/>
      <c r="B4327"/>
      <c r="C4327"/>
      <c r="D4327"/>
      <c r="E4327"/>
      <c r="F4327"/>
      <c r="G4327"/>
    </row>
    <row r="4328" spans="1:7" ht="15" customHeight="1" x14ac:dyDescent="0.2">
      <c r="A4328"/>
      <c r="B4328"/>
      <c r="C4328"/>
      <c r="D4328"/>
      <c r="E4328"/>
      <c r="F4328"/>
      <c r="G4328"/>
    </row>
    <row r="4329" spans="1:7" ht="15" customHeight="1" x14ac:dyDescent="0.2">
      <c r="A4329"/>
      <c r="B4329"/>
      <c r="C4329"/>
      <c r="D4329"/>
      <c r="E4329"/>
      <c r="F4329"/>
      <c r="G4329"/>
    </row>
    <row r="4330" spans="1:7" ht="15" customHeight="1" x14ac:dyDescent="0.2">
      <c r="A4330"/>
      <c r="B4330"/>
      <c r="C4330"/>
      <c r="D4330"/>
      <c r="E4330"/>
      <c r="F4330"/>
      <c r="G4330"/>
    </row>
    <row r="4331" spans="1:7" ht="15" customHeight="1" x14ac:dyDescent="0.2">
      <c r="A4331"/>
      <c r="B4331"/>
      <c r="C4331"/>
      <c r="D4331"/>
      <c r="E4331"/>
      <c r="F4331"/>
      <c r="G4331"/>
    </row>
    <row r="4332" spans="1:7" ht="15" customHeight="1" x14ac:dyDescent="0.2">
      <c r="A4332"/>
      <c r="B4332"/>
      <c r="C4332"/>
      <c r="D4332"/>
      <c r="E4332"/>
      <c r="F4332"/>
      <c r="G4332"/>
    </row>
    <row r="4333" spans="1:7" ht="15" customHeight="1" x14ac:dyDescent="0.2">
      <c r="A4333"/>
      <c r="B4333"/>
      <c r="C4333"/>
      <c r="D4333"/>
      <c r="E4333"/>
      <c r="F4333"/>
      <c r="G4333"/>
    </row>
    <row r="4334" spans="1:7" ht="15" customHeight="1" x14ac:dyDescent="0.2">
      <c r="A4334"/>
      <c r="B4334"/>
      <c r="C4334"/>
      <c r="D4334"/>
      <c r="E4334"/>
      <c r="F4334"/>
      <c r="G4334"/>
    </row>
    <row r="4335" spans="1:7" ht="15" customHeight="1" x14ac:dyDescent="0.2">
      <c r="A4335"/>
      <c r="B4335"/>
      <c r="C4335"/>
      <c r="D4335"/>
      <c r="E4335"/>
      <c r="F4335"/>
      <c r="G4335"/>
    </row>
    <row r="4336" spans="1:7" ht="15" customHeight="1" x14ac:dyDescent="0.2">
      <c r="A4336"/>
      <c r="B4336"/>
      <c r="C4336"/>
      <c r="D4336"/>
      <c r="E4336"/>
      <c r="F4336"/>
      <c r="G4336"/>
    </row>
    <row r="4337" spans="1:7" ht="15" customHeight="1" x14ac:dyDescent="0.2">
      <c r="A4337"/>
      <c r="B4337"/>
      <c r="C4337"/>
      <c r="D4337"/>
      <c r="E4337"/>
      <c r="F4337"/>
      <c r="G4337"/>
    </row>
    <row r="4338" spans="1:7" ht="15" customHeight="1" x14ac:dyDescent="0.2">
      <c r="A4338"/>
      <c r="B4338"/>
      <c r="C4338"/>
      <c r="D4338"/>
      <c r="E4338"/>
      <c r="F4338"/>
      <c r="G4338"/>
    </row>
    <row r="4339" spans="1:7" ht="15" customHeight="1" x14ac:dyDescent="0.2">
      <c r="A4339"/>
      <c r="B4339"/>
      <c r="C4339"/>
      <c r="D4339"/>
      <c r="E4339"/>
      <c r="F4339"/>
      <c r="G4339"/>
    </row>
    <row r="4340" spans="1:7" ht="15" customHeight="1" x14ac:dyDescent="0.2">
      <c r="A4340"/>
      <c r="B4340"/>
      <c r="C4340"/>
      <c r="D4340"/>
      <c r="E4340"/>
      <c r="F4340"/>
      <c r="G4340"/>
    </row>
    <row r="4341" spans="1:7" ht="15" customHeight="1" x14ac:dyDescent="0.2">
      <c r="A4341"/>
      <c r="B4341"/>
      <c r="C4341"/>
      <c r="D4341"/>
      <c r="E4341"/>
      <c r="F4341"/>
      <c r="G4341"/>
    </row>
    <row r="4342" spans="1:7" ht="15" customHeight="1" x14ac:dyDescent="0.2">
      <c r="A4342"/>
      <c r="B4342"/>
      <c r="C4342"/>
      <c r="D4342"/>
      <c r="E4342"/>
      <c r="F4342"/>
      <c r="G4342"/>
    </row>
    <row r="4343" spans="1:7" ht="15" customHeight="1" x14ac:dyDescent="0.2">
      <c r="A4343"/>
      <c r="B4343"/>
      <c r="C4343"/>
      <c r="D4343"/>
      <c r="E4343"/>
      <c r="F4343"/>
      <c r="G4343"/>
    </row>
    <row r="4344" spans="1:7" ht="15" customHeight="1" x14ac:dyDescent="0.2">
      <c r="A4344"/>
      <c r="B4344"/>
      <c r="C4344"/>
      <c r="D4344"/>
      <c r="E4344"/>
      <c r="F4344"/>
      <c r="G4344"/>
    </row>
    <row r="4345" spans="1:7" ht="15" customHeight="1" x14ac:dyDescent="0.2">
      <c r="A4345"/>
      <c r="B4345"/>
      <c r="C4345"/>
      <c r="D4345"/>
      <c r="E4345"/>
      <c r="F4345"/>
      <c r="G4345"/>
    </row>
    <row r="4346" spans="1:7" ht="15" customHeight="1" x14ac:dyDescent="0.2">
      <c r="A4346"/>
      <c r="B4346"/>
      <c r="C4346"/>
      <c r="D4346"/>
      <c r="E4346"/>
      <c r="F4346"/>
      <c r="G4346"/>
    </row>
    <row r="4347" spans="1:7" ht="15" customHeight="1" x14ac:dyDescent="0.2">
      <c r="A4347"/>
      <c r="B4347"/>
      <c r="C4347"/>
      <c r="D4347"/>
      <c r="E4347"/>
      <c r="F4347"/>
      <c r="G4347"/>
    </row>
    <row r="4348" spans="1:7" ht="15" customHeight="1" x14ac:dyDescent="0.2">
      <c r="A4348"/>
      <c r="B4348"/>
      <c r="C4348"/>
      <c r="D4348"/>
      <c r="E4348"/>
      <c r="F4348"/>
      <c r="G4348"/>
    </row>
    <row r="4349" spans="1:7" ht="15" customHeight="1" x14ac:dyDescent="0.2">
      <c r="A4349"/>
      <c r="B4349"/>
      <c r="C4349"/>
      <c r="D4349"/>
      <c r="E4349"/>
      <c r="F4349"/>
      <c r="G4349"/>
    </row>
    <row r="4350" spans="1:7" ht="15" customHeight="1" x14ac:dyDescent="0.2">
      <c r="A4350"/>
      <c r="B4350"/>
      <c r="C4350"/>
      <c r="D4350"/>
      <c r="E4350"/>
      <c r="F4350"/>
      <c r="G4350"/>
    </row>
    <row r="4351" spans="1:7" ht="15" customHeight="1" x14ac:dyDescent="0.2">
      <c r="A4351"/>
      <c r="B4351"/>
      <c r="C4351"/>
      <c r="D4351"/>
      <c r="E4351"/>
      <c r="F4351"/>
      <c r="G4351"/>
    </row>
    <row r="4352" spans="1:7" ht="15" customHeight="1" x14ac:dyDescent="0.2">
      <c r="A4352"/>
      <c r="B4352"/>
      <c r="C4352"/>
      <c r="D4352"/>
      <c r="E4352"/>
      <c r="F4352"/>
      <c r="G4352"/>
    </row>
    <row r="4353" spans="1:7" ht="15" customHeight="1" x14ac:dyDescent="0.2">
      <c r="A4353"/>
      <c r="B4353"/>
      <c r="C4353"/>
      <c r="D4353"/>
      <c r="E4353"/>
      <c r="F4353"/>
      <c r="G4353"/>
    </row>
    <row r="4354" spans="1:7" ht="15" customHeight="1" x14ac:dyDescent="0.2">
      <c r="A4354"/>
      <c r="B4354"/>
      <c r="C4354"/>
      <c r="D4354"/>
      <c r="E4354"/>
      <c r="F4354"/>
      <c r="G4354"/>
    </row>
    <row r="4355" spans="1:7" ht="15" customHeight="1" x14ac:dyDescent="0.2">
      <c r="A4355"/>
      <c r="B4355"/>
      <c r="C4355"/>
      <c r="D4355"/>
      <c r="E4355"/>
      <c r="F4355"/>
      <c r="G4355"/>
    </row>
    <row r="4356" spans="1:7" ht="15" customHeight="1" x14ac:dyDescent="0.2">
      <c r="A4356"/>
      <c r="B4356"/>
      <c r="C4356"/>
      <c r="D4356"/>
      <c r="E4356"/>
      <c r="F4356"/>
      <c r="G4356"/>
    </row>
    <row r="4357" spans="1:7" ht="15" customHeight="1" x14ac:dyDescent="0.2">
      <c r="A4357"/>
      <c r="B4357"/>
      <c r="C4357"/>
      <c r="D4357"/>
      <c r="E4357"/>
      <c r="F4357"/>
      <c r="G4357"/>
    </row>
    <row r="4358" spans="1:7" ht="15" customHeight="1" x14ac:dyDescent="0.2">
      <c r="A4358"/>
      <c r="B4358"/>
      <c r="C4358"/>
      <c r="D4358"/>
      <c r="E4358"/>
      <c r="F4358"/>
      <c r="G4358"/>
    </row>
    <row r="4359" spans="1:7" ht="15" customHeight="1" x14ac:dyDescent="0.2">
      <c r="A4359"/>
      <c r="B4359"/>
      <c r="C4359"/>
      <c r="D4359"/>
      <c r="E4359"/>
      <c r="F4359"/>
      <c r="G4359"/>
    </row>
    <row r="4360" spans="1:7" ht="15" customHeight="1" x14ac:dyDescent="0.2">
      <c r="A4360"/>
      <c r="B4360"/>
      <c r="C4360"/>
      <c r="D4360"/>
      <c r="E4360"/>
      <c r="F4360"/>
      <c r="G4360"/>
    </row>
    <row r="4361" spans="1:7" ht="15" customHeight="1" x14ac:dyDescent="0.2">
      <c r="A4361"/>
      <c r="B4361"/>
      <c r="C4361"/>
      <c r="D4361"/>
      <c r="E4361"/>
      <c r="F4361"/>
      <c r="G4361"/>
    </row>
    <row r="4362" spans="1:7" ht="15" customHeight="1" x14ac:dyDescent="0.2">
      <c r="A4362"/>
      <c r="B4362"/>
      <c r="C4362"/>
      <c r="D4362"/>
      <c r="E4362"/>
      <c r="F4362"/>
      <c r="G4362"/>
    </row>
    <row r="4363" spans="1:7" ht="15" customHeight="1" x14ac:dyDescent="0.2">
      <c r="A4363"/>
      <c r="B4363"/>
      <c r="C4363"/>
      <c r="D4363"/>
      <c r="E4363"/>
      <c r="F4363"/>
      <c r="G4363"/>
    </row>
    <row r="4364" spans="1:7" ht="15" customHeight="1" x14ac:dyDescent="0.2">
      <c r="A4364"/>
      <c r="B4364"/>
      <c r="C4364"/>
      <c r="D4364"/>
      <c r="E4364"/>
      <c r="F4364"/>
      <c r="G4364"/>
    </row>
    <row r="4365" spans="1:7" ht="15" customHeight="1" x14ac:dyDescent="0.2">
      <c r="A4365"/>
      <c r="B4365"/>
      <c r="C4365"/>
      <c r="D4365"/>
      <c r="E4365"/>
      <c r="F4365"/>
      <c r="G4365"/>
    </row>
    <row r="4366" spans="1:7" ht="15" customHeight="1" x14ac:dyDescent="0.2">
      <c r="A4366"/>
      <c r="B4366"/>
      <c r="C4366"/>
      <c r="D4366"/>
      <c r="E4366"/>
      <c r="F4366"/>
      <c r="G4366"/>
    </row>
    <row r="4367" spans="1:7" ht="15" customHeight="1" x14ac:dyDescent="0.2">
      <c r="A4367"/>
      <c r="B4367"/>
      <c r="C4367"/>
      <c r="D4367"/>
      <c r="E4367"/>
      <c r="F4367"/>
      <c r="G4367"/>
    </row>
    <row r="4368" spans="1:7" ht="15" customHeight="1" x14ac:dyDescent="0.2">
      <c r="A4368"/>
      <c r="B4368"/>
      <c r="C4368"/>
      <c r="D4368"/>
      <c r="E4368"/>
      <c r="F4368"/>
      <c r="G4368"/>
    </row>
    <row r="4369" spans="1:7" ht="15" customHeight="1" x14ac:dyDescent="0.2">
      <c r="A4369"/>
      <c r="B4369"/>
      <c r="C4369"/>
      <c r="D4369"/>
      <c r="E4369"/>
      <c r="F4369"/>
      <c r="G4369"/>
    </row>
    <row r="4370" spans="1:7" ht="15" customHeight="1" x14ac:dyDescent="0.2">
      <c r="A4370"/>
      <c r="B4370"/>
      <c r="C4370"/>
      <c r="D4370"/>
      <c r="E4370"/>
      <c r="F4370"/>
      <c r="G4370"/>
    </row>
    <row r="4371" spans="1:7" ht="15" customHeight="1" x14ac:dyDescent="0.2">
      <c r="A4371"/>
      <c r="B4371"/>
      <c r="C4371"/>
      <c r="D4371"/>
      <c r="E4371"/>
      <c r="F4371"/>
      <c r="G4371"/>
    </row>
    <row r="4372" spans="1:7" ht="15" customHeight="1" x14ac:dyDescent="0.2">
      <c r="A4372"/>
      <c r="B4372"/>
      <c r="C4372"/>
      <c r="D4372"/>
      <c r="E4372"/>
      <c r="F4372"/>
      <c r="G4372"/>
    </row>
    <row r="4373" spans="1:7" ht="15" customHeight="1" x14ac:dyDescent="0.2">
      <c r="A4373"/>
      <c r="B4373"/>
      <c r="C4373"/>
      <c r="D4373"/>
      <c r="E4373"/>
      <c r="F4373"/>
      <c r="G4373"/>
    </row>
    <row r="4374" spans="1:7" ht="15" customHeight="1" x14ac:dyDescent="0.2">
      <c r="A4374"/>
      <c r="B4374"/>
      <c r="C4374"/>
      <c r="D4374"/>
      <c r="E4374"/>
      <c r="F4374"/>
      <c r="G4374"/>
    </row>
    <row r="4375" spans="1:7" ht="15" customHeight="1" x14ac:dyDescent="0.2">
      <c r="A4375"/>
      <c r="B4375"/>
      <c r="C4375"/>
      <c r="D4375"/>
      <c r="E4375"/>
      <c r="F4375"/>
      <c r="G4375"/>
    </row>
    <row r="4376" spans="1:7" ht="15" customHeight="1" x14ac:dyDescent="0.2">
      <c r="A4376"/>
      <c r="B4376"/>
      <c r="C4376"/>
      <c r="D4376"/>
      <c r="E4376"/>
      <c r="F4376"/>
      <c r="G4376"/>
    </row>
    <row r="4377" spans="1:7" ht="15" customHeight="1" x14ac:dyDescent="0.2">
      <c r="A4377"/>
      <c r="B4377"/>
      <c r="C4377"/>
      <c r="D4377"/>
      <c r="E4377"/>
      <c r="F4377"/>
      <c r="G4377"/>
    </row>
    <row r="4378" spans="1:7" ht="15" customHeight="1" x14ac:dyDescent="0.2">
      <c r="A4378"/>
      <c r="B4378"/>
      <c r="C4378"/>
      <c r="D4378"/>
      <c r="E4378"/>
      <c r="F4378"/>
      <c r="G4378"/>
    </row>
    <row r="4379" spans="1:7" ht="15" customHeight="1" x14ac:dyDescent="0.2">
      <c r="A4379"/>
      <c r="B4379"/>
      <c r="C4379"/>
      <c r="D4379"/>
      <c r="E4379"/>
      <c r="F4379"/>
      <c r="G4379"/>
    </row>
    <row r="4380" spans="1:7" ht="15" customHeight="1" x14ac:dyDescent="0.2">
      <c r="A4380"/>
      <c r="B4380"/>
      <c r="C4380"/>
      <c r="D4380"/>
      <c r="E4380"/>
      <c r="F4380"/>
      <c r="G4380"/>
    </row>
    <row r="4381" spans="1:7" ht="15" customHeight="1" x14ac:dyDescent="0.2">
      <c r="A4381"/>
      <c r="B4381"/>
      <c r="C4381"/>
      <c r="D4381"/>
      <c r="E4381"/>
      <c r="F4381"/>
      <c r="G4381"/>
    </row>
    <row r="4382" spans="1:7" ht="15" customHeight="1" x14ac:dyDescent="0.2">
      <c r="A4382"/>
      <c r="B4382"/>
      <c r="C4382"/>
      <c r="D4382"/>
      <c r="E4382"/>
      <c r="F4382"/>
      <c r="G4382"/>
    </row>
    <row r="4383" spans="1:7" ht="15" customHeight="1" x14ac:dyDescent="0.2">
      <c r="A4383"/>
      <c r="B4383"/>
      <c r="C4383"/>
      <c r="D4383"/>
      <c r="E4383"/>
      <c r="F4383"/>
      <c r="G4383"/>
    </row>
    <row r="4384" spans="1:7" ht="15" customHeight="1" x14ac:dyDescent="0.2">
      <c r="A4384"/>
      <c r="B4384"/>
      <c r="C4384"/>
      <c r="D4384"/>
      <c r="E4384"/>
      <c r="F4384"/>
      <c r="G4384"/>
    </row>
    <row r="4385" spans="1:7" ht="15" customHeight="1" x14ac:dyDescent="0.2">
      <c r="A4385"/>
      <c r="B4385"/>
      <c r="C4385"/>
      <c r="D4385"/>
      <c r="E4385"/>
      <c r="F4385"/>
      <c r="G4385"/>
    </row>
    <row r="4386" spans="1:7" ht="15" customHeight="1" x14ac:dyDescent="0.2">
      <c r="A4386"/>
      <c r="B4386"/>
      <c r="C4386"/>
      <c r="D4386"/>
      <c r="E4386"/>
      <c r="F4386"/>
      <c r="G4386"/>
    </row>
    <row r="4387" spans="1:7" ht="15" customHeight="1" x14ac:dyDescent="0.2">
      <c r="A4387"/>
      <c r="B4387"/>
      <c r="C4387"/>
      <c r="D4387"/>
      <c r="E4387"/>
      <c r="F4387"/>
      <c r="G4387"/>
    </row>
    <row r="4388" spans="1:7" ht="15" customHeight="1" x14ac:dyDescent="0.2">
      <c r="A4388"/>
      <c r="B4388"/>
      <c r="C4388"/>
      <c r="D4388"/>
      <c r="E4388"/>
      <c r="F4388"/>
      <c r="G4388"/>
    </row>
    <row r="4389" spans="1:7" ht="15" customHeight="1" x14ac:dyDescent="0.2">
      <c r="A4389"/>
      <c r="B4389"/>
      <c r="C4389"/>
      <c r="D4389"/>
      <c r="E4389"/>
      <c r="F4389"/>
      <c r="G4389"/>
    </row>
    <row r="4390" spans="1:7" ht="15" customHeight="1" x14ac:dyDescent="0.2">
      <c r="A4390"/>
      <c r="B4390"/>
      <c r="C4390"/>
      <c r="D4390"/>
      <c r="E4390"/>
      <c r="F4390"/>
      <c r="G4390"/>
    </row>
    <row r="4391" spans="1:7" ht="15" customHeight="1" x14ac:dyDescent="0.2">
      <c r="A4391"/>
      <c r="B4391"/>
      <c r="C4391"/>
      <c r="D4391"/>
      <c r="E4391"/>
      <c r="F4391"/>
      <c r="G4391"/>
    </row>
    <row r="4392" spans="1:7" ht="15" customHeight="1" x14ac:dyDescent="0.2">
      <c r="A4392"/>
      <c r="B4392"/>
      <c r="C4392"/>
      <c r="D4392"/>
      <c r="E4392"/>
      <c r="F4392"/>
      <c r="G4392"/>
    </row>
    <row r="4393" spans="1:7" ht="15" customHeight="1" x14ac:dyDescent="0.2">
      <c r="A4393"/>
      <c r="B4393"/>
      <c r="C4393"/>
      <c r="D4393"/>
      <c r="E4393"/>
      <c r="F4393"/>
      <c r="G4393"/>
    </row>
    <row r="4394" spans="1:7" ht="15" customHeight="1" x14ac:dyDescent="0.2">
      <c r="A4394"/>
      <c r="B4394"/>
      <c r="C4394"/>
      <c r="D4394"/>
      <c r="E4394"/>
      <c r="F4394"/>
      <c r="G4394"/>
    </row>
    <row r="4395" spans="1:7" ht="15" customHeight="1" x14ac:dyDescent="0.2">
      <c r="A4395"/>
      <c r="B4395"/>
      <c r="C4395"/>
      <c r="D4395"/>
      <c r="E4395"/>
      <c r="F4395"/>
      <c r="G4395"/>
    </row>
    <row r="4396" spans="1:7" ht="15" customHeight="1" x14ac:dyDescent="0.2">
      <c r="A4396"/>
      <c r="B4396"/>
      <c r="C4396"/>
      <c r="D4396"/>
      <c r="E4396"/>
      <c r="F4396"/>
      <c r="G4396"/>
    </row>
    <row r="4397" spans="1:7" ht="15" customHeight="1" x14ac:dyDescent="0.2">
      <c r="A4397"/>
      <c r="B4397"/>
      <c r="C4397"/>
      <c r="D4397"/>
      <c r="E4397"/>
      <c r="F4397"/>
      <c r="G4397"/>
    </row>
    <row r="4398" spans="1:7" ht="15" customHeight="1" x14ac:dyDescent="0.2">
      <c r="A4398"/>
      <c r="B4398"/>
      <c r="C4398"/>
      <c r="D4398"/>
      <c r="E4398"/>
      <c r="F4398"/>
      <c r="G4398"/>
    </row>
    <row r="4399" spans="1:7" ht="15" customHeight="1" x14ac:dyDescent="0.2">
      <c r="A4399"/>
      <c r="B4399"/>
      <c r="C4399"/>
      <c r="D4399"/>
      <c r="E4399"/>
      <c r="F4399"/>
      <c r="G4399"/>
    </row>
    <row r="4400" spans="1:7" ht="15" customHeight="1" x14ac:dyDescent="0.2">
      <c r="A4400"/>
      <c r="B4400"/>
      <c r="C4400"/>
      <c r="D4400"/>
      <c r="E4400"/>
      <c r="F4400"/>
      <c r="G4400"/>
    </row>
    <row r="4401" spans="1:7" ht="15" customHeight="1" x14ac:dyDescent="0.2">
      <c r="A4401"/>
      <c r="B4401"/>
      <c r="C4401"/>
      <c r="D4401"/>
      <c r="E4401"/>
      <c r="F4401"/>
      <c r="G4401"/>
    </row>
    <row r="4402" spans="1:7" ht="15" customHeight="1" x14ac:dyDescent="0.2">
      <c r="A4402"/>
      <c r="B4402"/>
      <c r="C4402"/>
      <c r="D4402"/>
      <c r="E4402"/>
      <c r="F4402"/>
      <c r="G4402"/>
    </row>
    <row r="4403" spans="1:7" ht="15" customHeight="1" x14ac:dyDescent="0.2">
      <c r="A4403"/>
      <c r="B4403"/>
      <c r="C4403"/>
      <c r="D4403"/>
      <c r="E4403"/>
      <c r="F4403"/>
      <c r="G4403"/>
    </row>
    <row r="4404" spans="1:7" ht="15" customHeight="1" x14ac:dyDescent="0.2">
      <c r="A4404"/>
      <c r="B4404"/>
      <c r="C4404"/>
      <c r="D4404"/>
      <c r="E4404"/>
      <c r="F4404"/>
      <c r="G4404"/>
    </row>
    <row r="4405" spans="1:7" ht="15" customHeight="1" x14ac:dyDescent="0.2">
      <c r="A4405"/>
      <c r="B4405"/>
      <c r="C4405"/>
      <c r="D4405"/>
      <c r="E4405"/>
      <c r="F4405"/>
      <c r="G4405"/>
    </row>
    <row r="4406" spans="1:7" ht="15" customHeight="1" x14ac:dyDescent="0.2">
      <c r="A4406"/>
      <c r="B4406"/>
      <c r="C4406"/>
      <c r="D4406"/>
      <c r="E4406"/>
      <c r="F4406"/>
      <c r="G4406"/>
    </row>
    <row r="4407" spans="1:7" ht="15" customHeight="1" x14ac:dyDescent="0.2">
      <c r="A4407"/>
      <c r="B4407"/>
      <c r="C4407"/>
      <c r="D4407"/>
      <c r="E4407"/>
      <c r="F4407"/>
      <c r="G4407"/>
    </row>
    <row r="4408" spans="1:7" ht="15" customHeight="1" x14ac:dyDescent="0.2">
      <c r="A4408"/>
      <c r="B4408"/>
      <c r="C4408"/>
      <c r="D4408"/>
      <c r="E4408"/>
      <c r="F4408"/>
      <c r="G4408"/>
    </row>
    <row r="4409" spans="1:7" ht="15" customHeight="1" x14ac:dyDescent="0.2">
      <c r="A4409"/>
      <c r="B4409"/>
      <c r="C4409"/>
      <c r="D4409"/>
      <c r="E4409"/>
      <c r="F4409"/>
      <c r="G4409"/>
    </row>
    <row r="4410" spans="1:7" ht="15" customHeight="1" x14ac:dyDescent="0.2">
      <c r="A4410"/>
      <c r="B4410"/>
      <c r="C4410"/>
      <c r="D4410"/>
      <c r="E4410"/>
      <c r="F4410"/>
      <c r="G4410"/>
    </row>
    <row r="4411" spans="1:7" ht="15" customHeight="1" x14ac:dyDescent="0.2">
      <c r="A4411"/>
      <c r="B4411"/>
      <c r="C4411"/>
      <c r="D4411"/>
      <c r="E4411"/>
      <c r="F4411"/>
      <c r="G4411"/>
    </row>
    <row r="4412" spans="1:7" ht="15" customHeight="1" x14ac:dyDescent="0.2">
      <c r="A4412"/>
      <c r="B4412"/>
      <c r="C4412"/>
      <c r="D4412"/>
      <c r="E4412"/>
      <c r="F4412"/>
      <c r="G4412"/>
    </row>
    <row r="4413" spans="1:7" ht="15" customHeight="1" x14ac:dyDescent="0.2">
      <c r="A4413"/>
      <c r="B4413"/>
      <c r="C4413"/>
      <c r="D4413"/>
      <c r="E4413"/>
      <c r="F4413"/>
      <c r="G4413"/>
    </row>
    <row r="4414" spans="1:7" ht="15" customHeight="1" x14ac:dyDescent="0.2">
      <c r="A4414"/>
      <c r="B4414"/>
      <c r="C4414"/>
      <c r="D4414"/>
      <c r="E4414"/>
      <c r="F4414"/>
      <c r="G4414"/>
    </row>
    <row r="4415" spans="1:7" ht="15" customHeight="1" x14ac:dyDescent="0.2">
      <c r="A4415"/>
      <c r="B4415"/>
      <c r="C4415"/>
      <c r="D4415"/>
      <c r="E4415"/>
      <c r="F4415"/>
      <c r="G4415"/>
    </row>
    <row r="4416" spans="1:7" ht="15" customHeight="1" x14ac:dyDescent="0.2">
      <c r="A4416"/>
      <c r="B4416"/>
      <c r="C4416"/>
      <c r="D4416"/>
      <c r="E4416"/>
      <c r="F4416"/>
      <c r="G4416"/>
    </row>
    <row r="4417" spans="1:7" ht="15" customHeight="1" x14ac:dyDescent="0.2">
      <c r="A4417"/>
      <c r="B4417"/>
      <c r="C4417"/>
      <c r="D4417"/>
      <c r="E4417"/>
      <c r="F4417"/>
      <c r="G4417"/>
    </row>
    <row r="4418" spans="1:7" ht="15" customHeight="1" x14ac:dyDescent="0.2">
      <c r="A4418"/>
      <c r="B4418"/>
      <c r="C4418"/>
      <c r="D4418"/>
      <c r="E4418"/>
      <c r="F4418"/>
      <c r="G4418"/>
    </row>
    <row r="4419" spans="1:7" ht="15" customHeight="1" x14ac:dyDescent="0.2">
      <c r="A4419"/>
      <c r="B4419"/>
      <c r="C4419"/>
      <c r="D4419"/>
      <c r="E4419"/>
      <c r="F4419"/>
      <c r="G4419"/>
    </row>
    <row r="4420" spans="1:7" ht="15" customHeight="1" x14ac:dyDescent="0.2">
      <c r="A4420"/>
      <c r="B4420"/>
      <c r="C4420"/>
      <c r="D4420"/>
      <c r="E4420"/>
      <c r="F4420"/>
      <c r="G4420"/>
    </row>
    <row r="4421" spans="1:7" ht="15" customHeight="1" x14ac:dyDescent="0.2">
      <c r="A4421"/>
      <c r="B4421"/>
      <c r="C4421"/>
      <c r="D4421"/>
      <c r="E4421"/>
      <c r="F4421"/>
      <c r="G4421"/>
    </row>
    <row r="4422" spans="1:7" ht="15" customHeight="1" x14ac:dyDescent="0.2">
      <c r="A4422"/>
      <c r="B4422"/>
      <c r="C4422"/>
      <c r="D4422"/>
      <c r="E4422"/>
      <c r="F4422"/>
      <c r="G4422"/>
    </row>
    <row r="4423" spans="1:7" ht="15" customHeight="1" x14ac:dyDescent="0.2">
      <c r="A4423"/>
      <c r="B4423"/>
      <c r="C4423"/>
      <c r="D4423"/>
      <c r="E4423"/>
      <c r="F4423"/>
      <c r="G4423"/>
    </row>
    <row r="4424" spans="1:7" ht="15" customHeight="1" x14ac:dyDescent="0.2">
      <c r="A4424"/>
      <c r="B4424"/>
      <c r="C4424"/>
      <c r="D4424"/>
      <c r="E4424"/>
      <c r="F4424"/>
      <c r="G4424"/>
    </row>
    <row r="4425" spans="1:7" ht="15" customHeight="1" x14ac:dyDescent="0.2">
      <c r="A4425"/>
      <c r="B4425"/>
      <c r="C4425"/>
      <c r="D4425"/>
      <c r="E4425"/>
      <c r="F4425"/>
      <c r="G4425"/>
    </row>
    <row r="4426" spans="1:7" ht="15" customHeight="1" x14ac:dyDescent="0.2">
      <c r="A4426"/>
      <c r="B4426"/>
      <c r="C4426"/>
      <c r="D4426"/>
      <c r="E4426"/>
      <c r="F4426"/>
      <c r="G4426"/>
    </row>
    <row r="4427" spans="1:7" ht="15" customHeight="1" x14ac:dyDescent="0.2">
      <c r="A4427"/>
      <c r="B4427"/>
      <c r="C4427"/>
      <c r="D4427"/>
      <c r="E4427"/>
      <c r="F4427"/>
      <c r="G4427"/>
    </row>
    <row r="4428" spans="1:7" ht="15" customHeight="1" x14ac:dyDescent="0.2">
      <c r="A4428"/>
      <c r="B4428"/>
      <c r="C4428"/>
      <c r="D4428"/>
      <c r="E4428"/>
      <c r="F4428"/>
      <c r="G4428"/>
    </row>
    <row r="4429" spans="1:7" ht="15" customHeight="1" x14ac:dyDescent="0.2">
      <c r="A4429"/>
      <c r="B4429"/>
      <c r="C4429"/>
      <c r="D4429"/>
      <c r="E4429"/>
      <c r="F4429"/>
      <c r="G4429"/>
    </row>
    <row r="4430" spans="1:7" ht="15" customHeight="1" x14ac:dyDescent="0.2">
      <c r="A4430"/>
      <c r="B4430"/>
      <c r="C4430"/>
      <c r="D4430"/>
      <c r="E4430"/>
      <c r="F4430"/>
      <c r="G4430"/>
    </row>
    <row r="4431" spans="1:7" ht="15" customHeight="1" x14ac:dyDescent="0.2">
      <c r="A4431"/>
      <c r="B4431"/>
      <c r="C4431"/>
      <c r="D4431"/>
      <c r="E4431"/>
      <c r="F4431"/>
      <c r="G4431"/>
    </row>
    <row r="4432" spans="1:7" ht="15" customHeight="1" x14ac:dyDescent="0.2">
      <c r="A4432"/>
      <c r="B4432"/>
      <c r="C4432"/>
      <c r="D4432"/>
      <c r="E4432"/>
      <c r="F4432"/>
      <c r="G4432"/>
    </row>
    <row r="4433" spans="1:7" ht="15" customHeight="1" x14ac:dyDescent="0.2">
      <c r="A4433"/>
      <c r="B4433"/>
      <c r="C4433"/>
      <c r="D4433"/>
      <c r="E4433"/>
      <c r="F4433"/>
      <c r="G4433"/>
    </row>
    <row r="4434" spans="1:7" ht="15" customHeight="1" x14ac:dyDescent="0.2">
      <c r="A4434"/>
      <c r="B4434"/>
      <c r="C4434"/>
      <c r="D4434"/>
      <c r="E4434"/>
      <c r="F4434"/>
      <c r="G4434"/>
    </row>
    <row r="4435" spans="1:7" ht="15" customHeight="1" x14ac:dyDescent="0.2">
      <c r="A4435"/>
      <c r="B4435"/>
      <c r="C4435"/>
      <c r="D4435"/>
      <c r="E4435"/>
      <c r="F4435"/>
      <c r="G4435"/>
    </row>
    <row r="4436" spans="1:7" ht="15" customHeight="1" x14ac:dyDescent="0.2">
      <c r="A4436"/>
      <c r="B4436"/>
      <c r="C4436"/>
      <c r="D4436"/>
      <c r="E4436"/>
      <c r="F4436"/>
      <c r="G4436"/>
    </row>
    <row r="4437" spans="1:7" ht="15" customHeight="1" x14ac:dyDescent="0.2">
      <c r="A4437"/>
      <c r="B4437"/>
      <c r="C4437"/>
      <c r="D4437"/>
      <c r="E4437"/>
      <c r="F4437"/>
      <c r="G4437"/>
    </row>
    <row r="4438" spans="1:7" ht="15" customHeight="1" x14ac:dyDescent="0.2">
      <c r="A4438"/>
      <c r="B4438"/>
      <c r="C4438"/>
      <c r="D4438"/>
      <c r="E4438"/>
      <c r="F4438"/>
      <c r="G4438"/>
    </row>
    <row r="4439" spans="1:7" ht="15" customHeight="1" x14ac:dyDescent="0.2">
      <c r="A4439"/>
      <c r="B4439"/>
      <c r="C4439"/>
      <c r="D4439"/>
      <c r="E4439"/>
      <c r="F4439"/>
      <c r="G4439"/>
    </row>
    <row r="4440" spans="1:7" ht="15" customHeight="1" x14ac:dyDescent="0.2">
      <c r="A4440"/>
      <c r="B4440"/>
      <c r="C4440"/>
      <c r="D4440"/>
      <c r="E4440"/>
      <c r="F4440"/>
      <c r="G4440"/>
    </row>
    <row r="4441" spans="1:7" ht="15" customHeight="1" x14ac:dyDescent="0.2">
      <c r="A4441"/>
      <c r="B4441"/>
      <c r="C4441"/>
      <c r="D4441"/>
      <c r="E4441"/>
      <c r="F4441"/>
      <c r="G4441"/>
    </row>
    <row r="4442" spans="1:7" ht="15" customHeight="1" x14ac:dyDescent="0.2">
      <c r="A4442"/>
      <c r="B4442"/>
      <c r="C4442"/>
      <c r="D4442"/>
      <c r="E4442"/>
      <c r="F4442"/>
      <c r="G4442"/>
    </row>
    <row r="4443" spans="1:7" ht="15" customHeight="1" x14ac:dyDescent="0.2">
      <c r="A4443"/>
      <c r="B4443"/>
      <c r="C4443"/>
      <c r="D4443"/>
      <c r="E4443"/>
      <c r="F4443"/>
      <c r="G4443"/>
    </row>
    <row r="4444" spans="1:7" ht="15" customHeight="1" x14ac:dyDescent="0.2">
      <c r="A4444"/>
      <c r="B4444"/>
      <c r="C4444"/>
      <c r="D4444"/>
      <c r="E4444"/>
      <c r="F4444"/>
      <c r="G4444"/>
    </row>
    <row r="4445" spans="1:7" ht="15" customHeight="1" x14ac:dyDescent="0.2">
      <c r="A4445"/>
      <c r="B4445"/>
      <c r="C4445"/>
      <c r="D4445"/>
      <c r="E4445"/>
      <c r="F4445"/>
      <c r="G4445"/>
    </row>
    <row r="4446" spans="1:7" ht="15" customHeight="1" x14ac:dyDescent="0.2">
      <c r="A4446"/>
      <c r="B4446"/>
      <c r="C4446"/>
      <c r="D4446"/>
      <c r="E4446"/>
      <c r="F4446"/>
      <c r="G4446"/>
    </row>
    <row r="4447" spans="1:7" ht="15" customHeight="1" x14ac:dyDescent="0.2">
      <c r="A4447"/>
      <c r="B4447"/>
      <c r="C4447"/>
      <c r="D4447"/>
      <c r="E4447"/>
      <c r="F4447"/>
      <c r="G4447"/>
    </row>
    <row r="4448" spans="1:7" ht="15" customHeight="1" x14ac:dyDescent="0.2">
      <c r="A4448"/>
      <c r="B4448"/>
      <c r="C4448"/>
      <c r="D4448"/>
      <c r="E4448"/>
      <c r="F4448"/>
      <c r="G4448"/>
    </row>
    <row r="4449" spans="1:7" ht="15" customHeight="1" x14ac:dyDescent="0.2">
      <c r="A4449"/>
      <c r="B4449"/>
      <c r="C4449"/>
      <c r="D4449"/>
      <c r="E4449"/>
      <c r="F4449"/>
      <c r="G4449"/>
    </row>
    <row r="4450" spans="1:7" ht="15" customHeight="1" x14ac:dyDescent="0.2">
      <c r="A4450"/>
      <c r="B4450"/>
      <c r="C4450"/>
      <c r="D4450"/>
      <c r="E4450"/>
      <c r="F4450"/>
      <c r="G4450"/>
    </row>
    <row r="4451" spans="1:7" ht="15" customHeight="1" x14ac:dyDescent="0.2">
      <c r="A4451"/>
      <c r="B4451"/>
      <c r="C4451"/>
      <c r="D4451"/>
      <c r="E4451"/>
      <c r="F4451"/>
      <c r="G4451"/>
    </row>
    <row r="4452" spans="1:7" ht="15" customHeight="1" x14ac:dyDescent="0.2">
      <c r="A4452"/>
      <c r="B4452"/>
      <c r="C4452"/>
      <c r="D4452"/>
      <c r="E4452"/>
      <c r="F4452"/>
      <c r="G4452"/>
    </row>
    <row r="4453" spans="1:7" ht="15" customHeight="1" x14ac:dyDescent="0.2">
      <c r="A4453"/>
      <c r="B4453"/>
      <c r="C4453"/>
      <c r="D4453"/>
      <c r="E4453"/>
      <c r="F4453"/>
      <c r="G4453"/>
    </row>
    <row r="4454" spans="1:7" ht="15" customHeight="1" x14ac:dyDescent="0.2">
      <c r="A4454"/>
      <c r="B4454"/>
      <c r="C4454"/>
      <c r="D4454"/>
      <c r="E4454"/>
      <c r="F4454"/>
      <c r="G4454"/>
    </row>
    <row r="4455" spans="1:7" ht="15" customHeight="1" x14ac:dyDescent="0.2">
      <c r="A4455"/>
      <c r="B4455"/>
      <c r="C4455"/>
      <c r="D4455"/>
      <c r="E4455"/>
      <c r="F4455"/>
      <c r="G4455"/>
    </row>
    <row r="4456" spans="1:7" ht="15" customHeight="1" x14ac:dyDescent="0.2">
      <c r="A4456"/>
      <c r="B4456"/>
      <c r="C4456"/>
      <c r="D4456"/>
      <c r="E4456"/>
      <c r="F4456"/>
      <c r="G4456"/>
    </row>
    <row r="4457" spans="1:7" ht="15" customHeight="1" x14ac:dyDescent="0.2">
      <c r="A4457"/>
      <c r="B4457"/>
      <c r="C4457"/>
      <c r="D4457"/>
      <c r="E4457"/>
      <c r="F4457"/>
      <c r="G4457"/>
    </row>
    <row r="4458" spans="1:7" ht="15" customHeight="1" x14ac:dyDescent="0.2">
      <c r="A4458"/>
      <c r="B4458"/>
      <c r="C4458"/>
      <c r="D4458"/>
      <c r="E4458"/>
      <c r="F4458"/>
      <c r="G4458"/>
    </row>
    <row r="4459" spans="1:7" ht="15" customHeight="1" x14ac:dyDescent="0.2">
      <c r="A4459"/>
      <c r="B4459"/>
      <c r="C4459"/>
      <c r="D4459"/>
      <c r="E4459"/>
      <c r="F4459"/>
      <c r="G4459"/>
    </row>
    <row r="4460" spans="1:7" ht="15" customHeight="1" x14ac:dyDescent="0.2">
      <c r="A4460"/>
      <c r="B4460"/>
      <c r="C4460"/>
      <c r="D4460"/>
      <c r="E4460"/>
      <c r="F4460"/>
      <c r="G4460"/>
    </row>
    <row r="4461" spans="1:7" ht="15" customHeight="1" x14ac:dyDescent="0.2">
      <c r="A4461"/>
      <c r="B4461"/>
      <c r="C4461"/>
      <c r="D4461"/>
      <c r="E4461"/>
      <c r="F4461"/>
      <c r="G4461"/>
    </row>
    <row r="4462" spans="1:7" ht="15" customHeight="1" x14ac:dyDescent="0.2">
      <c r="A4462"/>
      <c r="B4462"/>
      <c r="C4462"/>
      <c r="D4462"/>
      <c r="E4462"/>
      <c r="F4462"/>
      <c r="G4462"/>
    </row>
    <row r="4463" spans="1:7" ht="15" customHeight="1" x14ac:dyDescent="0.2">
      <c r="A4463"/>
      <c r="B4463"/>
      <c r="C4463"/>
      <c r="D4463"/>
      <c r="E4463"/>
      <c r="F4463"/>
      <c r="G4463"/>
    </row>
    <row r="4464" spans="1:7" ht="15" customHeight="1" x14ac:dyDescent="0.2">
      <c r="A4464"/>
      <c r="B4464"/>
      <c r="C4464"/>
      <c r="D4464"/>
      <c r="E4464"/>
      <c r="F4464"/>
      <c r="G4464"/>
    </row>
    <row r="4465" spans="1:7" ht="15" customHeight="1" x14ac:dyDescent="0.2">
      <c r="A4465"/>
      <c r="B4465"/>
      <c r="C4465"/>
      <c r="D4465"/>
      <c r="E4465"/>
      <c r="F4465"/>
      <c r="G4465"/>
    </row>
    <row r="4466" spans="1:7" ht="15" customHeight="1" x14ac:dyDescent="0.2">
      <c r="A4466"/>
      <c r="B4466"/>
      <c r="C4466"/>
      <c r="D4466"/>
      <c r="E4466"/>
      <c r="F4466"/>
      <c r="G4466"/>
    </row>
    <row r="4467" spans="1:7" ht="15" customHeight="1" x14ac:dyDescent="0.2">
      <c r="A4467"/>
      <c r="B4467"/>
      <c r="C4467"/>
      <c r="D4467"/>
      <c r="E4467"/>
      <c r="F4467"/>
      <c r="G4467"/>
    </row>
    <row r="4468" spans="1:7" ht="15" customHeight="1" x14ac:dyDescent="0.2">
      <c r="A4468"/>
      <c r="B4468"/>
      <c r="C4468"/>
      <c r="D4468"/>
      <c r="E4468"/>
      <c r="F4468"/>
      <c r="G4468"/>
    </row>
    <row r="4469" spans="1:7" ht="15" customHeight="1" x14ac:dyDescent="0.2">
      <c r="A4469"/>
      <c r="B4469"/>
      <c r="C4469"/>
      <c r="D4469"/>
      <c r="E4469"/>
      <c r="F4469"/>
      <c r="G4469"/>
    </row>
    <row r="4470" spans="1:7" ht="15" customHeight="1" x14ac:dyDescent="0.2">
      <c r="A4470"/>
      <c r="B4470"/>
      <c r="C4470"/>
      <c r="D4470"/>
      <c r="E4470"/>
      <c r="F4470"/>
      <c r="G4470"/>
    </row>
    <row r="4471" spans="1:7" ht="15" customHeight="1" x14ac:dyDescent="0.2">
      <c r="A4471"/>
      <c r="B4471"/>
      <c r="C4471"/>
      <c r="D4471"/>
      <c r="E4471"/>
      <c r="F4471"/>
      <c r="G4471"/>
    </row>
    <row r="4472" spans="1:7" ht="15" customHeight="1" x14ac:dyDescent="0.2">
      <c r="A4472"/>
      <c r="B4472"/>
      <c r="C4472"/>
      <c r="D4472"/>
      <c r="E4472"/>
      <c r="F4472"/>
      <c r="G4472"/>
    </row>
    <row r="4473" spans="1:7" ht="15" customHeight="1" x14ac:dyDescent="0.2">
      <c r="A4473"/>
      <c r="B4473"/>
      <c r="C4473"/>
      <c r="D4473"/>
      <c r="E4473"/>
      <c r="F4473"/>
      <c r="G4473"/>
    </row>
    <row r="4474" spans="1:7" ht="15" customHeight="1" x14ac:dyDescent="0.2">
      <c r="A4474"/>
      <c r="B4474"/>
      <c r="C4474"/>
      <c r="D4474"/>
      <c r="E4474"/>
      <c r="F4474"/>
      <c r="G4474"/>
    </row>
    <row r="4475" spans="1:7" ht="15" customHeight="1" x14ac:dyDescent="0.2">
      <c r="A4475"/>
      <c r="B4475"/>
      <c r="C4475"/>
      <c r="D4475"/>
      <c r="E4475"/>
      <c r="F4475"/>
      <c r="G4475"/>
    </row>
    <row r="4476" spans="1:7" ht="15" customHeight="1" x14ac:dyDescent="0.2">
      <c r="A4476"/>
      <c r="B4476"/>
      <c r="C4476"/>
      <c r="D4476"/>
      <c r="E4476"/>
      <c r="F4476"/>
      <c r="G4476"/>
    </row>
    <row r="4477" spans="1:7" ht="15" customHeight="1" x14ac:dyDescent="0.2">
      <c r="A4477"/>
      <c r="B4477"/>
      <c r="C4477"/>
      <c r="D4477"/>
      <c r="E4477"/>
      <c r="F4477"/>
      <c r="G4477"/>
    </row>
    <row r="4478" spans="1:7" ht="15" customHeight="1" x14ac:dyDescent="0.2">
      <c r="A4478"/>
      <c r="B4478"/>
      <c r="C4478"/>
      <c r="D4478"/>
      <c r="E4478"/>
      <c r="F4478"/>
      <c r="G4478"/>
    </row>
    <row r="4479" spans="1:7" ht="15" customHeight="1" x14ac:dyDescent="0.2">
      <c r="A4479"/>
      <c r="B4479"/>
      <c r="C4479"/>
      <c r="D4479"/>
      <c r="E4479"/>
      <c r="F4479"/>
      <c r="G4479"/>
    </row>
    <row r="4480" spans="1:7" ht="15" customHeight="1" x14ac:dyDescent="0.2">
      <c r="A4480"/>
      <c r="B4480"/>
      <c r="C4480"/>
      <c r="D4480"/>
      <c r="E4480"/>
      <c r="F4480"/>
      <c r="G4480"/>
    </row>
    <row r="4481" spans="1:7" ht="15" customHeight="1" x14ac:dyDescent="0.2">
      <c r="A4481"/>
      <c r="B4481"/>
      <c r="C4481"/>
      <c r="D4481"/>
      <c r="E4481"/>
      <c r="F4481"/>
      <c r="G4481"/>
    </row>
    <row r="4482" spans="1:7" ht="15" customHeight="1" x14ac:dyDescent="0.2">
      <c r="A4482"/>
      <c r="B4482"/>
      <c r="C4482"/>
      <c r="D4482"/>
      <c r="E4482"/>
      <c r="F4482"/>
      <c r="G4482"/>
    </row>
    <row r="4483" spans="1:7" ht="15" customHeight="1" x14ac:dyDescent="0.2">
      <c r="A4483"/>
      <c r="B4483"/>
      <c r="C4483"/>
      <c r="D4483"/>
      <c r="E4483"/>
      <c r="F4483"/>
      <c r="G4483"/>
    </row>
    <row r="4484" spans="1:7" ht="15" customHeight="1" x14ac:dyDescent="0.2">
      <c r="A4484"/>
      <c r="B4484"/>
      <c r="C4484"/>
      <c r="D4484"/>
      <c r="E4484"/>
      <c r="F4484"/>
      <c r="G4484"/>
    </row>
    <row r="4485" spans="1:7" ht="15" customHeight="1" x14ac:dyDescent="0.2">
      <c r="A4485"/>
      <c r="B4485"/>
      <c r="C4485"/>
      <c r="D4485"/>
      <c r="E4485"/>
      <c r="F4485"/>
      <c r="G4485"/>
    </row>
    <row r="4486" spans="1:7" ht="15" customHeight="1" x14ac:dyDescent="0.2">
      <c r="A4486"/>
      <c r="B4486"/>
      <c r="C4486"/>
      <c r="D4486"/>
      <c r="E4486"/>
      <c r="F4486"/>
      <c r="G4486"/>
    </row>
    <row r="4487" spans="1:7" ht="15" customHeight="1" x14ac:dyDescent="0.2">
      <c r="A4487"/>
      <c r="B4487"/>
      <c r="C4487"/>
      <c r="D4487"/>
      <c r="E4487"/>
      <c r="F4487"/>
      <c r="G4487"/>
    </row>
    <row r="4488" spans="1:7" ht="15" customHeight="1" x14ac:dyDescent="0.2">
      <c r="A4488"/>
      <c r="B4488"/>
      <c r="C4488"/>
      <c r="D4488"/>
      <c r="E4488"/>
      <c r="F4488"/>
      <c r="G4488"/>
    </row>
    <row r="4489" spans="1:7" ht="15" customHeight="1" x14ac:dyDescent="0.2">
      <c r="A4489"/>
      <c r="B4489"/>
      <c r="C4489"/>
      <c r="D4489"/>
      <c r="E4489"/>
      <c r="F4489"/>
      <c r="G4489"/>
    </row>
    <row r="4490" spans="1:7" ht="15" customHeight="1" x14ac:dyDescent="0.2">
      <c r="A4490"/>
      <c r="B4490"/>
      <c r="C4490"/>
      <c r="D4490"/>
      <c r="E4490"/>
      <c r="F4490"/>
      <c r="G4490"/>
    </row>
    <row r="4491" spans="1:7" ht="15" customHeight="1" x14ac:dyDescent="0.2">
      <c r="A4491"/>
      <c r="B4491"/>
      <c r="C4491"/>
      <c r="D4491"/>
      <c r="E4491"/>
      <c r="F4491"/>
      <c r="G4491"/>
    </row>
    <row r="4492" spans="1:7" ht="15" customHeight="1" x14ac:dyDescent="0.2">
      <c r="A4492"/>
      <c r="B4492"/>
      <c r="C4492"/>
      <c r="D4492"/>
      <c r="E4492"/>
      <c r="F4492"/>
      <c r="G4492"/>
    </row>
    <row r="4493" spans="1:7" ht="15" customHeight="1" x14ac:dyDescent="0.2">
      <c r="A4493"/>
      <c r="B4493"/>
      <c r="C4493"/>
      <c r="D4493"/>
      <c r="E4493"/>
      <c r="F4493"/>
      <c r="G4493"/>
    </row>
    <row r="4494" spans="1:7" ht="15" customHeight="1" x14ac:dyDescent="0.2">
      <c r="A4494"/>
      <c r="B4494"/>
      <c r="C4494"/>
      <c r="D4494"/>
      <c r="E4494"/>
      <c r="F4494"/>
      <c r="G4494"/>
    </row>
    <row r="4495" spans="1:7" ht="15" customHeight="1" x14ac:dyDescent="0.2">
      <c r="A4495"/>
      <c r="B4495"/>
      <c r="C4495"/>
      <c r="D4495"/>
      <c r="E4495"/>
      <c r="F4495"/>
      <c r="G4495"/>
    </row>
    <row r="4496" spans="1:7" ht="15" customHeight="1" x14ac:dyDescent="0.2">
      <c r="A4496"/>
      <c r="B4496"/>
      <c r="C4496"/>
      <c r="D4496"/>
      <c r="E4496"/>
      <c r="F4496"/>
      <c r="G4496"/>
    </row>
    <row r="4497" spans="1:7" ht="15" customHeight="1" x14ac:dyDescent="0.2">
      <c r="A4497"/>
      <c r="B4497"/>
      <c r="C4497"/>
      <c r="D4497"/>
      <c r="E4497"/>
      <c r="F4497"/>
      <c r="G4497"/>
    </row>
    <row r="4498" spans="1:7" ht="15" customHeight="1" x14ac:dyDescent="0.2">
      <c r="A4498"/>
      <c r="B4498"/>
      <c r="C4498"/>
      <c r="D4498"/>
      <c r="E4498"/>
      <c r="F4498"/>
      <c r="G4498"/>
    </row>
    <row r="4499" spans="1:7" ht="15" customHeight="1" x14ac:dyDescent="0.2">
      <c r="A4499"/>
      <c r="B4499"/>
      <c r="C4499"/>
      <c r="D4499"/>
      <c r="E4499"/>
      <c r="F4499"/>
      <c r="G4499"/>
    </row>
    <row r="4500" spans="1:7" ht="15" customHeight="1" x14ac:dyDescent="0.2">
      <c r="A4500"/>
      <c r="B4500"/>
      <c r="C4500"/>
      <c r="D4500"/>
      <c r="E4500"/>
      <c r="F4500"/>
      <c r="G4500"/>
    </row>
    <row r="4501" spans="1:7" ht="15" customHeight="1" x14ac:dyDescent="0.2">
      <c r="A4501"/>
      <c r="B4501"/>
      <c r="C4501"/>
      <c r="D4501"/>
      <c r="E4501"/>
      <c r="F4501"/>
      <c r="G4501"/>
    </row>
    <row r="4502" spans="1:7" ht="15" customHeight="1" x14ac:dyDescent="0.2">
      <c r="A4502"/>
      <c r="B4502"/>
      <c r="C4502"/>
      <c r="D4502"/>
      <c r="E4502"/>
      <c r="F4502"/>
      <c r="G4502"/>
    </row>
    <row r="4503" spans="1:7" ht="15" customHeight="1" x14ac:dyDescent="0.2">
      <c r="A4503"/>
      <c r="B4503"/>
      <c r="C4503"/>
      <c r="D4503"/>
      <c r="E4503"/>
      <c r="F4503"/>
      <c r="G4503"/>
    </row>
    <row r="4504" spans="1:7" ht="15" customHeight="1" x14ac:dyDescent="0.2">
      <c r="A4504"/>
      <c r="B4504"/>
      <c r="C4504"/>
      <c r="D4504"/>
      <c r="E4504"/>
      <c r="F4504"/>
      <c r="G4504"/>
    </row>
    <row r="4505" spans="1:7" ht="15" customHeight="1" x14ac:dyDescent="0.2">
      <c r="A4505"/>
      <c r="B4505"/>
      <c r="C4505"/>
      <c r="D4505"/>
      <c r="E4505"/>
      <c r="F4505"/>
      <c r="G4505"/>
    </row>
    <row r="4506" spans="1:7" ht="15" customHeight="1" x14ac:dyDescent="0.2">
      <c r="A4506"/>
      <c r="B4506"/>
      <c r="C4506"/>
      <c r="D4506"/>
      <c r="E4506"/>
      <c r="F4506"/>
      <c r="G4506"/>
    </row>
    <row r="4507" spans="1:7" ht="15" customHeight="1" x14ac:dyDescent="0.2">
      <c r="A4507"/>
      <c r="B4507"/>
      <c r="C4507"/>
      <c r="D4507"/>
      <c r="E4507"/>
      <c r="F4507"/>
      <c r="G4507"/>
    </row>
    <row r="4508" spans="1:7" ht="15" customHeight="1" x14ac:dyDescent="0.2">
      <c r="A4508"/>
      <c r="B4508"/>
      <c r="C4508"/>
      <c r="D4508"/>
      <c r="E4508"/>
      <c r="F4508"/>
      <c r="G4508"/>
    </row>
    <row r="4509" spans="1:7" ht="15" customHeight="1" x14ac:dyDescent="0.2">
      <c r="A4509"/>
      <c r="B4509"/>
      <c r="C4509"/>
      <c r="D4509"/>
      <c r="E4509"/>
      <c r="F4509"/>
      <c r="G4509"/>
    </row>
    <row r="4510" spans="1:7" ht="15" customHeight="1" x14ac:dyDescent="0.2">
      <c r="A4510"/>
      <c r="B4510"/>
      <c r="C4510"/>
      <c r="D4510"/>
      <c r="E4510"/>
      <c r="F4510"/>
      <c r="G4510"/>
    </row>
    <row r="4511" spans="1:7" ht="15" customHeight="1" x14ac:dyDescent="0.2">
      <c r="A4511"/>
      <c r="B4511"/>
      <c r="C4511"/>
      <c r="D4511"/>
      <c r="E4511"/>
      <c r="F4511"/>
      <c r="G4511"/>
    </row>
    <row r="4512" spans="1:7" ht="15" customHeight="1" x14ac:dyDescent="0.2">
      <c r="A4512"/>
      <c r="B4512"/>
      <c r="C4512"/>
      <c r="D4512"/>
      <c r="E4512"/>
      <c r="F4512"/>
      <c r="G4512"/>
    </row>
    <row r="4513" spans="1:7" ht="15" customHeight="1" x14ac:dyDescent="0.2">
      <c r="A4513"/>
      <c r="B4513"/>
      <c r="C4513"/>
      <c r="D4513"/>
      <c r="E4513"/>
      <c r="F4513"/>
      <c r="G4513"/>
    </row>
    <row r="4514" spans="1:7" ht="15" customHeight="1" x14ac:dyDescent="0.2">
      <c r="A4514"/>
      <c r="B4514"/>
      <c r="C4514"/>
      <c r="D4514"/>
      <c r="E4514"/>
      <c r="F4514"/>
      <c r="G4514"/>
    </row>
    <row r="4515" spans="1:7" ht="15" customHeight="1" x14ac:dyDescent="0.2">
      <c r="A4515"/>
      <c r="B4515"/>
      <c r="C4515"/>
      <c r="D4515"/>
      <c r="E4515"/>
      <c r="F4515"/>
      <c r="G4515"/>
    </row>
    <row r="4516" spans="1:7" ht="15" customHeight="1" x14ac:dyDescent="0.2">
      <c r="A4516"/>
      <c r="B4516"/>
      <c r="C4516"/>
      <c r="D4516"/>
      <c r="E4516"/>
      <c r="F4516"/>
      <c r="G4516"/>
    </row>
    <row r="4517" spans="1:7" ht="15" customHeight="1" x14ac:dyDescent="0.2">
      <c r="A4517"/>
      <c r="B4517"/>
      <c r="C4517"/>
      <c r="D4517"/>
      <c r="E4517"/>
      <c r="F4517"/>
      <c r="G4517"/>
    </row>
    <row r="4518" spans="1:7" ht="15" customHeight="1" x14ac:dyDescent="0.2">
      <c r="A4518"/>
      <c r="B4518"/>
      <c r="C4518"/>
      <c r="D4518"/>
      <c r="E4518"/>
      <c r="F4518"/>
      <c r="G4518"/>
    </row>
    <row r="4519" spans="1:7" ht="15" customHeight="1" x14ac:dyDescent="0.2">
      <c r="A4519"/>
      <c r="B4519"/>
      <c r="C4519"/>
      <c r="D4519"/>
      <c r="E4519"/>
      <c r="F4519"/>
      <c r="G4519"/>
    </row>
    <row r="4520" spans="1:7" ht="15" customHeight="1" x14ac:dyDescent="0.2">
      <c r="A4520"/>
      <c r="B4520"/>
      <c r="C4520"/>
      <c r="D4520"/>
      <c r="E4520"/>
      <c r="F4520"/>
      <c r="G4520"/>
    </row>
    <row r="4521" spans="1:7" ht="15" customHeight="1" x14ac:dyDescent="0.2">
      <c r="A4521"/>
      <c r="B4521"/>
      <c r="C4521"/>
      <c r="D4521"/>
      <c r="E4521"/>
      <c r="F4521"/>
      <c r="G4521"/>
    </row>
    <row r="4522" spans="1:7" ht="15" customHeight="1" x14ac:dyDescent="0.2">
      <c r="A4522"/>
      <c r="B4522"/>
      <c r="C4522"/>
      <c r="D4522"/>
      <c r="E4522"/>
      <c r="F4522"/>
      <c r="G4522"/>
    </row>
    <row r="4523" spans="1:7" ht="15" customHeight="1" x14ac:dyDescent="0.2">
      <c r="A4523"/>
      <c r="B4523"/>
      <c r="C4523"/>
      <c r="D4523"/>
      <c r="E4523"/>
      <c r="F4523"/>
      <c r="G4523"/>
    </row>
    <row r="4524" spans="1:7" ht="15" customHeight="1" x14ac:dyDescent="0.2">
      <c r="A4524"/>
      <c r="B4524"/>
      <c r="C4524"/>
      <c r="D4524"/>
      <c r="E4524"/>
      <c r="F4524"/>
      <c r="G4524"/>
    </row>
    <row r="4525" spans="1:7" ht="15" customHeight="1" x14ac:dyDescent="0.2">
      <c r="A4525"/>
      <c r="B4525"/>
      <c r="C4525"/>
      <c r="D4525"/>
      <c r="E4525"/>
      <c r="F4525"/>
      <c r="G4525"/>
    </row>
    <row r="4526" spans="1:7" ht="15" customHeight="1" x14ac:dyDescent="0.2">
      <c r="A4526"/>
      <c r="B4526"/>
      <c r="C4526"/>
      <c r="D4526"/>
      <c r="E4526"/>
      <c r="F4526"/>
      <c r="G4526"/>
    </row>
    <row r="4527" spans="1:7" ht="15" customHeight="1" x14ac:dyDescent="0.2">
      <c r="A4527"/>
      <c r="B4527"/>
      <c r="C4527"/>
      <c r="D4527"/>
      <c r="E4527"/>
      <c r="F4527"/>
      <c r="G4527"/>
    </row>
    <row r="4528" spans="1:7" ht="15" customHeight="1" x14ac:dyDescent="0.2">
      <c r="A4528"/>
      <c r="B4528"/>
      <c r="C4528"/>
      <c r="D4528"/>
      <c r="E4528"/>
      <c r="F4528"/>
      <c r="G4528"/>
    </row>
    <row r="4529" spans="1:7" ht="15" customHeight="1" x14ac:dyDescent="0.2">
      <c r="A4529"/>
      <c r="B4529"/>
      <c r="C4529"/>
      <c r="D4529"/>
      <c r="E4529"/>
      <c r="F4529"/>
      <c r="G4529"/>
    </row>
    <row r="4530" spans="1:7" ht="15" customHeight="1" x14ac:dyDescent="0.2">
      <c r="A4530"/>
      <c r="B4530"/>
      <c r="C4530"/>
      <c r="D4530"/>
      <c r="E4530"/>
      <c r="F4530"/>
      <c r="G4530"/>
    </row>
    <row r="4531" spans="1:7" ht="15" customHeight="1" x14ac:dyDescent="0.2">
      <c r="A4531"/>
      <c r="B4531"/>
      <c r="C4531"/>
      <c r="D4531"/>
      <c r="E4531"/>
      <c r="F4531"/>
      <c r="G4531"/>
    </row>
    <row r="4532" spans="1:7" ht="15" customHeight="1" x14ac:dyDescent="0.2">
      <c r="A4532"/>
      <c r="B4532"/>
      <c r="C4532"/>
      <c r="D4532"/>
      <c r="E4532"/>
      <c r="F4532"/>
      <c r="G4532"/>
    </row>
    <row r="4533" spans="1:7" ht="15" customHeight="1" x14ac:dyDescent="0.2">
      <c r="A4533"/>
      <c r="B4533"/>
      <c r="C4533"/>
      <c r="D4533"/>
      <c r="E4533"/>
      <c r="F4533"/>
      <c r="G4533"/>
    </row>
    <row r="4534" spans="1:7" ht="15" customHeight="1" x14ac:dyDescent="0.2">
      <c r="A4534"/>
      <c r="B4534"/>
      <c r="C4534"/>
      <c r="D4534"/>
      <c r="E4534"/>
      <c r="F4534"/>
      <c r="G4534"/>
    </row>
    <row r="4535" spans="1:7" ht="15" customHeight="1" x14ac:dyDescent="0.2">
      <c r="A4535"/>
      <c r="B4535"/>
      <c r="C4535"/>
      <c r="D4535"/>
      <c r="E4535"/>
      <c r="F4535"/>
      <c r="G4535"/>
    </row>
    <row r="4536" spans="1:7" ht="15" customHeight="1" x14ac:dyDescent="0.2">
      <c r="A4536"/>
      <c r="B4536"/>
      <c r="C4536"/>
      <c r="D4536"/>
      <c r="E4536"/>
      <c r="F4536"/>
      <c r="G4536"/>
    </row>
    <row r="4537" spans="1:7" ht="15" customHeight="1" x14ac:dyDescent="0.2">
      <c r="A4537"/>
      <c r="B4537"/>
      <c r="C4537"/>
      <c r="D4537"/>
      <c r="E4537"/>
      <c r="F4537"/>
      <c r="G4537"/>
    </row>
    <row r="4538" spans="1:7" ht="15" customHeight="1" x14ac:dyDescent="0.2">
      <c r="A4538"/>
      <c r="B4538"/>
      <c r="C4538"/>
      <c r="D4538"/>
      <c r="E4538"/>
      <c r="F4538"/>
      <c r="G4538"/>
    </row>
    <row r="4539" spans="1:7" ht="15" customHeight="1" x14ac:dyDescent="0.2">
      <c r="A4539"/>
      <c r="B4539"/>
      <c r="C4539"/>
      <c r="D4539"/>
      <c r="E4539"/>
      <c r="F4539"/>
      <c r="G4539"/>
    </row>
    <row r="4540" spans="1:7" ht="15" customHeight="1" x14ac:dyDescent="0.2">
      <c r="A4540"/>
      <c r="B4540"/>
      <c r="C4540"/>
      <c r="D4540"/>
      <c r="E4540"/>
      <c r="F4540"/>
      <c r="G4540"/>
    </row>
    <row r="4541" spans="1:7" ht="15" customHeight="1" x14ac:dyDescent="0.2">
      <c r="A4541"/>
      <c r="B4541"/>
      <c r="C4541"/>
      <c r="D4541"/>
      <c r="E4541"/>
      <c r="F4541"/>
      <c r="G4541"/>
    </row>
    <row r="4542" spans="1:7" ht="15" customHeight="1" x14ac:dyDescent="0.2">
      <c r="A4542"/>
      <c r="B4542"/>
      <c r="C4542"/>
      <c r="D4542"/>
      <c r="E4542"/>
      <c r="F4542"/>
      <c r="G4542"/>
    </row>
    <row r="4543" spans="1:7" ht="15" customHeight="1" x14ac:dyDescent="0.2">
      <c r="A4543"/>
      <c r="B4543"/>
      <c r="C4543"/>
      <c r="D4543"/>
      <c r="E4543"/>
      <c r="F4543"/>
      <c r="G4543"/>
    </row>
    <row r="4544" spans="1:7" ht="15" customHeight="1" x14ac:dyDescent="0.2">
      <c r="A4544"/>
      <c r="B4544"/>
      <c r="C4544"/>
      <c r="D4544"/>
      <c r="E4544"/>
      <c r="F4544"/>
      <c r="G4544"/>
    </row>
    <row r="4545" spans="1:7" ht="15" customHeight="1" x14ac:dyDescent="0.2">
      <c r="A4545"/>
      <c r="B4545"/>
      <c r="C4545"/>
      <c r="D4545"/>
      <c r="E4545"/>
      <c r="F4545"/>
      <c r="G4545"/>
    </row>
    <row r="4546" spans="1:7" ht="15" customHeight="1" x14ac:dyDescent="0.2">
      <c r="A4546"/>
      <c r="B4546"/>
      <c r="C4546"/>
      <c r="D4546"/>
      <c r="E4546"/>
      <c r="F4546"/>
      <c r="G4546"/>
    </row>
    <row r="4547" spans="1:7" ht="15" customHeight="1" x14ac:dyDescent="0.2">
      <c r="A4547"/>
      <c r="B4547"/>
      <c r="C4547"/>
      <c r="D4547"/>
      <c r="E4547"/>
      <c r="F4547"/>
      <c r="G4547"/>
    </row>
    <row r="4548" spans="1:7" ht="15" customHeight="1" x14ac:dyDescent="0.2">
      <c r="A4548"/>
      <c r="B4548"/>
      <c r="C4548"/>
      <c r="D4548"/>
      <c r="E4548"/>
      <c r="F4548"/>
      <c r="G4548"/>
    </row>
    <row r="4549" spans="1:7" ht="15" customHeight="1" x14ac:dyDescent="0.2">
      <c r="A4549"/>
      <c r="B4549"/>
      <c r="C4549"/>
      <c r="D4549"/>
      <c r="E4549"/>
      <c r="F4549"/>
      <c r="G4549"/>
    </row>
    <row r="4550" spans="1:7" ht="15" customHeight="1" x14ac:dyDescent="0.2">
      <c r="A4550"/>
      <c r="B4550"/>
      <c r="C4550"/>
      <c r="D4550"/>
      <c r="E4550"/>
      <c r="F4550"/>
      <c r="G4550"/>
    </row>
    <row r="4551" spans="1:7" ht="15" customHeight="1" x14ac:dyDescent="0.2">
      <c r="A4551"/>
      <c r="B4551"/>
      <c r="C4551"/>
      <c r="D4551"/>
      <c r="E4551"/>
      <c r="F4551"/>
      <c r="G4551"/>
    </row>
    <row r="4552" spans="1:7" ht="15" customHeight="1" x14ac:dyDescent="0.2">
      <c r="A4552"/>
      <c r="B4552"/>
      <c r="C4552"/>
      <c r="D4552"/>
      <c r="E4552"/>
      <c r="F4552"/>
      <c r="G4552"/>
    </row>
    <row r="4553" spans="1:7" ht="15" customHeight="1" x14ac:dyDescent="0.2">
      <c r="A4553"/>
      <c r="B4553"/>
      <c r="C4553"/>
      <c r="D4553"/>
      <c r="E4553"/>
      <c r="F4553"/>
      <c r="G4553"/>
    </row>
    <row r="4554" spans="1:7" ht="15" customHeight="1" x14ac:dyDescent="0.2">
      <c r="A4554"/>
      <c r="B4554"/>
      <c r="C4554"/>
      <c r="D4554"/>
      <c r="E4554"/>
      <c r="F4554"/>
      <c r="G4554"/>
    </row>
    <row r="4555" spans="1:7" ht="15" customHeight="1" x14ac:dyDescent="0.2">
      <c r="A4555"/>
      <c r="B4555"/>
      <c r="C4555"/>
      <c r="D4555"/>
      <c r="E4555"/>
      <c r="F4555"/>
      <c r="G4555"/>
    </row>
    <row r="4556" spans="1:7" ht="15" customHeight="1" x14ac:dyDescent="0.2">
      <c r="A4556"/>
      <c r="B4556"/>
      <c r="C4556"/>
      <c r="D4556"/>
      <c r="E4556"/>
      <c r="F4556"/>
      <c r="G4556"/>
    </row>
    <row r="4557" spans="1:7" ht="15" customHeight="1" x14ac:dyDescent="0.2">
      <c r="A4557"/>
      <c r="B4557"/>
      <c r="C4557"/>
      <c r="D4557"/>
      <c r="E4557"/>
      <c r="F4557"/>
      <c r="G4557"/>
    </row>
    <row r="4558" spans="1:7" ht="15" customHeight="1" x14ac:dyDescent="0.2">
      <c r="A4558"/>
      <c r="B4558"/>
      <c r="C4558"/>
      <c r="D4558"/>
      <c r="E4558"/>
      <c r="F4558"/>
      <c r="G4558"/>
    </row>
    <row r="4559" spans="1:7" ht="15" customHeight="1" x14ac:dyDescent="0.2">
      <c r="A4559"/>
      <c r="B4559"/>
      <c r="C4559"/>
      <c r="D4559"/>
      <c r="E4559"/>
      <c r="F4559"/>
      <c r="G4559"/>
    </row>
    <row r="4560" spans="1:7" ht="15" customHeight="1" x14ac:dyDescent="0.2">
      <c r="A4560"/>
      <c r="B4560"/>
      <c r="C4560"/>
      <c r="D4560"/>
      <c r="E4560"/>
      <c r="F4560"/>
      <c r="G4560"/>
    </row>
    <row r="4561" spans="1:7" ht="15" customHeight="1" x14ac:dyDescent="0.2">
      <c r="A4561"/>
      <c r="B4561"/>
      <c r="C4561"/>
      <c r="D4561"/>
      <c r="E4561"/>
      <c r="F4561"/>
      <c r="G4561"/>
    </row>
    <row r="4562" spans="1:7" ht="15" customHeight="1" x14ac:dyDescent="0.2">
      <c r="A4562"/>
      <c r="B4562"/>
      <c r="C4562"/>
      <c r="D4562"/>
      <c r="E4562"/>
      <c r="F4562"/>
      <c r="G4562"/>
    </row>
    <row r="4563" spans="1:7" ht="15" customHeight="1" x14ac:dyDescent="0.2">
      <c r="A4563"/>
      <c r="B4563"/>
      <c r="C4563"/>
      <c r="D4563"/>
      <c r="E4563"/>
      <c r="F4563"/>
      <c r="G4563"/>
    </row>
    <row r="4564" spans="1:7" ht="15" customHeight="1" x14ac:dyDescent="0.2">
      <c r="A4564"/>
      <c r="B4564"/>
      <c r="C4564"/>
      <c r="D4564"/>
      <c r="E4564"/>
      <c r="F4564"/>
      <c r="G4564"/>
    </row>
    <row r="4565" spans="1:7" ht="15" customHeight="1" x14ac:dyDescent="0.2">
      <c r="A4565"/>
      <c r="B4565"/>
      <c r="C4565"/>
      <c r="D4565"/>
      <c r="E4565"/>
      <c r="F4565"/>
      <c r="G4565"/>
    </row>
    <row r="4566" spans="1:7" ht="15" customHeight="1" x14ac:dyDescent="0.2">
      <c r="A4566"/>
      <c r="B4566"/>
      <c r="C4566"/>
      <c r="D4566"/>
      <c r="E4566"/>
      <c r="F4566"/>
      <c r="G4566"/>
    </row>
    <row r="4567" spans="1:7" ht="15" customHeight="1" x14ac:dyDescent="0.2">
      <c r="A4567"/>
      <c r="B4567"/>
      <c r="C4567"/>
      <c r="D4567"/>
      <c r="E4567"/>
      <c r="F4567"/>
      <c r="G4567"/>
    </row>
    <row r="4568" spans="1:7" ht="15" customHeight="1" x14ac:dyDescent="0.2">
      <c r="A4568"/>
      <c r="B4568"/>
      <c r="C4568"/>
      <c r="D4568"/>
      <c r="E4568"/>
      <c r="F4568"/>
      <c r="G4568"/>
    </row>
    <row r="4569" spans="1:7" ht="15" customHeight="1" x14ac:dyDescent="0.2">
      <c r="A4569"/>
      <c r="B4569"/>
      <c r="C4569"/>
      <c r="D4569"/>
      <c r="E4569"/>
      <c r="F4569"/>
      <c r="G4569"/>
    </row>
    <row r="4570" spans="1:7" ht="15" customHeight="1" x14ac:dyDescent="0.2">
      <c r="A4570"/>
      <c r="B4570"/>
      <c r="C4570"/>
      <c r="D4570"/>
      <c r="E4570"/>
      <c r="F4570"/>
      <c r="G4570"/>
    </row>
    <row r="4571" spans="1:7" ht="15" customHeight="1" x14ac:dyDescent="0.2">
      <c r="A4571"/>
      <c r="B4571"/>
      <c r="C4571"/>
      <c r="D4571"/>
      <c r="E4571"/>
      <c r="F4571"/>
      <c r="G4571"/>
    </row>
    <row r="4572" spans="1:7" ht="15" customHeight="1" x14ac:dyDescent="0.2">
      <c r="A4572"/>
      <c r="B4572"/>
      <c r="C4572"/>
      <c r="D4572"/>
      <c r="E4572"/>
      <c r="F4572"/>
      <c r="G4572"/>
    </row>
    <row r="4573" spans="1:7" ht="15" customHeight="1" x14ac:dyDescent="0.2">
      <c r="A4573"/>
      <c r="B4573"/>
      <c r="C4573"/>
      <c r="D4573"/>
      <c r="E4573"/>
      <c r="F4573"/>
      <c r="G4573"/>
    </row>
    <row r="4574" spans="1:7" ht="15" customHeight="1" x14ac:dyDescent="0.2">
      <c r="A4574"/>
      <c r="B4574"/>
      <c r="C4574"/>
      <c r="D4574"/>
      <c r="E4574"/>
      <c r="F4574"/>
      <c r="G4574"/>
    </row>
    <row r="4575" spans="1:7" ht="15" customHeight="1" x14ac:dyDescent="0.2">
      <c r="A4575"/>
      <c r="B4575"/>
      <c r="C4575"/>
      <c r="D4575"/>
      <c r="E4575"/>
      <c r="F4575"/>
      <c r="G4575"/>
    </row>
    <row r="4576" spans="1:7" ht="15" customHeight="1" x14ac:dyDescent="0.2">
      <c r="A4576"/>
      <c r="B4576"/>
      <c r="C4576"/>
      <c r="D4576"/>
      <c r="E4576"/>
      <c r="F4576"/>
      <c r="G4576"/>
    </row>
    <row r="4577" spans="1:7" ht="15" customHeight="1" x14ac:dyDescent="0.2">
      <c r="A4577"/>
      <c r="B4577"/>
      <c r="C4577"/>
      <c r="D4577"/>
      <c r="E4577"/>
      <c r="F4577"/>
      <c r="G4577"/>
    </row>
    <row r="4578" spans="1:7" ht="15" customHeight="1" x14ac:dyDescent="0.2">
      <c r="A4578"/>
      <c r="B4578"/>
      <c r="C4578"/>
      <c r="D4578"/>
      <c r="E4578"/>
      <c r="F4578"/>
      <c r="G4578"/>
    </row>
    <row r="4579" spans="1:7" ht="15" customHeight="1" x14ac:dyDescent="0.2">
      <c r="A4579"/>
      <c r="B4579"/>
      <c r="C4579"/>
      <c r="D4579"/>
      <c r="E4579"/>
      <c r="F4579"/>
      <c r="G4579"/>
    </row>
    <row r="4580" spans="1:7" ht="15" customHeight="1" x14ac:dyDescent="0.2">
      <c r="A4580"/>
      <c r="B4580"/>
      <c r="C4580"/>
      <c r="D4580"/>
      <c r="E4580"/>
      <c r="F4580"/>
      <c r="G4580"/>
    </row>
    <row r="4581" spans="1:7" ht="15" customHeight="1" x14ac:dyDescent="0.2">
      <c r="A4581"/>
      <c r="B4581"/>
      <c r="C4581"/>
      <c r="D4581"/>
      <c r="E4581"/>
      <c r="F4581"/>
      <c r="G4581"/>
    </row>
    <row r="4582" spans="1:7" ht="15" customHeight="1" x14ac:dyDescent="0.2">
      <c r="A4582"/>
      <c r="B4582"/>
      <c r="C4582"/>
      <c r="D4582"/>
      <c r="E4582"/>
      <c r="F4582"/>
      <c r="G4582"/>
    </row>
    <row r="4583" spans="1:7" ht="15" customHeight="1" x14ac:dyDescent="0.2">
      <c r="A4583"/>
      <c r="B4583"/>
      <c r="C4583"/>
      <c r="D4583"/>
      <c r="E4583"/>
      <c r="F4583"/>
      <c r="G4583"/>
    </row>
    <row r="4584" spans="1:7" ht="15" customHeight="1" x14ac:dyDescent="0.2">
      <c r="A4584"/>
      <c r="B4584"/>
      <c r="C4584"/>
      <c r="D4584"/>
      <c r="E4584"/>
      <c r="F4584"/>
      <c r="G4584"/>
    </row>
    <row r="4585" spans="1:7" ht="15" customHeight="1" x14ac:dyDescent="0.2">
      <c r="A4585"/>
      <c r="B4585"/>
      <c r="C4585"/>
      <c r="D4585"/>
      <c r="E4585"/>
      <c r="F4585"/>
      <c r="G4585"/>
    </row>
    <row r="4586" spans="1:7" ht="15" customHeight="1" x14ac:dyDescent="0.2">
      <c r="A4586"/>
      <c r="B4586"/>
      <c r="C4586"/>
      <c r="D4586"/>
      <c r="E4586"/>
      <c r="F4586"/>
      <c r="G4586"/>
    </row>
    <row r="4587" spans="1:7" ht="15" customHeight="1" x14ac:dyDescent="0.2">
      <c r="A4587"/>
      <c r="B4587"/>
      <c r="C4587"/>
      <c r="D4587"/>
      <c r="E4587"/>
      <c r="F4587"/>
      <c r="G4587"/>
    </row>
    <row r="4588" spans="1:7" ht="15" customHeight="1" x14ac:dyDescent="0.2">
      <c r="A4588"/>
      <c r="B4588"/>
      <c r="C4588"/>
      <c r="D4588"/>
      <c r="E4588"/>
      <c r="F4588"/>
      <c r="G4588"/>
    </row>
    <row r="4589" spans="1:7" ht="15" customHeight="1" x14ac:dyDescent="0.2">
      <c r="A4589"/>
      <c r="B4589"/>
      <c r="C4589"/>
      <c r="D4589"/>
      <c r="E4589"/>
      <c r="F4589"/>
      <c r="G4589"/>
    </row>
    <row r="4590" spans="1:7" ht="15" customHeight="1" x14ac:dyDescent="0.2">
      <c r="A4590"/>
      <c r="B4590"/>
      <c r="C4590"/>
      <c r="D4590"/>
      <c r="E4590"/>
      <c r="F4590"/>
      <c r="G4590"/>
    </row>
    <row r="4591" spans="1:7" ht="15" customHeight="1" x14ac:dyDescent="0.2">
      <c r="A4591"/>
      <c r="B4591"/>
      <c r="C4591"/>
      <c r="D4591"/>
      <c r="E4591"/>
      <c r="F4591"/>
      <c r="G4591"/>
    </row>
    <row r="4592" spans="1:7" ht="15" customHeight="1" x14ac:dyDescent="0.2">
      <c r="A4592"/>
      <c r="B4592"/>
      <c r="C4592"/>
      <c r="D4592"/>
      <c r="E4592"/>
      <c r="F4592"/>
      <c r="G4592"/>
    </row>
    <row r="4593" spans="1:7" ht="15" customHeight="1" x14ac:dyDescent="0.2">
      <c r="A4593"/>
      <c r="B4593"/>
      <c r="C4593"/>
      <c r="D4593"/>
      <c r="E4593"/>
      <c r="F4593"/>
      <c r="G4593"/>
    </row>
    <row r="4594" spans="1:7" ht="15" customHeight="1" x14ac:dyDescent="0.2">
      <c r="A4594"/>
      <c r="B4594"/>
      <c r="C4594"/>
      <c r="D4594"/>
      <c r="E4594"/>
      <c r="F4594"/>
      <c r="G4594"/>
    </row>
    <row r="4595" spans="1:7" ht="15" customHeight="1" x14ac:dyDescent="0.2">
      <c r="A4595"/>
      <c r="B4595"/>
      <c r="C4595"/>
      <c r="D4595"/>
      <c r="E4595"/>
      <c r="F4595"/>
      <c r="G4595"/>
    </row>
    <row r="4596" spans="1:7" ht="15" customHeight="1" x14ac:dyDescent="0.2">
      <c r="A4596"/>
      <c r="B4596"/>
      <c r="C4596"/>
      <c r="D4596"/>
      <c r="E4596"/>
      <c r="F4596"/>
      <c r="G4596"/>
    </row>
    <row r="4597" spans="1:7" ht="15" customHeight="1" x14ac:dyDescent="0.2">
      <c r="A4597"/>
      <c r="B4597"/>
      <c r="C4597"/>
      <c r="D4597"/>
      <c r="E4597"/>
      <c r="F4597"/>
      <c r="G4597"/>
    </row>
    <row r="4598" spans="1:7" ht="15" customHeight="1" x14ac:dyDescent="0.2">
      <c r="A4598"/>
      <c r="B4598"/>
      <c r="C4598"/>
      <c r="D4598"/>
      <c r="E4598"/>
      <c r="F4598"/>
      <c r="G4598"/>
    </row>
    <row r="4599" spans="1:7" ht="15" customHeight="1" x14ac:dyDescent="0.2">
      <c r="A4599"/>
      <c r="B4599"/>
      <c r="C4599"/>
      <c r="D4599"/>
      <c r="E4599"/>
      <c r="F4599"/>
      <c r="G4599"/>
    </row>
    <row r="4600" spans="1:7" ht="15" customHeight="1" x14ac:dyDescent="0.2">
      <c r="A4600"/>
      <c r="B4600"/>
      <c r="C4600"/>
      <c r="D4600"/>
      <c r="E4600"/>
      <c r="F4600"/>
      <c r="G4600"/>
    </row>
    <row r="4601" spans="1:7" ht="15" customHeight="1" x14ac:dyDescent="0.2">
      <c r="A4601"/>
      <c r="B4601"/>
      <c r="C4601"/>
      <c r="D4601"/>
      <c r="E4601"/>
      <c r="F4601"/>
      <c r="G4601"/>
    </row>
    <row r="4602" spans="1:7" ht="15" customHeight="1" x14ac:dyDescent="0.2">
      <c r="A4602"/>
      <c r="B4602"/>
      <c r="C4602"/>
      <c r="D4602"/>
      <c r="E4602"/>
      <c r="F4602"/>
      <c r="G4602"/>
    </row>
    <row r="4603" spans="1:7" ht="15" customHeight="1" x14ac:dyDescent="0.2">
      <c r="A4603"/>
      <c r="B4603"/>
      <c r="C4603"/>
      <c r="D4603"/>
      <c r="E4603"/>
      <c r="F4603"/>
      <c r="G4603"/>
    </row>
    <row r="4604" spans="1:7" ht="15" customHeight="1" x14ac:dyDescent="0.2">
      <c r="A4604"/>
      <c r="B4604"/>
      <c r="C4604"/>
      <c r="D4604"/>
      <c r="E4604"/>
      <c r="F4604"/>
      <c r="G4604"/>
    </row>
    <row r="4605" spans="1:7" ht="15" customHeight="1" x14ac:dyDescent="0.2">
      <c r="A4605"/>
      <c r="B4605"/>
      <c r="C4605"/>
      <c r="D4605"/>
      <c r="E4605"/>
      <c r="F4605"/>
      <c r="G4605"/>
    </row>
    <row r="4606" spans="1:7" ht="15" customHeight="1" x14ac:dyDescent="0.2">
      <c r="A4606"/>
      <c r="B4606"/>
      <c r="C4606"/>
      <c r="D4606"/>
      <c r="E4606"/>
      <c r="F4606"/>
      <c r="G4606"/>
    </row>
    <row r="4607" spans="1:7" ht="15" customHeight="1" x14ac:dyDescent="0.2">
      <c r="A4607"/>
      <c r="B4607"/>
      <c r="C4607"/>
      <c r="D4607"/>
      <c r="E4607"/>
      <c r="F4607"/>
      <c r="G4607"/>
    </row>
    <row r="4608" spans="1:7" ht="15" customHeight="1" x14ac:dyDescent="0.2">
      <c r="A4608"/>
      <c r="B4608"/>
      <c r="C4608"/>
      <c r="D4608"/>
      <c r="E4608"/>
      <c r="F4608"/>
      <c r="G4608"/>
    </row>
    <row r="4609" spans="1:7" ht="15" customHeight="1" x14ac:dyDescent="0.2">
      <c r="A4609"/>
      <c r="B4609"/>
      <c r="C4609"/>
      <c r="D4609"/>
      <c r="E4609"/>
      <c r="F4609"/>
      <c r="G4609"/>
    </row>
    <row r="4610" spans="1:7" ht="15" customHeight="1" x14ac:dyDescent="0.2">
      <c r="A4610"/>
      <c r="B4610"/>
      <c r="C4610"/>
      <c r="D4610"/>
      <c r="E4610"/>
      <c r="F4610"/>
      <c r="G4610"/>
    </row>
    <row r="4611" spans="1:7" ht="15" customHeight="1" x14ac:dyDescent="0.2">
      <c r="A4611"/>
      <c r="B4611"/>
      <c r="C4611"/>
      <c r="D4611"/>
      <c r="E4611"/>
      <c r="F4611"/>
      <c r="G4611"/>
    </row>
    <row r="4612" spans="1:7" ht="15" customHeight="1" x14ac:dyDescent="0.2">
      <c r="A4612"/>
      <c r="B4612"/>
      <c r="C4612"/>
      <c r="D4612"/>
      <c r="E4612"/>
      <c r="F4612"/>
      <c r="G4612"/>
    </row>
    <row r="4613" spans="1:7" ht="15" customHeight="1" x14ac:dyDescent="0.2">
      <c r="A4613"/>
      <c r="B4613"/>
      <c r="C4613"/>
      <c r="D4613"/>
      <c r="E4613"/>
      <c r="F4613"/>
      <c r="G4613"/>
    </row>
    <row r="4614" spans="1:7" ht="15" customHeight="1" x14ac:dyDescent="0.2">
      <c r="A4614"/>
      <c r="B4614"/>
      <c r="C4614"/>
      <c r="D4614"/>
      <c r="E4614"/>
      <c r="F4614"/>
      <c r="G4614"/>
    </row>
    <row r="4615" spans="1:7" ht="15" customHeight="1" x14ac:dyDescent="0.2">
      <c r="A4615"/>
      <c r="B4615"/>
      <c r="C4615"/>
      <c r="D4615"/>
      <c r="E4615"/>
      <c r="F4615"/>
      <c r="G4615"/>
    </row>
    <row r="4616" spans="1:7" ht="15" customHeight="1" x14ac:dyDescent="0.2">
      <c r="A4616"/>
      <c r="B4616"/>
      <c r="C4616"/>
      <c r="D4616"/>
      <c r="E4616"/>
      <c r="F4616"/>
      <c r="G4616"/>
    </row>
    <row r="4617" spans="1:7" ht="15" customHeight="1" x14ac:dyDescent="0.2">
      <c r="A4617"/>
      <c r="B4617"/>
      <c r="C4617"/>
      <c r="D4617"/>
      <c r="E4617"/>
      <c r="F4617"/>
      <c r="G4617"/>
    </row>
    <row r="4618" spans="1:7" ht="15" customHeight="1" x14ac:dyDescent="0.2">
      <c r="A4618"/>
      <c r="B4618"/>
      <c r="C4618"/>
      <c r="D4618"/>
      <c r="E4618"/>
      <c r="F4618"/>
      <c r="G4618"/>
    </row>
    <row r="4619" spans="1:7" ht="15" customHeight="1" x14ac:dyDescent="0.2">
      <c r="A4619"/>
      <c r="B4619"/>
      <c r="C4619"/>
      <c r="D4619"/>
      <c r="E4619"/>
      <c r="F4619"/>
      <c r="G4619"/>
    </row>
    <row r="4620" spans="1:7" ht="15" customHeight="1" x14ac:dyDescent="0.2">
      <c r="A4620"/>
      <c r="B4620"/>
      <c r="C4620"/>
      <c r="D4620"/>
      <c r="E4620"/>
      <c r="F4620"/>
      <c r="G4620"/>
    </row>
    <row r="4621" spans="1:7" ht="15" customHeight="1" x14ac:dyDescent="0.2">
      <c r="A4621"/>
      <c r="B4621"/>
      <c r="C4621"/>
      <c r="D4621"/>
      <c r="E4621"/>
      <c r="F4621"/>
      <c r="G4621"/>
    </row>
    <row r="4622" spans="1:7" ht="15" customHeight="1" x14ac:dyDescent="0.2">
      <c r="A4622"/>
      <c r="B4622"/>
      <c r="C4622"/>
      <c r="D4622"/>
      <c r="E4622"/>
      <c r="F4622"/>
      <c r="G4622"/>
    </row>
    <row r="4623" spans="1:7" ht="15" customHeight="1" x14ac:dyDescent="0.2">
      <c r="A4623"/>
      <c r="B4623"/>
      <c r="C4623"/>
      <c r="D4623"/>
      <c r="E4623"/>
      <c r="F4623"/>
      <c r="G4623"/>
    </row>
    <row r="4624" spans="1:7" ht="15" customHeight="1" x14ac:dyDescent="0.2">
      <c r="A4624"/>
      <c r="B4624"/>
      <c r="C4624"/>
      <c r="D4624"/>
      <c r="E4624"/>
      <c r="F4624"/>
      <c r="G4624"/>
    </row>
    <row r="4625" spans="1:7" ht="15" customHeight="1" x14ac:dyDescent="0.2">
      <c r="A4625"/>
      <c r="B4625"/>
      <c r="C4625"/>
      <c r="D4625"/>
      <c r="E4625"/>
      <c r="F4625"/>
      <c r="G4625"/>
    </row>
    <row r="4626" spans="1:7" ht="15" customHeight="1" x14ac:dyDescent="0.2">
      <c r="A4626"/>
      <c r="B4626"/>
      <c r="C4626"/>
      <c r="D4626"/>
      <c r="E4626"/>
      <c r="F4626"/>
      <c r="G4626"/>
    </row>
    <row r="4627" spans="1:7" ht="15" customHeight="1" x14ac:dyDescent="0.2">
      <c r="A4627"/>
      <c r="B4627"/>
      <c r="C4627"/>
      <c r="D4627"/>
      <c r="E4627"/>
      <c r="F4627"/>
      <c r="G4627"/>
    </row>
    <row r="4628" spans="1:7" ht="15" customHeight="1" x14ac:dyDescent="0.2">
      <c r="A4628"/>
      <c r="B4628"/>
      <c r="C4628"/>
      <c r="D4628"/>
      <c r="E4628"/>
      <c r="F4628"/>
      <c r="G4628"/>
    </row>
    <row r="4629" spans="1:7" ht="15" customHeight="1" x14ac:dyDescent="0.2">
      <c r="A4629"/>
      <c r="B4629"/>
      <c r="C4629"/>
      <c r="D4629"/>
      <c r="E4629"/>
      <c r="F4629"/>
      <c r="G4629"/>
    </row>
    <row r="4630" spans="1:7" ht="15" customHeight="1" x14ac:dyDescent="0.2">
      <c r="A4630"/>
      <c r="B4630"/>
      <c r="C4630"/>
      <c r="D4630"/>
      <c r="E4630"/>
      <c r="F4630"/>
      <c r="G4630"/>
    </row>
    <row r="4631" spans="1:7" ht="15" customHeight="1" x14ac:dyDescent="0.2">
      <c r="A4631"/>
      <c r="B4631"/>
      <c r="C4631"/>
      <c r="D4631"/>
      <c r="E4631"/>
      <c r="F4631"/>
      <c r="G4631"/>
    </row>
    <row r="4632" spans="1:7" ht="15" customHeight="1" x14ac:dyDescent="0.2">
      <c r="A4632"/>
      <c r="B4632"/>
      <c r="C4632"/>
      <c r="D4632"/>
      <c r="E4632"/>
      <c r="F4632"/>
      <c r="G4632"/>
    </row>
    <row r="4633" spans="1:7" ht="15" customHeight="1" x14ac:dyDescent="0.2">
      <c r="A4633"/>
      <c r="B4633"/>
      <c r="C4633"/>
      <c r="D4633"/>
      <c r="E4633"/>
      <c r="F4633"/>
      <c r="G4633"/>
    </row>
    <row r="4634" spans="1:7" ht="15" customHeight="1" x14ac:dyDescent="0.2">
      <c r="A4634"/>
      <c r="B4634"/>
      <c r="C4634"/>
      <c r="D4634"/>
      <c r="E4634"/>
      <c r="F4634"/>
      <c r="G4634"/>
    </row>
    <row r="4635" spans="1:7" ht="15" customHeight="1" x14ac:dyDescent="0.2">
      <c r="A4635"/>
      <c r="B4635"/>
      <c r="C4635"/>
      <c r="D4635"/>
      <c r="E4635"/>
      <c r="F4635"/>
      <c r="G4635"/>
    </row>
    <row r="4636" spans="1:7" ht="15" customHeight="1" x14ac:dyDescent="0.2">
      <c r="A4636"/>
      <c r="B4636"/>
      <c r="C4636"/>
      <c r="D4636"/>
      <c r="E4636"/>
      <c r="F4636"/>
      <c r="G4636"/>
    </row>
    <row r="4637" spans="1:7" ht="15" customHeight="1" x14ac:dyDescent="0.2">
      <c r="A4637"/>
      <c r="B4637"/>
      <c r="C4637"/>
      <c r="D4637"/>
      <c r="E4637"/>
      <c r="F4637"/>
      <c r="G4637"/>
    </row>
    <row r="4638" spans="1:7" ht="15" customHeight="1" x14ac:dyDescent="0.2">
      <c r="A4638"/>
      <c r="B4638"/>
      <c r="C4638"/>
      <c r="D4638"/>
      <c r="E4638"/>
      <c r="F4638"/>
      <c r="G4638"/>
    </row>
    <row r="4639" spans="1:7" ht="15" customHeight="1" x14ac:dyDescent="0.2">
      <c r="A4639"/>
      <c r="B4639"/>
      <c r="C4639"/>
      <c r="D4639"/>
      <c r="E4639"/>
      <c r="F4639"/>
      <c r="G4639"/>
    </row>
    <row r="4640" spans="1:7" ht="15" customHeight="1" x14ac:dyDescent="0.2">
      <c r="A4640"/>
      <c r="B4640"/>
      <c r="C4640"/>
      <c r="D4640"/>
      <c r="E4640"/>
      <c r="F4640"/>
      <c r="G4640"/>
    </row>
    <row r="4641" spans="1:7" ht="15" customHeight="1" x14ac:dyDescent="0.2">
      <c r="A4641"/>
      <c r="B4641"/>
      <c r="C4641"/>
      <c r="D4641"/>
      <c r="E4641"/>
      <c r="F4641"/>
      <c r="G4641"/>
    </row>
    <row r="4642" spans="1:7" ht="15" customHeight="1" x14ac:dyDescent="0.2">
      <c r="A4642"/>
      <c r="B4642"/>
      <c r="C4642"/>
      <c r="D4642"/>
      <c r="E4642"/>
      <c r="F4642"/>
      <c r="G4642"/>
    </row>
    <row r="4643" spans="1:7" ht="15" customHeight="1" x14ac:dyDescent="0.2">
      <c r="A4643"/>
      <c r="B4643"/>
      <c r="C4643"/>
      <c r="D4643"/>
      <c r="E4643"/>
      <c r="F4643"/>
      <c r="G4643"/>
    </row>
    <row r="4644" spans="1:7" ht="15" customHeight="1" x14ac:dyDescent="0.2">
      <c r="A4644"/>
      <c r="B4644"/>
      <c r="C4644"/>
      <c r="D4644"/>
      <c r="E4644"/>
      <c r="F4644"/>
      <c r="G4644"/>
    </row>
    <row r="4645" spans="1:7" ht="15" customHeight="1" x14ac:dyDescent="0.2">
      <c r="A4645"/>
      <c r="B4645"/>
      <c r="C4645"/>
      <c r="D4645"/>
      <c r="E4645"/>
      <c r="F4645"/>
      <c r="G4645"/>
    </row>
    <row r="4646" spans="1:7" ht="15" customHeight="1" x14ac:dyDescent="0.2">
      <c r="A4646"/>
      <c r="B4646"/>
      <c r="C4646"/>
      <c r="D4646"/>
      <c r="E4646"/>
      <c r="F4646"/>
      <c r="G4646"/>
    </row>
    <row r="4647" spans="1:7" ht="15" customHeight="1" x14ac:dyDescent="0.2">
      <c r="A4647"/>
      <c r="B4647"/>
      <c r="C4647"/>
      <c r="D4647"/>
      <c r="E4647"/>
      <c r="F4647"/>
      <c r="G4647"/>
    </row>
    <row r="4648" spans="1:7" ht="15" customHeight="1" x14ac:dyDescent="0.2">
      <c r="A4648"/>
      <c r="B4648"/>
      <c r="C4648"/>
      <c r="D4648"/>
      <c r="E4648"/>
      <c r="F4648"/>
      <c r="G4648"/>
    </row>
    <row r="4649" spans="1:7" ht="15" customHeight="1" x14ac:dyDescent="0.2">
      <c r="A4649"/>
      <c r="B4649"/>
      <c r="C4649"/>
      <c r="D4649"/>
      <c r="E4649"/>
      <c r="F4649"/>
      <c r="G4649"/>
    </row>
    <row r="4650" spans="1:7" ht="15" customHeight="1" x14ac:dyDescent="0.2">
      <c r="A4650"/>
      <c r="B4650"/>
      <c r="C4650"/>
      <c r="D4650"/>
      <c r="E4650"/>
      <c r="F4650"/>
      <c r="G4650"/>
    </row>
    <row r="4651" spans="1:7" ht="15" customHeight="1" x14ac:dyDescent="0.2">
      <c r="A4651"/>
      <c r="B4651"/>
      <c r="C4651"/>
      <c r="D4651"/>
      <c r="E4651"/>
      <c r="F4651"/>
      <c r="G4651"/>
    </row>
    <row r="4652" spans="1:7" ht="15" customHeight="1" x14ac:dyDescent="0.2">
      <c r="A4652"/>
      <c r="B4652"/>
      <c r="C4652"/>
      <c r="D4652"/>
      <c r="E4652"/>
      <c r="F4652"/>
      <c r="G4652"/>
    </row>
    <row r="4653" spans="1:7" ht="15" customHeight="1" x14ac:dyDescent="0.2">
      <c r="A4653"/>
      <c r="B4653"/>
      <c r="C4653"/>
      <c r="D4653"/>
      <c r="E4653"/>
      <c r="F4653"/>
      <c r="G4653"/>
    </row>
    <row r="4654" spans="1:7" ht="15" customHeight="1" x14ac:dyDescent="0.2">
      <c r="A4654"/>
      <c r="B4654"/>
      <c r="C4654"/>
      <c r="D4654"/>
      <c r="E4654"/>
      <c r="F4654"/>
      <c r="G4654"/>
    </row>
    <row r="4655" spans="1:7" ht="15" customHeight="1" x14ac:dyDescent="0.2">
      <c r="A4655"/>
      <c r="B4655"/>
      <c r="C4655"/>
      <c r="D4655"/>
      <c r="E4655"/>
      <c r="F4655"/>
      <c r="G4655"/>
    </row>
    <row r="4656" spans="1:7" ht="15" customHeight="1" x14ac:dyDescent="0.2">
      <c r="A4656"/>
      <c r="B4656"/>
      <c r="C4656"/>
      <c r="D4656"/>
      <c r="E4656"/>
      <c r="F4656"/>
      <c r="G4656"/>
    </row>
    <row r="4657" spans="1:7" ht="15" customHeight="1" x14ac:dyDescent="0.2">
      <c r="A4657"/>
      <c r="B4657"/>
      <c r="C4657"/>
      <c r="D4657"/>
      <c r="E4657"/>
      <c r="F4657"/>
      <c r="G4657"/>
    </row>
    <row r="4658" spans="1:7" ht="15" customHeight="1" x14ac:dyDescent="0.2">
      <c r="A4658"/>
      <c r="B4658"/>
      <c r="C4658"/>
      <c r="D4658"/>
      <c r="E4658"/>
      <c r="F4658"/>
      <c r="G4658"/>
    </row>
    <row r="4659" spans="1:7" ht="15" customHeight="1" x14ac:dyDescent="0.2">
      <c r="A4659"/>
      <c r="B4659"/>
      <c r="C4659"/>
      <c r="D4659"/>
      <c r="E4659"/>
      <c r="F4659"/>
      <c r="G4659"/>
    </row>
    <row r="4660" spans="1:7" ht="15" customHeight="1" x14ac:dyDescent="0.2">
      <c r="A4660"/>
      <c r="B4660"/>
      <c r="C4660"/>
      <c r="D4660"/>
      <c r="E4660"/>
      <c r="F4660"/>
      <c r="G4660"/>
    </row>
    <row r="4661" spans="1:7" ht="15" customHeight="1" x14ac:dyDescent="0.2">
      <c r="A4661"/>
      <c r="B4661"/>
      <c r="C4661"/>
      <c r="D4661"/>
      <c r="E4661"/>
      <c r="F4661"/>
      <c r="G4661"/>
    </row>
    <row r="4662" spans="1:7" ht="15" customHeight="1" x14ac:dyDescent="0.2">
      <c r="A4662"/>
      <c r="B4662"/>
      <c r="C4662"/>
      <c r="D4662"/>
      <c r="E4662"/>
      <c r="F4662"/>
      <c r="G4662"/>
    </row>
    <row r="4663" spans="1:7" ht="15" customHeight="1" x14ac:dyDescent="0.2">
      <c r="A4663"/>
      <c r="B4663"/>
      <c r="C4663"/>
      <c r="D4663"/>
      <c r="E4663"/>
      <c r="F4663"/>
      <c r="G4663"/>
    </row>
    <row r="4664" spans="1:7" ht="15" customHeight="1" x14ac:dyDescent="0.2">
      <c r="A4664"/>
      <c r="B4664"/>
      <c r="C4664"/>
      <c r="D4664"/>
      <c r="E4664"/>
      <c r="F4664"/>
      <c r="G4664"/>
    </row>
    <row r="4665" spans="1:7" ht="15" customHeight="1" x14ac:dyDescent="0.2">
      <c r="A4665"/>
      <c r="B4665"/>
      <c r="C4665"/>
      <c r="D4665"/>
      <c r="E4665"/>
      <c r="F4665"/>
      <c r="G4665"/>
    </row>
    <row r="4666" spans="1:7" ht="15" customHeight="1" x14ac:dyDescent="0.2">
      <c r="A4666"/>
      <c r="B4666"/>
      <c r="C4666"/>
      <c r="D4666"/>
      <c r="E4666"/>
      <c r="F4666"/>
      <c r="G4666"/>
    </row>
    <row r="4667" spans="1:7" ht="15" customHeight="1" x14ac:dyDescent="0.2">
      <c r="A4667"/>
      <c r="B4667"/>
      <c r="C4667"/>
      <c r="D4667"/>
      <c r="E4667"/>
      <c r="F4667"/>
      <c r="G4667"/>
    </row>
    <row r="4668" spans="1:7" ht="15" customHeight="1" x14ac:dyDescent="0.2">
      <c r="A4668"/>
      <c r="B4668"/>
      <c r="C4668"/>
      <c r="D4668"/>
      <c r="E4668"/>
      <c r="F4668"/>
      <c r="G4668"/>
    </row>
    <row r="4669" spans="1:7" ht="15" customHeight="1" x14ac:dyDescent="0.2">
      <c r="A4669"/>
      <c r="B4669"/>
      <c r="C4669"/>
      <c r="D4669"/>
      <c r="E4669"/>
      <c r="F4669"/>
      <c r="G4669"/>
    </row>
    <row r="4670" spans="1:7" ht="15" customHeight="1" x14ac:dyDescent="0.2">
      <c r="A4670"/>
      <c r="B4670"/>
      <c r="C4670"/>
      <c r="D4670"/>
      <c r="E4670"/>
      <c r="F4670"/>
      <c r="G4670"/>
    </row>
    <row r="4671" spans="1:7" ht="15" customHeight="1" x14ac:dyDescent="0.2">
      <c r="A4671"/>
      <c r="B4671"/>
      <c r="C4671"/>
      <c r="D4671"/>
      <c r="E4671"/>
      <c r="F4671"/>
      <c r="G4671"/>
    </row>
    <row r="4672" spans="1:7" ht="15" customHeight="1" x14ac:dyDescent="0.2">
      <c r="A4672"/>
      <c r="B4672"/>
      <c r="C4672"/>
      <c r="D4672"/>
      <c r="E4672"/>
      <c r="F4672"/>
      <c r="G4672"/>
    </row>
    <row r="4673" spans="1:7" ht="15" customHeight="1" x14ac:dyDescent="0.2">
      <c r="A4673"/>
      <c r="B4673"/>
      <c r="C4673"/>
      <c r="D4673"/>
      <c r="E4673"/>
      <c r="F4673"/>
      <c r="G4673"/>
    </row>
    <row r="4674" spans="1:7" ht="15" customHeight="1" x14ac:dyDescent="0.2">
      <c r="A4674"/>
      <c r="B4674"/>
      <c r="C4674"/>
      <c r="D4674"/>
      <c r="E4674"/>
      <c r="F4674"/>
      <c r="G4674"/>
    </row>
    <row r="4675" spans="1:7" ht="15" customHeight="1" x14ac:dyDescent="0.2">
      <c r="A4675"/>
      <c r="B4675"/>
      <c r="C4675"/>
      <c r="D4675"/>
      <c r="E4675"/>
      <c r="F4675"/>
      <c r="G4675"/>
    </row>
    <row r="4676" spans="1:7" ht="15" customHeight="1" x14ac:dyDescent="0.2">
      <c r="A4676"/>
      <c r="B4676"/>
      <c r="C4676"/>
      <c r="D4676"/>
      <c r="E4676"/>
      <c r="F4676"/>
      <c r="G4676"/>
    </row>
    <row r="4677" spans="1:7" ht="15" customHeight="1" x14ac:dyDescent="0.2">
      <c r="A4677"/>
      <c r="B4677"/>
      <c r="C4677"/>
      <c r="D4677"/>
      <c r="E4677"/>
      <c r="F4677"/>
      <c r="G4677"/>
    </row>
    <row r="4678" spans="1:7" ht="15" customHeight="1" x14ac:dyDescent="0.2">
      <c r="A4678"/>
      <c r="B4678"/>
      <c r="C4678"/>
      <c r="D4678"/>
      <c r="E4678"/>
      <c r="F4678"/>
      <c r="G4678"/>
    </row>
    <row r="4679" spans="1:7" ht="15" customHeight="1" x14ac:dyDescent="0.2">
      <c r="A4679"/>
      <c r="B4679"/>
      <c r="C4679"/>
      <c r="D4679"/>
      <c r="E4679"/>
      <c r="F4679"/>
      <c r="G4679"/>
    </row>
    <row r="4680" spans="1:7" ht="15" customHeight="1" x14ac:dyDescent="0.2">
      <c r="A4680"/>
      <c r="B4680"/>
      <c r="C4680"/>
      <c r="D4680"/>
      <c r="E4680"/>
      <c r="F4680"/>
      <c r="G4680"/>
    </row>
    <row r="4681" spans="1:7" ht="15" customHeight="1" x14ac:dyDescent="0.2">
      <c r="A4681"/>
      <c r="B4681"/>
      <c r="C4681"/>
      <c r="D4681"/>
      <c r="E4681"/>
      <c r="F4681"/>
      <c r="G4681"/>
    </row>
    <row r="4682" spans="1:7" ht="15" customHeight="1" x14ac:dyDescent="0.2">
      <c r="A4682"/>
      <c r="B4682"/>
      <c r="C4682"/>
      <c r="D4682"/>
      <c r="E4682"/>
      <c r="F4682"/>
      <c r="G4682"/>
    </row>
    <row r="4683" spans="1:7" ht="15" customHeight="1" x14ac:dyDescent="0.2">
      <c r="A4683"/>
      <c r="B4683"/>
      <c r="C4683"/>
      <c r="D4683"/>
      <c r="E4683"/>
      <c r="F4683"/>
      <c r="G4683"/>
    </row>
    <row r="4684" spans="1:7" ht="15" customHeight="1" x14ac:dyDescent="0.2">
      <c r="A4684"/>
      <c r="B4684"/>
      <c r="C4684"/>
      <c r="D4684"/>
      <c r="E4684"/>
      <c r="F4684"/>
      <c r="G4684"/>
    </row>
    <row r="4685" spans="1:7" ht="15" customHeight="1" x14ac:dyDescent="0.2">
      <c r="A4685"/>
      <c r="B4685"/>
      <c r="C4685"/>
      <c r="D4685"/>
      <c r="E4685"/>
      <c r="F4685"/>
      <c r="G4685"/>
    </row>
    <row r="4686" spans="1:7" ht="15" customHeight="1" x14ac:dyDescent="0.2">
      <c r="A4686"/>
      <c r="B4686"/>
      <c r="C4686"/>
      <c r="D4686"/>
      <c r="E4686"/>
      <c r="F4686"/>
      <c r="G4686"/>
    </row>
    <row r="4687" spans="1:7" ht="15" customHeight="1" x14ac:dyDescent="0.2">
      <c r="A4687"/>
      <c r="B4687"/>
      <c r="C4687"/>
      <c r="D4687"/>
      <c r="E4687"/>
      <c r="F4687"/>
      <c r="G4687"/>
    </row>
    <row r="4688" spans="1:7" ht="15" customHeight="1" x14ac:dyDescent="0.2">
      <c r="A4688"/>
      <c r="B4688"/>
      <c r="C4688"/>
      <c r="D4688"/>
      <c r="E4688"/>
      <c r="F4688"/>
      <c r="G4688"/>
    </row>
    <row r="4689" spans="1:7" ht="15" customHeight="1" x14ac:dyDescent="0.2">
      <c r="A4689"/>
      <c r="B4689"/>
      <c r="C4689"/>
      <c r="D4689"/>
      <c r="E4689"/>
      <c r="F4689"/>
      <c r="G4689"/>
    </row>
    <row r="4690" spans="1:7" ht="15" customHeight="1" x14ac:dyDescent="0.2">
      <c r="A4690"/>
      <c r="B4690"/>
      <c r="C4690"/>
      <c r="D4690"/>
      <c r="E4690"/>
      <c r="F4690"/>
      <c r="G4690"/>
    </row>
    <row r="4691" spans="1:7" ht="15" customHeight="1" x14ac:dyDescent="0.2">
      <c r="A4691"/>
      <c r="B4691"/>
      <c r="C4691"/>
      <c r="D4691"/>
      <c r="E4691"/>
      <c r="F4691"/>
      <c r="G4691"/>
    </row>
    <row r="4692" spans="1:7" ht="15" customHeight="1" x14ac:dyDescent="0.2">
      <c r="A4692"/>
      <c r="B4692"/>
      <c r="C4692"/>
      <c r="D4692"/>
      <c r="E4692"/>
      <c r="F4692"/>
      <c r="G4692"/>
    </row>
    <row r="4693" spans="1:7" ht="15" customHeight="1" x14ac:dyDescent="0.2">
      <c r="A4693"/>
      <c r="B4693"/>
      <c r="C4693"/>
      <c r="D4693"/>
      <c r="E4693"/>
      <c r="F4693"/>
      <c r="G4693"/>
    </row>
    <row r="4694" spans="1:7" ht="15" customHeight="1" x14ac:dyDescent="0.2">
      <c r="A4694"/>
      <c r="B4694"/>
      <c r="C4694"/>
      <c r="D4694"/>
      <c r="E4694"/>
      <c r="F4694"/>
      <c r="G4694"/>
    </row>
    <row r="4695" spans="1:7" ht="15" customHeight="1" x14ac:dyDescent="0.2">
      <c r="A4695"/>
      <c r="B4695"/>
      <c r="C4695"/>
      <c r="D4695"/>
      <c r="E4695"/>
      <c r="F4695"/>
      <c r="G4695"/>
    </row>
    <row r="4696" spans="1:7" ht="15" customHeight="1" x14ac:dyDescent="0.2">
      <c r="A4696"/>
      <c r="B4696"/>
      <c r="C4696"/>
      <c r="D4696"/>
      <c r="E4696"/>
      <c r="F4696"/>
      <c r="G4696"/>
    </row>
    <row r="4697" spans="1:7" ht="15" customHeight="1" x14ac:dyDescent="0.2">
      <c r="A4697"/>
      <c r="B4697"/>
      <c r="C4697"/>
      <c r="D4697"/>
      <c r="E4697"/>
      <c r="F4697"/>
      <c r="G4697"/>
    </row>
    <row r="4698" spans="1:7" ht="15" customHeight="1" x14ac:dyDescent="0.2">
      <c r="A4698"/>
      <c r="B4698"/>
      <c r="C4698"/>
      <c r="D4698"/>
      <c r="E4698"/>
      <c r="F4698"/>
      <c r="G4698"/>
    </row>
    <row r="4699" spans="1:7" ht="15" customHeight="1" x14ac:dyDescent="0.2">
      <c r="A4699"/>
      <c r="B4699"/>
      <c r="C4699"/>
      <c r="D4699"/>
      <c r="E4699"/>
      <c r="F4699"/>
      <c r="G4699"/>
    </row>
    <row r="4700" spans="1:7" ht="15" customHeight="1" x14ac:dyDescent="0.2">
      <c r="A4700"/>
      <c r="B4700"/>
      <c r="C4700"/>
      <c r="D4700"/>
      <c r="E4700"/>
      <c r="F4700"/>
      <c r="G4700"/>
    </row>
    <row r="4701" spans="1:7" ht="15" customHeight="1" x14ac:dyDescent="0.2">
      <c r="A4701"/>
      <c r="B4701"/>
      <c r="C4701"/>
      <c r="D4701"/>
      <c r="E4701"/>
      <c r="F4701"/>
      <c r="G4701"/>
    </row>
    <row r="4702" spans="1:7" ht="15" customHeight="1" x14ac:dyDescent="0.2">
      <c r="A4702"/>
      <c r="B4702"/>
      <c r="C4702"/>
      <c r="D4702"/>
      <c r="E4702"/>
      <c r="F4702"/>
      <c r="G4702"/>
    </row>
    <row r="4703" spans="1:7" ht="15" customHeight="1" x14ac:dyDescent="0.2">
      <c r="A4703"/>
      <c r="B4703"/>
      <c r="C4703"/>
      <c r="D4703"/>
      <c r="E4703"/>
      <c r="F4703"/>
      <c r="G4703"/>
    </row>
    <row r="4704" spans="1:7" ht="15" customHeight="1" x14ac:dyDescent="0.2">
      <c r="A4704"/>
      <c r="B4704"/>
      <c r="C4704"/>
      <c r="D4704"/>
      <c r="E4704"/>
      <c r="F4704"/>
      <c r="G4704"/>
    </row>
    <row r="4705" spans="1:7" ht="15" customHeight="1" x14ac:dyDescent="0.2">
      <c r="A4705"/>
      <c r="B4705"/>
      <c r="C4705"/>
      <c r="D4705"/>
      <c r="E4705"/>
      <c r="F4705"/>
      <c r="G4705"/>
    </row>
    <row r="4706" spans="1:7" ht="15" customHeight="1" x14ac:dyDescent="0.2">
      <c r="A4706"/>
      <c r="B4706"/>
      <c r="C4706"/>
      <c r="D4706"/>
      <c r="E4706"/>
      <c r="F4706"/>
      <c r="G4706"/>
    </row>
    <row r="4707" spans="1:7" ht="15" customHeight="1" x14ac:dyDescent="0.2">
      <c r="A4707"/>
      <c r="B4707"/>
      <c r="C4707"/>
      <c r="D4707"/>
      <c r="E4707"/>
      <c r="F4707"/>
      <c r="G4707"/>
    </row>
    <row r="4708" spans="1:7" ht="15" customHeight="1" x14ac:dyDescent="0.2">
      <c r="A4708"/>
      <c r="B4708"/>
      <c r="C4708"/>
      <c r="D4708"/>
      <c r="E4708"/>
      <c r="F4708"/>
      <c r="G4708"/>
    </row>
    <row r="4709" spans="1:7" ht="15" customHeight="1" x14ac:dyDescent="0.2">
      <c r="A4709"/>
      <c r="B4709"/>
      <c r="C4709"/>
      <c r="D4709"/>
      <c r="E4709"/>
      <c r="F4709"/>
      <c r="G4709"/>
    </row>
    <row r="4710" spans="1:7" ht="15" customHeight="1" x14ac:dyDescent="0.2">
      <c r="A4710"/>
      <c r="B4710"/>
      <c r="C4710"/>
      <c r="D4710"/>
      <c r="E4710"/>
      <c r="F4710"/>
      <c r="G4710"/>
    </row>
    <row r="4711" spans="1:7" ht="15" customHeight="1" x14ac:dyDescent="0.2">
      <c r="A4711"/>
      <c r="B4711"/>
      <c r="C4711"/>
      <c r="D4711"/>
      <c r="E4711"/>
      <c r="F4711"/>
      <c r="G4711"/>
    </row>
    <row r="4712" spans="1:7" ht="15" customHeight="1" x14ac:dyDescent="0.2">
      <c r="A4712"/>
      <c r="B4712"/>
      <c r="C4712"/>
      <c r="D4712"/>
      <c r="E4712"/>
      <c r="F4712"/>
      <c r="G4712"/>
    </row>
    <row r="4713" spans="1:7" ht="15" customHeight="1" x14ac:dyDescent="0.2">
      <c r="A4713"/>
      <c r="B4713"/>
      <c r="C4713"/>
      <c r="D4713"/>
      <c r="E4713"/>
      <c r="F4713"/>
      <c r="G4713"/>
    </row>
    <row r="4714" spans="1:7" ht="15" customHeight="1" x14ac:dyDescent="0.2">
      <c r="A4714"/>
      <c r="B4714"/>
      <c r="C4714"/>
      <c r="D4714"/>
      <c r="E4714"/>
      <c r="F4714"/>
      <c r="G4714"/>
    </row>
    <row r="4715" spans="1:7" ht="15" customHeight="1" x14ac:dyDescent="0.2">
      <c r="A4715"/>
      <c r="B4715"/>
      <c r="C4715"/>
      <c r="D4715"/>
      <c r="E4715"/>
      <c r="F4715"/>
      <c r="G4715"/>
    </row>
    <row r="4716" spans="1:7" ht="15" customHeight="1" x14ac:dyDescent="0.2">
      <c r="A4716"/>
      <c r="B4716"/>
      <c r="C4716"/>
      <c r="D4716"/>
      <c r="E4716"/>
      <c r="F4716"/>
      <c r="G4716"/>
    </row>
    <row r="4717" spans="1:7" ht="15" customHeight="1" x14ac:dyDescent="0.2">
      <c r="A4717"/>
      <c r="B4717"/>
      <c r="C4717"/>
      <c r="D4717"/>
      <c r="E4717"/>
      <c r="F4717"/>
      <c r="G4717"/>
    </row>
    <row r="4718" spans="1:7" ht="15" customHeight="1" x14ac:dyDescent="0.2">
      <c r="A4718"/>
      <c r="B4718"/>
      <c r="C4718"/>
      <c r="D4718"/>
      <c r="E4718"/>
      <c r="F4718"/>
      <c r="G4718"/>
    </row>
    <row r="4719" spans="1:7" ht="15" customHeight="1" x14ac:dyDescent="0.2">
      <c r="A4719"/>
      <c r="B4719"/>
      <c r="C4719"/>
      <c r="D4719"/>
      <c r="E4719"/>
      <c r="F4719"/>
      <c r="G4719"/>
    </row>
    <row r="4720" spans="1:7" ht="15" customHeight="1" x14ac:dyDescent="0.2">
      <c r="A4720"/>
      <c r="B4720"/>
      <c r="C4720"/>
      <c r="D4720"/>
      <c r="E4720"/>
      <c r="F4720"/>
      <c r="G4720"/>
    </row>
    <row r="4721" spans="1:7" ht="15" customHeight="1" x14ac:dyDescent="0.2">
      <c r="A4721"/>
      <c r="B4721"/>
      <c r="C4721"/>
      <c r="D4721"/>
      <c r="E4721"/>
      <c r="F4721"/>
      <c r="G4721"/>
    </row>
    <row r="4722" spans="1:7" ht="15" customHeight="1" x14ac:dyDescent="0.2">
      <c r="A4722"/>
      <c r="B4722"/>
      <c r="C4722"/>
      <c r="D4722"/>
      <c r="E4722"/>
      <c r="F4722"/>
      <c r="G4722"/>
    </row>
    <row r="4723" spans="1:7" ht="15" customHeight="1" x14ac:dyDescent="0.2">
      <c r="A4723"/>
      <c r="B4723"/>
      <c r="C4723"/>
      <c r="D4723"/>
      <c r="E4723"/>
      <c r="F4723"/>
      <c r="G4723"/>
    </row>
    <row r="4724" spans="1:7" ht="15" customHeight="1" x14ac:dyDescent="0.2">
      <c r="A4724"/>
      <c r="B4724"/>
      <c r="C4724"/>
      <c r="D4724"/>
      <c r="E4724"/>
      <c r="F4724"/>
      <c r="G4724"/>
    </row>
    <row r="4725" spans="1:7" ht="15" customHeight="1" x14ac:dyDescent="0.2">
      <c r="A4725"/>
      <c r="B4725"/>
      <c r="C4725"/>
      <c r="D4725"/>
      <c r="E4725"/>
      <c r="F4725"/>
      <c r="G4725"/>
    </row>
    <row r="4726" spans="1:7" ht="15" customHeight="1" x14ac:dyDescent="0.2">
      <c r="A4726"/>
      <c r="B4726"/>
      <c r="C4726"/>
      <c r="D4726"/>
      <c r="E4726"/>
      <c r="F4726"/>
      <c r="G4726"/>
    </row>
    <row r="4727" spans="1:7" ht="15" customHeight="1" x14ac:dyDescent="0.2">
      <c r="A4727"/>
      <c r="B4727"/>
      <c r="C4727"/>
      <c r="D4727"/>
      <c r="E4727"/>
      <c r="F4727"/>
      <c r="G4727"/>
    </row>
    <row r="4728" spans="1:7" ht="15" customHeight="1" x14ac:dyDescent="0.2">
      <c r="A4728"/>
      <c r="B4728"/>
      <c r="C4728"/>
      <c r="D4728"/>
      <c r="E4728"/>
      <c r="F4728"/>
      <c r="G4728"/>
    </row>
    <row r="4729" spans="1:7" ht="15" customHeight="1" x14ac:dyDescent="0.2">
      <c r="A4729"/>
      <c r="B4729"/>
      <c r="C4729"/>
      <c r="D4729"/>
      <c r="E4729"/>
      <c r="F4729"/>
      <c r="G4729"/>
    </row>
    <row r="4730" spans="1:7" ht="15" customHeight="1" x14ac:dyDescent="0.2">
      <c r="A4730"/>
      <c r="B4730"/>
      <c r="C4730"/>
      <c r="D4730"/>
      <c r="E4730"/>
      <c r="F4730"/>
      <c r="G4730"/>
    </row>
    <row r="4731" spans="1:7" ht="15" customHeight="1" x14ac:dyDescent="0.2">
      <c r="A4731"/>
      <c r="B4731"/>
      <c r="C4731"/>
      <c r="D4731"/>
      <c r="E4731"/>
      <c r="F4731"/>
      <c r="G4731"/>
    </row>
    <row r="4732" spans="1:7" ht="15" customHeight="1" x14ac:dyDescent="0.2">
      <c r="A4732"/>
      <c r="B4732"/>
      <c r="C4732"/>
      <c r="D4732"/>
      <c r="E4732"/>
      <c r="F4732"/>
      <c r="G4732"/>
    </row>
    <row r="4733" spans="1:7" ht="15" customHeight="1" x14ac:dyDescent="0.2">
      <c r="A4733"/>
      <c r="B4733"/>
      <c r="C4733"/>
      <c r="D4733"/>
      <c r="E4733"/>
      <c r="F4733"/>
      <c r="G4733"/>
    </row>
    <row r="4734" spans="1:7" ht="15" customHeight="1" x14ac:dyDescent="0.2">
      <c r="A4734"/>
      <c r="B4734"/>
      <c r="C4734"/>
      <c r="D4734"/>
      <c r="E4734"/>
      <c r="F4734"/>
      <c r="G4734"/>
    </row>
    <row r="4735" spans="1:7" ht="15" customHeight="1" x14ac:dyDescent="0.2">
      <c r="A4735"/>
      <c r="B4735"/>
      <c r="C4735"/>
      <c r="D4735"/>
      <c r="E4735"/>
      <c r="F4735"/>
      <c r="G4735"/>
    </row>
    <row r="4736" spans="1:7" ht="15" customHeight="1" x14ac:dyDescent="0.2">
      <c r="A4736"/>
      <c r="B4736"/>
      <c r="C4736"/>
      <c r="D4736"/>
      <c r="E4736"/>
      <c r="F4736"/>
      <c r="G4736"/>
    </row>
    <row r="4737" spans="1:7" ht="15" customHeight="1" x14ac:dyDescent="0.2">
      <c r="A4737"/>
      <c r="B4737"/>
      <c r="C4737"/>
      <c r="D4737"/>
      <c r="E4737"/>
      <c r="F4737"/>
      <c r="G4737"/>
    </row>
    <row r="4738" spans="1:7" ht="15" customHeight="1" x14ac:dyDescent="0.2">
      <c r="A4738"/>
      <c r="B4738"/>
      <c r="C4738"/>
      <c r="D4738"/>
      <c r="E4738"/>
      <c r="F4738"/>
      <c r="G4738"/>
    </row>
    <row r="4739" spans="1:7" ht="15" customHeight="1" x14ac:dyDescent="0.2">
      <c r="A4739"/>
      <c r="B4739"/>
      <c r="C4739"/>
      <c r="D4739"/>
      <c r="E4739"/>
      <c r="F4739"/>
      <c r="G4739"/>
    </row>
    <row r="4740" spans="1:7" ht="15" customHeight="1" x14ac:dyDescent="0.2">
      <c r="A4740"/>
      <c r="B4740"/>
      <c r="C4740"/>
      <c r="D4740"/>
      <c r="E4740"/>
      <c r="F4740"/>
      <c r="G4740"/>
    </row>
    <row r="4741" spans="1:7" ht="15" customHeight="1" x14ac:dyDescent="0.2">
      <c r="A4741"/>
      <c r="B4741"/>
      <c r="C4741"/>
      <c r="D4741"/>
      <c r="E4741"/>
      <c r="F4741"/>
      <c r="G4741"/>
    </row>
    <row r="4742" spans="1:7" ht="15" customHeight="1" x14ac:dyDescent="0.2">
      <c r="A4742"/>
      <c r="B4742"/>
      <c r="C4742"/>
      <c r="D4742"/>
      <c r="E4742"/>
      <c r="F4742"/>
      <c r="G4742"/>
    </row>
    <row r="4743" spans="1:7" ht="15" customHeight="1" x14ac:dyDescent="0.2">
      <c r="A4743"/>
      <c r="B4743"/>
      <c r="C4743"/>
      <c r="D4743"/>
      <c r="E4743"/>
      <c r="F4743"/>
      <c r="G4743"/>
    </row>
    <row r="4744" spans="1:7" ht="15" customHeight="1" x14ac:dyDescent="0.2">
      <c r="A4744"/>
      <c r="B4744"/>
      <c r="C4744"/>
      <c r="D4744"/>
      <c r="E4744"/>
      <c r="F4744"/>
      <c r="G4744"/>
    </row>
    <row r="4745" spans="1:7" ht="15" customHeight="1" x14ac:dyDescent="0.2">
      <c r="A4745"/>
      <c r="B4745"/>
      <c r="C4745"/>
      <c r="D4745"/>
      <c r="E4745"/>
      <c r="F4745"/>
      <c r="G4745"/>
    </row>
    <row r="4746" spans="1:7" ht="15" customHeight="1" x14ac:dyDescent="0.2">
      <c r="A4746"/>
      <c r="B4746"/>
      <c r="C4746"/>
      <c r="D4746"/>
      <c r="E4746"/>
      <c r="F4746"/>
      <c r="G4746"/>
    </row>
    <row r="4747" spans="1:7" ht="15" customHeight="1" x14ac:dyDescent="0.2">
      <c r="A4747"/>
      <c r="B4747"/>
      <c r="C4747"/>
      <c r="D4747"/>
      <c r="E4747"/>
      <c r="F4747"/>
      <c r="G4747"/>
    </row>
    <row r="4748" spans="1:7" ht="15" customHeight="1" x14ac:dyDescent="0.2">
      <c r="A4748"/>
      <c r="B4748"/>
      <c r="C4748"/>
      <c r="D4748"/>
      <c r="E4748"/>
      <c r="F4748"/>
      <c r="G4748"/>
    </row>
    <row r="4749" spans="1:7" ht="15" customHeight="1" x14ac:dyDescent="0.2">
      <c r="A4749"/>
      <c r="B4749"/>
      <c r="C4749"/>
      <c r="D4749"/>
      <c r="E4749"/>
      <c r="F4749"/>
      <c r="G4749"/>
    </row>
    <row r="4750" spans="1:7" ht="15" customHeight="1" x14ac:dyDescent="0.2">
      <c r="A4750"/>
      <c r="B4750"/>
      <c r="C4750"/>
      <c r="D4750"/>
      <c r="E4750"/>
      <c r="F4750"/>
      <c r="G4750"/>
    </row>
    <row r="4751" spans="1:7" ht="15" customHeight="1" x14ac:dyDescent="0.2">
      <c r="A4751"/>
      <c r="B4751"/>
      <c r="C4751"/>
      <c r="D4751"/>
      <c r="E4751"/>
      <c r="F4751"/>
      <c r="G4751"/>
    </row>
    <row r="4752" spans="1:7" ht="15" customHeight="1" x14ac:dyDescent="0.2">
      <c r="A4752"/>
      <c r="B4752"/>
      <c r="C4752"/>
      <c r="D4752"/>
      <c r="E4752"/>
      <c r="F4752"/>
      <c r="G4752"/>
    </row>
    <row r="4753" spans="1:7" ht="15" customHeight="1" x14ac:dyDescent="0.2">
      <c r="A4753"/>
      <c r="B4753"/>
      <c r="C4753"/>
      <c r="D4753"/>
      <c r="E4753"/>
      <c r="F4753"/>
      <c r="G4753"/>
    </row>
    <row r="4754" spans="1:7" ht="15" customHeight="1" x14ac:dyDescent="0.2">
      <c r="A4754"/>
      <c r="B4754"/>
      <c r="C4754"/>
      <c r="D4754"/>
      <c r="E4754"/>
      <c r="F4754"/>
      <c r="G4754"/>
    </row>
    <row r="4755" spans="1:7" ht="15" customHeight="1" x14ac:dyDescent="0.2">
      <c r="A4755"/>
      <c r="B4755"/>
      <c r="C4755"/>
      <c r="D4755"/>
      <c r="E4755"/>
      <c r="F4755"/>
      <c r="G4755"/>
    </row>
    <row r="4756" spans="1:7" ht="15" customHeight="1" x14ac:dyDescent="0.2">
      <c r="A4756"/>
      <c r="B4756"/>
      <c r="C4756"/>
      <c r="D4756"/>
      <c r="E4756"/>
      <c r="F4756"/>
      <c r="G4756"/>
    </row>
    <row r="4757" spans="1:7" ht="15" customHeight="1" x14ac:dyDescent="0.2">
      <c r="A4757"/>
      <c r="B4757"/>
      <c r="C4757"/>
      <c r="D4757"/>
      <c r="E4757"/>
      <c r="F4757"/>
      <c r="G4757"/>
    </row>
    <row r="4758" spans="1:7" ht="15" customHeight="1" x14ac:dyDescent="0.2">
      <c r="A4758"/>
      <c r="B4758"/>
      <c r="C4758"/>
      <c r="D4758"/>
      <c r="E4758"/>
      <c r="F4758"/>
      <c r="G4758"/>
    </row>
    <row r="4759" spans="1:7" ht="15" customHeight="1" x14ac:dyDescent="0.2">
      <c r="A4759"/>
      <c r="B4759"/>
      <c r="C4759"/>
      <c r="D4759"/>
      <c r="E4759"/>
      <c r="F4759"/>
      <c r="G4759"/>
    </row>
    <row r="4760" spans="1:7" ht="15" customHeight="1" x14ac:dyDescent="0.2">
      <c r="A4760"/>
      <c r="B4760"/>
      <c r="C4760"/>
      <c r="D4760"/>
      <c r="E4760"/>
      <c r="F4760"/>
      <c r="G4760"/>
    </row>
    <row r="4761" spans="1:7" ht="15" customHeight="1" x14ac:dyDescent="0.2">
      <c r="A4761"/>
      <c r="B4761"/>
      <c r="C4761"/>
      <c r="D4761"/>
      <c r="E4761"/>
      <c r="F4761"/>
      <c r="G4761"/>
    </row>
    <row r="4762" spans="1:7" ht="15" customHeight="1" x14ac:dyDescent="0.2">
      <c r="A4762"/>
      <c r="B4762"/>
      <c r="C4762"/>
      <c r="D4762"/>
      <c r="E4762"/>
      <c r="F4762"/>
      <c r="G4762"/>
    </row>
    <row r="4763" spans="1:7" ht="15" customHeight="1" x14ac:dyDescent="0.2">
      <c r="A4763"/>
      <c r="B4763"/>
      <c r="C4763"/>
      <c r="D4763"/>
      <c r="E4763"/>
      <c r="F4763"/>
      <c r="G4763"/>
    </row>
    <row r="4764" spans="1:7" ht="15" customHeight="1" x14ac:dyDescent="0.2">
      <c r="A4764"/>
      <c r="B4764"/>
      <c r="C4764"/>
      <c r="D4764"/>
      <c r="E4764"/>
      <c r="F4764"/>
      <c r="G4764"/>
    </row>
    <row r="4765" spans="1:7" ht="15" customHeight="1" x14ac:dyDescent="0.2">
      <c r="A4765"/>
      <c r="B4765"/>
      <c r="C4765"/>
      <c r="D4765"/>
      <c r="E4765"/>
      <c r="F4765"/>
      <c r="G4765"/>
    </row>
    <row r="4766" spans="1:7" ht="15" customHeight="1" x14ac:dyDescent="0.2">
      <c r="A4766"/>
      <c r="B4766"/>
      <c r="C4766"/>
      <c r="D4766"/>
      <c r="E4766"/>
      <c r="F4766"/>
      <c r="G4766"/>
    </row>
    <row r="4767" spans="1:7" ht="15" customHeight="1" x14ac:dyDescent="0.2">
      <c r="A4767"/>
      <c r="B4767"/>
      <c r="C4767"/>
      <c r="D4767"/>
      <c r="E4767"/>
      <c r="F4767"/>
      <c r="G4767"/>
    </row>
    <row r="4768" spans="1:7" ht="15" customHeight="1" x14ac:dyDescent="0.2">
      <c r="A4768"/>
      <c r="B4768"/>
      <c r="C4768"/>
      <c r="D4768"/>
      <c r="E4768"/>
      <c r="F4768"/>
      <c r="G4768"/>
    </row>
    <row r="4769" spans="1:7" ht="15" customHeight="1" x14ac:dyDescent="0.2">
      <c r="A4769"/>
      <c r="B4769"/>
      <c r="C4769"/>
      <c r="D4769"/>
      <c r="E4769"/>
      <c r="F4769"/>
      <c r="G4769"/>
    </row>
    <row r="4770" spans="1:7" ht="15" customHeight="1" x14ac:dyDescent="0.2">
      <c r="A4770"/>
      <c r="B4770"/>
      <c r="C4770"/>
      <c r="D4770"/>
      <c r="E4770"/>
      <c r="F4770"/>
      <c r="G4770"/>
    </row>
    <row r="4771" spans="1:7" ht="15" customHeight="1" x14ac:dyDescent="0.2">
      <c r="A4771"/>
      <c r="B4771"/>
      <c r="C4771"/>
      <c r="D4771"/>
      <c r="E4771"/>
      <c r="F4771"/>
      <c r="G4771"/>
    </row>
    <row r="4772" spans="1:7" ht="15" customHeight="1" x14ac:dyDescent="0.2">
      <c r="A4772"/>
      <c r="B4772"/>
      <c r="C4772"/>
      <c r="D4772"/>
      <c r="E4772"/>
      <c r="F4772"/>
      <c r="G4772"/>
    </row>
    <row r="4773" spans="1:7" ht="15" customHeight="1" x14ac:dyDescent="0.2">
      <c r="A4773"/>
      <c r="B4773"/>
      <c r="C4773"/>
      <c r="D4773"/>
      <c r="E4773"/>
      <c r="F4773"/>
      <c r="G4773"/>
    </row>
    <row r="4774" spans="1:7" ht="15" customHeight="1" x14ac:dyDescent="0.2">
      <c r="A4774"/>
      <c r="B4774"/>
      <c r="C4774"/>
      <c r="D4774"/>
      <c r="E4774"/>
      <c r="F4774"/>
      <c r="G4774"/>
    </row>
    <row r="4775" spans="1:7" ht="15" customHeight="1" x14ac:dyDescent="0.2">
      <c r="A4775"/>
      <c r="B4775"/>
      <c r="C4775"/>
      <c r="D4775"/>
      <c r="E4775"/>
      <c r="F4775"/>
      <c r="G4775"/>
    </row>
    <row r="4776" spans="1:7" ht="15" customHeight="1" x14ac:dyDescent="0.2">
      <c r="A4776"/>
      <c r="B4776"/>
      <c r="C4776"/>
      <c r="D4776"/>
      <c r="E4776"/>
      <c r="F4776"/>
      <c r="G4776"/>
    </row>
    <row r="4777" spans="1:7" ht="15" customHeight="1" x14ac:dyDescent="0.2">
      <c r="A4777"/>
      <c r="B4777"/>
      <c r="C4777"/>
      <c r="D4777"/>
      <c r="E4777"/>
      <c r="F4777"/>
      <c r="G4777"/>
    </row>
    <row r="4778" spans="1:7" ht="15" customHeight="1" x14ac:dyDescent="0.2">
      <c r="A4778"/>
      <c r="B4778"/>
      <c r="C4778"/>
      <c r="D4778"/>
      <c r="E4778"/>
      <c r="F4778"/>
      <c r="G4778"/>
    </row>
    <row r="4779" spans="1:7" ht="15" customHeight="1" x14ac:dyDescent="0.2">
      <c r="A4779"/>
      <c r="B4779"/>
      <c r="C4779"/>
      <c r="D4779"/>
      <c r="E4779"/>
      <c r="F4779"/>
      <c r="G4779"/>
    </row>
    <row r="4780" spans="1:7" ht="15" customHeight="1" x14ac:dyDescent="0.2">
      <c r="A4780"/>
      <c r="B4780"/>
      <c r="C4780"/>
      <c r="D4780"/>
      <c r="E4780"/>
      <c r="F4780"/>
      <c r="G4780"/>
    </row>
    <row r="4781" spans="1:7" ht="15" customHeight="1" x14ac:dyDescent="0.2">
      <c r="A4781"/>
      <c r="B4781"/>
      <c r="C4781"/>
      <c r="D4781"/>
      <c r="E4781"/>
      <c r="F4781"/>
      <c r="G4781"/>
    </row>
    <row r="4782" spans="1:7" ht="15" customHeight="1" x14ac:dyDescent="0.2">
      <c r="A4782"/>
      <c r="B4782"/>
      <c r="C4782"/>
      <c r="D4782"/>
      <c r="E4782"/>
      <c r="F4782"/>
      <c r="G4782"/>
    </row>
    <row r="4783" spans="1:7" ht="15" customHeight="1" x14ac:dyDescent="0.2">
      <c r="A4783"/>
      <c r="B4783"/>
      <c r="C4783"/>
      <c r="D4783"/>
      <c r="E4783"/>
      <c r="F4783"/>
      <c r="G4783"/>
    </row>
    <row r="4784" spans="1:7" ht="15" customHeight="1" x14ac:dyDescent="0.2">
      <c r="A4784"/>
      <c r="B4784"/>
      <c r="C4784"/>
      <c r="D4784"/>
      <c r="E4784"/>
      <c r="F4784"/>
      <c r="G4784"/>
    </row>
    <row r="4785" spans="1:7" ht="15" customHeight="1" x14ac:dyDescent="0.2">
      <c r="A4785"/>
      <c r="B4785"/>
      <c r="C4785"/>
      <c r="D4785"/>
      <c r="E4785"/>
      <c r="F4785"/>
      <c r="G4785"/>
    </row>
    <row r="4786" spans="1:7" ht="15" customHeight="1" x14ac:dyDescent="0.2">
      <c r="A4786"/>
      <c r="B4786"/>
      <c r="C4786"/>
      <c r="D4786"/>
      <c r="E4786"/>
      <c r="F4786"/>
      <c r="G4786"/>
    </row>
    <row r="4787" spans="1:7" ht="15" customHeight="1" x14ac:dyDescent="0.2">
      <c r="A4787"/>
      <c r="B4787"/>
      <c r="C4787"/>
      <c r="D4787"/>
      <c r="E4787"/>
      <c r="F4787"/>
      <c r="G4787"/>
    </row>
    <row r="4788" spans="1:7" ht="15" customHeight="1" x14ac:dyDescent="0.2">
      <c r="A4788"/>
      <c r="B4788"/>
      <c r="C4788"/>
      <c r="D4788"/>
      <c r="E4788"/>
      <c r="F4788"/>
      <c r="G4788"/>
    </row>
    <row r="4789" spans="1:7" ht="15" customHeight="1" x14ac:dyDescent="0.2">
      <c r="A4789"/>
      <c r="B4789"/>
      <c r="C4789"/>
      <c r="D4789"/>
      <c r="E4789"/>
      <c r="F4789"/>
      <c r="G4789"/>
    </row>
    <row r="4790" spans="1:7" ht="15" customHeight="1" x14ac:dyDescent="0.2">
      <c r="A4790"/>
      <c r="B4790"/>
      <c r="C4790"/>
      <c r="D4790"/>
      <c r="E4790"/>
      <c r="F4790"/>
      <c r="G4790"/>
    </row>
    <row r="4791" spans="1:7" ht="15" customHeight="1" x14ac:dyDescent="0.2">
      <c r="A4791"/>
      <c r="B4791"/>
      <c r="C4791"/>
      <c r="D4791"/>
      <c r="E4791"/>
      <c r="F4791"/>
      <c r="G4791"/>
    </row>
    <row r="4792" spans="1:7" ht="15" customHeight="1" x14ac:dyDescent="0.2">
      <c r="A4792"/>
      <c r="B4792"/>
      <c r="C4792"/>
      <c r="D4792"/>
      <c r="E4792"/>
      <c r="F4792"/>
      <c r="G4792"/>
    </row>
    <row r="4793" spans="1:7" ht="15" customHeight="1" x14ac:dyDescent="0.2">
      <c r="A4793"/>
      <c r="B4793"/>
      <c r="C4793"/>
      <c r="D4793"/>
      <c r="E4793"/>
      <c r="F4793"/>
      <c r="G4793"/>
    </row>
    <row r="4794" spans="1:7" ht="15" customHeight="1" x14ac:dyDescent="0.2">
      <c r="A4794"/>
      <c r="B4794"/>
      <c r="C4794"/>
      <c r="D4794"/>
      <c r="E4794"/>
      <c r="F4794"/>
      <c r="G4794"/>
    </row>
    <row r="4795" spans="1:7" ht="15" customHeight="1" x14ac:dyDescent="0.2">
      <c r="A4795"/>
      <c r="B4795"/>
      <c r="C4795"/>
      <c r="D4795"/>
      <c r="E4795"/>
      <c r="F4795"/>
      <c r="G4795"/>
    </row>
    <row r="4796" spans="1:7" ht="15" customHeight="1" x14ac:dyDescent="0.2">
      <c r="A4796"/>
      <c r="B4796"/>
      <c r="C4796"/>
      <c r="D4796"/>
      <c r="E4796"/>
      <c r="F4796"/>
      <c r="G4796"/>
    </row>
    <row r="4797" spans="1:7" ht="15" customHeight="1" x14ac:dyDescent="0.2">
      <c r="A4797"/>
      <c r="B4797"/>
      <c r="C4797"/>
      <c r="D4797"/>
      <c r="E4797"/>
      <c r="F4797"/>
      <c r="G4797"/>
    </row>
    <row r="4798" spans="1:7" ht="15" customHeight="1" x14ac:dyDescent="0.2">
      <c r="A4798"/>
      <c r="B4798"/>
      <c r="C4798"/>
      <c r="D4798"/>
      <c r="E4798"/>
      <c r="F4798"/>
      <c r="G4798"/>
    </row>
    <row r="4799" spans="1:7" ht="15" customHeight="1" x14ac:dyDescent="0.2">
      <c r="A4799"/>
      <c r="B4799"/>
      <c r="C4799"/>
      <c r="D4799"/>
      <c r="E4799"/>
      <c r="F4799"/>
      <c r="G4799"/>
    </row>
    <row r="4800" spans="1:7" ht="15" customHeight="1" x14ac:dyDescent="0.2">
      <c r="A4800"/>
      <c r="B4800"/>
      <c r="C4800"/>
      <c r="D4800"/>
      <c r="E4800"/>
      <c r="F4800"/>
      <c r="G4800"/>
    </row>
    <row r="4801" spans="1:7" ht="15" customHeight="1" x14ac:dyDescent="0.2">
      <c r="A4801"/>
      <c r="B4801"/>
      <c r="C4801"/>
      <c r="D4801"/>
      <c r="E4801"/>
      <c r="F4801"/>
      <c r="G4801"/>
    </row>
    <row r="4802" spans="1:7" ht="15" customHeight="1" x14ac:dyDescent="0.2">
      <c r="A4802"/>
      <c r="B4802"/>
      <c r="C4802"/>
      <c r="D4802"/>
      <c r="E4802"/>
      <c r="F4802"/>
      <c r="G4802"/>
    </row>
    <row r="4803" spans="1:7" ht="15" customHeight="1" x14ac:dyDescent="0.2">
      <c r="A4803"/>
      <c r="B4803"/>
      <c r="C4803"/>
      <c r="D4803"/>
      <c r="E4803"/>
      <c r="F4803"/>
      <c r="G4803"/>
    </row>
    <row r="4804" spans="1:7" ht="15" customHeight="1" x14ac:dyDescent="0.2">
      <c r="A4804"/>
      <c r="B4804"/>
      <c r="C4804"/>
      <c r="D4804"/>
      <c r="E4804"/>
      <c r="F4804"/>
      <c r="G4804"/>
    </row>
    <row r="4805" spans="1:7" ht="15" customHeight="1" x14ac:dyDescent="0.2">
      <c r="A4805"/>
      <c r="B4805"/>
      <c r="C4805"/>
      <c r="D4805"/>
      <c r="E4805"/>
      <c r="F4805"/>
      <c r="G4805"/>
    </row>
    <row r="4806" spans="1:7" ht="15" customHeight="1" x14ac:dyDescent="0.2">
      <c r="A4806"/>
      <c r="B4806"/>
      <c r="C4806"/>
      <c r="D4806"/>
      <c r="E4806"/>
      <c r="F4806"/>
      <c r="G4806"/>
    </row>
    <row r="4807" spans="1:7" ht="15" customHeight="1" x14ac:dyDescent="0.2">
      <c r="A4807"/>
      <c r="B4807"/>
      <c r="C4807"/>
      <c r="D4807"/>
      <c r="E4807"/>
      <c r="F4807"/>
      <c r="G4807"/>
    </row>
    <row r="4808" spans="1:7" ht="15" customHeight="1" x14ac:dyDescent="0.2">
      <c r="A4808"/>
      <c r="B4808"/>
      <c r="C4808"/>
      <c r="D4808"/>
      <c r="E4808"/>
      <c r="F4808"/>
      <c r="G4808"/>
    </row>
    <row r="4809" spans="1:7" ht="15" customHeight="1" x14ac:dyDescent="0.2">
      <c r="A4809"/>
      <c r="B4809"/>
      <c r="C4809"/>
      <c r="D4809"/>
      <c r="E4809"/>
      <c r="F4809"/>
      <c r="G4809"/>
    </row>
    <row r="4810" spans="1:7" ht="15" customHeight="1" x14ac:dyDescent="0.2">
      <c r="A4810"/>
      <c r="B4810"/>
      <c r="C4810"/>
      <c r="D4810"/>
      <c r="E4810"/>
      <c r="F4810"/>
      <c r="G4810"/>
    </row>
    <row r="4811" spans="1:7" ht="15" customHeight="1" x14ac:dyDescent="0.2">
      <c r="A4811"/>
      <c r="B4811"/>
      <c r="C4811"/>
      <c r="D4811"/>
      <c r="E4811"/>
      <c r="F4811"/>
      <c r="G4811"/>
    </row>
    <row r="4812" spans="1:7" ht="15" customHeight="1" x14ac:dyDescent="0.2">
      <c r="A4812"/>
      <c r="B4812"/>
      <c r="C4812"/>
      <c r="D4812"/>
      <c r="E4812"/>
      <c r="F4812"/>
      <c r="G4812"/>
    </row>
    <row r="4813" spans="1:7" ht="15" customHeight="1" x14ac:dyDescent="0.2">
      <c r="A4813"/>
      <c r="B4813"/>
      <c r="C4813"/>
      <c r="D4813"/>
      <c r="E4813"/>
      <c r="F4813"/>
      <c r="G4813"/>
    </row>
    <row r="4814" spans="1:7" ht="15" customHeight="1" x14ac:dyDescent="0.2">
      <c r="A4814"/>
      <c r="B4814"/>
      <c r="C4814"/>
      <c r="D4814"/>
      <c r="E4814"/>
      <c r="F4814"/>
      <c r="G4814"/>
    </row>
    <row r="4815" spans="1:7" ht="15" customHeight="1" x14ac:dyDescent="0.2">
      <c r="A4815"/>
      <c r="B4815"/>
      <c r="C4815"/>
      <c r="D4815"/>
      <c r="E4815"/>
      <c r="F4815"/>
      <c r="G4815"/>
    </row>
    <row r="4816" spans="1:7" ht="15" customHeight="1" x14ac:dyDescent="0.2">
      <c r="A4816"/>
      <c r="B4816"/>
      <c r="C4816"/>
      <c r="D4816"/>
      <c r="E4816"/>
      <c r="F4816"/>
      <c r="G4816"/>
    </row>
    <row r="4817" spans="1:7" ht="15" customHeight="1" x14ac:dyDescent="0.2">
      <c r="A4817"/>
      <c r="B4817"/>
      <c r="C4817"/>
      <c r="D4817"/>
      <c r="E4817"/>
      <c r="F4817"/>
      <c r="G4817"/>
    </row>
    <row r="4818" spans="1:7" ht="15" customHeight="1" x14ac:dyDescent="0.2">
      <c r="A4818"/>
      <c r="B4818"/>
      <c r="C4818"/>
      <c r="D4818"/>
      <c r="E4818"/>
      <c r="F4818"/>
      <c r="G4818"/>
    </row>
    <row r="4819" spans="1:7" ht="15" customHeight="1" x14ac:dyDescent="0.2">
      <c r="A4819"/>
      <c r="B4819"/>
      <c r="C4819"/>
      <c r="D4819"/>
      <c r="E4819"/>
      <c r="F4819"/>
      <c r="G4819"/>
    </row>
    <row r="4820" spans="1:7" ht="15" customHeight="1" x14ac:dyDescent="0.2">
      <c r="A4820"/>
      <c r="B4820"/>
      <c r="C4820"/>
      <c r="D4820"/>
      <c r="E4820"/>
      <c r="F4820"/>
      <c r="G4820"/>
    </row>
    <row r="4821" spans="1:7" ht="15" customHeight="1" x14ac:dyDescent="0.2">
      <c r="A4821"/>
      <c r="B4821"/>
      <c r="C4821"/>
      <c r="D4821"/>
      <c r="E4821"/>
      <c r="F4821"/>
      <c r="G4821"/>
    </row>
    <row r="4822" spans="1:7" ht="15" customHeight="1" x14ac:dyDescent="0.2">
      <c r="A4822"/>
      <c r="B4822"/>
      <c r="C4822"/>
      <c r="D4822"/>
      <c r="E4822"/>
      <c r="F4822"/>
      <c r="G4822"/>
    </row>
    <row r="4823" spans="1:7" ht="15" customHeight="1" x14ac:dyDescent="0.2">
      <c r="A4823"/>
      <c r="B4823"/>
      <c r="C4823"/>
      <c r="D4823"/>
      <c r="E4823"/>
      <c r="F4823"/>
      <c r="G4823"/>
    </row>
    <row r="4824" spans="1:7" ht="15" customHeight="1" x14ac:dyDescent="0.2">
      <c r="A4824"/>
      <c r="B4824"/>
      <c r="C4824"/>
      <c r="D4824"/>
      <c r="E4824"/>
      <c r="F4824"/>
      <c r="G4824"/>
    </row>
    <row r="4825" spans="1:7" ht="15" customHeight="1" x14ac:dyDescent="0.2">
      <c r="A4825"/>
      <c r="B4825"/>
      <c r="C4825"/>
      <c r="D4825"/>
      <c r="E4825"/>
      <c r="F4825"/>
      <c r="G4825"/>
    </row>
    <row r="4826" spans="1:7" ht="15" customHeight="1" x14ac:dyDescent="0.2">
      <c r="A4826"/>
      <c r="B4826"/>
      <c r="C4826"/>
      <c r="D4826"/>
      <c r="E4826"/>
      <c r="F4826"/>
      <c r="G4826"/>
    </row>
    <row r="4827" spans="1:7" ht="15" customHeight="1" x14ac:dyDescent="0.2">
      <c r="A4827"/>
      <c r="B4827"/>
      <c r="C4827"/>
      <c r="D4827"/>
      <c r="E4827"/>
      <c r="F4827"/>
      <c r="G4827"/>
    </row>
    <row r="4828" spans="1:7" ht="15" customHeight="1" x14ac:dyDescent="0.2">
      <c r="A4828"/>
      <c r="B4828"/>
      <c r="C4828"/>
      <c r="D4828"/>
      <c r="E4828"/>
      <c r="F4828"/>
      <c r="G4828"/>
    </row>
    <row r="4829" spans="1:7" ht="15" customHeight="1" x14ac:dyDescent="0.2">
      <c r="A4829"/>
      <c r="B4829"/>
      <c r="C4829"/>
      <c r="D4829"/>
      <c r="E4829"/>
      <c r="F4829"/>
      <c r="G4829"/>
    </row>
    <row r="4830" spans="1:7" ht="15" customHeight="1" x14ac:dyDescent="0.2">
      <c r="A4830"/>
      <c r="B4830"/>
      <c r="C4830"/>
      <c r="D4830"/>
      <c r="E4830"/>
      <c r="F4830"/>
      <c r="G4830"/>
    </row>
    <row r="4831" spans="1:7" ht="15" customHeight="1" x14ac:dyDescent="0.2">
      <c r="A4831"/>
      <c r="B4831"/>
      <c r="C4831"/>
      <c r="D4831"/>
      <c r="E4831"/>
      <c r="F4831"/>
      <c r="G4831"/>
    </row>
    <row r="4832" spans="1:7" ht="15" customHeight="1" x14ac:dyDescent="0.2">
      <c r="A4832"/>
      <c r="B4832"/>
      <c r="C4832"/>
      <c r="D4832"/>
      <c r="E4832"/>
      <c r="F4832"/>
      <c r="G4832"/>
    </row>
    <row r="4833" spans="1:7" ht="15" customHeight="1" x14ac:dyDescent="0.2">
      <c r="A4833"/>
      <c r="B4833"/>
      <c r="C4833"/>
      <c r="D4833"/>
      <c r="E4833"/>
      <c r="F4833"/>
      <c r="G4833"/>
    </row>
    <row r="4834" spans="1:7" ht="15" customHeight="1" x14ac:dyDescent="0.2">
      <c r="A4834"/>
      <c r="B4834"/>
      <c r="C4834"/>
      <c r="D4834"/>
      <c r="E4834"/>
      <c r="F4834"/>
      <c r="G4834"/>
    </row>
    <row r="4835" spans="1:7" ht="15" customHeight="1" x14ac:dyDescent="0.2">
      <c r="A4835"/>
      <c r="B4835"/>
      <c r="C4835"/>
      <c r="D4835"/>
      <c r="E4835"/>
      <c r="F4835"/>
      <c r="G4835"/>
    </row>
    <row r="4836" spans="1:7" ht="15" customHeight="1" x14ac:dyDescent="0.2">
      <c r="A4836"/>
      <c r="B4836"/>
      <c r="C4836"/>
      <c r="D4836"/>
      <c r="E4836"/>
      <c r="F4836"/>
      <c r="G4836"/>
    </row>
    <row r="4837" spans="1:7" ht="15" customHeight="1" x14ac:dyDescent="0.2">
      <c r="A4837"/>
      <c r="B4837"/>
      <c r="C4837"/>
      <c r="D4837"/>
      <c r="E4837"/>
      <c r="F4837"/>
      <c r="G4837"/>
    </row>
    <row r="4838" spans="1:7" ht="15" customHeight="1" x14ac:dyDescent="0.2">
      <c r="A4838"/>
      <c r="B4838"/>
      <c r="C4838"/>
      <c r="D4838"/>
      <c r="E4838"/>
      <c r="F4838"/>
      <c r="G4838"/>
    </row>
    <row r="4839" spans="1:7" ht="15" customHeight="1" x14ac:dyDescent="0.2">
      <c r="A4839"/>
      <c r="B4839"/>
      <c r="C4839"/>
      <c r="D4839"/>
      <c r="E4839"/>
      <c r="F4839"/>
      <c r="G4839"/>
    </row>
    <row r="4840" spans="1:7" ht="15" customHeight="1" x14ac:dyDescent="0.2">
      <c r="A4840"/>
      <c r="B4840"/>
      <c r="C4840"/>
      <c r="D4840"/>
      <c r="E4840"/>
      <c r="F4840"/>
      <c r="G4840"/>
    </row>
    <row r="4841" spans="1:7" ht="15" customHeight="1" x14ac:dyDescent="0.2">
      <c r="A4841"/>
      <c r="B4841"/>
      <c r="C4841"/>
      <c r="D4841"/>
      <c r="E4841"/>
      <c r="F4841"/>
      <c r="G4841"/>
    </row>
    <row r="4842" spans="1:7" ht="15" customHeight="1" x14ac:dyDescent="0.2">
      <c r="A4842"/>
      <c r="B4842"/>
      <c r="C4842"/>
      <c r="D4842"/>
      <c r="E4842"/>
      <c r="F4842"/>
      <c r="G4842"/>
    </row>
    <row r="4843" spans="1:7" ht="15" customHeight="1" x14ac:dyDescent="0.2">
      <c r="A4843"/>
      <c r="B4843"/>
      <c r="C4843"/>
      <c r="D4843"/>
      <c r="E4843"/>
      <c r="F4843"/>
      <c r="G4843"/>
    </row>
    <row r="4844" spans="1:7" ht="15" customHeight="1" x14ac:dyDescent="0.2">
      <c r="A4844"/>
      <c r="B4844"/>
      <c r="C4844"/>
      <c r="D4844"/>
      <c r="E4844"/>
      <c r="F4844"/>
      <c r="G4844"/>
    </row>
    <row r="4845" spans="1:7" ht="15" customHeight="1" x14ac:dyDescent="0.2">
      <c r="A4845"/>
      <c r="B4845"/>
      <c r="C4845"/>
      <c r="D4845"/>
      <c r="E4845"/>
      <c r="F4845"/>
      <c r="G4845"/>
    </row>
    <row r="4846" spans="1:7" ht="15" customHeight="1" x14ac:dyDescent="0.2">
      <c r="A4846"/>
      <c r="B4846"/>
      <c r="C4846"/>
      <c r="D4846"/>
      <c r="E4846"/>
      <c r="F4846"/>
      <c r="G4846"/>
    </row>
    <row r="4847" spans="1:7" ht="15" customHeight="1" x14ac:dyDescent="0.2">
      <c r="A4847"/>
      <c r="B4847"/>
      <c r="C4847"/>
      <c r="D4847"/>
      <c r="E4847"/>
      <c r="F4847"/>
      <c r="G4847"/>
    </row>
    <row r="4848" spans="1:7" ht="15" customHeight="1" x14ac:dyDescent="0.2">
      <c r="A4848"/>
      <c r="B4848"/>
      <c r="C4848"/>
      <c r="D4848"/>
      <c r="E4848"/>
      <c r="F4848"/>
      <c r="G4848"/>
    </row>
    <row r="4849" spans="1:7" ht="15" customHeight="1" x14ac:dyDescent="0.2">
      <c r="A4849"/>
      <c r="B4849"/>
      <c r="C4849"/>
      <c r="D4849"/>
      <c r="E4849"/>
      <c r="F4849"/>
      <c r="G4849"/>
    </row>
    <row r="4850" spans="1:7" ht="15" customHeight="1" x14ac:dyDescent="0.2">
      <c r="A4850"/>
      <c r="B4850"/>
      <c r="C4850"/>
      <c r="D4850"/>
      <c r="E4850"/>
      <c r="F4850"/>
      <c r="G4850"/>
    </row>
    <row r="4851" spans="1:7" ht="15" customHeight="1" x14ac:dyDescent="0.2">
      <c r="A4851"/>
      <c r="B4851"/>
      <c r="C4851"/>
      <c r="D4851"/>
      <c r="E4851"/>
      <c r="F4851"/>
      <c r="G4851"/>
    </row>
    <row r="4852" spans="1:7" ht="15" customHeight="1" x14ac:dyDescent="0.2">
      <c r="A4852"/>
      <c r="B4852"/>
      <c r="C4852"/>
      <c r="D4852"/>
      <c r="E4852"/>
      <c r="F4852"/>
      <c r="G4852"/>
    </row>
    <row r="4853" spans="1:7" ht="15" customHeight="1" x14ac:dyDescent="0.2">
      <c r="A4853"/>
      <c r="B4853"/>
      <c r="C4853"/>
      <c r="D4853"/>
      <c r="E4853"/>
      <c r="F4853"/>
      <c r="G4853"/>
    </row>
    <row r="4854" spans="1:7" ht="15" customHeight="1" x14ac:dyDescent="0.2">
      <c r="A4854"/>
      <c r="B4854"/>
      <c r="C4854"/>
      <c r="D4854"/>
      <c r="E4854"/>
      <c r="F4854"/>
      <c r="G4854"/>
    </row>
    <row r="4855" spans="1:7" ht="15" customHeight="1" x14ac:dyDescent="0.2">
      <c r="A4855"/>
      <c r="B4855"/>
      <c r="C4855"/>
      <c r="D4855"/>
      <c r="E4855"/>
      <c r="F4855"/>
      <c r="G4855"/>
    </row>
    <row r="4856" spans="1:7" ht="15" customHeight="1" x14ac:dyDescent="0.2">
      <c r="A4856"/>
      <c r="B4856"/>
      <c r="C4856"/>
      <c r="D4856"/>
      <c r="E4856"/>
      <c r="F4856"/>
      <c r="G4856"/>
    </row>
    <row r="4857" spans="1:7" ht="15" customHeight="1" x14ac:dyDescent="0.2">
      <c r="A4857"/>
      <c r="B4857"/>
      <c r="C4857"/>
      <c r="D4857"/>
      <c r="E4857"/>
      <c r="F4857"/>
      <c r="G4857"/>
    </row>
    <row r="4858" spans="1:7" ht="15" customHeight="1" x14ac:dyDescent="0.2">
      <c r="A4858"/>
      <c r="B4858"/>
      <c r="C4858"/>
      <c r="D4858"/>
      <c r="E4858"/>
      <c r="F4858"/>
      <c r="G4858"/>
    </row>
    <row r="4859" spans="1:7" ht="15" customHeight="1" x14ac:dyDescent="0.2">
      <c r="A4859"/>
      <c r="B4859"/>
      <c r="C4859"/>
      <c r="D4859"/>
      <c r="E4859"/>
      <c r="F4859"/>
      <c r="G4859"/>
    </row>
    <row r="4860" spans="1:7" ht="15" customHeight="1" x14ac:dyDescent="0.2">
      <c r="A4860"/>
      <c r="B4860"/>
      <c r="C4860"/>
      <c r="D4860"/>
      <c r="E4860"/>
      <c r="F4860"/>
      <c r="G4860"/>
    </row>
    <row r="4861" spans="1:7" ht="15" customHeight="1" x14ac:dyDescent="0.2">
      <c r="A4861"/>
      <c r="B4861"/>
      <c r="C4861"/>
      <c r="D4861"/>
      <c r="E4861"/>
      <c r="F4861"/>
      <c r="G4861"/>
    </row>
    <row r="4862" spans="1:7" ht="15" customHeight="1" x14ac:dyDescent="0.2">
      <c r="A4862"/>
      <c r="B4862"/>
      <c r="C4862"/>
      <c r="D4862"/>
      <c r="E4862"/>
      <c r="F4862"/>
      <c r="G4862"/>
    </row>
    <row r="4863" spans="1:7" ht="15" customHeight="1" x14ac:dyDescent="0.2">
      <c r="A4863"/>
      <c r="B4863"/>
      <c r="C4863"/>
      <c r="D4863"/>
      <c r="E4863"/>
      <c r="F4863"/>
      <c r="G4863"/>
    </row>
    <row r="4864" spans="1:7" ht="15" customHeight="1" x14ac:dyDescent="0.2">
      <c r="A4864"/>
      <c r="B4864"/>
      <c r="C4864"/>
      <c r="D4864"/>
      <c r="E4864"/>
      <c r="F4864"/>
      <c r="G4864"/>
    </row>
    <row r="4865" spans="1:7" ht="15" customHeight="1" x14ac:dyDescent="0.2">
      <c r="A4865"/>
      <c r="B4865"/>
      <c r="C4865"/>
      <c r="D4865"/>
      <c r="E4865"/>
      <c r="F4865"/>
      <c r="G4865"/>
    </row>
    <row r="4866" spans="1:7" ht="15" customHeight="1" x14ac:dyDescent="0.2">
      <c r="A4866"/>
      <c r="B4866"/>
      <c r="C4866"/>
      <c r="D4866"/>
      <c r="E4866"/>
      <c r="F4866"/>
      <c r="G4866"/>
    </row>
    <row r="4867" spans="1:7" ht="15" customHeight="1" x14ac:dyDescent="0.2">
      <c r="A4867"/>
      <c r="B4867"/>
      <c r="C4867"/>
      <c r="D4867"/>
      <c r="E4867"/>
      <c r="F4867"/>
      <c r="G4867"/>
    </row>
    <row r="4868" spans="1:7" ht="15" customHeight="1" x14ac:dyDescent="0.2">
      <c r="A4868"/>
      <c r="B4868"/>
      <c r="C4868"/>
      <c r="D4868"/>
      <c r="E4868"/>
      <c r="F4868"/>
      <c r="G4868"/>
    </row>
    <row r="4869" spans="1:7" ht="15" customHeight="1" x14ac:dyDescent="0.2">
      <c r="A4869"/>
      <c r="B4869"/>
      <c r="C4869"/>
      <c r="D4869"/>
      <c r="E4869"/>
      <c r="F4869"/>
      <c r="G4869"/>
    </row>
    <row r="4870" spans="1:7" ht="15" customHeight="1" x14ac:dyDescent="0.2">
      <c r="A4870"/>
      <c r="B4870"/>
      <c r="C4870"/>
      <c r="D4870"/>
      <c r="E4870"/>
      <c r="F4870"/>
      <c r="G4870"/>
    </row>
    <row r="4871" spans="1:7" ht="15" customHeight="1" x14ac:dyDescent="0.2">
      <c r="A4871"/>
      <c r="B4871"/>
      <c r="C4871"/>
      <c r="D4871"/>
      <c r="E4871"/>
      <c r="F4871"/>
      <c r="G4871"/>
    </row>
    <row r="4872" spans="1:7" ht="15" customHeight="1" x14ac:dyDescent="0.2">
      <c r="A4872"/>
      <c r="B4872"/>
      <c r="C4872"/>
      <c r="D4872"/>
      <c r="E4872"/>
      <c r="F4872"/>
      <c r="G4872"/>
    </row>
    <row r="4873" spans="1:7" ht="15" customHeight="1" x14ac:dyDescent="0.2">
      <c r="A4873"/>
      <c r="B4873"/>
      <c r="C4873"/>
      <c r="D4873"/>
      <c r="E4873"/>
      <c r="F4873"/>
      <c r="G4873"/>
    </row>
    <row r="4874" spans="1:7" ht="15" customHeight="1" x14ac:dyDescent="0.2">
      <c r="A4874"/>
      <c r="B4874"/>
      <c r="C4874"/>
      <c r="D4874"/>
      <c r="E4874"/>
      <c r="F4874"/>
      <c r="G4874"/>
    </row>
    <row r="4875" spans="1:7" ht="15" customHeight="1" x14ac:dyDescent="0.2">
      <c r="A4875"/>
      <c r="B4875"/>
      <c r="C4875"/>
      <c r="D4875"/>
      <c r="E4875"/>
      <c r="F4875"/>
      <c r="G4875"/>
    </row>
    <row r="4876" spans="1:7" ht="15" customHeight="1" x14ac:dyDescent="0.2">
      <c r="A4876"/>
      <c r="B4876"/>
      <c r="C4876"/>
      <c r="D4876"/>
      <c r="E4876"/>
      <c r="F4876"/>
      <c r="G4876"/>
    </row>
    <row r="4877" spans="1:7" ht="15" customHeight="1" x14ac:dyDescent="0.2">
      <c r="A4877"/>
      <c r="B4877"/>
      <c r="C4877"/>
      <c r="D4877"/>
      <c r="E4877"/>
      <c r="F4877"/>
      <c r="G4877"/>
    </row>
    <row r="4878" spans="1:7" ht="15" customHeight="1" x14ac:dyDescent="0.2">
      <c r="A4878"/>
      <c r="B4878"/>
      <c r="C4878"/>
      <c r="D4878"/>
      <c r="E4878"/>
      <c r="F4878"/>
      <c r="G4878"/>
    </row>
    <row r="4879" spans="1:7" ht="15" customHeight="1" x14ac:dyDescent="0.2">
      <c r="A4879"/>
      <c r="B4879"/>
      <c r="C4879"/>
      <c r="D4879"/>
      <c r="E4879"/>
      <c r="F4879"/>
      <c r="G4879"/>
    </row>
    <row r="4880" spans="1:7" ht="15" customHeight="1" x14ac:dyDescent="0.2">
      <c r="A4880"/>
      <c r="B4880"/>
      <c r="C4880"/>
      <c r="D4880"/>
      <c r="E4880"/>
      <c r="F4880"/>
      <c r="G4880"/>
    </row>
    <row r="4881" spans="1:7" ht="15" customHeight="1" x14ac:dyDescent="0.2">
      <c r="A4881"/>
      <c r="B4881"/>
      <c r="C4881"/>
      <c r="D4881"/>
      <c r="E4881"/>
      <c r="F4881"/>
      <c r="G4881"/>
    </row>
    <row r="4882" spans="1:7" ht="15" customHeight="1" x14ac:dyDescent="0.2">
      <c r="A4882"/>
      <c r="B4882"/>
      <c r="C4882"/>
      <c r="D4882"/>
      <c r="E4882"/>
      <c r="F4882"/>
      <c r="G4882"/>
    </row>
    <row r="4883" spans="1:7" ht="15" customHeight="1" x14ac:dyDescent="0.2">
      <c r="A4883"/>
      <c r="B4883"/>
      <c r="C4883"/>
      <c r="D4883"/>
      <c r="E4883"/>
      <c r="F4883"/>
      <c r="G4883"/>
    </row>
    <row r="4884" spans="1:7" ht="15" customHeight="1" x14ac:dyDescent="0.2">
      <c r="A4884"/>
      <c r="B4884"/>
      <c r="C4884"/>
      <c r="D4884"/>
      <c r="E4884"/>
      <c r="F4884"/>
      <c r="G4884"/>
    </row>
    <row r="4885" spans="1:7" ht="15" customHeight="1" x14ac:dyDescent="0.2">
      <c r="A4885"/>
      <c r="B4885"/>
      <c r="C4885"/>
      <c r="D4885"/>
      <c r="E4885"/>
      <c r="F4885"/>
      <c r="G4885"/>
    </row>
    <row r="4886" spans="1:7" ht="15" customHeight="1" x14ac:dyDescent="0.2">
      <c r="A4886"/>
      <c r="B4886"/>
      <c r="C4886"/>
      <c r="D4886"/>
      <c r="E4886"/>
      <c r="F4886"/>
      <c r="G4886"/>
    </row>
    <row r="4887" spans="1:7" ht="15" customHeight="1" x14ac:dyDescent="0.2">
      <c r="A4887"/>
      <c r="B4887"/>
      <c r="C4887"/>
      <c r="D4887"/>
      <c r="E4887"/>
      <c r="F4887"/>
      <c r="G4887"/>
    </row>
    <row r="4888" spans="1:7" ht="15" customHeight="1" x14ac:dyDescent="0.2">
      <c r="A4888"/>
      <c r="B4888"/>
      <c r="C4888"/>
      <c r="D4888"/>
      <c r="E4888"/>
      <c r="F4888"/>
      <c r="G4888"/>
    </row>
    <row r="4889" spans="1:7" ht="15" customHeight="1" x14ac:dyDescent="0.2">
      <c r="A4889"/>
      <c r="B4889"/>
      <c r="C4889"/>
      <c r="D4889"/>
      <c r="E4889"/>
      <c r="F4889"/>
      <c r="G4889"/>
    </row>
    <row r="4890" spans="1:7" ht="15" customHeight="1" x14ac:dyDescent="0.2">
      <c r="A4890"/>
      <c r="B4890"/>
      <c r="C4890"/>
      <c r="D4890"/>
      <c r="E4890"/>
      <c r="F4890"/>
      <c r="G4890"/>
    </row>
    <row r="4891" spans="1:7" ht="15" customHeight="1" x14ac:dyDescent="0.2">
      <c r="A4891"/>
      <c r="B4891"/>
      <c r="C4891"/>
      <c r="D4891"/>
      <c r="E4891"/>
      <c r="F4891"/>
      <c r="G4891"/>
    </row>
    <row r="4892" spans="1:7" ht="15" customHeight="1" x14ac:dyDescent="0.2">
      <c r="A4892"/>
      <c r="B4892"/>
      <c r="C4892"/>
      <c r="D4892"/>
      <c r="E4892"/>
      <c r="F4892"/>
      <c r="G4892"/>
    </row>
    <row r="4893" spans="1:7" ht="15" customHeight="1" x14ac:dyDescent="0.2">
      <c r="A4893"/>
      <c r="B4893"/>
      <c r="C4893"/>
      <c r="D4893"/>
      <c r="E4893"/>
      <c r="F4893"/>
      <c r="G4893"/>
    </row>
    <row r="4894" spans="1:7" ht="15" customHeight="1" x14ac:dyDescent="0.2">
      <c r="A4894"/>
      <c r="B4894"/>
      <c r="C4894"/>
      <c r="D4894"/>
      <c r="E4894"/>
      <c r="F4894"/>
      <c r="G4894"/>
    </row>
    <row r="4895" spans="1:7" ht="15" customHeight="1" x14ac:dyDescent="0.2">
      <c r="A4895"/>
      <c r="B4895"/>
      <c r="C4895"/>
      <c r="D4895"/>
      <c r="E4895"/>
      <c r="F4895"/>
      <c r="G4895"/>
    </row>
    <row r="4896" spans="1:7" ht="15" customHeight="1" x14ac:dyDescent="0.2">
      <c r="A4896"/>
      <c r="B4896"/>
      <c r="C4896"/>
      <c r="D4896"/>
      <c r="E4896"/>
      <c r="F4896"/>
      <c r="G4896"/>
    </row>
    <row r="4897" spans="1:7" ht="15" customHeight="1" x14ac:dyDescent="0.2">
      <c r="A4897"/>
      <c r="B4897"/>
      <c r="C4897"/>
      <c r="D4897"/>
      <c r="E4897"/>
      <c r="F4897"/>
      <c r="G4897"/>
    </row>
    <row r="4898" spans="1:7" ht="15" customHeight="1" x14ac:dyDescent="0.2">
      <c r="A4898"/>
      <c r="B4898"/>
      <c r="C4898"/>
      <c r="D4898"/>
      <c r="E4898"/>
      <c r="F4898"/>
      <c r="G4898"/>
    </row>
    <row r="4899" spans="1:7" ht="15" customHeight="1" x14ac:dyDescent="0.2">
      <c r="A4899"/>
      <c r="B4899"/>
      <c r="C4899"/>
      <c r="D4899"/>
      <c r="E4899"/>
      <c r="F4899"/>
      <c r="G4899"/>
    </row>
    <row r="4900" spans="1:7" ht="15" customHeight="1" x14ac:dyDescent="0.2">
      <c r="A4900"/>
      <c r="B4900"/>
      <c r="C4900"/>
      <c r="D4900"/>
      <c r="E4900"/>
      <c r="F4900"/>
      <c r="G4900"/>
    </row>
    <row r="4901" spans="1:7" ht="15" customHeight="1" x14ac:dyDescent="0.2">
      <c r="A4901"/>
      <c r="B4901"/>
      <c r="C4901"/>
      <c r="D4901"/>
      <c r="E4901"/>
      <c r="F4901"/>
      <c r="G4901"/>
    </row>
    <row r="4902" spans="1:7" ht="15" customHeight="1" x14ac:dyDescent="0.2">
      <c r="A4902"/>
      <c r="B4902"/>
      <c r="C4902"/>
      <c r="D4902"/>
      <c r="E4902"/>
      <c r="F4902"/>
      <c r="G4902"/>
    </row>
    <row r="4903" spans="1:7" ht="15" customHeight="1" x14ac:dyDescent="0.2">
      <c r="A4903"/>
      <c r="B4903"/>
      <c r="C4903"/>
      <c r="D4903"/>
      <c r="E4903"/>
      <c r="F4903"/>
      <c r="G4903"/>
    </row>
    <row r="4904" spans="1:7" ht="15" customHeight="1" x14ac:dyDescent="0.2">
      <c r="A4904"/>
      <c r="B4904"/>
      <c r="C4904"/>
      <c r="D4904"/>
      <c r="E4904"/>
      <c r="F4904"/>
      <c r="G4904"/>
    </row>
    <row r="4905" spans="1:7" ht="15" customHeight="1" x14ac:dyDescent="0.2">
      <c r="A4905"/>
      <c r="B4905"/>
      <c r="C4905"/>
      <c r="D4905"/>
      <c r="E4905"/>
      <c r="F4905"/>
      <c r="G4905"/>
    </row>
    <row r="4906" spans="1:7" ht="15" customHeight="1" x14ac:dyDescent="0.2">
      <c r="A4906"/>
      <c r="B4906"/>
      <c r="C4906"/>
      <c r="D4906"/>
      <c r="E4906"/>
      <c r="F4906"/>
      <c r="G4906"/>
    </row>
    <row r="4907" spans="1:7" ht="15" customHeight="1" x14ac:dyDescent="0.2">
      <c r="A4907"/>
      <c r="B4907"/>
      <c r="C4907"/>
      <c r="D4907"/>
      <c r="E4907"/>
      <c r="F4907"/>
      <c r="G4907"/>
    </row>
    <row r="4908" spans="1:7" ht="15" customHeight="1" x14ac:dyDescent="0.2">
      <c r="A4908"/>
      <c r="B4908"/>
      <c r="C4908"/>
      <c r="D4908"/>
      <c r="E4908"/>
      <c r="F4908"/>
      <c r="G4908"/>
    </row>
    <row r="4909" spans="1:7" ht="15" customHeight="1" x14ac:dyDescent="0.2">
      <c r="A4909"/>
      <c r="B4909"/>
      <c r="C4909"/>
      <c r="D4909"/>
      <c r="E4909"/>
      <c r="F4909"/>
      <c r="G4909"/>
    </row>
    <row r="4910" spans="1:7" ht="15" customHeight="1" x14ac:dyDescent="0.2">
      <c r="A4910"/>
      <c r="B4910"/>
      <c r="C4910"/>
      <c r="D4910"/>
      <c r="E4910"/>
      <c r="F4910"/>
      <c r="G4910"/>
    </row>
    <row r="4911" spans="1:7" ht="15" customHeight="1" x14ac:dyDescent="0.2">
      <c r="A4911"/>
      <c r="B4911"/>
      <c r="C4911"/>
      <c r="D4911"/>
      <c r="E4911"/>
      <c r="F4911"/>
      <c r="G4911"/>
    </row>
    <row r="4912" spans="1:7" ht="15" customHeight="1" x14ac:dyDescent="0.2">
      <c r="A4912"/>
      <c r="B4912"/>
      <c r="C4912"/>
      <c r="D4912"/>
      <c r="E4912"/>
      <c r="F4912"/>
      <c r="G4912"/>
    </row>
    <row r="4913" spans="1:7" ht="15" customHeight="1" x14ac:dyDescent="0.2">
      <c r="A4913"/>
      <c r="B4913"/>
      <c r="C4913"/>
      <c r="D4913"/>
      <c r="E4913"/>
      <c r="F4913"/>
      <c r="G4913"/>
    </row>
    <row r="4914" spans="1:7" ht="15" customHeight="1" x14ac:dyDescent="0.2">
      <c r="A4914"/>
      <c r="B4914"/>
      <c r="C4914"/>
      <c r="D4914"/>
      <c r="E4914"/>
      <c r="F4914"/>
      <c r="G4914"/>
    </row>
    <row r="4915" spans="1:7" ht="15" customHeight="1" x14ac:dyDescent="0.2">
      <c r="A4915"/>
      <c r="B4915"/>
      <c r="C4915"/>
      <c r="D4915"/>
      <c r="E4915"/>
      <c r="F4915"/>
      <c r="G4915"/>
    </row>
    <row r="4916" spans="1:7" ht="15" customHeight="1" x14ac:dyDescent="0.2">
      <c r="A4916"/>
      <c r="B4916"/>
      <c r="C4916"/>
      <c r="D4916"/>
      <c r="E4916"/>
      <c r="F4916"/>
      <c r="G4916"/>
    </row>
    <row r="4917" spans="1:7" ht="15" customHeight="1" x14ac:dyDescent="0.2">
      <c r="A4917"/>
      <c r="B4917"/>
      <c r="C4917"/>
      <c r="D4917"/>
      <c r="E4917"/>
      <c r="F4917"/>
      <c r="G4917"/>
    </row>
    <row r="4918" spans="1:7" ht="15" customHeight="1" x14ac:dyDescent="0.2">
      <c r="A4918"/>
      <c r="B4918"/>
      <c r="C4918"/>
      <c r="D4918"/>
      <c r="E4918"/>
      <c r="F4918"/>
      <c r="G4918"/>
    </row>
    <row r="4919" spans="1:7" ht="15" customHeight="1" x14ac:dyDescent="0.2">
      <c r="A4919"/>
      <c r="B4919"/>
      <c r="C4919"/>
      <c r="D4919"/>
      <c r="E4919"/>
      <c r="F4919"/>
      <c r="G4919"/>
    </row>
    <row r="4920" spans="1:7" ht="15" customHeight="1" x14ac:dyDescent="0.2">
      <c r="A4920"/>
      <c r="B4920"/>
      <c r="C4920"/>
      <c r="D4920"/>
      <c r="E4920"/>
      <c r="F4920"/>
      <c r="G4920"/>
    </row>
    <row r="4921" spans="1:7" ht="15" customHeight="1" x14ac:dyDescent="0.2">
      <c r="A4921"/>
      <c r="B4921"/>
      <c r="C4921"/>
      <c r="D4921"/>
      <c r="E4921"/>
      <c r="F4921"/>
      <c r="G4921"/>
    </row>
    <row r="4922" spans="1:7" ht="15" customHeight="1" x14ac:dyDescent="0.2">
      <c r="A4922"/>
      <c r="B4922"/>
      <c r="C4922"/>
      <c r="D4922"/>
      <c r="E4922"/>
      <c r="F4922"/>
      <c r="G4922"/>
    </row>
    <row r="4923" spans="1:7" ht="15" customHeight="1" x14ac:dyDescent="0.2">
      <c r="A4923"/>
      <c r="B4923"/>
      <c r="C4923"/>
      <c r="D4923"/>
      <c r="E4923"/>
      <c r="F4923"/>
      <c r="G4923"/>
    </row>
    <row r="4924" spans="1:7" ht="15" customHeight="1" x14ac:dyDescent="0.2">
      <c r="A4924"/>
      <c r="B4924"/>
      <c r="C4924"/>
      <c r="D4924"/>
      <c r="E4924"/>
      <c r="F4924"/>
      <c r="G4924"/>
    </row>
    <row r="4925" spans="1:7" ht="15" customHeight="1" x14ac:dyDescent="0.2">
      <c r="A4925"/>
      <c r="B4925"/>
      <c r="C4925"/>
      <c r="D4925"/>
      <c r="E4925"/>
      <c r="F4925"/>
      <c r="G4925"/>
    </row>
    <row r="4926" spans="1:7" ht="15" customHeight="1" x14ac:dyDescent="0.2">
      <c r="A4926"/>
      <c r="B4926"/>
      <c r="C4926"/>
      <c r="D4926"/>
      <c r="E4926"/>
      <c r="F4926"/>
      <c r="G4926"/>
    </row>
    <row r="4927" spans="1:7" ht="15" customHeight="1" x14ac:dyDescent="0.2">
      <c r="A4927"/>
      <c r="B4927"/>
      <c r="C4927"/>
      <c r="D4927"/>
      <c r="E4927"/>
      <c r="F4927"/>
      <c r="G4927"/>
    </row>
    <row r="4928" spans="1:7" ht="15" customHeight="1" x14ac:dyDescent="0.2">
      <c r="A4928"/>
      <c r="B4928"/>
      <c r="C4928"/>
      <c r="D4928"/>
      <c r="E4928"/>
      <c r="F4928"/>
      <c r="G4928"/>
    </row>
    <row r="4929" spans="1:7" ht="15" customHeight="1" x14ac:dyDescent="0.2">
      <c r="A4929"/>
      <c r="B4929"/>
      <c r="C4929"/>
      <c r="D4929"/>
      <c r="E4929"/>
      <c r="F4929"/>
      <c r="G4929"/>
    </row>
    <row r="4930" spans="1:7" ht="15" customHeight="1" x14ac:dyDescent="0.2">
      <c r="A4930"/>
      <c r="B4930"/>
      <c r="C4930"/>
      <c r="D4930"/>
      <c r="E4930"/>
      <c r="F4930"/>
      <c r="G4930"/>
    </row>
    <row r="4931" spans="1:7" ht="15" customHeight="1" x14ac:dyDescent="0.2">
      <c r="A4931"/>
      <c r="B4931"/>
      <c r="C4931"/>
      <c r="D4931"/>
      <c r="E4931"/>
      <c r="F4931"/>
      <c r="G4931"/>
    </row>
    <row r="4932" spans="1:7" ht="15" customHeight="1" x14ac:dyDescent="0.2">
      <c r="A4932"/>
      <c r="B4932"/>
      <c r="C4932"/>
      <c r="D4932"/>
      <c r="E4932"/>
      <c r="F4932"/>
      <c r="G4932"/>
    </row>
    <row r="4933" spans="1:7" ht="15" customHeight="1" x14ac:dyDescent="0.2">
      <c r="A4933"/>
      <c r="B4933"/>
      <c r="C4933"/>
      <c r="D4933"/>
      <c r="E4933"/>
      <c r="F4933"/>
      <c r="G4933"/>
    </row>
    <row r="4934" spans="1:7" ht="15" customHeight="1" x14ac:dyDescent="0.2">
      <c r="A4934"/>
      <c r="B4934"/>
      <c r="C4934"/>
      <c r="D4934"/>
      <c r="E4934"/>
      <c r="F4934"/>
      <c r="G4934"/>
    </row>
    <row r="4935" spans="1:7" ht="15" customHeight="1" x14ac:dyDescent="0.2">
      <c r="A4935"/>
      <c r="B4935"/>
      <c r="C4935"/>
      <c r="D4935"/>
      <c r="E4935"/>
      <c r="F4935"/>
      <c r="G4935"/>
    </row>
    <row r="4936" spans="1:7" ht="15" customHeight="1" x14ac:dyDescent="0.2">
      <c r="A4936"/>
      <c r="B4936"/>
      <c r="C4936"/>
      <c r="D4936"/>
      <c r="E4936"/>
      <c r="F4936"/>
      <c r="G4936"/>
    </row>
    <row r="4937" spans="1:7" ht="15" customHeight="1" x14ac:dyDescent="0.2">
      <c r="A4937"/>
      <c r="B4937"/>
      <c r="C4937"/>
      <c r="D4937"/>
      <c r="E4937"/>
      <c r="F4937"/>
      <c r="G4937"/>
    </row>
    <row r="4938" spans="1:7" ht="15" customHeight="1" x14ac:dyDescent="0.2">
      <c r="A4938"/>
      <c r="B4938"/>
      <c r="C4938"/>
      <c r="D4938"/>
      <c r="E4938"/>
      <c r="F4938"/>
      <c r="G4938"/>
    </row>
    <row r="4939" spans="1:7" ht="15" customHeight="1" x14ac:dyDescent="0.2">
      <c r="A4939"/>
      <c r="B4939"/>
      <c r="C4939"/>
      <c r="D4939"/>
      <c r="E4939"/>
      <c r="F4939"/>
      <c r="G4939"/>
    </row>
    <row r="4940" spans="1:7" ht="15" customHeight="1" x14ac:dyDescent="0.2">
      <c r="A4940"/>
      <c r="B4940"/>
      <c r="C4940"/>
      <c r="D4940"/>
      <c r="E4940"/>
      <c r="F4940"/>
      <c r="G4940"/>
    </row>
    <row r="4941" spans="1:7" ht="15" customHeight="1" x14ac:dyDescent="0.2">
      <c r="A4941"/>
      <c r="B4941"/>
      <c r="C4941"/>
      <c r="D4941"/>
      <c r="E4941"/>
      <c r="F4941"/>
      <c r="G4941"/>
    </row>
    <row r="4942" spans="1:7" ht="15" customHeight="1" x14ac:dyDescent="0.2">
      <c r="A4942"/>
      <c r="B4942"/>
      <c r="C4942"/>
      <c r="D4942"/>
      <c r="E4942"/>
      <c r="F4942"/>
      <c r="G4942"/>
    </row>
    <row r="4943" spans="1:7" ht="15" customHeight="1" x14ac:dyDescent="0.2">
      <c r="A4943"/>
      <c r="B4943"/>
      <c r="C4943"/>
      <c r="D4943"/>
      <c r="E4943"/>
      <c r="F4943"/>
      <c r="G4943"/>
    </row>
    <row r="4944" spans="1:7" ht="15" customHeight="1" x14ac:dyDescent="0.2">
      <c r="A4944"/>
      <c r="B4944"/>
      <c r="C4944"/>
      <c r="D4944"/>
      <c r="E4944"/>
      <c r="F4944"/>
      <c r="G4944"/>
    </row>
    <row r="4945" spans="1:7" ht="15" customHeight="1" x14ac:dyDescent="0.2">
      <c r="A4945"/>
      <c r="B4945"/>
      <c r="C4945"/>
      <c r="D4945"/>
      <c r="E4945"/>
      <c r="F4945"/>
      <c r="G4945"/>
    </row>
    <row r="4946" spans="1:7" ht="15" customHeight="1" x14ac:dyDescent="0.2">
      <c r="A4946"/>
      <c r="B4946"/>
      <c r="C4946"/>
      <c r="D4946"/>
      <c r="E4946"/>
      <c r="F4946"/>
      <c r="G4946"/>
    </row>
    <row r="4947" spans="1:7" ht="15" customHeight="1" x14ac:dyDescent="0.2">
      <c r="A4947"/>
      <c r="B4947"/>
      <c r="C4947"/>
      <c r="D4947"/>
      <c r="E4947"/>
      <c r="F4947"/>
      <c r="G4947"/>
    </row>
    <row r="4948" spans="1:7" ht="15" customHeight="1" x14ac:dyDescent="0.2">
      <c r="A4948"/>
      <c r="B4948"/>
      <c r="C4948"/>
      <c r="D4948"/>
      <c r="E4948"/>
      <c r="F4948"/>
      <c r="G4948"/>
    </row>
    <row r="4949" spans="1:7" ht="15" customHeight="1" x14ac:dyDescent="0.2">
      <c r="A4949"/>
      <c r="B4949"/>
      <c r="C4949"/>
      <c r="D4949"/>
      <c r="E4949"/>
      <c r="F4949"/>
      <c r="G4949"/>
    </row>
    <row r="4950" spans="1:7" ht="15" customHeight="1" x14ac:dyDescent="0.2">
      <c r="A4950"/>
      <c r="B4950"/>
      <c r="C4950"/>
      <c r="D4950"/>
      <c r="E4950"/>
      <c r="F4950"/>
      <c r="G4950"/>
    </row>
    <row r="4951" spans="1:7" ht="15" customHeight="1" x14ac:dyDescent="0.2">
      <c r="A4951"/>
      <c r="B4951"/>
      <c r="C4951"/>
      <c r="D4951"/>
      <c r="E4951"/>
      <c r="F4951"/>
      <c r="G4951"/>
    </row>
    <row r="4952" spans="1:7" ht="15" customHeight="1" x14ac:dyDescent="0.2">
      <c r="A4952"/>
      <c r="B4952"/>
      <c r="C4952"/>
      <c r="D4952"/>
      <c r="E4952"/>
      <c r="F4952"/>
      <c r="G4952"/>
    </row>
    <row r="4953" spans="1:7" ht="15" customHeight="1" x14ac:dyDescent="0.2">
      <c r="A4953"/>
      <c r="B4953"/>
      <c r="C4953"/>
      <c r="D4953"/>
      <c r="E4953"/>
      <c r="F4953"/>
      <c r="G4953"/>
    </row>
    <row r="4954" spans="1:7" ht="15" customHeight="1" x14ac:dyDescent="0.2">
      <c r="A4954"/>
      <c r="B4954"/>
      <c r="C4954"/>
      <c r="D4954"/>
      <c r="E4954"/>
      <c r="F4954"/>
      <c r="G4954"/>
    </row>
    <row r="4955" spans="1:7" ht="15" customHeight="1" x14ac:dyDescent="0.2">
      <c r="A4955"/>
      <c r="B4955"/>
      <c r="C4955"/>
      <c r="D4955"/>
      <c r="E4955"/>
      <c r="F4955"/>
      <c r="G4955"/>
    </row>
    <row r="4956" spans="1:7" ht="15" customHeight="1" x14ac:dyDescent="0.2">
      <c r="A4956"/>
      <c r="B4956"/>
      <c r="C4956"/>
      <c r="D4956"/>
      <c r="E4956"/>
      <c r="F4956"/>
      <c r="G4956"/>
    </row>
    <row r="4957" spans="1:7" ht="15" customHeight="1" x14ac:dyDescent="0.2">
      <c r="A4957"/>
      <c r="B4957"/>
      <c r="C4957"/>
      <c r="D4957"/>
      <c r="E4957"/>
      <c r="F4957"/>
      <c r="G4957"/>
    </row>
    <row r="4958" spans="1:7" ht="15" customHeight="1" x14ac:dyDescent="0.2">
      <c r="A4958"/>
      <c r="B4958"/>
      <c r="C4958"/>
      <c r="D4958"/>
      <c r="E4958"/>
      <c r="F4958"/>
      <c r="G4958"/>
    </row>
    <row r="4959" spans="1:7" ht="15" customHeight="1" x14ac:dyDescent="0.2">
      <c r="A4959"/>
      <c r="B4959"/>
      <c r="C4959"/>
      <c r="D4959"/>
      <c r="E4959"/>
      <c r="F4959"/>
      <c r="G4959"/>
    </row>
    <row r="4960" spans="1:7" ht="15" customHeight="1" x14ac:dyDescent="0.2">
      <c r="A4960"/>
      <c r="B4960"/>
      <c r="C4960"/>
      <c r="D4960"/>
      <c r="E4960"/>
      <c r="F4960"/>
      <c r="G4960"/>
    </row>
    <row r="4961" spans="1:7" ht="15" customHeight="1" x14ac:dyDescent="0.2">
      <c r="A4961"/>
      <c r="B4961"/>
      <c r="C4961"/>
      <c r="D4961"/>
      <c r="E4961"/>
      <c r="F4961"/>
      <c r="G4961"/>
    </row>
    <row r="4962" spans="1:7" ht="15" customHeight="1" x14ac:dyDescent="0.2">
      <c r="A4962"/>
      <c r="B4962"/>
      <c r="C4962"/>
      <c r="D4962"/>
      <c r="E4962"/>
      <c r="F4962"/>
      <c r="G4962"/>
    </row>
    <row r="4963" spans="1:7" ht="15" customHeight="1" x14ac:dyDescent="0.2">
      <c r="A4963"/>
      <c r="B4963"/>
      <c r="C4963"/>
      <c r="D4963"/>
      <c r="E4963"/>
      <c r="F4963"/>
      <c r="G4963"/>
    </row>
    <row r="4964" spans="1:7" ht="15" customHeight="1" x14ac:dyDescent="0.2">
      <c r="A4964"/>
      <c r="B4964"/>
      <c r="C4964"/>
      <c r="D4964"/>
      <c r="E4964"/>
      <c r="F4964"/>
      <c r="G4964"/>
    </row>
    <row r="4965" spans="1:7" ht="15" customHeight="1" x14ac:dyDescent="0.2">
      <c r="A4965"/>
      <c r="B4965"/>
      <c r="C4965"/>
      <c r="D4965"/>
      <c r="E4965"/>
      <c r="F4965"/>
      <c r="G4965"/>
    </row>
    <row r="4966" spans="1:7" ht="15" customHeight="1" x14ac:dyDescent="0.2">
      <c r="A4966"/>
      <c r="B4966"/>
      <c r="C4966"/>
      <c r="D4966"/>
      <c r="E4966"/>
      <c r="F4966"/>
      <c r="G4966"/>
    </row>
    <row r="4967" spans="1:7" ht="15" customHeight="1" x14ac:dyDescent="0.2">
      <c r="A4967"/>
      <c r="B4967"/>
      <c r="C4967"/>
      <c r="D4967"/>
      <c r="E4967"/>
      <c r="F4967"/>
      <c r="G4967"/>
    </row>
    <row r="4968" spans="1:7" ht="15" customHeight="1" x14ac:dyDescent="0.2">
      <c r="A4968"/>
      <c r="B4968"/>
      <c r="C4968"/>
      <c r="D4968"/>
      <c r="E4968"/>
      <c r="F4968"/>
      <c r="G4968"/>
    </row>
    <row r="4969" spans="1:7" ht="15" customHeight="1" x14ac:dyDescent="0.2">
      <c r="A4969"/>
      <c r="B4969"/>
      <c r="C4969"/>
      <c r="D4969"/>
      <c r="E4969"/>
      <c r="F4969"/>
      <c r="G4969"/>
    </row>
    <row r="4970" spans="1:7" ht="15" customHeight="1" x14ac:dyDescent="0.2">
      <c r="A4970"/>
      <c r="B4970"/>
      <c r="C4970"/>
      <c r="D4970"/>
      <c r="E4970"/>
      <c r="F4970"/>
      <c r="G4970"/>
    </row>
    <row r="4971" spans="1:7" ht="15" customHeight="1" x14ac:dyDescent="0.2">
      <c r="A4971"/>
      <c r="B4971"/>
      <c r="C4971"/>
      <c r="D4971"/>
      <c r="E4971"/>
      <c r="F4971"/>
      <c r="G4971"/>
    </row>
    <row r="4972" spans="1:7" ht="15" customHeight="1" x14ac:dyDescent="0.2">
      <c r="A4972"/>
      <c r="B4972"/>
      <c r="C4972"/>
      <c r="D4972"/>
      <c r="E4972"/>
      <c r="F4972"/>
      <c r="G4972"/>
    </row>
    <row r="4973" spans="1:7" ht="15" customHeight="1" x14ac:dyDescent="0.2">
      <c r="A4973"/>
      <c r="B4973"/>
      <c r="C4973"/>
      <c r="D4973"/>
      <c r="E4973"/>
      <c r="F4973"/>
      <c r="G4973"/>
    </row>
    <row r="4974" spans="1:7" ht="15" customHeight="1" x14ac:dyDescent="0.2">
      <c r="A4974"/>
      <c r="B4974"/>
      <c r="C4974"/>
      <c r="D4974"/>
      <c r="E4974"/>
      <c r="F4974"/>
      <c r="G4974"/>
    </row>
    <row r="4975" spans="1:7" ht="15" customHeight="1" x14ac:dyDescent="0.2">
      <c r="A4975"/>
      <c r="B4975"/>
      <c r="C4975"/>
      <c r="D4975"/>
      <c r="E4975"/>
      <c r="F4975"/>
      <c r="G4975"/>
    </row>
    <row r="4976" spans="1:7" ht="15" customHeight="1" x14ac:dyDescent="0.2">
      <c r="A4976"/>
      <c r="B4976"/>
      <c r="C4976"/>
      <c r="D4976"/>
      <c r="E4976"/>
      <c r="F4976"/>
      <c r="G4976"/>
    </row>
    <row r="4977" spans="1:7" ht="15" customHeight="1" x14ac:dyDescent="0.2">
      <c r="A4977"/>
      <c r="B4977"/>
      <c r="C4977"/>
      <c r="D4977"/>
      <c r="E4977"/>
      <c r="F4977"/>
      <c r="G4977"/>
    </row>
    <row r="4978" spans="1:7" ht="15" customHeight="1" x14ac:dyDescent="0.2">
      <c r="A4978"/>
      <c r="B4978"/>
      <c r="C4978"/>
      <c r="D4978"/>
      <c r="E4978"/>
      <c r="F4978"/>
      <c r="G4978"/>
    </row>
    <row r="4979" spans="1:7" ht="15" customHeight="1" x14ac:dyDescent="0.2">
      <c r="A4979"/>
      <c r="B4979"/>
      <c r="C4979"/>
      <c r="D4979"/>
      <c r="E4979"/>
      <c r="F4979"/>
      <c r="G4979"/>
    </row>
    <row r="4980" spans="1:7" ht="15" customHeight="1" x14ac:dyDescent="0.2">
      <c r="A4980"/>
      <c r="B4980"/>
      <c r="C4980"/>
      <c r="D4980"/>
      <c r="E4980"/>
      <c r="F4980"/>
      <c r="G4980"/>
    </row>
    <row r="4981" spans="1:7" ht="15" customHeight="1" x14ac:dyDescent="0.2">
      <c r="A4981"/>
      <c r="B4981"/>
      <c r="C4981"/>
      <c r="D4981"/>
      <c r="E4981"/>
      <c r="F4981"/>
      <c r="G4981"/>
    </row>
    <row r="4982" spans="1:7" ht="15" customHeight="1" x14ac:dyDescent="0.2">
      <c r="A4982"/>
      <c r="B4982"/>
      <c r="C4982"/>
      <c r="D4982"/>
      <c r="E4982"/>
      <c r="F4982"/>
      <c r="G4982"/>
    </row>
    <row r="4983" spans="1:7" ht="15" customHeight="1" x14ac:dyDescent="0.2">
      <c r="A4983"/>
      <c r="B4983"/>
      <c r="C4983"/>
      <c r="D4983"/>
      <c r="E4983"/>
      <c r="F4983"/>
      <c r="G4983"/>
    </row>
    <row r="4984" spans="1:7" ht="15" customHeight="1" x14ac:dyDescent="0.2">
      <c r="A4984"/>
      <c r="B4984"/>
      <c r="C4984"/>
      <c r="D4984"/>
      <c r="E4984"/>
      <c r="F4984"/>
      <c r="G4984"/>
    </row>
    <row r="4985" spans="1:7" ht="15" customHeight="1" x14ac:dyDescent="0.2">
      <c r="A4985"/>
      <c r="B4985"/>
      <c r="C4985"/>
      <c r="D4985"/>
      <c r="E4985"/>
      <c r="F4985"/>
      <c r="G4985"/>
    </row>
    <row r="4986" spans="1:7" ht="15" customHeight="1" x14ac:dyDescent="0.2">
      <c r="A4986"/>
      <c r="B4986"/>
      <c r="C4986"/>
      <c r="D4986"/>
      <c r="E4986"/>
      <c r="F4986"/>
      <c r="G4986"/>
    </row>
    <row r="4987" spans="1:7" ht="15" customHeight="1" x14ac:dyDescent="0.2">
      <c r="A4987"/>
      <c r="B4987"/>
      <c r="C4987"/>
      <c r="D4987"/>
      <c r="E4987"/>
      <c r="F4987"/>
      <c r="G4987"/>
    </row>
    <row r="4988" spans="1:7" ht="15" customHeight="1" x14ac:dyDescent="0.2">
      <c r="A4988"/>
      <c r="B4988"/>
      <c r="C4988"/>
      <c r="D4988"/>
      <c r="E4988"/>
      <c r="F4988"/>
      <c r="G4988"/>
    </row>
    <row r="4989" spans="1:7" ht="15" customHeight="1" x14ac:dyDescent="0.2">
      <c r="A4989"/>
      <c r="B4989"/>
      <c r="C4989"/>
      <c r="D4989"/>
      <c r="E4989"/>
      <c r="F4989"/>
      <c r="G4989"/>
    </row>
    <row r="4990" spans="1:7" ht="15" customHeight="1" x14ac:dyDescent="0.2">
      <c r="A4990"/>
      <c r="B4990"/>
      <c r="C4990"/>
      <c r="D4990"/>
      <c r="E4990"/>
      <c r="F4990"/>
      <c r="G4990"/>
    </row>
    <row r="4991" spans="1:7" ht="15" customHeight="1" x14ac:dyDescent="0.2">
      <c r="A4991"/>
      <c r="B4991"/>
      <c r="C4991"/>
      <c r="D4991"/>
      <c r="E4991"/>
      <c r="F4991"/>
      <c r="G4991"/>
    </row>
    <row r="4992" spans="1:7" ht="15" customHeight="1" x14ac:dyDescent="0.2">
      <c r="A4992"/>
      <c r="B4992"/>
      <c r="C4992"/>
      <c r="D4992"/>
      <c r="E4992"/>
      <c r="F4992"/>
      <c r="G4992"/>
    </row>
    <row r="4993" spans="1:7" ht="15" customHeight="1" x14ac:dyDescent="0.2">
      <c r="A4993"/>
      <c r="B4993"/>
      <c r="C4993"/>
      <c r="D4993"/>
      <c r="E4993"/>
      <c r="F4993"/>
      <c r="G4993"/>
    </row>
    <row r="4994" spans="1:7" ht="15" customHeight="1" x14ac:dyDescent="0.2">
      <c r="A4994"/>
      <c r="B4994"/>
      <c r="C4994"/>
      <c r="D4994"/>
      <c r="E4994"/>
      <c r="F4994"/>
      <c r="G4994"/>
    </row>
    <row r="4995" spans="1:7" ht="15" customHeight="1" x14ac:dyDescent="0.2">
      <c r="A4995"/>
      <c r="B4995"/>
      <c r="C4995"/>
      <c r="D4995"/>
      <c r="E4995"/>
      <c r="F4995"/>
      <c r="G4995"/>
    </row>
    <row r="4996" spans="1:7" ht="15" customHeight="1" x14ac:dyDescent="0.2">
      <c r="A4996"/>
      <c r="B4996"/>
      <c r="C4996"/>
      <c r="D4996"/>
      <c r="E4996"/>
      <c r="F4996"/>
      <c r="G4996"/>
    </row>
    <row r="4997" spans="1:7" ht="15" customHeight="1" x14ac:dyDescent="0.2">
      <c r="A4997"/>
      <c r="B4997"/>
      <c r="C4997"/>
      <c r="D4997"/>
      <c r="E4997"/>
      <c r="F4997"/>
      <c r="G4997"/>
    </row>
    <row r="4998" spans="1:7" ht="15" customHeight="1" x14ac:dyDescent="0.2">
      <c r="A4998"/>
      <c r="B4998"/>
      <c r="C4998"/>
      <c r="D4998"/>
      <c r="E4998"/>
      <c r="F4998"/>
      <c r="G4998"/>
    </row>
    <row r="4999" spans="1:7" ht="15" customHeight="1" x14ac:dyDescent="0.2">
      <c r="A4999"/>
      <c r="B4999"/>
      <c r="C4999"/>
      <c r="D4999"/>
      <c r="E4999"/>
      <c r="F4999"/>
      <c r="G4999"/>
    </row>
    <row r="5000" spans="1:7" ht="15" customHeight="1" x14ac:dyDescent="0.2">
      <c r="A5000"/>
      <c r="B5000"/>
      <c r="C5000"/>
      <c r="D5000"/>
      <c r="E5000"/>
      <c r="F5000"/>
      <c r="G5000"/>
    </row>
    <row r="5001" spans="1:7" ht="15" customHeight="1" x14ac:dyDescent="0.2">
      <c r="A5001"/>
      <c r="B5001"/>
      <c r="C5001"/>
      <c r="D5001"/>
      <c r="E5001"/>
      <c r="F5001"/>
      <c r="G5001"/>
    </row>
    <row r="5002" spans="1:7" ht="15" customHeight="1" x14ac:dyDescent="0.2">
      <c r="A5002"/>
      <c r="B5002"/>
      <c r="C5002"/>
      <c r="D5002"/>
      <c r="E5002"/>
      <c r="F5002"/>
      <c r="G5002"/>
    </row>
    <row r="5003" spans="1:7" ht="15" customHeight="1" x14ac:dyDescent="0.2">
      <c r="A5003"/>
      <c r="B5003"/>
      <c r="C5003"/>
      <c r="D5003"/>
      <c r="E5003"/>
      <c r="F5003"/>
      <c r="G5003"/>
    </row>
    <row r="5004" spans="1:7" ht="15" customHeight="1" x14ac:dyDescent="0.2">
      <c r="A5004"/>
      <c r="B5004"/>
      <c r="C5004"/>
      <c r="D5004"/>
      <c r="E5004"/>
      <c r="F5004"/>
      <c r="G5004"/>
    </row>
    <row r="5005" spans="1:7" ht="15" customHeight="1" x14ac:dyDescent="0.2">
      <c r="A5005"/>
      <c r="B5005"/>
      <c r="C5005"/>
      <c r="D5005"/>
      <c r="E5005"/>
      <c r="F5005"/>
      <c r="G5005"/>
    </row>
    <row r="5006" spans="1:7" ht="15" customHeight="1" x14ac:dyDescent="0.2">
      <c r="A5006"/>
      <c r="B5006"/>
      <c r="C5006"/>
      <c r="D5006"/>
      <c r="E5006"/>
      <c r="F5006"/>
      <c r="G5006"/>
    </row>
    <row r="5007" spans="1:7" ht="15" customHeight="1" x14ac:dyDescent="0.2">
      <c r="A5007"/>
      <c r="B5007"/>
      <c r="C5007"/>
      <c r="D5007"/>
      <c r="E5007"/>
      <c r="F5007"/>
      <c r="G5007"/>
    </row>
    <row r="5008" spans="1:7" ht="15" customHeight="1" x14ac:dyDescent="0.2">
      <c r="A5008"/>
      <c r="B5008"/>
      <c r="C5008"/>
      <c r="D5008"/>
      <c r="E5008"/>
      <c r="F5008"/>
      <c r="G5008"/>
    </row>
    <row r="5009" spans="1:7" ht="15" customHeight="1" x14ac:dyDescent="0.2">
      <c r="A5009"/>
      <c r="B5009"/>
      <c r="C5009"/>
      <c r="D5009"/>
      <c r="E5009"/>
      <c r="F5009"/>
      <c r="G5009"/>
    </row>
    <row r="5010" spans="1:7" ht="15" customHeight="1" x14ac:dyDescent="0.2">
      <c r="A5010"/>
      <c r="B5010"/>
      <c r="C5010"/>
      <c r="D5010"/>
      <c r="E5010"/>
      <c r="F5010"/>
      <c r="G5010"/>
    </row>
    <row r="5011" spans="1:7" ht="15" customHeight="1" x14ac:dyDescent="0.2">
      <c r="A5011"/>
      <c r="B5011"/>
      <c r="C5011"/>
      <c r="D5011"/>
      <c r="E5011"/>
      <c r="F5011"/>
      <c r="G5011"/>
    </row>
    <row r="5012" spans="1:7" ht="15" customHeight="1" x14ac:dyDescent="0.2">
      <c r="A5012"/>
      <c r="B5012"/>
      <c r="C5012"/>
      <c r="D5012"/>
      <c r="E5012"/>
      <c r="F5012"/>
      <c r="G5012"/>
    </row>
    <row r="5013" spans="1:7" ht="15" customHeight="1" x14ac:dyDescent="0.2">
      <c r="A5013"/>
      <c r="B5013"/>
      <c r="C5013"/>
      <c r="D5013"/>
      <c r="E5013"/>
      <c r="F5013"/>
      <c r="G5013"/>
    </row>
    <row r="5014" spans="1:7" ht="15" customHeight="1" x14ac:dyDescent="0.2">
      <c r="A5014"/>
      <c r="B5014"/>
      <c r="C5014"/>
      <c r="D5014"/>
      <c r="E5014"/>
      <c r="F5014"/>
      <c r="G5014"/>
    </row>
    <row r="5015" spans="1:7" ht="15" customHeight="1" x14ac:dyDescent="0.2">
      <c r="A5015"/>
      <c r="B5015"/>
      <c r="C5015"/>
      <c r="D5015"/>
      <c r="E5015"/>
      <c r="F5015"/>
      <c r="G5015"/>
    </row>
    <row r="5016" spans="1:7" ht="15" customHeight="1" x14ac:dyDescent="0.2">
      <c r="A5016"/>
      <c r="B5016"/>
      <c r="C5016"/>
      <c r="D5016"/>
      <c r="E5016"/>
      <c r="F5016"/>
      <c r="G5016"/>
    </row>
    <row r="5017" spans="1:7" ht="15" customHeight="1" x14ac:dyDescent="0.2">
      <c r="A5017"/>
      <c r="B5017"/>
      <c r="C5017"/>
      <c r="D5017"/>
      <c r="E5017"/>
      <c r="F5017"/>
      <c r="G5017"/>
    </row>
    <row r="5018" spans="1:7" ht="15" customHeight="1" x14ac:dyDescent="0.2">
      <c r="A5018"/>
      <c r="B5018"/>
      <c r="C5018"/>
      <c r="D5018"/>
      <c r="E5018"/>
      <c r="F5018"/>
      <c r="G5018"/>
    </row>
    <row r="5019" spans="1:7" ht="15" customHeight="1" x14ac:dyDescent="0.2">
      <c r="A5019"/>
      <c r="B5019"/>
      <c r="C5019"/>
      <c r="D5019"/>
      <c r="E5019"/>
      <c r="F5019"/>
      <c r="G5019"/>
    </row>
    <row r="5020" spans="1:7" ht="15" customHeight="1" x14ac:dyDescent="0.2">
      <c r="A5020"/>
      <c r="B5020"/>
      <c r="C5020"/>
      <c r="D5020"/>
      <c r="E5020"/>
      <c r="F5020"/>
      <c r="G5020"/>
    </row>
    <row r="5021" spans="1:7" ht="15" customHeight="1" x14ac:dyDescent="0.2">
      <c r="A5021"/>
      <c r="B5021"/>
      <c r="C5021"/>
      <c r="D5021"/>
      <c r="E5021"/>
      <c r="F5021"/>
      <c r="G5021"/>
    </row>
    <row r="5022" spans="1:7" ht="15" customHeight="1" x14ac:dyDescent="0.2">
      <c r="A5022"/>
      <c r="B5022"/>
      <c r="C5022"/>
      <c r="D5022"/>
      <c r="E5022"/>
      <c r="F5022"/>
      <c r="G5022"/>
    </row>
    <row r="5023" spans="1:7" ht="15" customHeight="1" x14ac:dyDescent="0.2">
      <c r="A5023"/>
      <c r="B5023"/>
      <c r="C5023"/>
      <c r="D5023"/>
      <c r="E5023"/>
      <c r="F5023"/>
      <c r="G5023"/>
    </row>
    <row r="5024" spans="1:7" ht="15" customHeight="1" x14ac:dyDescent="0.2">
      <c r="A5024"/>
      <c r="B5024"/>
      <c r="C5024"/>
      <c r="D5024"/>
      <c r="E5024"/>
      <c r="F5024"/>
      <c r="G5024"/>
    </row>
    <row r="5025" spans="1:7" ht="15" customHeight="1" x14ac:dyDescent="0.2">
      <c r="A5025"/>
      <c r="B5025"/>
      <c r="C5025"/>
      <c r="D5025"/>
      <c r="E5025"/>
      <c r="F5025"/>
      <c r="G5025"/>
    </row>
    <row r="5026" spans="1:7" ht="15" customHeight="1" x14ac:dyDescent="0.2">
      <c r="A5026"/>
      <c r="B5026"/>
      <c r="C5026"/>
      <c r="D5026"/>
      <c r="E5026"/>
      <c r="F5026"/>
      <c r="G5026"/>
    </row>
    <row r="5027" spans="1:7" ht="15" customHeight="1" x14ac:dyDescent="0.2">
      <c r="A5027"/>
      <c r="B5027"/>
      <c r="C5027"/>
      <c r="D5027"/>
      <c r="E5027"/>
      <c r="F5027"/>
      <c r="G5027"/>
    </row>
    <row r="5028" spans="1:7" ht="15" customHeight="1" x14ac:dyDescent="0.2">
      <c r="A5028"/>
      <c r="B5028"/>
      <c r="C5028"/>
      <c r="D5028"/>
      <c r="E5028"/>
      <c r="F5028"/>
      <c r="G5028"/>
    </row>
    <row r="5029" spans="1:7" ht="15" customHeight="1" x14ac:dyDescent="0.2">
      <c r="A5029"/>
      <c r="B5029"/>
      <c r="C5029"/>
      <c r="D5029"/>
      <c r="E5029"/>
      <c r="F5029"/>
      <c r="G5029"/>
    </row>
    <row r="5030" spans="1:7" ht="15" customHeight="1" x14ac:dyDescent="0.2">
      <c r="A5030"/>
      <c r="B5030"/>
      <c r="C5030"/>
      <c r="D5030"/>
      <c r="E5030"/>
      <c r="F5030"/>
      <c r="G5030"/>
    </row>
    <row r="5031" spans="1:7" ht="15" customHeight="1" x14ac:dyDescent="0.2">
      <c r="A5031"/>
      <c r="B5031"/>
      <c r="C5031"/>
      <c r="D5031"/>
      <c r="E5031"/>
      <c r="F5031"/>
      <c r="G5031"/>
    </row>
    <row r="5032" spans="1:7" ht="15" customHeight="1" x14ac:dyDescent="0.2">
      <c r="A5032"/>
      <c r="B5032"/>
      <c r="C5032"/>
      <c r="D5032"/>
      <c r="E5032"/>
      <c r="F5032"/>
      <c r="G5032"/>
    </row>
    <row r="5033" spans="1:7" ht="15" customHeight="1" x14ac:dyDescent="0.2">
      <c r="A5033"/>
      <c r="B5033"/>
      <c r="C5033"/>
      <c r="D5033"/>
      <c r="E5033"/>
      <c r="F5033"/>
      <c r="G5033"/>
    </row>
    <row r="5034" spans="1:7" ht="15" customHeight="1" x14ac:dyDescent="0.2">
      <c r="A5034"/>
      <c r="B5034"/>
      <c r="C5034"/>
      <c r="D5034"/>
      <c r="E5034"/>
      <c r="F5034"/>
      <c r="G5034"/>
    </row>
    <row r="5035" spans="1:7" ht="15" customHeight="1" x14ac:dyDescent="0.2">
      <c r="A5035"/>
      <c r="B5035"/>
      <c r="C5035"/>
      <c r="D5035"/>
      <c r="E5035"/>
      <c r="F5035"/>
      <c r="G5035"/>
    </row>
    <row r="5036" spans="1:7" ht="15" customHeight="1" x14ac:dyDescent="0.2">
      <c r="A5036"/>
      <c r="B5036"/>
      <c r="C5036"/>
      <c r="D5036"/>
      <c r="E5036"/>
      <c r="F5036"/>
      <c r="G5036"/>
    </row>
    <row r="5037" spans="1:7" ht="15" customHeight="1" x14ac:dyDescent="0.2">
      <c r="A5037"/>
      <c r="B5037"/>
      <c r="C5037"/>
      <c r="D5037"/>
      <c r="E5037"/>
      <c r="F5037"/>
      <c r="G5037"/>
    </row>
    <row r="5038" spans="1:7" ht="15" customHeight="1" x14ac:dyDescent="0.2">
      <c r="A5038"/>
      <c r="B5038"/>
      <c r="C5038"/>
      <c r="D5038"/>
      <c r="E5038"/>
      <c r="F5038"/>
      <c r="G5038"/>
    </row>
    <row r="5039" spans="1:7" ht="15" customHeight="1" x14ac:dyDescent="0.2">
      <c r="A5039"/>
      <c r="B5039"/>
      <c r="C5039"/>
      <c r="D5039"/>
      <c r="E5039"/>
      <c r="F5039"/>
      <c r="G5039"/>
    </row>
    <row r="5040" spans="1:7" ht="15" customHeight="1" x14ac:dyDescent="0.2">
      <c r="A5040"/>
      <c r="B5040"/>
      <c r="C5040"/>
      <c r="D5040"/>
      <c r="E5040"/>
      <c r="F5040"/>
      <c r="G5040"/>
    </row>
    <row r="5041" spans="1:7" ht="15" customHeight="1" x14ac:dyDescent="0.2">
      <c r="A5041"/>
      <c r="B5041"/>
      <c r="C5041"/>
      <c r="D5041"/>
      <c r="E5041"/>
      <c r="F5041"/>
      <c r="G5041"/>
    </row>
    <row r="5042" spans="1:7" ht="15" customHeight="1" x14ac:dyDescent="0.2">
      <c r="A5042"/>
      <c r="B5042"/>
      <c r="C5042"/>
      <c r="D5042"/>
      <c r="E5042"/>
      <c r="F5042"/>
      <c r="G5042"/>
    </row>
    <row r="5043" spans="1:7" ht="15" customHeight="1" x14ac:dyDescent="0.2">
      <c r="A5043"/>
      <c r="B5043"/>
      <c r="C5043"/>
      <c r="D5043"/>
      <c r="E5043"/>
      <c r="F5043"/>
      <c r="G5043"/>
    </row>
    <row r="5044" spans="1:7" ht="15" customHeight="1" x14ac:dyDescent="0.2">
      <c r="A5044"/>
      <c r="B5044"/>
      <c r="C5044"/>
      <c r="D5044"/>
      <c r="E5044"/>
      <c r="F5044"/>
      <c r="G5044"/>
    </row>
    <row r="5045" spans="1:7" ht="15" customHeight="1" x14ac:dyDescent="0.2">
      <c r="A5045"/>
      <c r="B5045"/>
      <c r="C5045"/>
      <c r="D5045"/>
      <c r="E5045"/>
      <c r="F5045"/>
      <c r="G5045"/>
    </row>
    <row r="5046" spans="1:7" ht="15" customHeight="1" x14ac:dyDescent="0.2">
      <c r="A5046"/>
      <c r="B5046"/>
      <c r="C5046"/>
      <c r="D5046"/>
      <c r="E5046"/>
      <c r="F5046"/>
      <c r="G5046"/>
    </row>
    <row r="5047" spans="1:7" ht="15" customHeight="1" x14ac:dyDescent="0.2">
      <c r="A5047"/>
      <c r="B5047"/>
      <c r="C5047"/>
      <c r="D5047"/>
      <c r="E5047"/>
      <c r="F5047"/>
      <c r="G5047"/>
    </row>
    <row r="5048" spans="1:7" ht="15" customHeight="1" x14ac:dyDescent="0.2">
      <c r="A5048"/>
      <c r="B5048"/>
      <c r="C5048"/>
      <c r="D5048"/>
      <c r="E5048"/>
      <c r="F5048"/>
      <c r="G5048"/>
    </row>
    <row r="5049" spans="1:7" ht="15" customHeight="1" x14ac:dyDescent="0.2">
      <c r="A5049"/>
      <c r="B5049"/>
      <c r="C5049"/>
      <c r="D5049"/>
      <c r="E5049"/>
      <c r="F5049"/>
      <c r="G5049"/>
    </row>
    <row r="5050" spans="1:7" ht="15" customHeight="1" x14ac:dyDescent="0.2">
      <c r="A5050"/>
      <c r="B5050"/>
      <c r="C5050"/>
      <c r="D5050"/>
      <c r="E5050"/>
      <c r="F5050"/>
      <c r="G5050"/>
    </row>
    <row r="5051" spans="1:7" ht="15" customHeight="1" x14ac:dyDescent="0.2">
      <c r="A5051"/>
      <c r="B5051"/>
      <c r="C5051"/>
      <c r="D5051"/>
      <c r="E5051"/>
      <c r="F5051"/>
      <c r="G5051"/>
    </row>
    <row r="5052" spans="1:7" ht="15" customHeight="1" x14ac:dyDescent="0.2">
      <c r="A5052"/>
      <c r="B5052"/>
      <c r="C5052"/>
      <c r="D5052"/>
      <c r="E5052"/>
      <c r="F5052"/>
      <c r="G5052"/>
    </row>
    <row r="5053" spans="1:7" ht="15" customHeight="1" x14ac:dyDescent="0.2">
      <c r="A5053"/>
      <c r="B5053"/>
      <c r="C5053"/>
      <c r="D5053"/>
      <c r="E5053"/>
      <c r="F5053"/>
      <c r="G5053"/>
    </row>
    <row r="5054" spans="1:7" ht="15" customHeight="1" x14ac:dyDescent="0.2">
      <c r="A5054"/>
      <c r="B5054"/>
      <c r="C5054"/>
      <c r="D5054"/>
      <c r="E5054"/>
      <c r="F5054"/>
      <c r="G5054"/>
    </row>
    <row r="5055" spans="1:7" ht="15" customHeight="1" x14ac:dyDescent="0.2">
      <c r="A5055"/>
      <c r="B5055"/>
      <c r="C5055"/>
      <c r="D5055"/>
      <c r="E5055"/>
      <c r="F5055"/>
      <c r="G5055"/>
    </row>
    <row r="5056" spans="1:7" ht="15" customHeight="1" x14ac:dyDescent="0.2">
      <c r="A5056"/>
      <c r="B5056"/>
      <c r="C5056"/>
      <c r="D5056"/>
      <c r="E5056"/>
      <c r="F5056"/>
      <c r="G5056"/>
    </row>
    <row r="5057" spans="1:7" ht="15" customHeight="1" x14ac:dyDescent="0.2">
      <c r="A5057"/>
      <c r="B5057"/>
      <c r="C5057"/>
      <c r="D5057"/>
      <c r="E5057"/>
      <c r="F5057"/>
      <c r="G5057"/>
    </row>
    <row r="5058" spans="1:7" ht="15" customHeight="1" x14ac:dyDescent="0.2">
      <c r="A5058"/>
      <c r="B5058"/>
      <c r="C5058"/>
      <c r="D5058"/>
      <c r="E5058"/>
      <c r="F5058"/>
      <c r="G5058"/>
    </row>
    <row r="5059" spans="1:7" ht="15" customHeight="1" x14ac:dyDescent="0.2">
      <c r="A5059"/>
      <c r="B5059"/>
      <c r="C5059"/>
      <c r="D5059"/>
      <c r="E5059"/>
      <c r="F5059"/>
      <c r="G5059"/>
    </row>
    <row r="5060" spans="1:7" ht="15" customHeight="1" x14ac:dyDescent="0.2">
      <c r="A5060"/>
      <c r="B5060"/>
      <c r="C5060"/>
      <c r="D5060"/>
      <c r="E5060"/>
      <c r="F5060"/>
      <c r="G5060"/>
    </row>
    <row r="5061" spans="1:7" ht="15" customHeight="1" x14ac:dyDescent="0.2">
      <c r="A5061"/>
      <c r="B5061"/>
      <c r="C5061"/>
      <c r="D5061"/>
      <c r="E5061"/>
      <c r="F5061"/>
      <c r="G5061"/>
    </row>
    <row r="5062" spans="1:7" ht="15" customHeight="1" x14ac:dyDescent="0.2">
      <c r="A5062"/>
      <c r="B5062"/>
      <c r="C5062"/>
      <c r="D5062"/>
      <c r="E5062"/>
      <c r="F5062"/>
      <c r="G5062"/>
    </row>
    <row r="5063" spans="1:7" ht="15" customHeight="1" x14ac:dyDescent="0.2">
      <c r="A5063"/>
      <c r="B5063"/>
      <c r="C5063"/>
      <c r="D5063"/>
      <c r="E5063"/>
      <c r="F5063"/>
      <c r="G5063"/>
    </row>
    <row r="5064" spans="1:7" ht="15" customHeight="1" x14ac:dyDescent="0.2">
      <c r="A5064"/>
      <c r="B5064"/>
      <c r="C5064"/>
      <c r="D5064"/>
      <c r="E5064"/>
      <c r="F5064"/>
      <c r="G5064"/>
    </row>
    <row r="5065" spans="1:7" ht="15" customHeight="1" x14ac:dyDescent="0.2">
      <c r="A5065"/>
      <c r="B5065"/>
      <c r="C5065"/>
      <c r="D5065"/>
      <c r="E5065"/>
      <c r="F5065"/>
      <c r="G5065"/>
    </row>
    <row r="5066" spans="1:7" ht="15" customHeight="1" x14ac:dyDescent="0.2">
      <c r="A5066"/>
      <c r="B5066"/>
      <c r="C5066"/>
      <c r="D5066"/>
      <c r="E5066"/>
      <c r="F5066"/>
      <c r="G5066"/>
    </row>
    <row r="5067" spans="1:7" ht="15" customHeight="1" x14ac:dyDescent="0.2">
      <c r="A5067"/>
      <c r="B5067"/>
      <c r="C5067"/>
      <c r="D5067"/>
      <c r="E5067"/>
      <c r="F5067"/>
      <c r="G5067"/>
    </row>
    <row r="5068" spans="1:7" ht="15" customHeight="1" x14ac:dyDescent="0.2">
      <c r="A5068"/>
      <c r="B5068"/>
      <c r="C5068"/>
      <c r="D5068"/>
      <c r="E5068"/>
      <c r="F5068"/>
      <c r="G5068"/>
    </row>
    <row r="5069" spans="1:7" ht="15" customHeight="1" x14ac:dyDescent="0.2">
      <c r="A5069"/>
      <c r="B5069"/>
      <c r="C5069"/>
      <c r="D5069"/>
      <c r="E5069"/>
      <c r="F5069"/>
      <c r="G5069"/>
    </row>
    <row r="5070" spans="1:7" ht="15" customHeight="1" x14ac:dyDescent="0.2">
      <c r="A5070"/>
      <c r="B5070"/>
      <c r="C5070"/>
      <c r="D5070"/>
      <c r="E5070"/>
      <c r="F5070"/>
      <c r="G5070"/>
    </row>
    <row r="5071" spans="1:7" ht="15" customHeight="1" x14ac:dyDescent="0.2">
      <c r="A5071"/>
      <c r="B5071"/>
      <c r="C5071"/>
      <c r="D5071"/>
      <c r="E5071"/>
      <c r="F5071"/>
      <c r="G5071"/>
    </row>
    <row r="5072" spans="1:7" ht="15" customHeight="1" x14ac:dyDescent="0.2">
      <c r="A5072"/>
      <c r="B5072"/>
      <c r="C5072"/>
      <c r="D5072"/>
      <c r="E5072"/>
      <c r="F5072"/>
      <c r="G5072"/>
    </row>
    <row r="5073" spans="1:7" ht="15" customHeight="1" x14ac:dyDescent="0.2">
      <c r="A5073"/>
      <c r="B5073"/>
      <c r="C5073"/>
      <c r="D5073"/>
      <c r="E5073"/>
      <c r="F5073"/>
      <c r="G5073"/>
    </row>
    <row r="5074" spans="1:7" ht="15" customHeight="1" x14ac:dyDescent="0.2">
      <c r="A5074"/>
      <c r="B5074"/>
      <c r="C5074"/>
      <c r="D5074"/>
      <c r="E5074"/>
      <c r="F5074"/>
      <c r="G5074"/>
    </row>
    <row r="5075" spans="1:7" ht="15" customHeight="1" x14ac:dyDescent="0.2">
      <c r="A5075"/>
      <c r="B5075"/>
      <c r="C5075"/>
      <c r="D5075"/>
      <c r="E5075"/>
      <c r="F5075"/>
      <c r="G5075"/>
    </row>
    <row r="5076" spans="1:7" ht="15" customHeight="1" x14ac:dyDescent="0.2">
      <c r="A5076"/>
      <c r="B5076"/>
      <c r="C5076"/>
      <c r="D5076"/>
      <c r="E5076"/>
      <c r="F5076"/>
      <c r="G5076"/>
    </row>
    <row r="5077" spans="1:7" ht="15" customHeight="1" x14ac:dyDescent="0.2">
      <c r="A5077"/>
      <c r="B5077"/>
      <c r="C5077"/>
      <c r="D5077"/>
      <c r="E5077"/>
      <c r="F5077"/>
      <c r="G5077"/>
    </row>
    <row r="5078" spans="1:7" ht="15" customHeight="1" x14ac:dyDescent="0.2">
      <c r="A5078"/>
      <c r="B5078"/>
      <c r="C5078"/>
      <c r="D5078"/>
      <c r="E5078"/>
      <c r="F5078"/>
      <c r="G5078"/>
    </row>
    <row r="5079" spans="1:7" ht="15" customHeight="1" x14ac:dyDescent="0.2">
      <c r="A5079"/>
      <c r="B5079"/>
      <c r="C5079"/>
      <c r="D5079"/>
      <c r="E5079"/>
      <c r="F5079"/>
      <c r="G5079"/>
    </row>
    <row r="5080" spans="1:7" ht="15" customHeight="1" x14ac:dyDescent="0.2">
      <c r="A5080"/>
      <c r="B5080"/>
      <c r="C5080"/>
      <c r="D5080"/>
      <c r="E5080"/>
      <c r="F5080"/>
      <c r="G5080"/>
    </row>
    <row r="5081" spans="1:7" ht="15" customHeight="1" x14ac:dyDescent="0.2">
      <c r="A5081"/>
      <c r="B5081"/>
      <c r="C5081"/>
      <c r="D5081"/>
      <c r="E5081"/>
      <c r="F5081"/>
      <c r="G5081"/>
    </row>
    <row r="5082" spans="1:7" ht="15" customHeight="1" x14ac:dyDescent="0.2">
      <c r="A5082"/>
      <c r="B5082"/>
      <c r="C5082"/>
      <c r="D5082"/>
      <c r="E5082"/>
      <c r="F5082"/>
      <c r="G5082"/>
    </row>
    <row r="5083" spans="1:7" ht="15" customHeight="1" x14ac:dyDescent="0.2">
      <c r="A5083"/>
      <c r="B5083"/>
      <c r="C5083"/>
      <c r="D5083"/>
      <c r="E5083"/>
      <c r="F5083"/>
      <c r="G5083"/>
    </row>
    <row r="5084" spans="1:7" ht="15" customHeight="1" x14ac:dyDescent="0.2">
      <c r="A5084"/>
      <c r="B5084"/>
      <c r="C5084"/>
      <c r="D5084"/>
      <c r="E5084"/>
      <c r="F5084"/>
      <c r="G5084"/>
    </row>
    <row r="5085" spans="1:7" ht="15" customHeight="1" x14ac:dyDescent="0.2">
      <c r="A5085"/>
      <c r="B5085"/>
      <c r="C5085"/>
      <c r="D5085"/>
      <c r="E5085"/>
      <c r="F5085"/>
      <c r="G5085"/>
    </row>
    <row r="5086" spans="1:7" ht="15" customHeight="1" x14ac:dyDescent="0.2">
      <c r="A5086"/>
      <c r="B5086"/>
      <c r="C5086"/>
      <c r="D5086"/>
      <c r="E5086"/>
      <c r="F5086"/>
      <c r="G5086"/>
    </row>
    <row r="5087" spans="1:7" ht="15" customHeight="1" x14ac:dyDescent="0.2">
      <c r="A5087"/>
      <c r="B5087"/>
      <c r="C5087"/>
      <c r="D5087"/>
      <c r="E5087"/>
      <c r="F5087"/>
      <c r="G5087"/>
    </row>
    <row r="5088" spans="1:7" ht="15" customHeight="1" x14ac:dyDescent="0.2">
      <c r="A5088"/>
      <c r="B5088"/>
      <c r="C5088"/>
      <c r="D5088"/>
      <c r="E5088"/>
      <c r="F5088"/>
      <c r="G5088"/>
    </row>
    <row r="5089" spans="1:7" ht="15" customHeight="1" x14ac:dyDescent="0.2">
      <c r="A5089"/>
      <c r="B5089"/>
      <c r="C5089"/>
      <c r="D5089"/>
      <c r="E5089"/>
      <c r="F5089"/>
      <c r="G5089"/>
    </row>
    <row r="5090" spans="1:7" ht="15" customHeight="1" x14ac:dyDescent="0.2">
      <c r="A5090"/>
      <c r="B5090"/>
      <c r="C5090"/>
      <c r="D5090"/>
      <c r="E5090"/>
      <c r="F5090"/>
      <c r="G5090"/>
    </row>
    <row r="5091" spans="1:7" ht="15" customHeight="1" x14ac:dyDescent="0.2">
      <c r="A5091"/>
      <c r="B5091"/>
      <c r="C5091"/>
      <c r="D5091"/>
      <c r="E5091"/>
      <c r="F5091"/>
      <c r="G5091"/>
    </row>
    <row r="5092" spans="1:7" ht="15" customHeight="1" x14ac:dyDescent="0.2">
      <c r="A5092"/>
      <c r="B5092"/>
      <c r="C5092"/>
      <c r="D5092"/>
      <c r="E5092"/>
      <c r="F5092"/>
      <c r="G5092"/>
    </row>
    <row r="5093" spans="1:7" ht="15" customHeight="1" x14ac:dyDescent="0.2">
      <c r="A5093"/>
      <c r="B5093"/>
      <c r="C5093"/>
      <c r="D5093"/>
      <c r="E5093"/>
      <c r="F5093"/>
      <c r="G5093"/>
    </row>
    <row r="5094" spans="1:7" ht="15" customHeight="1" x14ac:dyDescent="0.2">
      <c r="A5094"/>
      <c r="B5094"/>
      <c r="C5094"/>
      <c r="D5094"/>
      <c r="E5094"/>
      <c r="F5094"/>
      <c r="G5094"/>
    </row>
    <row r="5095" spans="1:7" ht="15" customHeight="1" x14ac:dyDescent="0.2">
      <c r="A5095"/>
      <c r="B5095"/>
      <c r="C5095"/>
      <c r="D5095"/>
      <c r="E5095"/>
      <c r="F5095"/>
      <c r="G5095"/>
    </row>
    <row r="5096" spans="1:7" ht="15" customHeight="1" x14ac:dyDescent="0.2">
      <c r="A5096"/>
      <c r="B5096"/>
      <c r="C5096"/>
      <c r="D5096"/>
      <c r="E5096"/>
      <c r="F5096"/>
      <c r="G5096"/>
    </row>
    <row r="5097" spans="1:7" ht="15" customHeight="1" x14ac:dyDescent="0.2">
      <c r="A5097"/>
      <c r="B5097"/>
      <c r="C5097"/>
      <c r="D5097"/>
      <c r="E5097"/>
      <c r="F5097"/>
      <c r="G5097"/>
    </row>
    <row r="5098" spans="1:7" ht="15" customHeight="1" x14ac:dyDescent="0.2">
      <c r="A5098"/>
      <c r="B5098"/>
      <c r="C5098"/>
      <c r="D5098"/>
      <c r="E5098"/>
      <c r="F5098"/>
      <c r="G5098"/>
    </row>
    <row r="5099" spans="1:7" ht="15" customHeight="1" x14ac:dyDescent="0.2">
      <c r="A5099"/>
      <c r="B5099"/>
      <c r="C5099"/>
      <c r="D5099"/>
      <c r="E5099"/>
      <c r="F5099"/>
      <c r="G5099"/>
    </row>
    <row r="5100" spans="1:7" ht="15" customHeight="1" x14ac:dyDescent="0.2">
      <c r="A5100"/>
      <c r="B5100"/>
      <c r="C5100"/>
      <c r="D5100"/>
      <c r="E5100"/>
      <c r="F5100"/>
      <c r="G5100"/>
    </row>
    <row r="5101" spans="1:7" ht="15" customHeight="1" x14ac:dyDescent="0.2">
      <c r="A5101"/>
      <c r="B5101"/>
      <c r="C5101"/>
      <c r="D5101"/>
      <c r="E5101"/>
      <c r="F5101"/>
      <c r="G5101"/>
    </row>
    <row r="5102" spans="1:7" ht="15" customHeight="1" x14ac:dyDescent="0.2">
      <c r="A5102"/>
      <c r="B5102"/>
      <c r="C5102"/>
      <c r="D5102"/>
      <c r="E5102"/>
      <c r="F5102"/>
      <c r="G5102"/>
    </row>
    <row r="5103" spans="1:7" ht="15" customHeight="1" x14ac:dyDescent="0.2">
      <c r="A5103"/>
      <c r="B5103"/>
      <c r="C5103"/>
      <c r="D5103"/>
      <c r="E5103"/>
      <c r="F5103"/>
      <c r="G5103"/>
    </row>
    <row r="5104" spans="1:7" ht="15" customHeight="1" x14ac:dyDescent="0.2">
      <c r="A5104"/>
      <c r="B5104"/>
      <c r="C5104"/>
      <c r="D5104"/>
      <c r="E5104"/>
      <c r="F5104"/>
      <c r="G5104"/>
    </row>
    <row r="5105" spans="1:7" ht="15" customHeight="1" x14ac:dyDescent="0.2">
      <c r="A5105"/>
      <c r="B5105"/>
      <c r="C5105"/>
      <c r="D5105"/>
      <c r="E5105"/>
      <c r="F5105"/>
      <c r="G5105"/>
    </row>
    <row r="5106" spans="1:7" ht="15" customHeight="1" x14ac:dyDescent="0.2">
      <c r="A5106"/>
      <c r="B5106"/>
      <c r="C5106"/>
      <c r="D5106"/>
      <c r="E5106"/>
      <c r="F5106"/>
      <c r="G5106"/>
    </row>
    <row r="5107" spans="1:7" ht="15" customHeight="1" x14ac:dyDescent="0.2">
      <c r="A5107"/>
      <c r="B5107"/>
      <c r="C5107"/>
      <c r="D5107"/>
      <c r="E5107"/>
      <c r="F5107"/>
      <c r="G5107"/>
    </row>
    <row r="5108" spans="1:7" ht="15" customHeight="1" x14ac:dyDescent="0.2">
      <c r="A5108"/>
      <c r="B5108"/>
      <c r="C5108"/>
      <c r="D5108"/>
      <c r="E5108"/>
      <c r="F5108"/>
      <c r="G5108"/>
    </row>
    <row r="5109" spans="1:7" ht="15" customHeight="1" x14ac:dyDescent="0.2">
      <c r="A5109"/>
      <c r="B5109"/>
      <c r="C5109"/>
      <c r="D5109"/>
      <c r="E5109"/>
      <c r="F5109"/>
      <c r="G5109"/>
    </row>
    <row r="5110" spans="1:7" ht="15" customHeight="1" x14ac:dyDescent="0.2">
      <c r="A5110"/>
      <c r="B5110"/>
      <c r="C5110"/>
      <c r="D5110"/>
      <c r="E5110"/>
      <c r="F5110"/>
      <c r="G5110"/>
    </row>
    <row r="5111" spans="1:7" ht="15" customHeight="1" x14ac:dyDescent="0.2">
      <c r="A5111"/>
      <c r="B5111"/>
      <c r="C5111"/>
      <c r="D5111"/>
      <c r="E5111"/>
      <c r="F5111"/>
      <c r="G5111"/>
    </row>
    <row r="5112" spans="1:7" ht="15" customHeight="1" x14ac:dyDescent="0.2">
      <c r="A5112"/>
      <c r="B5112"/>
      <c r="C5112"/>
      <c r="D5112"/>
      <c r="E5112"/>
      <c r="F5112"/>
      <c r="G5112"/>
    </row>
    <row r="5113" spans="1:7" ht="15" customHeight="1" x14ac:dyDescent="0.2">
      <c r="A5113"/>
      <c r="B5113"/>
      <c r="C5113"/>
      <c r="D5113"/>
      <c r="E5113"/>
      <c r="F5113"/>
      <c r="G5113"/>
    </row>
    <row r="5114" spans="1:7" ht="15" customHeight="1" x14ac:dyDescent="0.2">
      <c r="A5114"/>
      <c r="B5114"/>
      <c r="C5114"/>
      <c r="D5114"/>
      <c r="E5114"/>
      <c r="F5114"/>
      <c r="G5114"/>
    </row>
    <row r="5115" spans="1:7" ht="15" customHeight="1" x14ac:dyDescent="0.2">
      <c r="A5115"/>
      <c r="B5115"/>
      <c r="C5115"/>
      <c r="D5115"/>
      <c r="E5115"/>
      <c r="F5115"/>
      <c r="G5115"/>
    </row>
    <row r="5116" spans="1:7" ht="15" customHeight="1" x14ac:dyDescent="0.2">
      <c r="A5116"/>
      <c r="B5116"/>
      <c r="C5116"/>
      <c r="D5116"/>
      <c r="E5116"/>
      <c r="F5116"/>
      <c r="G5116"/>
    </row>
    <row r="5117" spans="1:7" ht="15" customHeight="1" x14ac:dyDescent="0.2">
      <c r="A5117"/>
      <c r="B5117"/>
      <c r="C5117"/>
      <c r="D5117"/>
      <c r="E5117"/>
      <c r="F5117"/>
      <c r="G5117"/>
    </row>
    <row r="5118" spans="1:7" ht="15" customHeight="1" x14ac:dyDescent="0.2">
      <c r="A5118"/>
      <c r="B5118"/>
      <c r="C5118"/>
      <c r="D5118"/>
      <c r="E5118"/>
      <c r="F5118"/>
      <c r="G5118"/>
    </row>
    <row r="5119" spans="1:7" ht="15" customHeight="1" x14ac:dyDescent="0.2">
      <c r="A5119"/>
      <c r="B5119"/>
      <c r="C5119"/>
      <c r="D5119"/>
      <c r="E5119"/>
      <c r="F5119"/>
      <c r="G5119"/>
    </row>
    <row r="5120" spans="1:7" ht="15" customHeight="1" x14ac:dyDescent="0.2">
      <c r="A5120"/>
      <c r="B5120"/>
      <c r="C5120"/>
      <c r="D5120"/>
      <c r="E5120"/>
      <c r="F5120"/>
      <c r="G5120"/>
    </row>
    <row r="5121" spans="1:7" ht="15" customHeight="1" x14ac:dyDescent="0.2">
      <c r="A5121"/>
      <c r="B5121"/>
      <c r="C5121"/>
      <c r="D5121"/>
      <c r="E5121"/>
      <c r="F5121"/>
      <c r="G5121"/>
    </row>
    <row r="5122" spans="1:7" ht="15" customHeight="1" x14ac:dyDescent="0.2">
      <c r="A5122"/>
      <c r="B5122"/>
      <c r="C5122"/>
      <c r="D5122"/>
      <c r="E5122"/>
      <c r="F5122"/>
      <c r="G5122"/>
    </row>
    <row r="5123" spans="1:7" ht="15" customHeight="1" x14ac:dyDescent="0.2">
      <c r="A5123"/>
      <c r="B5123"/>
      <c r="C5123"/>
      <c r="D5123"/>
      <c r="E5123"/>
      <c r="F5123"/>
      <c r="G5123"/>
    </row>
    <row r="5124" spans="1:7" ht="15" customHeight="1" x14ac:dyDescent="0.2">
      <c r="A5124"/>
      <c r="B5124"/>
      <c r="C5124"/>
      <c r="D5124"/>
      <c r="E5124"/>
      <c r="F5124"/>
      <c r="G5124"/>
    </row>
    <row r="5125" spans="1:7" ht="15" customHeight="1" x14ac:dyDescent="0.2">
      <c r="A5125"/>
      <c r="B5125"/>
      <c r="C5125"/>
      <c r="D5125"/>
      <c r="E5125"/>
      <c r="F5125"/>
      <c r="G5125"/>
    </row>
    <row r="5126" spans="1:7" ht="15" customHeight="1" x14ac:dyDescent="0.2">
      <c r="A5126"/>
      <c r="B5126"/>
      <c r="C5126"/>
      <c r="D5126"/>
      <c r="E5126"/>
      <c r="F5126"/>
      <c r="G5126"/>
    </row>
    <row r="5127" spans="1:7" ht="15" customHeight="1" x14ac:dyDescent="0.2">
      <c r="A5127"/>
      <c r="B5127"/>
      <c r="C5127"/>
      <c r="D5127"/>
      <c r="E5127"/>
      <c r="F5127"/>
      <c r="G5127"/>
    </row>
    <row r="5128" spans="1:7" ht="15" customHeight="1" x14ac:dyDescent="0.2">
      <c r="A5128"/>
      <c r="B5128"/>
      <c r="C5128"/>
      <c r="D5128"/>
      <c r="E5128"/>
      <c r="F5128"/>
      <c r="G5128"/>
    </row>
    <row r="5129" spans="1:7" ht="15" customHeight="1" x14ac:dyDescent="0.2">
      <c r="A5129"/>
      <c r="B5129"/>
      <c r="C5129"/>
      <c r="D5129"/>
      <c r="E5129"/>
      <c r="F5129"/>
      <c r="G5129"/>
    </row>
    <row r="5130" spans="1:7" ht="15" customHeight="1" x14ac:dyDescent="0.2">
      <c r="A5130"/>
      <c r="B5130"/>
      <c r="C5130"/>
      <c r="D5130"/>
      <c r="E5130"/>
      <c r="F5130"/>
      <c r="G5130"/>
    </row>
    <row r="5131" spans="1:7" ht="15" customHeight="1" x14ac:dyDescent="0.2">
      <c r="A5131"/>
      <c r="B5131"/>
      <c r="C5131"/>
      <c r="D5131"/>
      <c r="E5131"/>
      <c r="F5131"/>
      <c r="G5131"/>
    </row>
    <row r="5132" spans="1:7" ht="15" customHeight="1" x14ac:dyDescent="0.2">
      <c r="A5132"/>
      <c r="B5132"/>
      <c r="C5132"/>
      <c r="D5132"/>
      <c r="E5132"/>
      <c r="F5132"/>
      <c r="G5132"/>
    </row>
    <row r="5133" spans="1:7" ht="15" customHeight="1" x14ac:dyDescent="0.2">
      <c r="A5133"/>
      <c r="B5133"/>
      <c r="C5133"/>
      <c r="D5133"/>
      <c r="E5133"/>
      <c r="F5133"/>
      <c r="G5133"/>
    </row>
    <row r="5134" spans="1:7" ht="15" customHeight="1" x14ac:dyDescent="0.2">
      <c r="A5134"/>
      <c r="B5134"/>
      <c r="C5134"/>
      <c r="D5134"/>
      <c r="E5134"/>
      <c r="F5134"/>
      <c r="G5134"/>
    </row>
    <row r="5135" spans="1:7" ht="15" customHeight="1" x14ac:dyDescent="0.2">
      <c r="A5135"/>
      <c r="B5135"/>
      <c r="C5135"/>
      <c r="D5135"/>
      <c r="E5135"/>
      <c r="F5135"/>
      <c r="G5135"/>
    </row>
    <row r="5136" spans="1:7" ht="15" customHeight="1" x14ac:dyDescent="0.2">
      <c r="A5136"/>
      <c r="B5136"/>
      <c r="C5136"/>
      <c r="D5136"/>
      <c r="E5136"/>
      <c r="F5136"/>
      <c r="G5136"/>
    </row>
    <row r="5137" spans="1:7" ht="15" customHeight="1" x14ac:dyDescent="0.2">
      <c r="A5137"/>
      <c r="B5137"/>
      <c r="C5137"/>
      <c r="D5137"/>
      <c r="E5137"/>
      <c r="F5137"/>
      <c r="G5137"/>
    </row>
    <row r="5138" spans="1:7" ht="15" customHeight="1" x14ac:dyDescent="0.2">
      <c r="A5138"/>
      <c r="B5138"/>
      <c r="C5138"/>
      <c r="D5138"/>
      <c r="E5138"/>
      <c r="F5138"/>
      <c r="G5138"/>
    </row>
    <row r="5139" spans="1:7" ht="15" customHeight="1" x14ac:dyDescent="0.2">
      <c r="A5139"/>
      <c r="B5139"/>
      <c r="C5139"/>
      <c r="D5139"/>
      <c r="E5139"/>
      <c r="F5139"/>
      <c r="G5139"/>
    </row>
    <row r="5140" spans="1:7" ht="15" customHeight="1" x14ac:dyDescent="0.2">
      <c r="A5140"/>
      <c r="B5140"/>
      <c r="C5140"/>
      <c r="D5140"/>
      <c r="E5140"/>
      <c r="F5140"/>
      <c r="G5140"/>
    </row>
    <row r="5141" spans="1:7" ht="15" customHeight="1" x14ac:dyDescent="0.2">
      <c r="A5141"/>
      <c r="B5141"/>
      <c r="C5141"/>
      <c r="D5141"/>
      <c r="E5141"/>
      <c r="F5141"/>
      <c r="G5141"/>
    </row>
    <row r="5142" spans="1:7" ht="15" customHeight="1" x14ac:dyDescent="0.2">
      <c r="A5142"/>
      <c r="B5142"/>
      <c r="C5142"/>
      <c r="D5142"/>
      <c r="E5142"/>
      <c r="F5142"/>
      <c r="G5142"/>
    </row>
    <row r="5143" spans="1:7" ht="15" customHeight="1" x14ac:dyDescent="0.2">
      <c r="A5143"/>
      <c r="B5143"/>
      <c r="C5143"/>
      <c r="D5143"/>
      <c r="E5143"/>
      <c r="F5143"/>
      <c r="G5143"/>
    </row>
    <row r="5144" spans="1:7" ht="15" customHeight="1" x14ac:dyDescent="0.2">
      <c r="A5144"/>
      <c r="B5144"/>
      <c r="C5144"/>
      <c r="D5144"/>
      <c r="E5144"/>
      <c r="F5144"/>
      <c r="G5144"/>
    </row>
    <row r="5145" spans="1:7" ht="15" customHeight="1" x14ac:dyDescent="0.2">
      <c r="A5145"/>
      <c r="B5145"/>
      <c r="C5145"/>
      <c r="D5145"/>
      <c r="E5145"/>
      <c r="F5145"/>
      <c r="G5145"/>
    </row>
    <row r="5146" spans="1:7" ht="15" customHeight="1" x14ac:dyDescent="0.2">
      <c r="A5146"/>
      <c r="B5146"/>
      <c r="C5146"/>
      <c r="D5146"/>
      <c r="E5146"/>
      <c r="F5146"/>
      <c r="G5146"/>
    </row>
    <row r="5147" spans="1:7" ht="15" customHeight="1" x14ac:dyDescent="0.2">
      <c r="A5147"/>
      <c r="B5147"/>
      <c r="C5147"/>
      <c r="D5147"/>
      <c r="E5147"/>
      <c r="F5147"/>
      <c r="G5147"/>
    </row>
    <row r="5148" spans="1:7" ht="15" customHeight="1" x14ac:dyDescent="0.2">
      <c r="A5148"/>
      <c r="B5148"/>
      <c r="C5148"/>
      <c r="D5148"/>
      <c r="E5148"/>
      <c r="F5148"/>
      <c r="G5148"/>
    </row>
    <row r="5149" spans="1:7" ht="15" customHeight="1" x14ac:dyDescent="0.2">
      <c r="A5149"/>
      <c r="B5149"/>
      <c r="C5149"/>
      <c r="D5149"/>
      <c r="E5149"/>
      <c r="F5149"/>
      <c r="G5149"/>
    </row>
    <row r="5150" spans="1:7" ht="15" customHeight="1" x14ac:dyDescent="0.2">
      <c r="A5150"/>
      <c r="B5150"/>
      <c r="C5150"/>
      <c r="D5150"/>
      <c r="E5150"/>
      <c r="F5150"/>
      <c r="G5150"/>
    </row>
    <row r="5151" spans="1:7" ht="15" customHeight="1" x14ac:dyDescent="0.2">
      <c r="A5151"/>
      <c r="B5151"/>
      <c r="C5151"/>
      <c r="D5151"/>
      <c r="E5151"/>
      <c r="F5151"/>
      <c r="G5151"/>
    </row>
    <row r="5152" spans="1:7" ht="15" customHeight="1" x14ac:dyDescent="0.2">
      <c r="A5152"/>
      <c r="B5152"/>
      <c r="C5152"/>
      <c r="D5152"/>
      <c r="E5152"/>
      <c r="F5152"/>
      <c r="G5152"/>
    </row>
    <row r="5153" spans="1:7" ht="15" customHeight="1" x14ac:dyDescent="0.2">
      <c r="A5153"/>
      <c r="B5153"/>
      <c r="C5153"/>
      <c r="D5153"/>
      <c r="E5153"/>
      <c r="F5153"/>
      <c r="G5153"/>
    </row>
    <row r="5154" spans="1:7" ht="15" customHeight="1" x14ac:dyDescent="0.2">
      <c r="A5154"/>
      <c r="B5154"/>
      <c r="C5154"/>
      <c r="D5154"/>
      <c r="E5154"/>
      <c r="F5154"/>
      <c r="G5154"/>
    </row>
    <row r="5155" spans="1:7" ht="15" customHeight="1" x14ac:dyDescent="0.2">
      <c r="A5155"/>
      <c r="B5155"/>
      <c r="C5155"/>
      <c r="D5155"/>
      <c r="E5155"/>
      <c r="F5155"/>
      <c r="G5155"/>
    </row>
    <row r="5156" spans="1:7" ht="15" customHeight="1" x14ac:dyDescent="0.2">
      <c r="A5156"/>
      <c r="B5156"/>
      <c r="C5156"/>
      <c r="D5156"/>
      <c r="E5156"/>
      <c r="F5156"/>
      <c r="G5156"/>
    </row>
    <row r="5157" spans="1:7" ht="15" customHeight="1" x14ac:dyDescent="0.2">
      <c r="A5157"/>
      <c r="B5157"/>
      <c r="C5157"/>
      <c r="D5157"/>
      <c r="E5157"/>
      <c r="F5157"/>
      <c r="G5157"/>
    </row>
    <row r="5158" spans="1:7" ht="15" customHeight="1" x14ac:dyDescent="0.2">
      <c r="A5158"/>
      <c r="B5158"/>
      <c r="C5158"/>
      <c r="D5158"/>
      <c r="E5158"/>
      <c r="F5158"/>
      <c r="G5158"/>
    </row>
    <row r="5159" spans="1:7" ht="15" customHeight="1" x14ac:dyDescent="0.2">
      <c r="A5159"/>
      <c r="B5159"/>
      <c r="C5159"/>
      <c r="D5159"/>
      <c r="E5159"/>
      <c r="F5159"/>
      <c r="G5159"/>
    </row>
    <row r="5160" spans="1:7" ht="15" customHeight="1" x14ac:dyDescent="0.2">
      <c r="A5160"/>
      <c r="B5160"/>
      <c r="C5160"/>
      <c r="D5160"/>
      <c r="E5160"/>
      <c r="F5160"/>
      <c r="G5160"/>
    </row>
    <row r="5161" spans="1:7" ht="15" customHeight="1" x14ac:dyDescent="0.2">
      <c r="A5161"/>
      <c r="B5161"/>
      <c r="C5161"/>
      <c r="D5161"/>
      <c r="E5161"/>
      <c r="F5161"/>
      <c r="G5161"/>
    </row>
    <row r="5162" spans="1:7" ht="15" customHeight="1" x14ac:dyDescent="0.2">
      <c r="A5162"/>
      <c r="B5162"/>
      <c r="C5162"/>
      <c r="D5162"/>
      <c r="E5162"/>
      <c r="F5162"/>
      <c r="G5162"/>
    </row>
    <row r="5163" spans="1:7" ht="15" customHeight="1" x14ac:dyDescent="0.2">
      <c r="A5163"/>
      <c r="B5163"/>
      <c r="C5163"/>
      <c r="D5163"/>
      <c r="E5163"/>
      <c r="F5163"/>
      <c r="G5163"/>
    </row>
    <row r="5164" spans="1:7" ht="15" customHeight="1" x14ac:dyDescent="0.2">
      <c r="A5164"/>
      <c r="B5164"/>
      <c r="C5164"/>
      <c r="D5164"/>
      <c r="E5164"/>
      <c r="F5164"/>
      <c r="G5164"/>
    </row>
    <row r="5165" spans="1:7" ht="15" customHeight="1" x14ac:dyDescent="0.2">
      <c r="A5165"/>
      <c r="B5165"/>
      <c r="C5165"/>
      <c r="D5165"/>
      <c r="E5165"/>
      <c r="F5165"/>
      <c r="G5165"/>
    </row>
    <row r="5166" spans="1:7" ht="15" customHeight="1" x14ac:dyDescent="0.2">
      <c r="A5166"/>
      <c r="B5166"/>
      <c r="C5166"/>
      <c r="D5166"/>
      <c r="E5166"/>
      <c r="F5166"/>
      <c r="G5166"/>
    </row>
    <row r="5167" spans="1:7" ht="15" customHeight="1" x14ac:dyDescent="0.2">
      <c r="A5167"/>
      <c r="B5167"/>
      <c r="C5167"/>
      <c r="D5167"/>
      <c r="E5167"/>
      <c r="F5167"/>
      <c r="G5167"/>
    </row>
    <row r="5168" spans="1:7" ht="15" customHeight="1" x14ac:dyDescent="0.2">
      <c r="A5168"/>
      <c r="B5168"/>
      <c r="C5168"/>
      <c r="D5168"/>
      <c r="E5168"/>
      <c r="F5168"/>
      <c r="G5168"/>
    </row>
    <row r="5169" spans="1:7" ht="15" customHeight="1" x14ac:dyDescent="0.2">
      <c r="A5169"/>
      <c r="B5169"/>
      <c r="C5169"/>
      <c r="D5169"/>
      <c r="E5169"/>
      <c r="F5169"/>
      <c r="G5169"/>
    </row>
    <row r="5170" spans="1:7" ht="15" customHeight="1" x14ac:dyDescent="0.2">
      <c r="A5170"/>
      <c r="B5170"/>
      <c r="C5170"/>
      <c r="D5170"/>
      <c r="E5170"/>
      <c r="F5170"/>
      <c r="G5170"/>
    </row>
    <row r="5171" spans="1:7" ht="15" customHeight="1" x14ac:dyDescent="0.2">
      <c r="A5171"/>
      <c r="B5171"/>
      <c r="C5171"/>
      <c r="D5171"/>
      <c r="E5171"/>
      <c r="F5171"/>
      <c r="G5171"/>
    </row>
    <row r="5172" spans="1:7" ht="15" customHeight="1" x14ac:dyDescent="0.2">
      <c r="A5172"/>
      <c r="B5172"/>
      <c r="C5172"/>
      <c r="D5172"/>
      <c r="E5172"/>
      <c r="F5172"/>
      <c r="G5172"/>
    </row>
    <row r="5173" spans="1:7" ht="15" customHeight="1" x14ac:dyDescent="0.2">
      <c r="A5173"/>
      <c r="B5173"/>
      <c r="C5173"/>
      <c r="D5173"/>
      <c r="E5173"/>
      <c r="F5173"/>
      <c r="G5173"/>
    </row>
    <row r="5174" spans="1:7" ht="15" customHeight="1" x14ac:dyDescent="0.2">
      <c r="A5174"/>
      <c r="B5174"/>
      <c r="C5174"/>
      <c r="D5174"/>
      <c r="E5174"/>
      <c r="F5174"/>
      <c r="G5174"/>
    </row>
    <row r="5175" spans="1:7" ht="15" customHeight="1" x14ac:dyDescent="0.2">
      <c r="A5175"/>
      <c r="B5175"/>
      <c r="C5175"/>
      <c r="D5175"/>
      <c r="E5175"/>
      <c r="F5175"/>
      <c r="G5175"/>
    </row>
    <row r="5176" spans="1:7" ht="15" customHeight="1" x14ac:dyDescent="0.2">
      <c r="A5176"/>
      <c r="B5176"/>
      <c r="C5176"/>
      <c r="D5176"/>
      <c r="E5176"/>
      <c r="F5176"/>
      <c r="G5176"/>
    </row>
    <row r="5177" spans="1:7" ht="15" customHeight="1" x14ac:dyDescent="0.2">
      <c r="A5177"/>
      <c r="B5177"/>
      <c r="C5177"/>
      <c r="D5177"/>
      <c r="E5177"/>
      <c r="F5177"/>
      <c r="G5177"/>
    </row>
    <row r="5178" spans="1:7" ht="15" customHeight="1" x14ac:dyDescent="0.2">
      <c r="A5178"/>
      <c r="B5178"/>
      <c r="C5178"/>
      <c r="D5178"/>
      <c r="E5178"/>
      <c r="F5178"/>
      <c r="G5178"/>
    </row>
    <row r="5179" spans="1:7" ht="15" customHeight="1" x14ac:dyDescent="0.2">
      <c r="A5179"/>
      <c r="B5179"/>
      <c r="C5179"/>
      <c r="D5179"/>
      <c r="E5179"/>
      <c r="F5179"/>
      <c r="G5179"/>
    </row>
    <row r="5180" spans="1:7" ht="15" customHeight="1" x14ac:dyDescent="0.2">
      <c r="A5180"/>
      <c r="B5180"/>
      <c r="C5180"/>
      <c r="D5180"/>
      <c r="E5180"/>
      <c r="F5180"/>
      <c r="G5180"/>
    </row>
    <row r="5181" spans="1:7" ht="15" customHeight="1" x14ac:dyDescent="0.2">
      <c r="A5181"/>
      <c r="B5181"/>
      <c r="C5181"/>
      <c r="D5181"/>
      <c r="E5181"/>
      <c r="F5181"/>
      <c r="G5181"/>
    </row>
    <row r="5182" spans="1:7" ht="15" customHeight="1" x14ac:dyDescent="0.2">
      <c r="A5182"/>
      <c r="B5182"/>
      <c r="C5182"/>
      <c r="D5182"/>
      <c r="E5182"/>
      <c r="F5182"/>
      <c r="G5182"/>
    </row>
    <row r="5183" spans="1:7" ht="15" customHeight="1" x14ac:dyDescent="0.2">
      <c r="A5183"/>
      <c r="B5183"/>
      <c r="C5183"/>
      <c r="D5183"/>
      <c r="E5183"/>
      <c r="F5183"/>
      <c r="G5183"/>
    </row>
    <row r="5184" spans="1:7" ht="15" customHeight="1" x14ac:dyDescent="0.2">
      <c r="A5184"/>
      <c r="B5184"/>
      <c r="C5184"/>
      <c r="D5184"/>
      <c r="E5184"/>
      <c r="F5184"/>
      <c r="G5184"/>
    </row>
    <row r="5185" spans="1:7" ht="15" customHeight="1" x14ac:dyDescent="0.2">
      <c r="A5185"/>
      <c r="B5185"/>
      <c r="C5185"/>
      <c r="D5185"/>
      <c r="E5185"/>
      <c r="F5185"/>
      <c r="G5185"/>
    </row>
    <row r="5186" spans="1:7" ht="15" customHeight="1" x14ac:dyDescent="0.2">
      <c r="A5186"/>
      <c r="B5186"/>
      <c r="C5186"/>
      <c r="D5186"/>
      <c r="E5186"/>
      <c r="F5186"/>
      <c r="G5186"/>
    </row>
    <row r="5187" spans="1:7" ht="15" customHeight="1" x14ac:dyDescent="0.2">
      <c r="A5187"/>
      <c r="B5187"/>
      <c r="C5187"/>
      <c r="D5187"/>
      <c r="E5187"/>
      <c r="F5187"/>
      <c r="G5187"/>
    </row>
    <row r="5188" spans="1:7" ht="15" customHeight="1" x14ac:dyDescent="0.2">
      <c r="A5188"/>
      <c r="B5188"/>
      <c r="C5188"/>
      <c r="D5188"/>
      <c r="E5188"/>
      <c r="F5188"/>
      <c r="G5188"/>
    </row>
    <row r="5189" spans="1:7" ht="15" customHeight="1" x14ac:dyDescent="0.2">
      <c r="A5189"/>
      <c r="B5189"/>
      <c r="C5189"/>
      <c r="D5189"/>
      <c r="E5189"/>
      <c r="F5189"/>
      <c r="G5189"/>
    </row>
    <row r="5190" spans="1:7" ht="15" customHeight="1" x14ac:dyDescent="0.2">
      <c r="A5190"/>
      <c r="B5190"/>
      <c r="C5190"/>
      <c r="D5190"/>
      <c r="E5190"/>
      <c r="F5190"/>
      <c r="G5190"/>
    </row>
    <row r="5191" spans="1:7" ht="15" customHeight="1" x14ac:dyDescent="0.2">
      <c r="A5191"/>
      <c r="B5191"/>
      <c r="C5191"/>
      <c r="D5191"/>
      <c r="E5191"/>
      <c r="F5191"/>
      <c r="G5191"/>
    </row>
    <row r="5192" spans="1:7" ht="15" customHeight="1" x14ac:dyDescent="0.2">
      <c r="A5192"/>
      <c r="B5192"/>
      <c r="C5192"/>
      <c r="D5192"/>
      <c r="E5192"/>
      <c r="F5192"/>
      <c r="G5192"/>
    </row>
    <row r="5193" spans="1:7" ht="15" customHeight="1" x14ac:dyDescent="0.2">
      <c r="A5193"/>
      <c r="B5193"/>
      <c r="C5193"/>
      <c r="D5193"/>
      <c r="E5193"/>
      <c r="F5193"/>
      <c r="G5193"/>
    </row>
    <row r="5194" spans="1:7" ht="15" customHeight="1" x14ac:dyDescent="0.2">
      <c r="A5194"/>
      <c r="B5194"/>
      <c r="C5194"/>
      <c r="D5194"/>
      <c r="E5194"/>
      <c r="F5194"/>
      <c r="G5194"/>
    </row>
    <row r="5195" spans="1:7" ht="15" customHeight="1" x14ac:dyDescent="0.2">
      <c r="A5195"/>
      <c r="B5195"/>
      <c r="C5195"/>
      <c r="D5195"/>
      <c r="E5195"/>
      <c r="F5195"/>
      <c r="G5195"/>
    </row>
    <row r="5196" spans="1:7" ht="15" customHeight="1" x14ac:dyDescent="0.2">
      <c r="A5196"/>
      <c r="B5196"/>
      <c r="C5196"/>
      <c r="D5196"/>
      <c r="E5196"/>
      <c r="F5196"/>
      <c r="G5196"/>
    </row>
    <row r="5197" spans="1:7" ht="15" customHeight="1" x14ac:dyDescent="0.2">
      <c r="A5197"/>
      <c r="B5197"/>
      <c r="C5197"/>
      <c r="D5197"/>
      <c r="E5197"/>
      <c r="F5197"/>
      <c r="G5197"/>
    </row>
    <row r="5198" spans="1:7" ht="15" customHeight="1" x14ac:dyDescent="0.2">
      <c r="A5198"/>
      <c r="B5198"/>
      <c r="C5198"/>
      <c r="D5198"/>
      <c r="E5198"/>
      <c r="F5198"/>
      <c r="G5198"/>
    </row>
    <row r="5199" spans="1:7" ht="15" customHeight="1" x14ac:dyDescent="0.2">
      <c r="A5199"/>
      <c r="B5199"/>
      <c r="C5199"/>
      <c r="D5199"/>
      <c r="E5199"/>
      <c r="F5199"/>
      <c r="G5199"/>
    </row>
    <row r="5200" spans="1:7" ht="15" customHeight="1" x14ac:dyDescent="0.2">
      <c r="A5200"/>
      <c r="B5200"/>
      <c r="C5200"/>
      <c r="D5200"/>
      <c r="E5200"/>
      <c r="F5200"/>
      <c r="G5200"/>
    </row>
    <row r="5201" spans="1:7" ht="15" customHeight="1" x14ac:dyDescent="0.2">
      <c r="A5201"/>
      <c r="B5201"/>
      <c r="C5201"/>
      <c r="D5201"/>
      <c r="E5201"/>
      <c r="F5201"/>
      <c r="G5201"/>
    </row>
    <row r="5202" spans="1:7" ht="15" customHeight="1" x14ac:dyDescent="0.2">
      <c r="A5202"/>
      <c r="B5202"/>
      <c r="C5202"/>
      <c r="D5202"/>
      <c r="E5202"/>
      <c r="F5202"/>
      <c r="G5202"/>
    </row>
    <row r="5203" spans="1:7" ht="15" customHeight="1" x14ac:dyDescent="0.2">
      <c r="A5203"/>
      <c r="B5203"/>
      <c r="C5203"/>
      <c r="D5203"/>
      <c r="E5203"/>
      <c r="F5203"/>
      <c r="G5203"/>
    </row>
    <row r="5204" spans="1:7" ht="15" customHeight="1" x14ac:dyDescent="0.2">
      <c r="A5204"/>
      <c r="B5204"/>
      <c r="C5204"/>
      <c r="D5204"/>
      <c r="E5204"/>
      <c r="F5204"/>
      <c r="G5204"/>
    </row>
    <row r="5205" spans="1:7" ht="15" customHeight="1" x14ac:dyDescent="0.2">
      <c r="A5205"/>
      <c r="B5205"/>
      <c r="C5205"/>
      <c r="D5205"/>
      <c r="E5205"/>
      <c r="F5205"/>
      <c r="G5205"/>
    </row>
    <row r="5206" spans="1:7" ht="15" customHeight="1" x14ac:dyDescent="0.2">
      <c r="A5206"/>
      <c r="B5206"/>
      <c r="C5206"/>
      <c r="D5206"/>
      <c r="E5206"/>
      <c r="F5206"/>
      <c r="G5206"/>
    </row>
    <row r="5207" spans="1:7" ht="15" customHeight="1" x14ac:dyDescent="0.2">
      <c r="A5207"/>
      <c r="B5207"/>
      <c r="C5207"/>
      <c r="D5207"/>
      <c r="E5207"/>
      <c r="F5207"/>
      <c r="G5207"/>
    </row>
    <row r="5208" spans="1:7" ht="15" customHeight="1" x14ac:dyDescent="0.2">
      <c r="A5208"/>
      <c r="B5208"/>
      <c r="C5208"/>
      <c r="D5208"/>
      <c r="E5208"/>
      <c r="F5208"/>
      <c r="G5208"/>
    </row>
    <row r="5209" spans="1:7" ht="15" customHeight="1" x14ac:dyDescent="0.2">
      <c r="A5209"/>
      <c r="B5209"/>
      <c r="C5209"/>
      <c r="D5209"/>
      <c r="E5209"/>
      <c r="F5209"/>
      <c r="G5209"/>
    </row>
    <row r="5210" spans="1:7" ht="15" customHeight="1" x14ac:dyDescent="0.2">
      <c r="A5210"/>
      <c r="B5210"/>
      <c r="C5210"/>
      <c r="D5210"/>
      <c r="E5210"/>
      <c r="F5210"/>
      <c r="G5210"/>
    </row>
    <row r="5211" spans="1:7" ht="15" customHeight="1" x14ac:dyDescent="0.2">
      <c r="A5211"/>
      <c r="B5211"/>
      <c r="C5211"/>
      <c r="D5211"/>
      <c r="E5211"/>
      <c r="F5211"/>
      <c r="G5211"/>
    </row>
    <row r="5212" spans="1:7" ht="15" customHeight="1" x14ac:dyDescent="0.2">
      <c r="A5212"/>
      <c r="B5212"/>
      <c r="C5212"/>
      <c r="D5212"/>
      <c r="E5212"/>
      <c r="F5212"/>
      <c r="G5212"/>
    </row>
    <row r="5213" spans="1:7" ht="15" customHeight="1" x14ac:dyDescent="0.2">
      <c r="A5213"/>
      <c r="B5213"/>
      <c r="C5213"/>
      <c r="D5213"/>
      <c r="E5213"/>
      <c r="F5213"/>
      <c r="G5213"/>
    </row>
    <row r="5214" spans="1:7" ht="15" customHeight="1" x14ac:dyDescent="0.2">
      <c r="A5214"/>
      <c r="B5214"/>
      <c r="C5214"/>
      <c r="D5214"/>
      <c r="E5214"/>
      <c r="F5214"/>
      <c r="G5214"/>
    </row>
    <row r="5215" spans="1:7" ht="15" customHeight="1" x14ac:dyDescent="0.2">
      <c r="A5215"/>
      <c r="B5215"/>
      <c r="C5215"/>
      <c r="D5215"/>
      <c r="E5215"/>
      <c r="F5215"/>
      <c r="G5215"/>
    </row>
    <row r="5216" spans="1:7" ht="15" customHeight="1" x14ac:dyDescent="0.2">
      <c r="A5216"/>
      <c r="B5216"/>
      <c r="C5216"/>
      <c r="D5216"/>
      <c r="E5216"/>
      <c r="F5216"/>
      <c r="G5216"/>
    </row>
    <row r="5217" spans="1:7" ht="15" customHeight="1" x14ac:dyDescent="0.2">
      <c r="A5217"/>
      <c r="B5217"/>
      <c r="C5217"/>
      <c r="D5217"/>
      <c r="E5217"/>
      <c r="F5217"/>
      <c r="G5217"/>
    </row>
    <row r="5218" spans="1:7" ht="15" customHeight="1" x14ac:dyDescent="0.2">
      <c r="A5218"/>
      <c r="B5218"/>
      <c r="C5218"/>
      <c r="D5218"/>
      <c r="E5218"/>
      <c r="F5218"/>
      <c r="G5218"/>
    </row>
    <row r="5219" spans="1:7" ht="15" customHeight="1" x14ac:dyDescent="0.2">
      <c r="A5219"/>
      <c r="B5219"/>
      <c r="C5219"/>
      <c r="D5219"/>
      <c r="E5219"/>
      <c r="F5219"/>
      <c r="G5219"/>
    </row>
    <row r="5220" spans="1:7" ht="15" customHeight="1" x14ac:dyDescent="0.2">
      <c r="A5220"/>
      <c r="B5220"/>
      <c r="C5220"/>
      <c r="D5220"/>
      <c r="E5220"/>
      <c r="F5220"/>
      <c r="G5220"/>
    </row>
    <row r="5221" spans="1:7" ht="15" customHeight="1" x14ac:dyDescent="0.2">
      <c r="A5221"/>
      <c r="B5221"/>
      <c r="C5221"/>
      <c r="D5221"/>
      <c r="E5221"/>
      <c r="F5221"/>
      <c r="G5221"/>
    </row>
    <row r="5222" spans="1:7" ht="15" customHeight="1" x14ac:dyDescent="0.2">
      <c r="A5222"/>
      <c r="B5222"/>
      <c r="C5222"/>
      <c r="D5222"/>
      <c r="E5222"/>
      <c r="F5222"/>
      <c r="G5222"/>
    </row>
    <row r="5223" spans="1:7" ht="15" customHeight="1" x14ac:dyDescent="0.2">
      <c r="A5223"/>
      <c r="B5223"/>
      <c r="C5223"/>
      <c r="D5223"/>
      <c r="E5223"/>
      <c r="F5223"/>
      <c r="G5223"/>
    </row>
    <row r="5224" spans="1:7" ht="15" customHeight="1" x14ac:dyDescent="0.2">
      <c r="A5224"/>
      <c r="B5224"/>
      <c r="C5224"/>
      <c r="D5224"/>
      <c r="E5224"/>
      <c r="F5224"/>
      <c r="G5224"/>
    </row>
    <row r="5225" spans="1:7" ht="15" customHeight="1" x14ac:dyDescent="0.2">
      <c r="A5225"/>
      <c r="B5225"/>
      <c r="C5225"/>
      <c r="D5225"/>
      <c r="E5225"/>
      <c r="F5225"/>
      <c r="G5225"/>
    </row>
    <row r="5226" spans="1:7" ht="15" customHeight="1" x14ac:dyDescent="0.2">
      <c r="A5226"/>
      <c r="B5226"/>
      <c r="C5226"/>
      <c r="D5226"/>
      <c r="E5226"/>
      <c r="F5226"/>
      <c r="G5226"/>
    </row>
    <row r="5227" spans="1:7" ht="15" customHeight="1" x14ac:dyDescent="0.2">
      <c r="A5227"/>
      <c r="B5227"/>
      <c r="C5227"/>
      <c r="D5227"/>
      <c r="E5227"/>
      <c r="F5227"/>
      <c r="G5227"/>
    </row>
    <row r="5228" spans="1:7" ht="15" customHeight="1" x14ac:dyDescent="0.2">
      <c r="A5228"/>
      <c r="B5228"/>
      <c r="C5228"/>
      <c r="D5228"/>
      <c r="E5228"/>
      <c r="F5228"/>
      <c r="G5228"/>
    </row>
    <row r="5229" spans="1:7" ht="15" customHeight="1" x14ac:dyDescent="0.2">
      <c r="A5229"/>
      <c r="B5229"/>
      <c r="C5229"/>
      <c r="D5229"/>
      <c r="E5229"/>
      <c r="F5229"/>
      <c r="G5229"/>
    </row>
    <row r="5230" spans="1:7" ht="15" customHeight="1" x14ac:dyDescent="0.2">
      <c r="A5230"/>
      <c r="B5230"/>
      <c r="C5230"/>
      <c r="D5230"/>
      <c r="E5230"/>
      <c r="F5230"/>
      <c r="G5230"/>
    </row>
    <row r="5231" spans="1:7" ht="15" customHeight="1" x14ac:dyDescent="0.2">
      <c r="A5231"/>
      <c r="B5231"/>
      <c r="C5231"/>
      <c r="D5231"/>
      <c r="E5231"/>
      <c r="F5231"/>
      <c r="G5231"/>
    </row>
    <row r="5232" spans="1:7" ht="15" customHeight="1" x14ac:dyDescent="0.2">
      <c r="A5232"/>
      <c r="B5232"/>
      <c r="C5232"/>
      <c r="D5232"/>
      <c r="E5232"/>
      <c r="F5232"/>
      <c r="G5232"/>
    </row>
    <row r="5233" spans="1:7" ht="15" customHeight="1" x14ac:dyDescent="0.2">
      <c r="A5233"/>
      <c r="B5233"/>
      <c r="C5233"/>
      <c r="D5233"/>
      <c r="E5233"/>
      <c r="F5233"/>
      <c r="G5233"/>
    </row>
    <row r="5234" spans="1:7" ht="15" customHeight="1" x14ac:dyDescent="0.2">
      <c r="A5234"/>
      <c r="B5234"/>
      <c r="C5234"/>
      <c r="D5234"/>
      <c r="E5234"/>
      <c r="F5234"/>
      <c r="G5234"/>
    </row>
    <row r="5235" spans="1:7" ht="15" customHeight="1" x14ac:dyDescent="0.2">
      <c r="A5235"/>
      <c r="B5235"/>
      <c r="C5235"/>
      <c r="D5235"/>
      <c r="E5235"/>
      <c r="F5235"/>
      <c r="G5235"/>
    </row>
    <row r="5236" spans="1:7" ht="15" customHeight="1" x14ac:dyDescent="0.2">
      <c r="A5236"/>
      <c r="B5236"/>
      <c r="C5236"/>
      <c r="D5236"/>
      <c r="E5236"/>
      <c r="F5236"/>
      <c r="G5236"/>
    </row>
    <row r="5237" spans="1:7" ht="15" customHeight="1" x14ac:dyDescent="0.2">
      <c r="A5237"/>
      <c r="B5237"/>
      <c r="C5237"/>
      <c r="D5237"/>
      <c r="E5237"/>
      <c r="F5237"/>
      <c r="G5237"/>
    </row>
    <row r="5238" spans="1:7" ht="15" customHeight="1" x14ac:dyDescent="0.2">
      <c r="A5238"/>
      <c r="B5238"/>
      <c r="C5238"/>
      <c r="D5238"/>
      <c r="E5238"/>
      <c r="F5238"/>
      <c r="G5238"/>
    </row>
    <row r="5239" spans="1:7" ht="15" customHeight="1" x14ac:dyDescent="0.2">
      <c r="A5239"/>
      <c r="B5239"/>
      <c r="C5239"/>
      <c r="D5239"/>
      <c r="E5239"/>
      <c r="F5239"/>
      <c r="G5239"/>
    </row>
    <row r="5240" spans="1:7" ht="15" customHeight="1" x14ac:dyDescent="0.2">
      <c r="A5240"/>
      <c r="B5240"/>
      <c r="C5240"/>
      <c r="D5240"/>
      <c r="E5240"/>
      <c r="F5240"/>
      <c r="G5240"/>
    </row>
    <row r="5241" spans="1:7" ht="15" customHeight="1" x14ac:dyDescent="0.2">
      <c r="A5241"/>
      <c r="B5241"/>
      <c r="C5241"/>
      <c r="D5241"/>
      <c r="E5241"/>
      <c r="F5241"/>
      <c r="G5241"/>
    </row>
    <row r="5242" spans="1:7" ht="15" customHeight="1" x14ac:dyDescent="0.2">
      <c r="A5242"/>
      <c r="B5242"/>
      <c r="C5242"/>
      <c r="D5242"/>
      <c r="E5242"/>
      <c r="F5242"/>
      <c r="G5242"/>
    </row>
    <row r="5243" spans="1:7" ht="15" customHeight="1" x14ac:dyDescent="0.2">
      <c r="A5243"/>
      <c r="B5243"/>
      <c r="C5243"/>
      <c r="D5243"/>
      <c r="E5243"/>
      <c r="F5243"/>
      <c r="G5243"/>
    </row>
    <row r="5244" spans="1:7" ht="15" customHeight="1" x14ac:dyDescent="0.2">
      <c r="A5244"/>
      <c r="B5244"/>
      <c r="C5244"/>
      <c r="D5244"/>
      <c r="E5244"/>
      <c r="F5244"/>
      <c r="G5244"/>
    </row>
    <row r="5245" spans="1:7" ht="15" customHeight="1" x14ac:dyDescent="0.2">
      <c r="A5245"/>
      <c r="B5245"/>
      <c r="C5245"/>
      <c r="D5245"/>
      <c r="E5245"/>
      <c r="F5245"/>
      <c r="G5245"/>
    </row>
    <row r="5246" spans="1:7" ht="15" customHeight="1" x14ac:dyDescent="0.2">
      <c r="A5246"/>
      <c r="B5246"/>
      <c r="C5246"/>
      <c r="D5246"/>
      <c r="E5246"/>
      <c r="F5246"/>
      <c r="G5246"/>
    </row>
    <row r="5247" spans="1:7" ht="15" customHeight="1" x14ac:dyDescent="0.2">
      <c r="A5247"/>
      <c r="B5247"/>
      <c r="C5247"/>
      <c r="D5247"/>
      <c r="E5247"/>
      <c r="F5247"/>
      <c r="G5247"/>
    </row>
    <row r="5248" spans="1:7" ht="15" customHeight="1" x14ac:dyDescent="0.2">
      <c r="A5248"/>
      <c r="B5248"/>
      <c r="C5248"/>
      <c r="D5248"/>
      <c r="E5248"/>
      <c r="F5248"/>
      <c r="G5248"/>
    </row>
    <row r="5249" spans="1:7" ht="15" customHeight="1" x14ac:dyDescent="0.2">
      <c r="A5249"/>
      <c r="B5249"/>
      <c r="C5249"/>
      <c r="D5249"/>
      <c r="E5249"/>
      <c r="F5249"/>
      <c r="G5249"/>
    </row>
    <row r="5250" spans="1:7" ht="15" customHeight="1" x14ac:dyDescent="0.2">
      <c r="A5250"/>
      <c r="B5250"/>
      <c r="C5250"/>
      <c r="D5250"/>
      <c r="E5250"/>
      <c r="F5250"/>
      <c r="G5250"/>
    </row>
    <row r="5251" spans="1:7" ht="15" customHeight="1" x14ac:dyDescent="0.2">
      <c r="A5251"/>
      <c r="B5251"/>
      <c r="C5251"/>
      <c r="D5251"/>
      <c r="E5251"/>
      <c r="F5251"/>
      <c r="G5251"/>
    </row>
    <row r="5252" spans="1:7" ht="15" customHeight="1" x14ac:dyDescent="0.2">
      <c r="A5252"/>
      <c r="B5252"/>
      <c r="C5252"/>
      <c r="D5252"/>
      <c r="E5252"/>
      <c r="F5252"/>
      <c r="G5252"/>
    </row>
    <row r="5253" spans="1:7" ht="15" customHeight="1" x14ac:dyDescent="0.2">
      <c r="A5253"/>
      <c r="B5253"/>
      <c r="C5253"/>
      <c r="D5253"/>
      <c r="E5253"/>
      <c r="F5253"/>
      <c r="G5253"/>
    </row>
    <row r="5254" spans="1:7" ht="15" customHeight="1" x14ac:dyDescent="0.2">
      <c r="A5254"/>
      <c r="B5254"/>
      <c r="C5254"/>
      <c r="D5254"/>
      <c r="E5254"/>
      <c r="F5254"/>
      <c r="G5254"/>
    </row>
    <row r="5255" spans="1:7" ht="15" customHeight="1" x14ac:dyDescent="0.2">
      <c r="A5255"/>
      <c r="B5255"/>
      <c r="C5255"/>
      <c r="D5255"/>
      <c r="E5255"/>
      <c r="F5255"/>
      <c r="G5255"/>
    </row>
    <row r="5256" spans="1:7" ht="15" customHeight="1" x14ac:dyDescent="0.2">
      <c r="A5256"/>
      <c r="B5256"/>
      <c r="C5256"/>
      <c r="D5256"/>
      <c r="E5256"/>
      <c r="F5256"/>
      <c r="G5256"/>
    </row>
    <row r="5257" spans="1:7" ht="15" customHeight="1" x14ac:dyDescent="0.2">
      <c r="A5257"/>
      <c r="B5257"/>
      <c r="C5257"/>
      <c r="D5257"/>
      <c r="E5257"/>
      <c r="F5257"/>
      <c r="G5257"/>
    </row>
    <row r="5258" spans="1:7" ht="15" customHeight="1" x14ac:dyDescent="0.2">
      <c r="A5258"/>
      <c r="B5258"/>
      <c r="C5258"/>
      <c r="D5258"/>
      <c r="E5258"/>
      <c r="F5258"/>
      <c r="G5258"/>
    </row>
    <row r="5259" spans="1:7" ht="15" customHeight="1" x14ac:dyDescent="0.2">
      <c r="A5259"/>
      <c r="B5259"/>
      <c r="C5259"/>
      <c r="D5259"/>
      <c r="E5259"/>
      <c r="F5259"/>
      <c r="G5259"/>
    </row>
    <row r="5260" spans="1:7" ht="15" customHeight="1" x14ac:dyDescent="0.2">
      <c r="A5260"/>
      <c r="B5260"/>
      <c r="C5260"/>
      <c r="D5260"/>
      <c r="E5260"/>
      <c r="F5260"/>
      <c r="G5260"/>
    </row>
    <row r="5261" spans="1:7" ht="15" customHeight="1" x14ac:dyDescent="0.2">
      <c r="A5261"/>
      <c r="B5261"/>
      <c r="C5261"/>
      <c r="D5261"/>
      <c r="E5261"/>
      <c r="F5261"/>
      <c r="G5261"/>
    </row>
    <row r="5262" spans="1:7" ht="15" customHeight="1" x14ac:dyDescent="0.2">
      <c r="A5262"/>
      <c r="B5262"/>
      <c r="C5262"/>
      <c r="D5262"/>
      <c r="E5262"/>
      <c r="F5262"/>
      <c r="G5262"/>
    </row>
    <row r="5263" spans="1:7" ht="15" customHeight="1" x14ac:dyDescent="0.2">
      <c r="A5263"/>
      <c r="B5263"/>
      <c r="C5263"/>
      <c r="D5263"/>
      <c r="E5263"/>
      <c r="F5263"/>
      <c r="G5263"/>
    </row>
    <row r="5264" spans="1:7" ht="15" customHeight="1" x14ac:dyDescent="0.2">
      <c r="A5264"/>
      <c r="B5264"/>
      <c r="C5264"/>
      <c r="D5264"/>
      <c r="E5264"/>
      <c r="F5264"/>
      <c r="G5264"/>
    </row>
    <row r="5265" spans="1:7" ht="15" customHeight="1" x14ac:dyDescent="0.2">
      <c r="A5265"/>
      <c r="B5265"/>
      <c r="C5265"/>
      <c r="D5265"/>
      <c r="E5265"/>
      <c r="F5265"/>
      <c r="G5265"/>
    </row>
    <row r="5266" spans="1:7" ht="15" customHeight="1" x14ac:dyDescent="0.2">
      <c r="A5266"/>
      <c r="B5266"/>
      <c r="C5266"/>
      <c r="D5266"/>
      <c r="E5266"/>
      <c r="F5266"/>
      <c r="G5266"/>
    </row>
    <row r="5267" spans="1:7" ht="15" customHeight="1" x14ac:dyDescent="0.2">
      <c r="A5267"/>
      <c r="B5267"/>
      <c r="C5267"/>
      <c r="D5267"/>
      <c r="E5267"/>
      <c r="F5267"/>
      <c r="G5267"/>
    </row>
    <row r="5268" spans="1:7" ht="15" customHeight="1" x14ac:dyDescent="0.2">
      <c r="A5268"/>
      <c r="B5268"/>
      <c r="C5268"/>
      <c r="D5268"/>
      <c r="E5268"/>
      <c r="F5268"/>
      <c r="G5268"/>
    </row>
    <row r="5269" spans="1:7" ht="15" customHeight="1" x14ac:dyDescent="0.2">
      <c r="A5269"/>
      <c r="B5269"/>
      <c r="C5269"/>
      <c r="D5269"/>
      <c r="E5269"/>
      <c r="F5269"/>
      <c r="G5269"/>
    </row>
    <row r="5270" spans="1:7" ht="15" customHeight="1" x14ac:dyDescent="0.2">
      <c r="A5270"/>
      <c r="B5270"/>
      <c r="C5270"/>
      <c r="D5270"/>
      <c r="E5270"/>
      <c r="F5270"/>
      <c r="G5270"/>
    </row>
    <row r="5271" spans="1:7" ht="15" customHeight="1" x14ac:dyDescent="0.2">
      <c r="A5271"/>
      <c r="B5271"/>
      <c r="C5271"/>
      <c r="D5271"/>
      <c r="E5271"/>
      <c r="F5271"/>
      <c r="G5271"/>
    </row>
    <row r="5272" spans="1:7" ht="15" customHeight="1" x14ac:dyDescent="0.2">
      <c r="A5272"/>
      <c r="B5272"/>
      <c r="C5272"/>
      <c r="D5272"/>
      <c r="E5272"/>
      <c r="F5272"/>
      <c r="G5272"/>
    </row>
    <row r="5273" spans="1:7" ht="15" customHeight="1" x14ac:dyDescent="0.2">
      <c r="A5273"/>
      <c r="B5273"/>
      <c r="C5273"/>
      <c r="D5273"/>
      <c r="E5273"/>
      <c r="F5273"/>
      <c r="G5273"/>
    </row>
    <row r="5274" spans="1:7" ht="15" customHeight="1" x14ac:dyDescent="0.2">
      <c r="A5274"/>
      <c r="B5274"/>
      <c r="C5274"/>
      <c r="D5274"/>
      <c r="E5274"/>
      <c r="F5274"/>
      <c r="G5274"/>
    </row>
    <row r="5275" spans="1:7" ht="15" customHeight="1" x14ac:dyDescent="0.2">
      <c r="A5275"/>
      <c r="B5275"/>
      <c r="C5275"/>
      <c r="D5275"/>
      <c r="E5275"/>
      <c r="F5275"/>
      <c r="G5275"/>
    </row>
    <row r="5276" spans="1:7" ht="15" customHeight="1" x14ac:dyDescent="0.2">
      <c r="A5276"/>
      <c r="B5276"/>
      <c r="C5276"/>
      <c r="D5276"/>
      <c r="E5276"/>
      <c r="F5276"/>
      <c r="G5276"/>
    </row>
    <row r="5277" spans="1:7" ht="15" customHeight="1" x14ac:dyDescent="0.2">
      <c r="A5277"/>
      <c r="B5277"/>
      <c r="C5277"/>
      <c r="D5277"/>
      <c r="E5277"/>
      <c r="F5277"/>
      <c r="G5277"/>
    </row>
    <row r="5278" spans="1:7" ht="15" customHeight="1" x14ac:dyDescent="0.2">
      <c r="A5278"/>
      <c r="B5278"/>
      <c r="C5278"/>
      <c r="D5278"/>
      <c r="E5278"/>
      <c r="F5278"/>
      <c r="G5278"/>
    </row>
    <row r="5279" spans="1:7" ht="15" customHeight="1" x14ac:dyDescent="0.2">
      <c r="A5279"/>
      <c r="B5279"/>
      <c r="C5279"/>
      <c r="D5279"/>
      <c r="E5279"/>
      <c r="F5279"/>
      <c r="G5279"/>
    </row>
    <row r="5280" spans="1:7" ht="15" customHeight="1" x14ac:dyDescent="0.2">
      <c r="A5280"/>
      <c r="B5280"/>
      <c r="C5280"/>
      <c r="D5280"/>
      <c r="E5280"/>
      <c r="F5280"/>
      <c r="G5280"/>
    </row>
    <row r="5281" spans="1:7" ht="15" customHeight="1" x14ac:dyDescent="0.2">
      <c r="A5281"/>
      <c r="B5281"/>
      <c r="C5281"/>
      <c r="D5281"/>
      <c r="E5281"/>
      <c r="F5281"/>
      <c r="G5281"/>
    </row>
    <row r="5282" spans="1:7" ht="15" customHeight="1" x14ac:dyDescent="0.2">
      <c r="A5282"/>
      <c r="B5282"/>
      <c r="C5282"/>
      <c r="D5282"/>
      <c r="E5282"/>
      <c r="F5282"/>
      <c r="G5282"/>
    </row>
    <row r="5283" spans="1:7" ht="15" customHeight="1" x14ac:dyDescent="0.2">
      <c r="A5283"/>
      <c r="B5283"/>
      <c r="C5283"/>
      <c r="D5283"/>
      <c r="E5283"/>
      <c r="F5283"/>
      <c r="G5283"/>
    </row>
    <row r="5284" spans="1:7" ht="15" customHeight="1" x14ac:dyDescent="0.2">
      <c r="A5284"/>
      <c r="B5284"/>
      <c r="C5284"/>
      <c r="D5284"/>
      <c r="E5284"/>
      <c r="F5284"/>
      <c r="G5284"/>
    </row>
    <row r="5285" spans="1:7" ht="15" customHeight="1" x14ac:dyDescent="0.2">
      <c r="A5285"/>
      <c r="B5285"/>
      <c r="C5285"/>
      <c r="D5285"/>
      <c r="E5285"/>
      <c r="F5285"/>
      <c r="G5285"/>
    </row>
    <row r="5286" spans="1:7" ht="15" customHeight="1" x14ac:dyDescent="0.2">
      <c r="A5286"/>
      <c r="B5286"/>
      <c r="C5286"/>
      <c r="D5286"/>
      <c r="E5286"/>
      <c r="F5286"/>
      <c r="G5286"/>
    </row>
    <row r="5287" spans="1:7" ht="15" customHeight="1" x14ac:dyDescent="0.2">
      <c r="A5287"/>
      <c r="B5287"/>
      <c r="C5287"/>
      <c r="D5287"/>
      <c r="E5287"/>
      <c r="F5287"/>
      <c r="G5287"/>
    </row>
    <row r="5288" spans="1:7" ht="15" customHeight="1" x14ac:dyDescent="0.2">
      <c r="A5288"/>
      <c r="B5288"/>
      <c r="C5288"/>
      <c r="D5288"/>
      <c r="E5288"/>
      <c r="F5288"/>
      <c r="G5288"/>
    </row>
    <row r="5289" spans="1:7" ht="15" customHeight="1" x14ac:dyDescent="0.2">
      <c r="A5289"/>
      <c r="B5289"/>
      <c r="C5289"/>
      <c r="D5289"/>
      <c r="E5289"/>
      <c r="F5289"/>
      <c r="G5289"/>
    </row>
    <row r="5290" spans="1:7" ht="15" customHeight="1" x14ac:dyDescent="0.2">
      <c r="A5290"/>
      <c r="B5290"/>
      <c r="C5290"/>
      <c r="D5290"/>
      <c r="E5290"/>
      <c r="F5290"/>
      <c r="G5290"/>
    </row>
    <row r="5291" spans="1:7" ht="15" customHeight="1" x14ac:dyDescent="0.2">
      <c r="A5291"/>
      <c r="B5291"/>
      <c r="C5291"/>
      <c r="D5291"/>
      <c r="E5291"/>
      <c r="F5291"/>
      <c r="G5291"/>
    </row>
    <row r="5292" spans="1:7" ht="15" customHeight="1" x14ac:dyDescent="0.2">
      <c r="A5292"/>
      <c r="B5292"/>
      <c r="C5292"/>
      <c r="D5292"/>
      <c r="E5292"/>
      <c r="F5292"/>
      <c r="G5292"/>
    </row>
    <row r="5293" spans="1:7" ht="15" customHeight="1" x14ac:dyDescent="0.2">
      <c r="A5293"/>
      <c r="B5293"/>
      <c r="C5293"/>
      <c r="D5293"/>
      <c r="E5293"/>
      <c r="F5293"/>
      <c r="G5293"/>
    </row>
    <row r="5294" spans="1:7" ht="15" customHeight="1" x14ac:dyDescent="0.2">
      <c r="A5294"/>
      <c r="B5294"/>
      <c r="C5294"/>
      <c r="D5294"/>
      <c r="E5294"/>
      <c r="F5294"/>
      <c r="G5294"/>
    </row>
    <row r="5295" spans="1:7" ht="15" customHeight="1" x14ac:dyDescent="0.2">
      <c r="A5295"/>
      <c r="B5295"/>
      <c r="C5295"/>
      <c r="D5295"/>
      <c r="E5295"/>
      <c r="F5295"/>
      <c r="G5295"/>
    </row>
    <row r="5296" spans="1:7" ht="15" customHeight="1" x14ac:dyDescent="0.2">
      <c r="A5296"/>
      <c r="B5296"/>
      <c r="C5296"/>
      <c r="D5296"/>
      <c r="E5296"/>
      <c r="F5296"/>
      <c r="G5296"/>
    </row>
    <row r="5297" spans="1:7" ht="15" customHeight="1" x14ac:dyDescent="0.2">
      <c r="A5297"/>
      <c r="B5297"/>
      <c r="C5297"/>
      <c r="D5297"/>
      <c r="E5297"/>
      <c r="F5297"/>
      <c r="G5297"/>
    </row>
    <row r="5298" spans="1:7" ht="15" customHeight="1" x14ac:dyDescent="0.2">
      <c r="A5298"/>
      <c r="B5298"/>
      <c r="C5298"/>
      <c r="D5298"/>
      <c r="E5298"/>
      <c r="F5298"/>
      <c r="G5298"/>
    </row>
    <row r="5299" spans="1:7" ht="15" customHeight="1" x14ac:dyDescent="0.2">
      <c r="A5299"/>
      <c r="B5299"/>
      <c r="C5299"/>
      <c r="D5299"/>
      <c r="E5299"/>
      <c r="F5299"/>
      <c r="G5299"/>
    </row>
    <row r="5300" spans="1:7" ht="15" customHeight="1" x14ac:dyDescent="0.2">
      <c r="A5300"/>
      <c r="B5300"/>
      <c r="C5300"/>
      <c r="D5300"/>
      <c r="E5300"/>
      <c r="F5300"/>
      <c r="G5300"/>
    </row>
    <row r="5301" spans="1:7" ht="15" customHeight="1" x14ac:dyDescent="0.2">
      <c r="A5301"/>
      <c r="B5301"/>
      <c r="C5301"/>
      <c r="D5301"/>
      <c r="E5301"/>
      <c r="F5301"/>
      <c r="G5301"/>
    </row>
    <row r="5302" spans="1:7" ht="15" customHeight="1" x14ac:dyDescent="0.2">
      <c r="A5302"/>
      <c r="B5302"/>
      <c r="C5302"/>
      <c r="D5302"/>
      <c r="E5302"/>
      <c r="F5302"/>
      <c r="G5302"/>
    </row>
    <row r="5303" spans="1:7" ht="15" customHeight="1" x14ac:dyDescent="0.2">
      <c r="A5303"/>
      <c r="B5303"/>
      <c r="C5303"/>
      <c r="D5303"/>
      <c r="E5303"/>
      <c r="F5303"/>
      <c r="G5303"/>
    </row>
    <row r="5304" spans="1:7" ht="15" customHeight="1" x14ac:dyDescent="0.2">
      <c r="A5304"/>
      <c r="B5304"/>
      <c r="C5304"/>
      <c r="D5304"/>
      <c r="E5304"/>
      <c r="F5304"/>
      <c r="G5304"/>
    </row>
    <row r="5305" spans="1:7" ht="15" customHeight="1" x14ac:dyDescent="0.2">
      <c r="A5305"/>
      <c r="B5305"/>
      <c r="C5305"/>
      <c r="D5305"/>
      <c r="E5305"/>
      <c r="F5305"/>
      <c r="G5305"/>
    </row>
    <row r="5306" spans="1:7" ht="15" customHeight="1" x14ac:dyDescent="0.2">
      <c r="A5306"/>
      <c r="B5306"/>
      <c r="C5306"/>
      <c r="D5306"/>
      <c r="E5306"/>
      <c r="F5306"/>
      <c r="G5306"/>
    </row>
    <row r="5307" spans="1:7" ht="15" customHeight="1" x14ac:dyDescent="0.2">
      <c r="A5307"/>
      <c r="B5307"/>
      <c r="C5307"/>
      <c r="D5307"/>
      <c r="E5307"/>
      <c r="F5307"/>
      <c r="G5307"/>
    </row>
    <row r="5308" spans="1:7" ht="15" customHeight="1" x14ac:dyDescent="0.2">
      <c r="A5308"/>
      <c r="B5308"/>
      <c r="C5308"/>
      <c r="D5308"/>
      <c r="E5308"/>
      <c r="F5308"/>
      <c r="G5308"/>
    </row>
    <row r="5309" spans="1:7" ht="15" customHeight="1" x14ac:dyDescent="0.2">
      <c r="A5309"/>
      <c r="B5309"/>
      <c r="C5309"/>
      <c r="D5309"/>
      <c r="E5309"/>
      <c r="F5309"/>
      <c r="G5309"/>
    </row>
    <row r="5310" spans="1:7" ht="15" customHeight="1" x14ac:dyDescent="0.2">
      <c r="A5310"/>
      <c r="B5310"/>
      <c r="C5310"/>
      <c r="D5310"/>
      <c r="E5310"/>
      <c r="F5310"/>
      <c r="G5310"/>
    </row>
    <row r="5311" spans="1:7" ht="15" customHeight="1" x14ac:dyDescent="0.2">
      <c r="A5311"/>
      <c r="B5311"/>
      <c r="C5311"/>
      <c r="D5311"/>
      <c r="E5311"/>
      <c r="F5311"/>
      <c r="G5311"/>
    </row>
    <row r="5312" spans="1:7" ht="15" customHeight="1" x14ac:dyDescent="0.2">
      <c r="A5312"/>
      <c r="B5312"/>
      <c r="C5312"/>
      <c r="D5312"/>
      <c r="E5312"/>
      <c r="F5312"/>
      <c r="G5312"/>
    </row>
    <row r="5313" spans="1:7" ht="15" customHeight="1" x14ac:dyDescent="0.2">
      <c r="A5313"/>
      <c r="B5313"/>
      <c r="C5313"/>
      <c r="D5313"/>
      <c r="E5313"/>
      <c r="F5313"/>
      <c r="G5313"/>
    </row>
    <row r="5314" spans="1:7" ht="15" customHeight="1" x14ac:dyDescent="0.2">
      <c r="A5314"/>
      <c r="B5314"/>
      <c r="C5314"/>
      <c r="D5314"/>
      <c r="E5314"/>
      <c r="F5314"/>
      <c r="G5314"/>
    </row>
    <row r="5315" spans="1:7" ht="15" customHeight="1" x14ac:dyDescent="0.2">
      <c r="A5315"/>
      <c r="B5315"/>
      <c r="C5315"/>
      <c r="D5315"/>
      <c r="E5315"/>
      <c r="F5315"/>
      <c r="G5315"/>
    </row>
    <row r="5316" spans="1:7" ht="15" customHeight="1" x14ac:dyDescent="0.2">
      <c r="A5316"/>
      <c r="B5316"/>
      <c r="C5316"/>
      <c r="D5316"/>
      <c r="E5316"/>
      <c r="F5316"/>
      <c r="G5316"/>
    </row>
    <row r="5317" spans="1:7" ht="15" customHeight="1" x14ac:dyDescent="0.2">
      <c r="A5317"/>
      <c r="B5317"/>
      <c r="C5317"/>
      <c r="D5317"/>
      <c r="E5317"/>
      <c r="F5317"/>
      <c r="G5317"/>
    </row>
    <row r="5318" spans="1:7" ht="15" customHeight="1" x14ac:dyDescent="0.2">
      <c r="A5318"/>
      <c r="B5318"/>
      <c r="C5318"/>
      <c r="D5318"/>
      <c r="E5318"/>
      <c r="F5318"/>
      <c r="G5318"/>
    </row>
    <row r="5319" spans="1:7" ht="15" customHeight="1" x14ac:dyDescent="0.2">
      <c r="A5319"/>
      <c r="B5319"/>
      <c r="C5319"/>
      <c r="D5319"/>
      <c r="E5319"/>
      <c r="F5319"/>
      <c r="G5319"/>
    </row>
    <row r="5320" spans="1:7" ht="15" customHeight="1" x14ac:dyDescent="0.2">
      <c r="A5320"/>
      <c r="B5320"/>
      <c r="C5320"/>
      <c r="D5320"/>
      <c r="E5320"/>
      <c r="F5320"/>
      <c r="G5320"/>
    </row>
    <row r="5321" spans="1:7" ht="15" customHeight="1" x14ac:dyDescent="0.2">
      <c r="A5321"/>
      <c r="B5321"/>
      <c r="C5321"/>
      <c r="D5321"/>
      <c r="E5321"/>
      <c r="F5321"/>
      <c r="G5321"/>
    </row>
    <row r="5322" spans="1:7" ht="15" customHeight="1" x14ac:dyDescent="0.2">
      <c r="A5322"/>
      <c r="B5322"/>
      <c r="C5322"/>
      <c r="D5322"/>
      <c r="E5322"/>
      <c r="F5322"/>
      <c r="G5322"/>
    </row>
    <row r="5323" spans="1:7" ht="15" customHeight="1" x14ac:dyDescent="0.2">
      <c r="A5323"/>
      <c r="B5323"/>
      <c r="C5323"/>
      <c r="D5323"/>
      <c r="E5323"/>
      <c r="F5323"/>
      <c r="G5323"/>
    </row>
    <row r="5324" spans="1:7" ht="15" customHeight="1" x14ac:dyDescent="0.2">
      <c r="A5324"/>
      <c r="B5324"/>
      <c r="C5324"/>
      <c r="D5324"/>
      <c r="E5324"/>
      <c r="F5324"/>
      <c r="G5324"/>
    </row>
    <row r="5325" spans="1:7" ht="15" customHeight="1" x14ac:dyDescent="0.2">
      <c r="A5325"/>
      <c r="B5325"/>
      <c r="C5325"/>
      <c r="D5325"/>
      <c r="E5325"/>
      <c r="F5325"/>
      <c r="G5325"/>
    </row>
    <row r="5326" spans="1:7" ht="15" customHeight="1" x14ac:dyDescent="0.2">
      <c r="A5326"/>
      <c r="B5326"/>
      <c r="C5326"/>
      <c r="D5326"/>
      <c r="E5326"/>
      <c r="F5326"/>
      <c r="G5326"/>
    </row>
    <row r="5327" spans="1:7" ht="15" customHeight="1" x14ac:dyDescent="0.2">
      <c r="A5327"/>
      <c r="B5327"/>
      <c r="C5327"/>
      <c r="D5327"/>
      <c r="E5327"/>
      <c r="F5327"/>
      <c r="G5327"/>
    </row>
    <row r="5328" spans="1:7" ht="15" customHeight="1" x14ac:dyDescent="0.2">
      <c r="A5328"/>
      <c r="B5328"/>
      <c r="C5328"/>
      <c r="D5328"/>
      <c r="E5328"/>
      <c r="F5328"/>
      <c r="G5328"/>
    </row>
    <row r="5329" spans="1:7" ht="15" customHeight="1" x14ac:dyDescent="0.2">
      <c r="A5329"/>
      <c r="B5329"/>
      <c r="C5329"/>
      <c r="D5329"/>
      <c r="E5329"/>
      <c r="F5329"/>
      <c r="G5329"/>
    </row>
    <row r="5330" spans="1:7" ht="15" customHeight="1" x14ac:dyDescent="0.2">
      <c r="A5330"/>
      <c r="B5330"/>
      <c r="C5330"/>
      <c r="D5330"/>
      <c r="E5330"/>
      <c r="F5330"/>
      <c r="G5330"/>
    </row>
    <row r="5331" spans="1:7" ht="15" customHeight="1" x14ac:dyDescent="0.2">
      <c r="A5331"/>
      <c r="B5331"/>
      <c r="C5331"/>
      <c r="D5331"/>
      <c r="E5331"/>
      <c r="F5331"/>
      <c r="G5331"/>
    </row>
    <row r="5332" spans="1:7" ht="15" customHeight="1" x14ac:dyDescent="0.2">
      <c r="A5332"/>
      <c r="B5332"/>
      <c r="C5332"/>
      <c r="D5332"/>
      <c r="E5332"/>
      <c r="F5332"/>
      <c r="G5332"/>
    </row>
    <row r="5333" spans="1:7" ht="15" customHeight="1" x14ac:dyDescent="0.2">
      <c r="A5333"/>
      <c r="B5333"/>
      <c r="C5333"/>
      <c r="D5333"/>
      <c r="E5333"/>
      <c r="F5333"/>
      <c r="G5333"/>
    </row>
    <row r="5334" spans="1:7" ht="15" customHeight="1" x14ac:dyDescent="0.2">
      <c r="A5334"/>
      <c r="B5334"/>
      <c r="C5334"/>
      <c r="D5334"/>
      <c r="E5334"/>
      <c r="F5334"/>
      <c r="G5334"/>
    </row>
    <row r="5335" spans="1:7" ht="15" customHeight="1" x14ac:dyDescent="0.2">
      <c r="A5335"/>
      <c r="B5335"/>
      <c r="C5335"/>
      <c r="D5335"/>
      <c r="E5335"/>
      <c r="F5335"/>
      <c r="G5335"/>
    </row>
    <row r="5336" spans="1:7" ht="15" customHeight="1" x14ac:dyDescent="0.2">
      <c r="A5336"/>
      <c r="B5336"/>
      <c r="C5336"/>
      <c r="D5336"/>
      <c r="E5336"/>
      <c r="F5336"/>
      <c r="G5336"/>
    </row>
    <row r="5337" spans="1:7" ht="15" customHeight="1" x14ac:dyDescent="0.2">
      <c r="A5337"/>
      <c r="B5337"/>
      <c r="C5337"/>
      <c r="D5337"/>
      <c r="E5337"/>
      <c r="F5337"/>
      <c r="G5337"/>
    </row>
    <row r="5338" spans="1:7" ht="15" customHeight="1" x14ac:dyDescent="0.2">
      <c r="A5338"/>
      <c r="B5338"/>
      <c r="C5338"/>
      <c r="D5338"/>
      <c r="E5338"/>
      <c r="F5338"/>
      <c r="G5338"/>
    </row>
    <row r="5339" spans="1:7" ht="15" customHeight="1" x14ac:dyDescent="0.2">
      <c r="A5339"/>
      <c r="B5339"/>
      <c r="C5339"/>
      <c r="D5339"/>
      <c r="E5339"/>
      <c r="F5339"/>
      <c r="G5339"/>
    </row>
    <row r="5340" spans="1:7" ht="15" customHeight="1" x14ac:dyDescent="0.2">
      <c r="A5340"/>
      <c r="B5340"/>
      <c r="C5340"/>
      <c r="D5340"/>
      <c r="E5340"/>
      <c r="F5340"/>
      <c r="G5340"/>
    </row>
    <row r="5341" spans="1:7" ht="15" customHeight="1" x14ac:dyDescent="0.2">
      <c r="A5341"/>
      <c r="B5341"/>
      <c r="C5341"/>
      <c r="D5341"/>
      <c r="E5341"/>
      <c r="F5341"/>
      <c r="G5341"/>
    </row>
    <row r="5342" spans="1:7" ht="15" customHeight="1" x14ac:dyDescent="0.2">
      <c r="A5342"/>
      <c r="B5342"/>
      <c r="C5342"/>
      <c r="D5342"/>
      <c r="E5342"/>
      <c r="F5342"/>
      <c r="G5342"/>
    </row>
    <row r="5343" spans="1:7" ht="15" customHeight="1" x14ac:dyDescent="0.2">
      <c r="A5343"/>
      <c r="B5343"/>
      <c r="C5343"/>
      <c r="D5343"/>
      <c r="E5343"/>
      <c r="F5343"/>
      <c r="G5343"/>
    </row>
    <row r="5344" spans="1:7" ht="15" customHeight="1" x14ac:dyDescent="0.2">
      <c r="A5344"/>
      <c r="B5344"/>
      <c r="C5344"/>
      <c r="D5344"/>
      <c r="E5344"/>
      <c r="F5344"/>
      <c r="G5344"/>
    </row>
    <row r="5345" spans="1:7" ht="15" customHeight="1" x14ac:dyDescent="0.2">
      <c r="A5345"/>
      <c r="B5345"/>
      <c r="C5345"/>
      <c r="D5345"/>
      <c r="E5345"/>
      <c r="F5345"/>
      <c r="G5345"/>
    </row>
    <row r="5346" spans="1:7" ht="15" customHeight="1" x14ac:dyDescent="0.2">
      <c r="A5346"/>
      <c r="B5346"/>
      <c r="C5346"/>
      <c r="D5346"/>
      <c r="E5346"/>
      <c r="F5346"/>
      <c r="G5346"/>
    </row>
    <row r="5347" spans="1:7" ht="15" customHeight="1" x14ac:dyDescent="0.2">
      <c r="A5347"/>
      <c r="B5347"/>
      <c r="C5347"/>
      <c r="D5347"/>
      <c r="E5347"/>
      <c r="F5347"/>
      <c r="G5347"/>
    </row>
    <row r="5348" spans="1:7" ht="15" customHeight="1" x14ac:dyDescent="0.2">
      <c r="A5348"/>
      <c r="B5348"/>
      <c r="C5348"/>
      <c r="D5348"/>
      <c r="E5348"/>
      <c r="F5348"/>
      <c r="G5348"/>
    </row>
    <row r="5349" spans="1:7" ht="15" customHeight="1" x14ac:dyDescent="0.2">
      <c r="A5349"/>
      <c r="B5349"/>
      <c r="C5349"/>
      <c r="D5349"/>
      <c r="E5349"/>
      <c r="F5349"/>
      <c r="G5349"/>
    </row>
    <row r="5350" spans="1:7" ht="15" customHeight="1" x14ac:dyDescent="0.2">
      <c r="A5350"/>
      <c r="B5350"/>
      <c r="C5350"/>
      <c r="D5350"/>
      <c r="E5350"/>
      <c r="F5350"/>
      <c r="G5350"/>
    </row>
    <row r="5351" spans="1:7" ht="15" customHeight="1" x14ac:dyDescent="0.2">
      <c r="A5351"/>
      <c r="B5351"/>
      <c r="C5351"/>
      <c r="D5351"/>
      <c r="E5351"/>
      <c r="F5351"/>
      <c r="G5351"/>
    </row>
    <row r="5352" spans="1:7" ht="15" customHeight="1" x14ac:dyDescent="0.2">
      <c r="A5352"/>
      <c r="B5352"/>
      <c r="C5352"/>
      <c r="D5352"/>
      <c r="E5352"/>
      <c r="F5352"/>
      <c r="G5352"/>
    </row>
    <row r="5353" spans="1:7" ht="15" customHeight="1" x14ac:dyDescent="0.2">
      <c r="A5353"/>
      <c r="B5353"/>
      <c r="C5353"/>
      <c r="D5353"/>
      <c r="E5353"/>
      <c r="F5353"/>
      <c r="G5353"/>
    </row>
    <row r="5354" spans="1:7" ht="15" customHeight="1" x14ac:dyDescent="0.2">
      <c r="A5354"/>
      <c r="B5354"/>
      <c r="C5354"/>
      <c r="D5354"/>
      <c r="E5354"/>
      <c r="F5354"/>
      <c r="G5354"/>
    </row>
    <row r="5355" spans="1:7" ht="15" customHeight="1" x14ac:dyDescent="0.2">
      <c r="A5355"/>
      <c r="B5355"/>
      <c r="C5355"/>
      <c r="D5355"/>
      <c r="E5355"/>
      <c r="F5355"/>
      <c r="G5355"/>
    </row>
    <row r="5356" spans="1:7" ht="15" customHeight="1" x14ac:dyDescent="0.2">
      <c r="A5356"/>
      <c r="B5356"/>
      <c r="C5356"/>
      <c r="D5356"/>
      <c r="E5356"/>
      <c r="F5356"/>
      <c r="G5356"/>
    </row>
    <row r="5357" spans="1:7" ht="15" customHeight="1" x14ac:dyDescent="0.2">
      <c r="A5357"/>
      <c r="B5357"/>
      <c r="C5357"/>
      <c r="D5357"/>
      <c r="E5357"/>
      <c r="F5357"/>
      <c r="G5357"/>
    </row>
    <row r="5358" spans="1:7" ht="15" customHeight="1" x14ac:dyDescent="0.2">
      <c r="A5358"/>
      <c r="B5358"/>
      <c r="C5358"/>
      <c r="D5358"/>
      <c r="E5358"/>
      <c r="F5358"/>
      <c r="G5358"/>
    </row>
    <row r="5359" spans="1:7" ht="15" customHeight="1" x14ac:dyDescent="0.2">
      <c r="A5359"/>
      <c r="B5359"/>
      <c r="C5359"/>
      <c r="D5359"/>
      <c r="E5359"/>
      <c r="F5359"/>
      <c r="G5359"/>
    </row>
    <row r="5360" spans="1:7" ht="15" customHeight="1" x14ac:dyDescent="0.2">
      <c r="A5360"/>
      <c r="B5360"/>
      <c r="C5360"/>
      <c r="D5360"/>
      <c r="E5360"/>
      <c r="F5360"/>
      <c r="G5360"/>
    </row>
    <row r="5361" spans="1:7" ht="15" customHeight="1" x14ac:dyDescent="0.2">
      <c r="A5361"/>
      <c r="B5361"/>
      <c r="C5361"/>
      <c r="D5361"/>
      <c r="E5361"/>
      <c r="F5361"/>
      <c r="G5361"/>
    </row>
    <row r="5362" spans="1:7" ht="15" customHeight="1" x14ac:dyDescent="0.2">
      <c r="A5362"/>
      <c r="B5362"/>
      <c r="C5362"/>
      <c r="D5362"/>
      <c r="E5362"/>
      <c r="F5362"/>
      <c r="G5362"/>
    </row>
    <row r="5363" spans="1:7" ht="15" customHeight="1" x14ac:dyDescent="0.2">
      <c r="A5363"/>
      <c r="B5363"/>
      <c r="C5363"/>
      <c r="D5363"/>
      <c r="E5363"/>
      <c r="F5363"/>
      <c r="G5363"/>
    </row>
    <row r="5364" spans="1:7" ht="15" customHeight="1" x14ac:dyDescent="0.2">
      <c r="A5364"/>
      <c r="B5364"/>
      <c r="C5364"/>
      <c r="D5364"/>
      <c r="E5364"/>
      <c r="F5364"/>
      <c r="G5364"/>
    </row>
    <row r="5365" spans="1:7" ht="15" customHeight="1" x14ac:dyDescent="0.2">
      <c r="A5365"/>
      <c r="B5365"/>
      <c r="C5365"/>
      <c r="D5365"/>
      <c r="E5365"/>
      <c r="F5365"/>
      <c r="G5365"/>
    </row>
    <row r="5366" spans="1:7" ht="15" customHeight="1" x14ac:dyDescent="0.2">
      <c r="A5366"/>
      <c r="B5366"/>
      <c r="C5366"/>
      <c r="D5366"/>
      <c r="E5366"/>
      <c r="F5366"/>
      <c r="G5366"/>
    </row>
    <row r="5367" spans="1:7" ht="15" customHeight="1" x14ac:dyDescent="0.2">
      <c r="A5367"/>
      <c r="B5367"/>
      <c r="C5367"/>
      <c r="D5367"/>
      <c r="E5367"/>
      <c r="F5367"/>
      <c r="G5367"/>
    </row>
    <row r="5368" spans="1:7" ht="15" customHeight="1" x14ac:dyDescent="0.2">
      <c r="A5368"/>
      <c r="B5368"/>
      <c r="C5368"/>
      <c r="D5368"/>
      <c r="E5368"/>
      <c r="F5368"/>
      <c r="G5368"/>
    </row>
    <row r="5369" spans="1:7" ht="15" customHeight="1" x14ac:dyDescent="0.2">
      <c r="A5369"/>
      <c r="B5369"/>
      <c r="C5369"/>
      <c r="D5369"/>
      <c r="E5369"/>
      <c r="F5369"/>
      <c r="G5369"/>
    </row>
    <row r="5370" spans="1:7" ht="15" customHeight="1" x14ac:dyDescent="0.2">
      <c r="A5370"/>
      <c r="B5370"/>
      <c r="C5370"/>
      <c r="D5370"/>
      <c r="E5370"/>
      <c r="F5370"/>
      <c r="G5370"/>
    </row>
    <row r="5371" spans="1:7" ht="15" customHeight="1" x14ac:dyDescent="0.2">
      <c r="A5371"/>
      <c r="B5371"/>
      <c r="C5371"/>
      <c r="D5371"/>
      <c r="E5371"/>
      <c r="F5371"/>
      <c r="G5371"/>
    </row>
    <row r="5372" spans="1:7" ht="15" customHeight="1" x14ac:dyDescent="0.2">
      <c r="A5372"/>
      <c r="B5372"/>
      <c r="C5372"/>
      <c r="D5372"/>
      <c r="E5372"/>
      <c r="F5372"/>
      <c r="G5372"/>
    </row>
    <row r="5373" spans="1:7" ht="15" customHeight="1" x14ac:dyDescent="0.2">
      <c r="A5373"/>
      <c r="B5373"/>
      <c r="C5373"/>
      <c r="D5373"/>
      <c r="E5373"/>
      <c r="F5373"/>
      <c r="G5373"/>
    </row>
    <row r="5374" spans="1:7" ht="15" customHeight="1" x14ac:dyDescent="0.2">
      <c r="A5374"/>
      <c r="B5374"/>
      <c r="C5374"/>
      <c r="D5374"/>
      <c r="E5374"/>
      <c r="F5374"/>
      <c r="G5374"/>
    </row>
    <row r="5375" spans="1:7" ht="15" customHeight="1" x14ac:dyDescent="0.2">
      <c r="A5375"/>
      <c r="B5375"/>
      <c r="C5375"/>
      <c r="D5375"/>
      <c r="E5375"/>
      <c r="F5375"/>
      <c r="G5375"/>
    </row>
    <row r="5376" spans="1:7" ht="15" customHeight="1" x14ac:dyDescent="0.2">
      <c r="A5376"/>
      <c r="B5376"/>
      <c r="C5376"/>
      <c r="D5376"/>
      <c r="E5376"/>
      <c r="F5376"/>
      <c r="G5376"/>
    </row>
    <row r="5377" spans="1:7" ht="15" customHeight="1" x14ac:dyDescent="0.2">
      <c r="A5377"/>
      <c r="B5377"/>
      <c r="C5377"/>
      <c r="D5377"/>
      <c r="E5377"/>
      <c r="F5377"/>
      <c r="G5377"/>
    </row>
    <row r="5378" spans="1:7" ht="15" customHeight="1" x14ac:dyDescent="0.2">
      <c r="A5378"/>
      <c r="B5378"/>
      <c r="C5378"/>
      <c r="D5378"/>
      <c r="E5378"/>
      <c r="F5378"/>
      <c r="G5378"/>
    </row>
    <row r="5379" spans="1:7" ht="15" customHeight="1" x14ac:dyDescent="0.2">
      <c r="A5379"/>
      <c r="B5379"/>
      <c r="C5379"/>
      <c r="D5379"/>
      <c r="E5379"/>
      <c r="F5379"/>
      <c r="G5379"/>
    </row>
    <row r="5380" spans="1:7" ht="15" customHeight="1" x14ac:dyDescent="0.2">
      <c r="A5380"/>
      <c r="B5380"/>
      <c r="C5380"/>
      <c r="D5380"/>
      <c r="E5380"/>
      <c r="F5380"/>
      <c r="G5380"/>
    </row>
    <row r="5381" spans="1:7" ht="15" customHeight="1" x14ac:dyDescent="0.2">
      <c r="A5381"/>
      <c r="B5381"/>
      <c r="C5381"/>
      <c r="D5381"/>
      <c r="E5381"/>
      <c r="F5381"/>
      <c r="G5381"/>
    </row>
    <row r="5382" spans="1:7" ht="15" customHeight="1" x14ac:dyDescent="0.2">
      <c r="A5382"/>
      <c r="B5382"/>
      <c r="C5382"/>
      <c r="D5382"/>
      <c r="E5382"/>
      <c r="F5382"/>
      <c r="G5382"/>
    </row>
    <row r="5383" spans="1:7" ht="15" customHeight="1" x14ac:dyDescent="0.2">
      <c r="A5383"/>
      <c r="B5383"/>
      <c r="C5383"/>
      <c r="D5383"/>
      <c r="E5383"/>
      <c r="F5383"/>
      <c r="G5383"/>
    </row>
    <row r="5384" spans="1:7" ht="15" customHeight="1" x14ac:dyDescent="0.2">
      <c r="A5384"/>
      <c r="B5384"/>
      <c r="C5384"/>
      <c r="D5384"/>
      <c r="E5384"/>
      <c r="F5384"/>
      <c r="G5384"/>
    </row>
    <row r="5385" spans="1:7" ht="15" customHeight="1" x14ac:dyDescent="0.2">
      <c r="A5385"/>
      <c r="B5385"/>
      <c r="C5385"/>
      <c r="D5385"/>
      <c r="E5385"/>
      <c r="F5385"/>
      <c r="G5385"/>
    </row>
    <row r="5386" spans="1:7" ht="15" customHeight="1" x14ac:dyDescent="0.2">
      <c r="A5386"/>
      <c r="B5386"/>
      <c r="C5386"/>
      <c r="D5386"/>
      <c r="E5386"/>
      <c r="F5386"/>
      <c r="G5386"/>
    </row>
    <row r="5387" spans="1:7" ht="15" customHeight="1" x14ac:dyDescent="0.2">
      <c r="A5387"/>
      <c r="B5387"/>
      <c r="C5387"/>
      <c r="D5387"/>
      <c r="E5387"/>
      <c r="F5387"/>
      <c r="G5387"/>
    </row>
    <row r="5388" spans="1:7" ht="15" customHeight="1" x14ac:dyDescent="0.2">
      <c r="A5388"/>
      <c r="B5388"/>
      <c r="C5388"/>
      <c r="D5388"/>
      <c r="E5388"/>
      <c r="F5388"/>
      <c r="G5388"/>
    </row>
    <row r="5389" spans="1:7" ht="15" customHeight="1" x14ac:dyDescent="0.2">
      <c r="A5389"/>
      <c r="B5389"/>
      <c r="C5389"/>
      <c r="D5389"/>
      <c r="E5389"/>
      <c r="F5389"/>
      <c r="G5389"/>
    </row>
    <row r="5390" spans="1:7" ht="15" customHeight="1" x14ac:dyDescent="0.2">
      <c r="A5390"/>
      <c r="B5390"/>
      <c r="C5390"/>
      <c r="D5390"/>
      <c r="E5390"/>
      <c r="F5390"/>
      <c r="G5390"/>
    </row>
    <row r="5391" spans="1:7" ht="15" customHeight="1" x14ac:dyDescent="0.2">
      <c r="A5391"/>
      <c r="B5391"/>
      <c r="C5391"/>
      <c r="D5391"/>
      <c r="E5391"/>
      <c r="F5391"/>
      <c r="G5391"/>
    </row>
    <row r="5392" spans="1:7" ht="15" customHeight="1" x14ac:dyDescent="0.2">
      <c r="A5392"/>
      <c r="B5392"/>
      <c r="C5392"/>
      <c r="D5392"/>
      <c r="E5392"/>
      <c r="F5392"/>
      <c r="G5392"/>
    </row>
    <row r="5393" spans="1:7" ht="15" customHeight="1" x14ac:dyDescent="0.2">
      <c r="A5393"/>
      <c r="B5393"/>
      <c r="C5393"/>
      <c r="D5393"/>
      <c r="E5393"/>
      <c r="F5393"/>
      <c r="G5393"/>
    </row>
    <row r="5394" spans="1:7" ht="15" customHeight="1" x14ac:dyDescent="0.2">
      <c r="A5394"/>
      <c r="B5394"/>
      <c r="C5394"/>
      <c r="D5394"/>
      <c r="E5394"/>
      <c r="F5394"/>
      <c r="G5394"/>
    </row>
    <row r="5395" spans="1:7" ht="15" customHeight="1" x14ac:dyDescent="0.2">
      <c r="A5395"/>
      <c r="B5395"/>
      <c r="C5395"/>
      <c r="D5395"/>
      <c r="E5395"/>
      <c r="F5395"/>
      <c r="G5395"/>
    </row>
    <row r="5396" spans="1:7" ht="15" customHeight="1" x14ac:dyDescent="0.2">
      <c r="A5396"/>
      <c r="B5396"/>
      <c r="C5396"/>
      <c r="D5396"/>
      <c r="E5396"/>
      <c r="F5396"/>
      <c r="G5396"/>
    </row>
    <row r="5397" spans="1:7" ht="15" customHeight="1" x14ac:dyDescent="0.2">
      <c r="A5397"/>
      <c r="B5397"/>
      <c r="C5397"/>
      <c r="D5397"/>
      <c r="E5397"/>
      <c r="F5397"/>
      <c r="G5397"/>
    </row>
    <row r="5398" spans="1:7" ht="15" customHeight="1" x14ac:dyDescent="0.2">
      <c r="A5398"/>
      <c r="B5398"/>
      <c r="C5398"/>
      <c r="D5398"/>
      <c r="E5398"/>
      <c r="F5398"/>
      <c r="G5398"/>
    </row>
    <row r="5399" spans="1:7" ht="15" customHeight="1" x14ac:dyDescent="0.2">
      <c r="A5399"/>
      <c r="B5399"/>
      <c r="C5399"/>
      <c r="D5399"/>
      <c r="E5399"/>
      <c r="F5399"/>
      <c r="G5399"/>
    </row>
    <row r="5400" spans="1:7" ht="15" customHeight="1" x14ac:dyDescent="0.2">
      <c r="A5400"/>
      <c r="B5400"/>
      <c r="C5400"/>
      <c r="D5400"/>
      <c r="E5400"/>
      <c r="F5400"/>
      <c r="G5400"/>
    </row>
    <row r="5401" spans="1:7" ht="15" customHeight="1" x14ac:dyDescent="0.2">
      <c r="A5401"/>
      <c r="B5401"/>
      <c r="C5401"/>
      <c r="D5401"/>
      <c r="E5401"/>
      <c r="F5401"/>
      <c r="G5401"/>
    </row>
    <row r="5402" spans="1:7" ht="15" customHeight="1" x14ac:dyDescent="0.2">
      <c r="A5402"/>
      <c r="B5402"/>
      <c r="C5402"/>
      <c r="D5402"/>
      <c r="E5402"/>
      <c r="F5402"/>
      <c r="G5402"/>
    </row>
    <row r="5403" spans="1:7" ht="15" customHeight="1" x14ac:dyDescent="0.2">
      <c r="A5403"/>
      <c r="B5403"/>
      <c r="C5403"/>
      <c r="D5403"/>
      <c r="E5403"/>
      <c r="F5403"/>
      <c r="G5403"/>
    </row>
    <row r="5404" spans="1:7" ht="15" customHeight="1" x14ac:dyDescent="0.2">
      <c r="A5404"/>
      <c r="B5404"/>
      <c r="C5404"/>
      <c r="D5404"/>
      <c r="E5404"/>
      <c r="F5404"/>
      <c r="G5404"/>
    </row>
    <row r="5405" spans="1:7" ht="15" customHeight="1" x14ac:dyDescent="0.2">
      <c r="A5405"/>
      <c r="B5405"/>
      <c r="C5405"/>
      <c r="D5405"/>
      <c r="E5405"/>
      <c r="F5405"/>
      <c r="G5405"/>
    </row>
    <row r="5406" spans="1:7" ht="15" customHeight="1" x14ac:dyDescent="0.2">
      <c r="A5406"/>
      <c r="B5406"/>
      <c r="C5406"/>
      <c r="D5406"/>
      <c r="E5406"/>
      <c r="F5406"/>
      <c r="G5406"/>
    </row>
    <row r="5407" spans="1:7" ht="15" customHeight="1" x14ac:dyDescent="0.2">
      <c r="A5407"/>
      <c r="B5407"/>
      <c r="C5407"/>
      <c r="D5407"/>
      <c r="E5407"/>
      <c r="F5407"/>
      <c r="G5407"/>
    </row>
    <row r="5408" spans="1:7" ht="15" customHeight="1" x14ac:dyDescent="0.2">
      <c r="A5408"/>
      <c r="B5408"/>
      <c r="C5408"/>
      <c r="D5408"/>
      <c r="E5408"/>
      <c r="F5408"/>
      <c r="G5408"/>
    </row>
    <row r="5409" spans="1:7" ht="15" customHeight="1" x14ac:dyDescent="0.2">
      <c r="A5409"/>
      <c r="B5409"/>
      <c r="C5409"/>
      <c r="D5409"/>
      <c r="E5409"/>
      <c r="F5409"/>
      <c r="G5409"/>
    </row>
    <row r="5410" spans="1:7" ht="15" customHeight="1" x14ac:dyDescent="0.2">
      <c r="A5410"/>
      <c r="B5410"/>
      <c r="C5410"/>
      <c r="D5410"/>
      <c r="E5410"/>
      <c r="F5410"/>
      <c r="G5410"/>
    </row>
    <row r="5411" spans="1:7" ht="15" customHeight="1" x14ac:dyDescent="0.2">
      <c r="A5411"/>
      <c r="B5411"/>
      <c r="C5411"/>
      <c r="D5411"/>
      <c r="E5411"/>
      <c r="F5411"/>
      <c r="G5411"/>
    </row>
    <row r="5412" spans="1:7" ht="15" customHeight="1" x14ac:dyDescent="0.2">
      <c r="A5412"/>
      <c r="B5412"/>
      <c r="C5412"/>
      <c r="D5412"/>
      <c r="E5412"/>
      <c r="F5412"/>
      <c r="G5412"/>
    </row>
    <row r="5413" spans="1:7" ht="15" customHeight="1" x14ac:dyDescent="0.2">
      <c r="A5413"/>
      <c r="B5413"/>
      <c r="C5413"/>
      <c r="D5413"/>
      <c r="E5413"/>
      <c r="F5413"/>
      <c r="G5413"/>
    </row>
    <row r="5414" spans="1:7" ht="15" customHeight="1" x14ac:dyDescent="0.2">
      <c r="A5414"/>
      <c r="B5414"/>
      <c r="C5414"/>
      <c r="D5414"/>
      <c r="E5414"/>
      <c r="F5414"/>
      <c r="G5414"/>
    </row>
    <row r="5415" spans="1:7" ht="15" customHeight="1" x14ac:dyDescent="0.2">
      <c r="A5415"/>
      <c r="B5415"/>
      <c r="C5415"/>
      <c r="D5415"/>
      <c r="E5415"/>
      <c r="F5415"/>
      <c r="G5415"/>
    </row>
    <row r="5416" spans="1:7" ht="15" customHeight="1" x14ac:dyDescent="0.2">
      <c r="A5416"/>
      <c r="B5416"/>
      <c r="C5416"/>
      <c r="D5416"/>
      <c r="E5416"/>
      <c r="F5416"/>
      <c r="G5416"/>
    </row>
    <row r="5417" spans="1:7" ht="15" customHeight="1" x14ac:dyDescent="0.2">
      <c r="A5417"/>
      <c r="B5417"/>
      <c r="C5417"/>
      <c r="D5417"/>
      <c r="E5417"/>
      <c r="F5417"/>
      <c r="G5417"/>
    </row>
    <row r="5418" spans="1:7" ht="15" customHeight="1" x14ac:dyDescent="0.2">
      <c r="A5418"/>
      <c r="B5418"/>
      <c r="C5418"/>
      <c r="D5418"/>
      <c r="E5418"/>
      <c r="F5418"/>
      <c r="G5418"/>
    </row>
    <row r="5419" spans="1:7" ht="15" customHeight="1" x14ac:dyDescent="0.2">
      <c r="A5419"/>
      <c r="B5419"/>
      <c r="C5419"/>
      <c r="D5419"/>
      <c r="E5419"/>
      <c r="F5419"/>
      <c r="G5419"/>
    </row>
    <row r="5420" spans="1:7" ht="15" customHeight="1" x14ac:dyDescent="0.2">
      <c r="A5420"/>
      <c r="B5420"/>
      <c r="C5420"/>
      <c r="D5420"/>
      <c r="E5420"/>
      <c r="F5420"/>
      <c r="G5420"/>
    </row>
    <row r="5421" spans="1:7" ht="15" customHeight="1" x14ac:dyDescent="0.2">
      <c r="A5421"/>
      <c r="B5421"/>
      <c r="C5421"/>
      <c r="D5421"/>
      <c r="E5421"/>
      <c r="F5421"/>
      <c r="G5421"/>
    </row>
    <row r="5422" spans="1:7" ht="15" customHeight="1" x14ac:dyDescent="0.2">
      <c r="A5422"/>
      <c r="B5422"/>
      <c r="C5422"/>
      <c r="D5422"/>
      <c r="E5422"/>
      <c r="F5422"/>
      <c r="G5422"/>
    </row>
    <row r="5423" spans="1:7" ht="15" customHeight="1" x14ac:dyDescent="0.2">
      <c r="A5423"/>
      <c r="B5423"/>
      <c r="C5423"/>
      <c r="D5423"/>
      <c r="E5423"/>
      <c r="F5423"/>
      <c r="G5423"/>
    </row>
    <row r="5424" spans="1:7" ht="15" customHeight="1" x14ac:dyDescent="0.2">
      <c r="A5424"/>
      <c r="B5424"/>
      <c r="C5424"/>
      <c r="D5424"/>
      <c r="E5424"/>
      <c r="F5424"/>
      <c r="G5424"/>
    </row>
    <row r="5425" spans="1:7" ht="15" customHeight="1" x14ac:dyDescent="0.2">
      <c r="A5425"/>
      <c r="B5425"/>
      <c r="C5425"/>
      <c r="D5425"/>
      <c r="E5425"/>
      <c r="F5425"/>
      <c r="G5425"/>
    </row>
    <row r="5426" spans="1:7" ht="15" customHeight="1" x14ac:dyDescent="0.2">
      <c r="A5426"/>
      <c r="B5426"/>
      <c r="C5426"/>
      <c r="D5426"/>
      <c r="E5426"/>
      <c r="F5426"/>
      <c r="G5426"/>
    </row>
    <row r="5427" spans="1:7" ht="15" customHeight="1" x14ac:dyDescent="0.2">
      <c r="A5427"/>
      <c r="B5427"/>
      <c r="C5427"/>
      <c r="D5427"/>
      <c r="E5427"/>
      <c r="F5427"/>
      <c r="G5427"/>
    </row>
    <row r="5428" spans="1:7" ht="15" customHeight="1" x14ac:dyDescent="0.2">
      <c r="A5428"/>
      <c r="B5428"/>
      <c r="C5428"/>
      <c r="D5428"/>
      <c r="E5428"/>
      <c r="F5428"/>
      <c r="G5428"/>
    </row>
    <row r="5429" spans="1:7" ht="15" customHeight="1" x14ac:dyDescent="0.2">
      <c r="A5429"/>
      <c r="B5429"/>
      <c r="C5429"/>
      <c r="D5429"/>
      <c r="E5429"/>
      <c r="F5429"/>
      <c r="G5429"/>
    </row>
    <row r="5430" spans="1:7" ht="15" customHeight="1" x14ac:dyDescent="0.2">
      <c r="A5430"/>
      <c r="B5430"/>
      <c r="C5430"/>
      <c r="D5430"/>
      <c r="E5430"/>
      <c r="F5430"/>
      <c r="G5430"/>
    </row>
    <row r="5431" spans="1:7" ht="15" customHeight="1" x14ac:dyDescent="0.2">
      <c r="A5431"/>
      <c r="B5431"/>
      <c r="C5431"/>
      <c r="D5431"/>
      <c r="E5431"/>
      <c r="F5431"/>
      <c r="G5431"/>
    </row>
    <row r="5432" spans="1:7" ht="15" customHeight="1" x14ac:dyDescent="0.2">
      <c r="A5432"/>
      <c r="B5432"/>
      <c r="C5432"/>
      <c r="D5432"/>
      <c r="E5432"/>
      <c r="F5432"/>
      <c r="G5432"/>
    </row>
    <row r="5433" spans="1:7" ht="15" customHeight="1" x14ac:dyDescent="0.2">
      <c r="A5433"/>
      <c r="B5433"/>
      <c r="C5433"/>
      <c r="D5433"/>
      <c r="E5433"/>
      <c r="F5433"/>
      <c r="G5433"/>
    </row>
    <row r="5434" spans="1:7" ht="15" customHeight="1" x14ac:dyDescent="0.2">
      <c r="A5434"/>
      <c r="B5434"/>
      <c r="C5434"/>
      <c r="D5434"/>
      <c r="E5434"/>
      <c r="F5434"/>
      <c r="G5434"/>
    </row>
    <row r="5435" spans="1:7" ht="15" customHeight="1" x14ac:dyDescent="0.2">
      <c r="A5435"/>
      <c r="B5435"/>
      <c r="C5435"/>
      <c r="D5435"/>
      <c r="E5435"/>
      <c r="F5435"/>
      <c r="G5435"/>
    </row>
    <row r="5436" spans="1:7" ht="15" customHeight="1" x14ac:dyDescent="0.2">
      <c r="A5436"/>
      <c r="B5436"/>
      <c r="C5436"/>
      <c r="D5436"/>
      <c r="E5436"/>
      <c r="F5436"/>
      <c r="G5436"/>
    </row>
    <row r="5437" spans="1:7" ht="15" customHeight="1" x14ac:dyDescent="0.2">
      <c r="A5437"/>
      <c r="B5437"/>
      <c r="C5437"/>
      <c r="D5437"/>
      <c r="E5437"/>
      <c r="F5437"/>
      <c r="G5437"/>
    </row>
    <row r="5438" spans="1:7" ht="15" customHeight="1" x14ac:dyDescent="0.2">
      <c r="A5438"/>
      <c r="B5438"/>
      <c r="C5438"/>
      <c r="D5438"/>
      <c r="E5438"/>
      <c r="F5438"/>
      <c r="G5438"/>
    </row>
    <row r="5439" spans="1:7" ht="15" customHeight="1" x14ac:dyDescent="0.2">
      <c r="A5439"/>
      <c r="B5439"/>
      <c r="C5439"/>
      <c r="D5439"/>
      <c r="E5439"/>
      <c r="F5439"/>
      <c r="G5439"/>
    </row>
    <row r="5440" spans="1:7" ht="15" customHeight="1" x14ac:dyDescent="0.2">
      <c r="A5440"/>
      <c r="B5440"/>
      <c r="C5440"/>
      <c r="D5440"/>
      <c r="E5440"/>
      <c r="F5440"/>
      <c r="G5440"/>
    </row>
    <row r="5441" spans="1:7" ht="15" customHeight="1" x14ac:dyDescent="0.2">
      <c r="A5441"/>
      <c r="B5441"/>
      <c r="C5441"/>
      <c r="D5441"/>
      <c r="E5441"/>
      <c r="F5441"/>
      <c r="G5441"/>
    </row>
    <row r="5442" spans="1:7" ht="15" customHeight="1" x14ac:dyDescent="0.2">
      <c r="A5442"/>
      <c r="B5442"/>
      <c r="C5442"/>
      <c r="D5442"/>
      <c r="E5442"/>
      <c r="F5442"/>
      <c r="G5442"/>
    </row>
    <row r="5443" spans="1:7" ht="15" customHeight="1" x14ac:dyDescent="0.2">
      <c r="A5443"/>
      <c r="B5443"/>
      <c r="C5443"/>
      <c r="D5443"/>
      <c r="E5443"/>
      <c r="F5443"/>
      <c r="G5443"/>
    </row>
    <row r="5444" spans="1:7" ht="15" customHeight="1" x14ac:dyDescent="0.2">
      <c r="A5444"/>
      <c r="B5444"/>
      <c r="C5444"/>
      <c r="D5444"/>
      <c r="E5444"/>
      <c r="F5444"/>
      <c r="G5444"/>
    </row>
    <row r="5445" spans="1:7" ht="15" customHeight="1" x14ac:dyDescent="0.2">
      <c r="A5445"/>
      <c r="B5445"/>
      <c r="C5445"/>
      <c r="D5445"/>
      <c r="E5445"/>
      <c r="F5445"/>
      <c r="G5445"/>
    </row>
    <row r="5446" spans="1:7" ht="15" customHeight="1" x14ac:dyDescent="0.2">
      <c r="A5446"/>
      <c r="B5446"/>
      <c r="C5446"/>
      <c r="D5446"/>
      <c r="E5446"/>
      <c r="F5446"/>
      <c r="G5446"/>
    </row>
    <row r="5447" spans="1:7" ht="15" customHeight="1" x14ac:dyDescent="0.2">
      <c r="A5447"/>
      <c r="B5447"/>
      <c r="C5447"/>
      <c r="D5447"/>
      <c r="E5447"/>
      <c r="F5447"/>
      <c r="G5447"/>
    </row>
    <row r="5448" spans="1:7" ht="15" customHeight="1" x14ac:dyDescent="0.2">
      <c r="A5448"/>
      <c r="B5448"/>
      <c r="C5448"/>
      <c r="D5448"/>
      <c r="E5448"/>
      <c r="F5448"/>
      <c r="G5448"/>
    </row>
    <row r="5449" spans="1:7" ht="15" customHeight="1" x14ac:dyDescent="0.2">
      <c r="A5449"/>
      <c r="B5449"/>
      <c r="C5449"/>
      <c r="D5449"/>
      <c r="E5449"/>
      <c r="F5449"/>
      <c r="G5449"/>
    </row>
    <row r="5450" spans="1:7" ht="15" customHeight="1" x14ac:dyDescent="0.2">
      <c r="A5450"/>
      <c r="B5450"/>
      <c r="C5450"/>
      <c r="D5450"/>
      <c r="E5450"/>
      <c r="F5450"/>
      <c r="G5450"/>
    </row>
    <row r="5451" spans="1:7" ht="15" customHeight="1" x14ac:dyDescent="0.2">
      <c r="A5451"/>
      <c r="B5451"/>
      <c r="C5451"/>
      <c r="D5451"/>
      <c r="E5451"/>
      <c r="F5451"/>
      <c r="G5451"/>
    </row>
    <row r="5452" spans="1:7" ht="15" customHeight="1" x14ac:dyDescent="0.2">
      <c r="A5452"/>
      <c r="B5452"/>
      <c r="C5452"/>
      <c r="D5452"/>
      <c r="E5452"/>
      <c r="F5452"/>
      <c r="G5452"/>
    </row>
    <row r="5453" spans="1:7" ht="15" customHeight="1" x14ac:dyDescent="0.2">
      <c r="A5453"/>
      <c r="B5453"/>
      <c r="C5453"/>
      <c r="D5453"/>
      <c r="E5453"/>
      <c r="F5453"/>
      <c r="G5453"/>
    </row>
    <row r="5454" spans="1:7" ht="15" customHeight="1" x14ac:dyDescent="0.2">
      <c r="A5454"/>
      <c r="B5454"/>
      <c r="C5454"/>
      <c r="D5454"/>
      <c r="E5454"/>
      <c r="F5454"/>
      <c r="G5454"/>
    </row>
    <row r="5455" spans="1:7" ht="15" customHeight="1" x14ac:dyDescent="0.2">
      <c r="A5455"/>
      <c r="B5455"/>
      <c r="C5455"/>
      <c r="D5455"/>
      <c r="E5455"/>
      <c r="F5455"/>
      <c r="G5455"/>
    </row>
    <row r="5456" spans="1:7" ht="15" customHeight="1" x14ac:dyDescent="0.2">
      <c r="A5456"/>
      <c r="B5456"/>
      <c r="C5456"/>
      <c r="D5456"/>
      <c r="E5456"/>
      <c r="F5456"/>
      <c r="G5456"/>
    </row>
    <row r="5457" spans="1:7" ht="15" customHeight="1" x14ac:dyDescent="0.2">
      <c r="A5457"/>
      <c r="B5457"/>
      <c r="C5457"/>
      <c r="D5457"/>
      <c r="E5457"/>
      <c r="F5457"/>
      <c r="G5457"/>
    </row>
    <row r="5458" spans="1:7" ht="15" customHeight="1" x14ac:dyDescent="0.2">
      <c r="A5458"/>
      <c r="B5458"/>
      <c r="C5458"/>
      <c r="D5458"/>
      <c r="E5458"/>
      <c r="F5458"/>
      <c r="G5458"/>
    </row>
    <row r="5459" spans="1:7" ht="15" customHeight="1" x14ac:dyDescent="0.2">
      <c r="A5459"/>
      <c r="B5459"/>
      <c r="C5459"/>
      <c r="D5459"/>
      <c r="E5459"/>
      <c r="F5459"/>
      <c r="G5459"/>
    </row>
    <row r="5460" spans="1:7" ht="15" customHeight="1" x14ac:dyDescent="0.2">
      <c r="A5460"/>
      <c r="B5460"/>
      <c r="C5460"/>
      <c r="D5460"/>
      <c r="E5460"/>
      <c r="F5460"/>
      <c r="G5460"/>
    </row>
    <row r="5461" spans="1:7" ht="15" customHeight="1" x14ac:dyDescent="0.2">
      <c r="A5461"/>
      <c r="B5461"/>
      <c r="C5461"/>
      <c r="D5461"/>
      <c r="E5461"/>
      <c r="F5461"/>
      <c r="G5461"/>
    </row>
    <row r="5462" spans="1:7" ht="15" customHeight="1" x14ac:dyDescent="0.2">
      <c r="A5462"/>
      <c r="B5462"/>
      <c r="C5462"/>
      <c r="D5462"/>
      <c r="E5462"/>
      <c r="F5462"/>
      <c r="G5462"/>
    </row>
    <row r="5463" spans="1:7" ht="15" customHeight="1" x14ac:dyDescent="0.2">
      <c r="A5463"/>
      <c r="B5463"/>
      <c r="C5463"/>
      <c r="D5463"/>
      <c r="E5463"/>
      <c r="F5463"/>
      <c r="G5463"/>
    </row>
    <row r="5464" spans="1:7" ht="15" customHeight="1" x14ac:dyDescent="0.2">
      <c r="A5464"/>
      <c r="B5464"/>
      <c r="C5464"/>
      <c r="D5464"/>
      <c r="E5464"/>
      <c r="F5464"/>
      <c r="G5464"/>
    </row>
    <row r="5465" spans="1:7" ht="15" customHeight="1" x14ac:dyDescent="0.2">
      <c r="A5465"/>
      <c r="B5465"/>
      <c r="C5465"/>
      <c r="D5465"/>
      <c r="E5465"/>
      <c r="F5465"/>
      <c r="G5465"/>
    </row>
    <row r="5466" spans="1:7" ht="15" customHeight="1" x14ac:dyDescent="0.2">
      <c r="A5466"/>
      <c r="B5466"/>
      <c r="C5466"/>
      <c r="D5466"/>
      <c r="E5466"/>
      <c r="F5466"/>
      <c r="G5466"/>
    </row>
    <row r="5467" spans="1:7" ht="15" customHeight="1" x14ac:dyDescent="0.2">
      <c r="A5467"/>
      <c r="B5467"/>
      <c r="C5467"/>
      <c r="D5467"/>
      <c r="E5467"/>
      <c r="F5467"/>
      <c r="G5467"/>
    </row>
    <row r="5468" spans="1:7" ht="15" customHeight="1" x14ac:dyDescent="0.2">
      <c r="A5468"/>
      <c r="B5468"/>
      <c r="C5468"/>
      <c r="D5468"/>
      <c r="E5468"/>
      <c r="F5468"/>
      <c r="G5468"/>
    </row>
    <row r="5469" spans="1:7" ht="15" customHeight="1" x14ac:dyDescent="0.2">
      <c r="A5469"/>
      <c r="B5469"/>
      <c r="C5469"/>
      <c r="D5469"/>
      <c r="E5469"/>
      <c r="F5469"/>
      <c r="G5469"/>
    </row>
    <row r="5470" spans="1:7" ht="15" customHeight="1" x14ac:dyDescent="0.2">
      <c r="A5470"/>
      <c r="B5470"/>
      <c r="C5470"/>
      <c r="D5470"/>
      <c r="E5470"/>
      <c r="F5470"/>
      <c r="G5470"/>
    </row>
    <row r="5471" spans="1:7" ht="15" customHeight="1" x14ac:dyDescent="0.2">
      <c r="A5471"/>
      <c r="B5471"/>
      <c r="C5471"/>
      <c r="D5471"/>
      <c r="E5471"/>
      <c r="F5471"/>
      <c r="G5471"/>
    </row>
    <row r="5472" spans="1:7" ht="15" customHeight="1" x14ac:dyDescent="0.2">
      <c r="A5472"/>
      <c r="B5472"/>
      <c r="C5472"/>
      <c r="D5472"/>
      <c r="E5472"/>
      <c r="F5472"/>
      <c r="G5472"/>
    </row>
    <row r="5473" spans="1:7" ht="15" customHeight="1" x14ac:dyDescent="0.2">
      <c r="A5473"/>
      <c r="B5473"/>
      <c r="C5473"/>
      <c r="D5473"/>
      <c r="E5473"/>
      <c r="F5473"/>
      <c r="G5473"/>
    </row>
    <row r="5474" spans="1:7" ht="15" customHeight="1" x14ac:dyDescent="0.2">
      <c r="A5474"/>
      <c r="B5474"/>
      <c r="C5474"/>
      <c r="D5474"/>
      <c r="E5474"/>
      <c r="F5474"/>
      <c r="G5474"/>
    </row>
    <row r="5475" spans="1:7" ht="15" customHeight="1" x14ac:dyDescent="0.2">
      <c r="A5475"/>
      <c r="B5475"/>
      <c r="C5475"/>
      <c r="D5475"/>
      <c r="E5475"/>
      <c r="F5475"/>
      <c r="G5475"/>
    </row>
    <row r="5476" spans="1:7" ht="15" customHeight="1" x14ac:dyDescent="0.2">
      <c r="A5476"/>
      <c r="B5476"/>
      <c r="C5476"/>
      <c r="D5476"/>
      <c r="E5476"/>
      <c r="F5476"/>
      <c r="G5476"/>
    </row>
    <row r="5477" spans="1:7" ht="15" customHeight="1" x14ac:dyDescent="0.2">
      <c r="A5477"/>
      <c r="B5477"/>
      <c r="C5477"/>
      <c r="D5477"/>
      <c r="E5477"/>
      <c r="F5477"/>
      <c r="G5477"/>
    </row>
    <row r="5478" spans="1:7" ht="15" customHeight="1" x14ac:dyDescent="0.2">
      <c r="A5478"/>
      <c r="B5478"/>
      <c r="C5478"/>
      <c r="D5478"/>
      <c r="E5478"/>
      <c r="F5478"/>
      <c r="G5478"/>
    </row>
    <row r="5479" spans="1:7" ht="15" customHeight="1" x14ac:dyDescent="0.2">
      <c r="A5479"/>
      <c r="B5479"/>
      <c r="C5479"/>
      <c r="D5479"/>
      <c r="E5479"/>
      <c r="F5479"/>
      <c r="G5479"/>
    </row>
    <row r="5480" spans="1:7" ht="15" customHeight="1" x14ac:dyDescent="0.2">
      <c r="A5480"/>
      <c r="B5480"/>
      <c r="C5480"/>
      <c r="D5480"/>
      <c r="E5480"/>
      <c r="F5480"/>
      <c r="G5480"/>
    </row>
    <row r="5481" spans="1:7" ht="15" customHeight="1" x14ac:dyDescent="0.2">
      <c r="A5481"/>
      <c r="B5481"/>
      <c r="C5481"/>
      <c r="D5481"/>
      <c r="E5481"/>
      <c r="F5481"/>
      <c r="G5481"/>
    </row>
    <row r="5482" spans="1:7" ht="15" customHeight="1" x14ac:dyDescent="0.2">
      <c r="A5482"/>
      <c r="B5482"/>
      <c r="C5482"/>
      <c r="D5482"/>
      <c r="E5482"/>
      <c r="F5482"/>
      <c r="G5482"/>
    </row>
    <row r="5483" spans="1:7" ht="15" customHeight="1" x14ac:dyDescent="0.2">
      <c r="A5483"/>
      <c r="B5483"/>
      <c r="C5483"/>
      <c r="D5483"/>
      <c r="E5483"/>
      <c r="F5483"/>
      <c r="G5483"/>
    </row>
    <row r="5484" spans="1:7" ht="15" customHeight="1" x14ac:dyDescent="0.2">
      <c r="A5484"/>
      <c r="B5484"/>
      <c r="C5484"/>
      <c r="D5484"/>
      <c r="E5484"/>
      <c r="F5484"/>
      <c r="G5484"/>
    </row>
    <row r="5485" spans="1:7" ht="15" customHeight="1" x14ac:dyDescent="0.2">
      <c r="A5485"/>
      <c r="B5485"/>
      <c r="C5485"/>
      <c r="D5485"/>
      <c r="E5485"/>
      <c r="F5485"/>
      <c r="G5485"/>
    </row>
    <row r="5486" spans="1:7" ht="15" customHeight="1" x14ac:dyDescent="0.2">
      <c r="A5486"/>
      <c r="B5486"/>
      <c r="C5486"/>
      <c r="D5486"/>
      <c r="E5486"/>
      <c r="F5486"/>
      <c r="G5486"/>
    </row>
    <row r="5487" spans="1:7" ht="15" customHeight="1" x14ac:dyDescent="0.2">
      <c r="A5487"/>
      <c r="B5487"/>
      <c r="C5487"/>
      <c r="D5487"/>
      <c r="E5487"/>
      <c r="F5487"/>
      <c r="G5487"/>
    </row>
    <row r="5488" spans="1:7" ht="15" customHeight="1" x14ac:dyDescent="0.2">
      <c r="A5488"/>
      <c r="B5488"/>
      <c r="C5488"/>
      <c r="D5488"/>
      <c r="E5488"/>
      <c r="F5488"/>
      <c r="G5488"/>
    </row>
    <row r="5489" spans="1:7" ht="15" customHeight="1" x14ac:dyDescent="0.2">
      <c r="A5489"/>
      <c r="B5489"/>
      <c r="C5489"/>
      <c r="D5489"/>
      <c r="E5489"/>
      <c r="F5489"/>
      <c r="G5489"/>
    </row>
    <row r="5490" spans="1:7" ht="15" customHeight="1" x14ac:dyDescent="0.2">
      <c r="A5490"/>
      <c r="B5490"/>
      <c r="C5490"/>
      <c r="D5490"/>
      <c r="E5490"/>
      <c r="F5490"/>
      <c r="G5490"/>
    </row>
    <row r="5491" spans="1:7" ht="15" customHeight="1" x14ac:dyDescent="0.2">
      <c r="A5491"/>
      <c r="B5491"/>
      <c r="C5491"/>
      <c r="D5491"/>
      <c r="E5491"/>
      <c r="F5491"/>
      <c r="G5491"/>
    </row>
    <row r="5492" spans="1:7" ht="15" customHeight="1" x14ac:dyDescent="0.2">
      <c r="A5492"/>
      <c r="B5492"/>
      <c r="C5492"/>
      <c r="D5492"/>
      <c r="E5492"/>
      <c r="F5492"/>
      <c r="G5492"/>
    </row>
    <row r="5493" spans="1:7" ht="15" customHeight="1" x14ac:dyDescent="0.2">
      <c r="A5493"/>
      <c r="B5493"/>
      <c r="C5493"/>
      <c r="D5493"/>
      <c r="E5493"/>
      <c r="F5493"/>
      <c r="G5493"/>
    </row>
    <row r="5494" spans="1:7" ht="15" customHeight="1" x14ac:dyDescent="0.2">
      <c r="A5494"/>
      <c r="B5494"/>
      <c r="C5494"/>
      <c r="D5494"/>
      <c r="E5494"/>
      <c r="F5494"/>
      <c r="G5494"/>
    </row>
    <row r="5495" spans="1:7" ht="15" customHeight="1" x14ac:dyDescent="0.2">
      <c r="A5495"/>
      <c r="B5495"/>
      <c r="C5495"/>
      <c r="D5495"/>
      <c r="E5495"/>
      <c r="F5495"/>
      <c r="G5495"/>
    </row>
    <row r="5496" spans="1:7" ht="15" customHeight="1" x14ac:dyDescent="0.2">
      <c r="A5496"/>
      <c r="B5496"/>
      <c r="C5496"/>
      <c r="D5496"/>
      <c r="E5496"/>
      <c r="F5496"/>
      <c r="G5496"/>
    </row>
    <row r="5497" spans="1:7" ht="15" customHeight="1" x14ac:dyDescent="0.2">
      <c r="A5497"/>
      <c r="B5497"/>
      <c r="C5497"/>
      <c r="D5497"/>
      <c r="E5497"/>
      <c r="F5497"/>
      <c r="G5497"/>
    </row>
    <row r="5498" spans="1:7" ht="15" customHeight="1" x14ac:dyDescent="0.2">
      <c r="A5498"/>
      <c r="B5498"/>
      <c r="C5498"/>
      <c r="D5498"/>
      <c r="E5498"/>
      <c r="F5498"/>
      <c r="G5498"/>
    </row>
    <row r="5499" spans="1:7" ht="15" customHeight="1" x14ac:dyDescent="0.2">
      <c r="A5499"/>
      <c r="B5499"/>
      <c r="C5499"/>
      <c r="D5499"/>
      <c r="E5499"/>
      <c r="F5499"/>
      <c r="G5499"/>
    </row>
    <row r="5500" spans="1:7" ht="15" customHeight="1" x14ac:dyDescent="0.2">
      <c r="A5500"/>
      <c r="B5500"/>
      <c r="C5500"/>
      <c r="D5500"/>
      <c r="E5500"/>
      <c r="F5500"/>
      <c r="G5500"/>
    </row>
    <row r="5501" spans="1:7" ht="15" customHeight="1" x14ac:dyDescent="0.2">
      <c r="A5501"/>
      <c r="B5501"/>
      <c r="C5501"/>
      <c r="D5501"/>
      <c r="E5501"/>
      <c r="F5501"/>
      <c r="G5501"/>
    </row>
    <row r="5502" spans="1:7" ht="15" customHeight="1" x14ac:dyDescent="0.2">
      <c r="A5502"/>
      <c r="B5502"/>
      <c r="C5502"/>
      <c r="D5502"/>
      <c r="E5502"/>
      <c r="F5502"/>
      <c r="G5502"/>
    </row>
    <row r="5503" spans="1:7" ht="15" customHeight="1" x14ac:dyDescent="0.2">
      <c r="A5503"/>
      <c r="B5503"/>
      <c r="C5503"/>
      <c r="D5503"/>
      <c r="E5503"/>
      <c r="F5503"/>
      <c r="G5503"/>
    </row>
    <row r="5504" spans="1:7" ht="15" customHeight="1" x14ac:dyDescent="0.2">
      <c r="A5504"/>
      <c r="B5504"/>
      <c r="C5504"/>
      <c r="D5504"/>
      <c r="E5504"/>
      <c r="F5504"/>
      <c r="G5504"/>
    </row>
    <row r="5505" spans="1:7" ht="15" customHeight="1" x14ac:dyDescent="0.2">
      <c r="A5505"/>
      <c r="B5505"/>
      <c r="C5505"/>
      <c r="D5505"/>
      <c r="E5505"/>
      <c r="F5505"/>
      <c r="G5505"/>
    </row>
    <row r="5506" spans="1:7" ht="15" customHeight="1" x14ac:dyDescent="0.2">
      <c r="A5506"/>
      <c r="B5506"/>
      <c r="C5506"/>
      <c r="D5506"/>
      <c r="E5506"/>
      <c r="F5506"/>
      <c r="G5506"/>
    </row>
    <row r="5507" spans="1:7" ht="15" customHeight="1" x14ac:dyDescent="0.2">
      <c r="A5507"/>
      <c r="B5507"/>
      <c r="C5507"/>
      <c r="D5507"/>
      <c r="E5507"/>
      <c r="F5507"/>
      <c r="G5507"/>
    </row>
    <row r="5508" spans="1:7" ht="15" customHeight="1" x14ac:dyDescent="0.2">
      <c r="A5508"/>
      <c r="B5508"/>
      <c r="C5508"/>
      <c r="D5508"/>
      <c r="E5508"/>
      <c r="F5508"/>
      <c r="G5508"/>
    </row>
    <row r="5509" spans="1:7" ht="15" customHeight="1" x14ac:dyDescent="0.2">
      <c r="A5509"/>
      <c r="B5509"/>
      <c r="C5509"/>
      <c r="D5509"/>
      <c r="E5509"/>
      <c r="F5509"/>
      <c r="G5509"/>
    </row>
    <row r="5510" spans="1:7" ht="15" customHeight="1" x14ac:dyDescent="0.2">
      <c r="A5510"/>
      <c r="B5510"/>
      <c r="C5510"/>
      <c r="D5510"/>
      <c r="E5510"/>
      <c r="F5510"/>
      <c r="G5510"/>
    </row>
    <row r="5511" spans="1:7" ht="15" customHeight="1" x14ac:dyDescent="0.2">
      <c r="A5511"/>
      <c r="B5511"/>
      <c r="C5511"/>
      <c r="D5511"/>
      <c r="E5511"/>
      <c r="F5511"/>
      <c r="G5511"/>
    </row>
    <row r="5512" spans="1:7" ht="15" customHeight="1" x14ac:dyDescent="0.2">
      <c r="A5512"/>
      <c r="B5512"/>
      <c r="C5512"/>
      <c r="D5512"/>
      <c r="E5512"/>
      <c r="F5512"/>
      <c r="G5512"/>
    </row>
    <row r="5513" spans="1:7" ht="15" customHeight="1" x14ac:dyDescent="0.2">
      <c r="A5513"/>
      <c r="B5513"/>
      <c r="C5513"/>
      <c r="D5513"/>
      <c r="E5513"/>
      <c r="F5513"/>
      <c r="G5513"/>
    </row>
    <row r="5514" spans="1:7" ht="15" customHeight="1" x14ac:dyDescent="0.2">
      <c r="A5514"/>
      <c r="B5514"/>
      <c r="C5514"/>
      <c r="D5514"/>
      <c r="E5514"/>
      <c r="F5514"/>
      <c r="G5514"/>
    </row>
    <row r="5515" spans="1:7" ht="15" customHeight="1" x14ac:dyDescent="0.2">
      <c r="A5515"/>
      <c r="B5515"/>
      <c r="C5515"/>
      <c r="D5515"/>
      <c r="E5515"/>
      <c r="F5515"/>
      <c r="G5515"/>
    </row>
    <row r="5516" spans="1:7" ht="15" customHeight="1" x14ac:dyDescent="0.2">
      <c r="A5516"/>
      <c r="B5516"/>
      <c r="C5516"/>
      <c r="D5516"/>
      <c r="E5516"/>
      <c r="F5516"/>
      <c r="G5516"/>
    </row>
    <row r="5517" spans="1:7" ht="15" customHeight="1" x14ac:dyDescent="0.2">
      <c r="A5517"/>
      <c r="B5517"/>
      <c r="C5517"/>
      <c r="D5517"/>
      <c r="E5517"/>
      <c r="F5517"/>
      <c r="G5517"/>
    </row>
    <row r="5518" spans="1:7" ht="15" customHeight="1" x14ac:dyDescent="0.2">
      <c r="A5518"/>
      <c r="B5518"/>
      <c r="C5518"/>
      <c r="D5518"/>
      <c r="E5518"/>
      <c r="F5518"/>
      <c r="G5518"/>
    </row>
    <row r="5519" spans="1:7" ht="15" customHeight="1" x14ac:dyDescent="0.2">
      <c r="A5519"/>
      <c r="B5519"/>
      <c r="C5519"/>
      <c r="D5519"/>
      <c r="E5519"/>
      <c r="F5519"/>
      <c r="G5519"/>
    </row>
    <row r="5520" spans="1:7" ht="15" customHeight="1" x14ac:dyDescent="0.2">
      <c r="A5520"/>
      <c r="B5520"/>
      <c r="C5520"/>
      <c r="D5520"/>
      <c r="E5520"/>
      <c r="F5520"/>
      <c r="G5520"/>
    </row>
    <row r="5521" spans="1:7" ht="15" customHeight="1" x14ac:dyDescent="0.2">
      <c r="A5521"/>
      <c r="B5521"/>
      <c r="C5521"/>
      <c r="D5521"/>
      <c r="E5521"/>
      <c r="F5521"/>
      <c r="G5521"/>
    </row>
    <row r="5522" spans="1:7" ht="15" customHeight="1" x14ac:dyDescent="0.2">
      <c r="A5522"/>
      <c r="B5522"/>
      <c r="C5522"/>
      <c r="D5522"/>
      <c r="E5522"/>
      <c r="F5522"/>
      <c r="G5522"/>
    </row>
    <row r="5523" spans="1:7" ht="15" customHeight="1" x14ac:dyDescent="0.2">
      <c r="A5523"/>
      <c r="B5523"/>
      <c r="C5523"/>
      <c r="D5523"/>
      <c r="E5523"/>
      <c r="F5523"/>
      <c r="G5523"/>
    </row>
    <row r="5524" spans="1:7" ht="15" customHeight="1" x14ac:dyDescent="0.2">
      <c r="A5524"/>
      <c r="B5524"/>
      <c r="C5524"/>
      <c r="D5524"/>
      <c r="E5524"/>
      <c r="F5524"/>
      <c r="G5524"/>
    </row>
    <row r="5525" spans="1:7" ht="15" customHeight="1" x14ac:dyDescent="0.2">
      <c r="A5525"/>
      <c r="B5525"/>
      <c r="C5525"/>
      <c r="D5525"/>
      <c r="E5525"/>
      <c r="F5525"/>
      <c r="G5525"/>
    </row>
    <row r="5526" spans="1:7" ht="15" customHeight="1" x14ac:dyDescent="0.2">
      <c r="A5526"/>
      <c r="B5526"/>
      <c r="C5526"/>
      <c r="D5526"/>
      <c r="E5526"/>
      <c r="F5526"/>
      <c r="G5526"/>
    </row>
    <row r="5527" spans="1:7" ht="15" customHeight="1" x14ac:dyDescent="0.2">
      <c r="A5527"/>
      <c r="B5527"/>
      <c r="C5527"/>
      <c r="D5527"/>
      <c r="E5527"/>
      <c r="F5527"/>
      <c r="G5527"/>
    </row>
    <row r="5528" spans="1:7" ht="15" customHeight="1" x14ac:dyDescent="0.2">
      <c r="A5528"/>
      <c r="B5528"/>
      <c r="C5528"/>
      <c r="D5528"/>
      <c r="E5528"/>
      <c r="F5528"/>
      <c r="G5528"/>
    </row>
    <row r="5529" spans="1:7" ht="15" customHeight="1" x14ac:dyDescent="0.2">
      <c r="A5529"/>
      <c r="B5529"/>
      <c r="C5529"/>
      <c r="D5529"/>
      <c r="E5529"/>
      <c r="F5529"/>
      <c r="G5529"/>
    </row>
    <row r="5530" spans="1:7" ht="15" customHeight="1" x14ac:dyDescent="0.2">
      <c r="A5530"/>
      <c r="B5530"/>
      <c r="C5530"/>
      <c r="D5530"/>
      <c r="E5530"/>
      <c r="F5530"/>
      <c r="G5530"/>
    </row>
    <row r="5531" spans="1:7" ht="15" customHeight="1" x14ac:dyDescent="0.2">
      <c r="A5531"/>
      <c r="B5531"/>
      <c r="C5531"/>
      <c r="D5531"/>
      <c r="E5531"/>
      <c r="F5531"/>
      <c r="G5531"/>
    </row>
    <row r="5532" spans="1:7" ht="15" customHeight="1" x14ac:dyDescent="0.2">
      <c r="A5532"/>
      <c r="B5532"/>
      <c r="C5532"/>
      <c r="D5532"/>
      <c r="E5532"/>
      <c r="F5532"/>
      <c r="G5532"/>
    </row>
    <row r="5533" spans="1:7" ht="15" customHeight="1" x14ac:dyDescent="0.2">
      <c r="A5533"/>
      <c r="B5533"/>
      <c r="C5533"/>
      <c r="D5533"/>
      <c r="E5533"/>
      <c r="F5533"/>
      <c r="G5533"/>
    </row>
    <row r="5534" spans="1:7" ht="15" customHeight="1" x14ac:dyDescent="0.2">
      <c r="A5534"/>
      <c r="B5534"/>
      <c r="C5534"/>
      <c r="D5534"/>
      <c r="E5534"/>
      <c r="F5534"/>
      <c r="G5534"/>
    </row>
    <row r="5535" spans="1:7" ht="15" customHeight="1" x14ac:dyDescent="0.2">
      <c r="A5535"/>
      <c r="B5535"/>
      <c r="C5535"/>
      <c r="D5535"/>
      <c r="E5535"/>
      <c r="F5535"/>
      <c r="G5535"/>
    </row>
    <row r="5536" spans="1:7" ht="15" customHeight="1" x14ac:dyDescent="0.2">
      <c r="A5536"/>
      <c r="B5536"/>
      <c r="C5536"/>
      <c r="D5536"/>
      <c r="E5536"/>
      <c r="F5536"/>
      <c r="G5536"/>
    </row>
    <row r="5537" spans="1:7" ht="15" customHeight="1" x14ac:dyDescent="0.2">
      <c r="A5537"/>
      <c r="B5537"/>
      <c r="C5537"/>
      <c r="D5537"/>
      <c r="E5537"/>
      <c r="F5537"/>
      <c r="G5537"/>
    </row>
    <row r="5538" spans="1:7" ht="15" customHeight="1" x14ac:dyDescent="0.2">
      <c r="A5538"/>
      <c r="B5538"/>
      <c r="C5538"/>
      <c r="D5538"/>
      <c r="E5538"/>
      <c r="F5538"/>
      <c r="G5538"/>
    </row>
    <row r="5539" spans="1:7" ht="15" customHeight="1" x14ac:dyDescent="0.2">
      <c r="A5539"/>
      <c r="B5539"/>
      <c r="C5539"/>
      <c r="D5539"/>
      <c r="E5539"/>
      <c r="F5539"/>
      <c r="G5539"/>
    </row>
    <row r="5540" spans="1:7" ht="15" customHeight="1" x14ac:dyDescent="0.2">
      <c r="A5540"/>
      <c r="B5540"/>
      <c r="C5540"/>
      <c r="D5540"/>
      <c r="E5540"/>
      <c r="F5540"/>
      <c r="G5540"/>
    </row>
    <row r="5541" spans="1:7" ht="15" customHeight="1" x14ac:dyDescent="0.2">
      <c r="A5541"/>
      <c r="B5541"/>
      <c r="C5541"/>
      <c r="D5541"/>
      <c r="E5541"/>
      <c r="F5541"/>
      <c r="G5541"/>
    </row>
    <row r="5542" spans="1:7" ht="15" customHeight="1" x14ac:dyDescent="0.2">
      <c r="A5542"/>
      <c r="B5542"/>
      <c r="C5542"/>
      <c r="D5542"/>
      <c r="E5542"/>
      <c r="F5542"/>
      <c r="G5542"/>
    </row>
    <row r="5543" spans="1:7" ht="15" customHeight="1" x14ac:dyDescent="0.2">
      <c r="A5543"/>
      <c r="B5543"/>
      <c r="C5543"/>
      <c r="D5543"/>
      <c r="E5543"/>
      <c r="F5543"/>
      <c r="G5543"/>
    </row>
    <row r="5544" spans="1:7" ht="15" customHeight="1" x14ac:dyDescent="0.2">
      <c r="A5544"/>
      <c r="B5544"/>
      <c r="C5544"/>
      <c r="D5544"/>
      <c r="E5544"/>
      <c r="F5544"/>
      <c r="G5544"/>
    </row>
    <row r="5545" spans="1:7" ht="15" customHeight="1" x14ac:dyDescent="0.2">
      <c r="A5545"/>
      <c r="B5545"/>
      <c r="C5545"/>
      <c r="D5545"/>
      <c r="E5545"/>
      <c r="F5545"/>
      <c r="G5545"/>
    </row>
    <row r="5546" spans="1:7" ht="15" customHeight="1" x14ac:dyDescent="0.2">
      <c r="A5546"/>
      <c r="B5546"/>
      <c r="C5546"/>
      <c r="D5546"/>
      <c r="E5546"/>
      <c r="F5546"/>
      <c r="G5546"/>
    </row>
    <row r="5547" spans="1:7" ht="15" customHeight="1" x14ac:dyDescent="0.2">
      <c r="A5547"/>
      <c r="B5547"/>
      <c r="C5547"/>
      <c r="D5547"/>
      <c r="E5547"/>
      <c r="F5547"/>
      <c r="G5547"/>
    </row>
    <row r="5548" spans="1:7" ht="15" customHeight="1" x14ac:dyDescent="0.2">
      <c r="A5548"/>
      <c r="B5548"/>
      <c r="C5548"/>
      <c r="D5548"/>
      <c r="E5548"/>
      <c r="F5548"/>
      <c r="G5548"/>
    </row>
    <row r="5549" spans="1:7" ht="15" customHeight="1" x14ac:dyDescent="0.2">
      <c r="A5549"/>
      <c r="B5549"/>
      <c r="C5549"/>
      <c r="D5549"/>
      <c r="E5549"/>
      <c r="F5549"/>
      <c r="G5549"/>
    </row>
    <row r="5550" spans="1:7" ht="15" customHeight="1" x14ac:dyDescent="0.2">
      <c r="A5550"/>
      <c r="B5550"/>
      <c r="C5550"/>
      <c r="D5550"/>
      <c r="E5550"/>
      <c r="F5550"/>
      <c r="G5550"/>
    </row>
    <row r="5551" spans="1:7" ht="15" customHeight="1" x14ac:dyDescent="0.2">
      <c r="A5551"/>
      <c r="B5551"/>
      <c r="C5551"/>
      <c r="D5551"/>
      <c r="E5551"/>
      <c r="F5551"/>
      <c r="G5551"/>
    </row>
    <row r="5552" spans="1:7" ht="15" customHeight="1" x14ac:dyDescent="0.2">
      <c r="A5552"/>
      <c r="B5552"/>
      <c r="C5552"/>
      <c r="D5552"/>
      <c r="E5552"/>
      <c r="F5552"/>
      <c r="G5552"/>
    </row>
    <row r="5553" spans="1:7" ht="15" customHeight="1" x14ac:dyDescent="0.2">
      <c r="A5553"/>
      <c r="B5553"/>
      <c r="C5553"/>
      <c r="D5553"/>
      <c r="E5553"/>
      <c r="F5553"/>
      <c r="G5553"/>
    </row>
    <row r="5554" spans="1:7" ht="15" customHeight="1" x14ac:dyDescent="0.2">
      <c r="A5554"/>
      <c r="B5554"/>
      <c r="C5554"/>
      <c r="D5554"/>
      <c r="E5554"/>
      <c r="F5554"/>
      <c r="G5554"/>
    </row>
    <row r="5555" spans="1:7" ht="15" customHeight="1" x14ac:dyDescent="0.2">
      <c r="A5555"/>
      <c r="B5555"/>
      <c r="C5555"/>
      <c r="D5555"/>
      <c r="E5555"/>
      <c r="F5555"/>
      <c r="G5555"/>
    </row>
    <row r="5556" spans="1:7" ht="15" customHeight="1" x14ac:dyDescent="0.2">
      <c r="A5556"/>
      <c r="B5556"/>
      <c r="C5556"/>
      <c r="D5556"/>
      <c r="E5556"/>
      <c r="F5556"/>
      <c r="G5556"/>
    </row>
    <row r="5557" spans="1:7" ht="15" customHeight="1" x14ac:dyDescent="0.2">
      <c r="A5557"/>
      <c r="B5557"/>
      <c r="C5557"/>
      <c r="D5557"/>
      <c r="E5557"/>
      <c r="F5557"/>
      <c r="G5557"/>
    </row>
    <row r="5558" spans="1:7" ht="15" customHeight="1" x14ac:dyDescent="0.2">
      <c r="A5558"/>
      <c r="B5558"/>
      <c r="C5558"/>
      <c r="D5558"/>
      <c r="E5558"/>
      <c r="F5558"/>
      <c r="G5558"/>
    </row>
    <row r="5559" spans="1:7" ht="15" customHeight="1" x14ac:dyDescent="0.2">
      <c r="A5559"/>
      <c r="B5559"/>
      <c r="C5559"/>
      <c r="D5559"/>
      <c r="E5559"/>
      <c r="F5559"/>
      <c r="G5559"/>
    </row>
    <row r="5560" spans="1:7" ht="15" customHeight="1" x14ac:dyDescent="0.2">
      <c r="A5560"/>
      <c r="B5560"/>
      <c r="C5560"/>
      <c r="D5560"/>
      <c r="E5560"/>
      <c r="F5560"/>
      <c r="G5560"/>
    </row>
    <row r="5561" spans="1:7" ht="15" customHeight="1" x14ac:dyDescent="0.2">
      <c r="A5561"/>
      <c r="B5561"/>
      <c r="C5561"/>
      <c r="D5561"/>
      <c r="E5561"/>
      <c r="F5561"/>
      <c r="G5561"/>
    </row>
    <row r="5562" spans="1:7" ht="15" customHeight="1" x14ac:dyDescent="0.2">
      <c r="A5562"/>
      <c r="B5562"/>
      <c r="C5562"/>
      <c r="D5562"/>
      <c r="E5562"/>
      <c r="F5562"/>
      <c r="G5562"/>
    </row>
    <row r="5563" spans="1:7" ht="15" customHeight="1" x14ac:dyDescent="0.2">
      <c r="A5563"/>
      <c r="B5563"/>
      <c r="C5563"/>
      <c r="D5563"/>
      <c r="E5563"/>
      <c r="F5563"/>
      <c r="G5563"/>
    </row>
    <row r="5564" spans="1:7" ht="15" customHeight="1" x14ac:dyDescent="0.2">
      <c r="A5564"/>
      <c r="B5564"/>
      <c r="C5564"/>
      <c r="D5564"/>
      <c r="E5564"/>
      <c r="F5564"/>
      <c r="G5564"/>
    </row>
    <row r="5565" spans="1:7" ht="15" customHeight="1" x14ac:dyDescent="0.2">
      <c r="A5565"/>
      <c r="B5565"/>
      <c r="C5565"/>
      <c r="D5565"/>
      <c r="E5565"/>
      <c r="F5565"/>
      <c r="G5565"/>
    </row>
    <row r="5566" spans="1:7" ht="15" customHeight="1" x14ac:dyDescent="0.2">
      <c r="A5566"/>
      <c r="B5566"/>
      <c r="C5566"/>
      <c r="D5566"/>
      <c r="E5566"/>
      <c r="F5566"/>
      <c r="G5566"/>
    </row>
    <row r="5567" spans="1:7" ht="15" customHeight="1" x14ac:dyDescent="0.2">
      <c r="A5567"/>
      <c r="B5567"/>
      <c r="C5567"/>
      <c r="D5567"/>
      <c r="E5567"/>
      <c r="F5567"/>
      <c r="G5567"/>
    </row>
    <row r="5568" spans="1:7" ht="15" customHeight="1" x14ac:dyDescent="0.2">
      <c r="A5568"/>
      <c r="B5568"/>
      <c r="C5568"/>
      <c r="D5568"/>
      <c r="E5568"/>
      <c r="F5568"/>
      <c r="G5568"/>
    </row>
    <row r="5569" spans="1:7" ht="15" customHeight="1" x14ac:dyDescent="0.2">
      <c r="A5569"/>
      <c r="B5569"/>
      <c r="C5569"/>
      <c r="D5569"/>
      <c r="E5569"/>
      <c r="F5569"/>
      <c r="G5569"/>
    </row>
    <row r="5570" spans="1:7" ht="15" customHeight="1" x14ac:dyDescent="0.2">
      <c r="A5570"/>
      <c r="B5570"/>
      <c r="C5570"/>
      <c r="D5570"/>
      <c r="E5570"/>
      <c r="F5570"/>
      <c r="G5570"/>
    </row>
    <row r="5571" spans="1:7" ht="15" customHeight="1" x14ac:dyDescent="0.2">
      <c r="A5571"/>
      <c r="B5571"/>
      <c r="C5571"/>
      <c r="D5571"/>
      <c r="E5571"/>
      <c r="F5571"/>
      <c r="G5571"/>
    </row>
    <row r="5572" spans="1:7" ht="15" customHeight="1" x14ac:dyDescent="0.2">
      <c r="A5572"/>
      <c r="B5572"/>
      <c r="C5572"/>
      <c r="D5572"/>
      <c r="E5572"/>
      <c r="F5572"/>
      <c r="G5572"/>
    </row>
    <row r="5573" spans="1:7" ht="15" customHeight="1" x14ac:dyDescent="0.2">
      <c r="A5573"/>
      <c r="B5573"/>
      <c r="C5573"/>
      <c r="D5573"/>
      <c r="E5573"/>
      <c r="F5573"/>
      <c r="G5573"/>
    </row>
    <row r="5574" spans="1:7" ht="15" customHeight="1" x14ac:dyDescent="0.2">
      <c r="A5574"/>
      <c r="B5574"/>
      <c r="C5574"/>
      <c r="D5574"/>
      <c r="E5574"/>
      <c r="F5574"/>
      <c r="G5574"/>
    </row>
    <row r="5575" spans="1:7" ht="15" customHeight="1" x14ac:dyDescent="0.2">
      <c r="A5575"/>
      <c r="B5575"/>
      <c r="C5575"/>
      <c r="D5575"/>
      <c r="E5575"/>
      <c r="F5575"/>
      <c r="G5575"/>
    </row>
    <row r="5576" spans="1:7" ht="15" customHeight="1" x14ac:dyDescent="0.2">
      <c r="A5576"/>
      <c r="B5576"/>
      <c r="C5576"/>
      <c r="D5576"/>
      <c r="E5576"/>
      <c r="F5576"/>
      <c r="G5576"/>
    </row>
    <row r="5577" spans="1:7" ht="15" customHeight="1" x14ac:dyDescent="0.2">
      <c r="A5577"/>
      <c r="B5577"/>
      <c r="C5577"/>
      <c r="D5577"/>
      <c r="E5577"/>
      <c r="F5577"/>
      <c r="G5577"/>
    </row>
    <row r="5578" spans="1:7" ht="15" customHeight="1" x14ac:dyDescent="0.2">
      <c r="A5578"/>
      <c r="B5578"/>
      <c r="C5578"/>
      <c r="D5578"/>
      <c r="E5578"/>
      <c r="F5578"/>
      <c r="G5578"/>
    </row>
    <row r="5579" spans="1:7" ht="15" customHeight="1" x14ac:dyDescent="0.2">
      <c r="A5579"/>
      <c r="B5579"/>
      <c r="C5579"/>
      <c r="D5579"/>
      <c r="E5579"/>
      <c r="F5579"/>
      <c r="G5579"/>
    </row>
    <row r="5580" spans="1:7" ht="15" customHeight="1" x14ac:dyDescent="0.2">
      <c r="A5580"/>
      <c r="B5580"/>
      <c r="C5580"/>
      <c r="D5580"/>
      <c r="E5580"/>
      <c r="F5580"/>
      <c r="G5580"/>
    </row>
    <row r="5581" spans="1:7" ht="15" customHeight="1" x14ac:dyDescent="0.2">
      <c r="A5581"/>
      <c r="B5581"/>
      <c r="C5581"/>
      <c r="D5581"/>
      <c r="E5581"/>
      <c r="F5581"/>
      <c r="G5581"/>
    </row>
    <row r="5582" spans="1:7" ht="15" customHeight="1" x14ac:dyDescent="0.2">
      <c r="A5582"/>
      <c r="B5582"/>
      <c r="C5582"/>
      <c r="D5582"/>
      <c r="E5582"/>
      <c r="F5582"/>
      <c r="G5582"/>
    </row>
    <row r="5583" spans="1:7" ht="15" customHeight="1" x14ac:dyDescent="0.2">
      <c r="A5583"/>
      <c r="B5583"/>
      <c r="C5583"/>
      <c r="D5583"/>
      <c r="E5583"/>
      <c r="F5583"/>
      <c r="G5583"/>
    </row>
    <row r="5584" spans="1:7" ht="15" customHeight="1" x14ac:dyDescent="0.2">
      <c r="A5584"/>
      <c r="B5584"/>
      <c r="C5584"/>
      <c r="D5584"/>
      <c r="E5584"/>
      <c r="F5584"/>
      <c r="G5584"/>
    </row>
    <row r="5585" spans="1:7" ht="15" customHeight="1" x14ac:dyDescent="0.2">
      <c r="A5585"/>
      <c r="B5585"/>
      <c r="C5585"/>
      <c r="D5585"/>
      <c r="E5585"/>
      <c r="F5585"/>
      <c r="G5585"/>
    </row>
    <row r="5586" spans="1:7" ht="15" customHeight="1" x14ac:dyDescent="0.2">
      <c r="A5586"/>
      <c r="B5586"/>
      <c r="C5586"/>
      <c r="D5586"/>
      <c r="E5586"/>
      <c r="F5586"/>
      <c r="G5586"/>
    </row>
    <row r="5587" spans="1:7" ht="15" customHeight="1" x14ac:dyDescent="0.2">
      <c r="A5587"/>
      <c r="B5587"/>
      <c r="C5587"/>
      <c r="D5587"/>
      <c r="E5587"/>
      <c r="F5587"/>
      <c r="G5587"/>
    </row>
    <row r="5588" spans="1:7" ht="15" customHeight="1" x14ac:dyDescent="0.2">
      <c r="A5588"/>
      <c r="B5588"/>
      <c r="C5588"/>
      <c r="D5588"/>
      <c r="E5588"/>
      <c r="F5588"/>
      <c r="G5588"/>
    </row>
    <row r="5589" spans="1:7" ht="15" customHeight="1" x14ac:dyDescent="0.2">
      <c r="A5589"/>
      <c r="B5589"/>
      <c r="C5589"/>
      <c r="D5589"/>
      <c r="E5589"/>
      <c r="F5589"/>
      <c r="G5589"/>
    </row>
    <row r="5590" spans="1:7" ht="15" customHeight="1" x14ac:dyDescent="0.2">
      <c r="A5590"/>
      <c r="B5590"/>
      <c r="C5590"/>
      <c r="D5590"/>
      <c r="E5590"/>
      <c r="F5590"/>
      <c r="G5590"/>
    </row>
    <row r="5591" spans="1:7" ht="15" customHeight="1" x14ac:dyDescent="0.2">
      <c r="A5591"/>
      <c r="B5591"/>
      <c r="C5591"/>
      <c r="D5591"/>
      <c r="E5591"/>
      <c r="F5591"/>
      <c r="G5591"/>
    </row>
    <row r="5592" spans="1:7" ht="15" customHeight="1" x14ac:dyDescent="0.2">
      <c r="A5592"/>
      <c r="B5592"/>
      <c r="C5592"/>
      <c r="D5592"/>
      <c r="E5592"/>
      <c r="F5592"/>
      <c r="G5592"/>
    </row>
    <row r="5593" spans="1:7" ht="15" customHeight="1" x14ac:dyDescent="0.2">
      <c r="A5593"/>
      <c r="B5593"/>
      <c r="C5593"/>
      <c r="D5593"/>
      <c r="E5593"/>
      <c r="F5593"/>
      <c r="G5593"/>
    </row>
    <row r="5594" spans="1:7" ht="15" customHeight="1" x14ac:dyDescent="0.2">
      <c r="A5594"/>
      <c r="B5594"/>
      <c r="C5594"/>
      <c r="D5594"/>
      <c r="E5594"/>
      <c r="F5594"/>
      <c r="G5594"/>
    </row>
    <row r="5595" spans="1:7" ht="15" customHeight="1" x14ac:dyDescent="0.2">
      <c r="A5595"/>
      <c r="B5595"/>
      <c r="C5595"/>
      <c r="D5595"/>
      <c r="E5595"/>
      <c r="F5595"/>
      <c r="G5595"/>
    </row>
    <row r="5596" spans="1:7" ht="15" customHeight="1" x14ac:dyDescent="0.2">
      <c r="A5596"/>
      <c r="B5596"/>
      <c r="C5596"/>
      <c r="D5596"/>
      <c r="E5596"/>
      <c r="F5596"/>
      <c r="G5596"/>
    </row>
    <row r="5597" spans="1:7" ht="15" customHeight="1" x14ac:dyDescent="0.2">
      <c r="A5597"/>
      <c r="B5597"/>
      <c r="C5597"/>
      <c r="D5597"/>
      <c r="E5597"/>
      <c r="F5597"/>
      <c r="G5597"/>
    </row>
    <row r="5598" spans="1:7" ht="15" customHeight="1" x14ac:dyDescent="0.2">
      <c r="A5598"/>
      <c r="B5598"/>
      <c r="C5598"/>
      <c r="D5598"/>
      <c r="E5598"/>
      <c r="F5598"/>
      <c r="G5598"/>
    </row>
    <row r="5599" spans="1:7" ht="15" customHeight="1" x14ac:dyDescent="0.2">
      <c r="A5599"/>
      <c r="B5599"/>
      <c r="C5599"/>
      <c r="D5599"/>
      <c r="E5599"/>
      <c r="F5599"/>
      <c r="G5599"/>
    </row>
    <row r="5600" spans="1:7" ht="15" customHeight="1" x14ac:dyDescent="0.2">
      <c r="A5600"/>
      <c r="B5600"/>
      <c r="C5600"/>
      <c r="D5600"/>
      <c r="E5600"/>
      <c r="F5600"/>
      <c r="G5600"/>
    </row>
    <row r="5601" spans="1:7" ht="15" customHeight="1" x14ac:dyDescent="0.2">
      <c r="A5601"/>
      <c r="B5601"/>
      <c r="C5601"/>
      <c r="D5601"/>
      <c r="E5601"/>
      <c r="F5601"/>
      <c r="G5601"/>
    </row>
    <row r="5602" spans="1:7" ht="15" customHeight="1" x14ac:dyDescent="0.2">
      <c r="A5602"/>
      <c r="B5602"/>
      <c r="C5602"/>
      <c r="D5602"/>
      <c r="E5602"/>
      <c r="F5602"/>
      <c r="G5602"/>
    </row>
    <row r="5603" spans="1:7" ht="15" customHeight="1" x14ac:dyDescent="0.2">
      <c r="A5603"/>
      <c r="B5603"/>
      <c r="C5603"/>
      <c r="D5603"/>
      <c r="E5603"/>
      <c r="F5603"/>
      <c r="G5603"/>
    </row>
    <row r="5604" spans="1:7" ht="15" customHeight="1" x14ac:dyDescent="0.2">
      <c r="A5604"/>
      <c r="B5604"/>
      <c r="C5604"/>
      <c r="D5604"/>
      <c r="E5604"/>
      <c r="F5604"/>
      <c r="G5604"/>
    </row>
    <row r="5605" spans="1:7" ht="15" customHeight="1" x14ac:dyDescent="0.2">
      <c r="A5605"/>
      <c r="B5605"/>
      <c r="C5605"/>
      <c r="D5605"/>
      <c r="E5605"/>
      <c r="F5605"/>
      <c r="G5605"/>
    </row>
    <row r="5606" spans="1:7" ht="15" customHeight="1" x14ac:dyDescent="0.2">
      <c r="A5606"/>
      <c r="B5606"/>
      <c r="C5606"/>
      <c r="D5606"/>
      <c r="E5606"/>
      <c r="F5606"/>
      <c r="G5606"/>
    </row>
    <row r="5607" spans="1:7" ht="15" customHeight="1" x14ac:dyDescent="0.2">
      <c r="A5607"/>
      <c r="B5607"/>
      <c r="C5607"/>
      <c r="D5607"/>
      <c r="E5607"/>
      <c r="F5607"/>
      <c r="G5607"/>
    </row>
    <row r="5608" spans="1:7" ht="15" customHeight="1" x14ac:dyDescent="0.2">
      <c r="A5608"/>
      <c r="B5608"/>
      <c r="C5608"/>
      <c r="D5608"/>
      <c r="E5608"/>
      <c r="F5608"/>
      <c r="G5608"/>
    </row>
    <row r="5609" spans="1:7" ht="15" customHeight="1" x14ac:dyDescent="0.2">
      <c r="A5609"/>
      <c r="B5609"/>
      <c r="C5609"/>
      <c r="D5609"/>
      <c r="E5609"/>
      <c r="F5609"/>
      <c r="G5609"/>
    </row>
    <row r="5610" spans="1:7" ht="15" customHeight="1" x14ac:dyDescent="0.2">
      <c r="A5610"/>
      <c r="B5610"/>
      <c r="C5610"/>
      <c r="D5610"/>
      <c r="E5610"/>
      <c r="F5610"/>
      <c r="G5610"/>
    </row>
    <row r="5611" spans="1:7" ht="15" customHeight="1" x14ac:dyDescent="0.2">
      <c r="A5611"/>
      <c r="B5611"/>
      <c r="C5611"/>
      <c r="D5611"/>
      <c r="E5611"/>
      <c r="F5611"/>
      <c r="G5611"/>
    </row>
    <row r="5612" spans="1:7" ht="15" customHeight="1" x14ac:dyDescent="0.2">
      <c r="A5612"/>
      <c r="B5612"/>
      <c r="C5612"/>
      <c r="D5612"/>
      <c r="E5612"/>
      <c r="F5612"/>
      <c r="G5612"/>
    </row>
    <row r="5613" spans="1:7" ht="15" customHeight="1" x14ac:dyDescent="0.2">
      <c r="A5613"/>
      <c r="B5613"/>
      <c r="C5613"/>
      <c r="D5613"/>
      <c r="E5613"/>
      <c r="F5613"/>
      <c r="G5613"/>
    </row>
    <row r="5614" spans="1:7" ht="15" customHeight="1" x14ac:dyDescent="0.2">
      <c r="A5614"/>
      <c r="B5614"/>
      <c r="C5614"/>
      <c r="D5614"/>
      <c r="E5614"/>
      <c r="F5614"/>
      <c r="G5614"/>
    </row>
    <row r="5615" spans="1:7" ht="15" customHeight="1" x14ac:dyDescent="0.2">
      <c r="A5615"/>
      <c r="B5615"/>
      <c r="C5615"/>
      <c r="D5615"/>
      <c r="E5615"/>
      <c r="F5615"/>
      <c r="G5615"/>
    </row>
    <row r="5616" spans="1:7" ht="15" customHeight="1" x14ac:dyDescent="0.2">
      <c r="A5616"/>
      <c r="B5616"/>
      <c r="C5616"/>
      <c r="D5616"/>
      <c r="E5616"/>
      <c r="F5616"/>
      <c r="G5616"/>
    </row>
    <row r="5617" spans="1:7" ht="15" customHeight="1" x14ac:dyDescent="0.2">
      <c r="A5617"/>
      <c r="B5617"/>
      <c r="C5617"/>
      <c r="D5617"/>
      <c r="E5617"/>
      <c r="F5617"/>
      <c r="G5617"/>
    </row>
    <row r="5618" spans="1:7" ht="15" customHeight="1" x14ac:dyDescent="0.2">
      <c r="A5618"/>
      <c r="B5618"/>
      <c r="C5618"/>
      <c r="D5618"/>
      <c r="E5618"/>
      <c r="F5618"/>
      <c r="G5618"/>
    </row>
    <row r="5619" spans="1:7" ht="15" customHeight="1" x14ac:dyDescent="0.2">
      <c r="A5619"/>
      <c r="B5619"/>
      <c r="C5619"/>
      <c r="D5619"/>
      <c r="E5619"/>
      <c r="F5619"/>
      <c r="G5619"/>
    </row>
    <row r="5620" spans="1:7" ht="15" customHeight="1" x14ac:dyDescent="0.2">
      <c r="A5620"/>
      <c r="B5620"/>
      <c r="C5620"/>
      <c r="D5620"/>
      <c r="E5620"/>
      <c r="F5620"/>
      <c r="G5620"/>
    </row>
    <row r="5621" spans="1:7" ht="15" customHeight="1" x14ac:dyDescent="0.2">
      <c r="A5621"/>
      <c r="B5621"/>
      <c r="C5621"/>
      <c r="D5621"/>
      <c r="E5621"/>
      <c r="F5621"/>
      <c r="G5621"/>
    </row>
    <row r="5622" spans="1:7" ht="15" customHeight="1" x14ac:dyDescent="0.2">
      <c r="A5622"/>
      <c r="B5622"/>
      <c r="C5622"/>
      <c r="D5622"/>
      <c r="E5622"/>
      <c r="F5622"/>
      <c r="G5622"/>
    </row>
    <row r="5623" spans="1:7" ht="15" customHeight="1" x14ac:dyDescent="0.2">
      <c r="A5623"/>
      <c r="B5623"/>
      <c r="C5623"/>
      <c r="D5623"/>
      <c r="E5623"/>
      <c r="F5623"/>
      <c r="G5623"/>
    </row>
    <row r="5624" spans="1:7" ht="15" customHeight="1" x14ac:dyDescent="0.2">
      <c r="A5624"/>
      <c r="B5624"/>
      <c r="C5624"/>
      <c r="D5624"/>
      <c r="E5624"/>
      <c r="F5624"/>
      <c r="G5624"/>
    </row>
    <row r="5625" spans="1:7" ht="15" customHeight="1" x14ac:dyDescent="0.2">
      <c r="A5625"/>
      <c r="B5625"/>
      <c r="C5625"/>
      <c r="D5625"/>
      <c r="E5625"/>
      <c r="F5625"/>
      <c r="G5625"/>
    </row>
    <row r="5626" spans="1:7" ht="15" customHeight="1" x14ac:dyDescent="0.2">
      <c r="A5626"/>
      <c r="B5626"/>
      <c r="C5626"/>
      <c r="D5626"/>
      <c r="E5626"/>
      <c r="F5626"/>
      <c r="G5626"/>
    </row>
    <row r="5627" spans="1:7" ht="15" customHeight="1" x14ac:dyDescent="0.2">
      <c r="A5627"/>
      <c r="B5627"/>
      <c r="C5627"/>
      <c r="D5627"/>
      <c r="E5627"/>
      <c r="F5627"/>
      <c r="G5627"/>
    </row>
    <row r="5628" spans="1:7" ht="15" customHeight="1" x14ac:dyDescent="0.2">
      <c r="A5628"/>
      <c r="B5628"/>
      <c r="C5628"/>
      <c r="D5628"/>
      <c r="E5628"/>
      <c r="F5628"/>
      <c r="G5628"/>
    </row>
    <row r="5629" spans="1:7" ht="15" customHeight="1" x14ac:dyDescent="0.2">
      <c r="A5629"/>
      <c r="B5629"/>
      <c r="C5629"/>
      <c r="D5629"/>
      <c r="E5629"/>
      <c r="F5629"/>
      <c r="G5629"/>
    </row>
    <row r="5630" spans="1:7" ht="15" customHeight="1" x14ac:dyDescent="0.2">
      <c r="A5630"/>
      <c r="B5630"/>
      <c r="C5630"/>
      <c r="D5630"/>
      <c r="E5630"/>
      <c r="F5630"/>
      <c r="G5630"/>
    </row>
    <row r="5631" spans="1:7" ht="15" customHeight="1" x14ac:dyDescent="0.2">
      <c r="A5631"/>
      <c r="B5631"/>
      <c r="C5631"/>
      <c r="D5631"/>
      <c r="E5631"/>
      <c r="F5631"/>
      <c r="G5631"/>
    </row>
    <row r="5632" spans="1:7" ht="15" customHeight="1" x14ac:dyDescent="0.2">
      <c r="A5632"/>
      <c r="B5632"/>
      <c r="C5632"/>
      <c r="D5632"/>
      <c r="E5632"/>
      <c r="F5632"/>
      <c r="G5632"/>
    </row>
    <row r="5633" spans="1:7" ht="15" customHeight="1" x14ac:dyDescent="0.2">
      <c r="A5633"/>
      <c r="B5633"/>
      <c r="C5633"/>
      <c r="D5633"/>
      <c r="E5633"/>
      <c r="F5633"/>
      <c r="G5633"/>
    </row>
    <row r="5634" spans="1:7" ht="15" customHeight="1" x14ac:dyDescent="0.2">
      <c r="A5634"/>
      <c r="B5634"/>
      <c r="C5634"/>
      <c r="D5634"/>
      <c r="E5634"/>
      <c r="F5634"/>
      <c r="G5634"/>
    </row>
    <row r="5635" spans="1:7" ht="15" customHeight="1" x14ac:dyDescent="0.2">
      <c r="A5635"/>
      <c r="B5635"/>
      <c r="C5635"/>
      <c r="D5635"/>
      <c r="E5635"/>
      <c r="F5635"/>
      <c r="G5635"/>
    </row>
    <row r="5636" spans="1:7" ht="15" customHeight="1" x14ac:dyDescent="0.2">
      <c r="A5636"/>
      <c r="B5636"/>
      <c r="C5636"/>
      <c r="D5636"/>
      <c r="E5636"/>
      <c r="F5636"/>
      <c r="G5636"/>
    </row>
    <row r="5637" spans="1:7" ht="15" customHeight="1" x14ac:dyDescent="0.2">
      <c r="A5637"/>
      <c r="B5637"/>
      <c r="C5637"/>
      <c r="D5637"/>
      <c r="E5637"/>
      <c r="F5637"/>
      <c r="G5637"/>
    </row>
    <row r="5638" spans="1:7" ht="15" customHeight="1" x14ac:dyDescent="0.2">
      <c r="A5638"/>
      <c r="B5638"/>
      <c r="C5638"/>
      <c r="D5638"/>
      <c r="E5638"/>
      <c r="F5638"/>
      <c r="G5638"/>
    </row>
    <row r="5639" spans="1:7" ht="15" customHeight="1" x14ac:dyDescent="0.2">
      <c r="A5639"/>
      <c r="B5639"/>
      <c r="C5639"/>
      <c r="D5639"/>
      <c r="E5639"/>
      <c r="F5639"/>
      <c r="G5639"/>
    </row>
    <row r="5640" spans="1:7" ht="15" customHeight="1" x14ac:dyDescent="0.2">
      <c r="A5640"/>
      <c r="B5640"/>
      <c r="C5640"/>
      <c r="D5640"/>
      <c r="E5640"/>
      <c r="F5640"/>
      <c r="G5640"/>
    </row>
    <row r="5641" spans="1:7" ht="15" customHeight="1" x14ac:dyDescent="0.2">
      <c r="A5641"/>
      <c r="B5641"/>
      <c r="C5641"/>
      <c r="D5641"/>
      <c r="E5641"/>
      <c r="F5641"/>
      <c r="G5641"/>
    </row>
    <row r="5642" spans="1:7" ht="15" customHeight="1" x14ac:dyDescent="0.2">
      <c r="A5642"/>
      <c r="B5642"/>
      <c r="C5642"/>
      <c r="D5642"/>
      <c r="E5642"/>
      <c r="F5642"/>
      <c r="G5642"/>
    </row>
    <row r="5643" spans="1:7" ht="15" customHeight="1" x14ac:dyDescent="0.2">
      <c r="A5643"/>
      <c r="B5643"/>
      <c r="C5643"/>
      <c r="D5643"/>
      <c r="E5643"/>
      <c r="F5643"/>
      <c r="G5643"/>
    </row>
    <row r="5644" spans="1:7" ht="15" customHeight="1" x14ac:dyDescent="0.2">
      <c r="A5644"/>
      <c r="B5644"/>
      <c r="C5644"/>
      <c r="D5644"/>
      <c r="E5644"/>
      <c r="F5644"/>
      <c r="G5644"/>
    </row>
    <row r="5645" spans="1:7" ht="15" customHeight="1" x14ac:dyDescent="0.2">
      <c r="A5645"/>
      <c r="B5645"/>
      <c r="C5645"/>
      <c r="D5645"/>
      <c r="E5645"/>
      <c r="F5645"/>
      <c r="G5645"/>
    </row>
    <row r="5646" spans="1:7" ht="15" customHeight="1" x14ac:dyDescent="0.2">
      <c r="A5646"/>
      <c r="B5646"/>
      <c r="C5646"/>
      <c r="D5646"/>
      <c r="E5646"/>
      <c r="F5646"/>
      <c r="G5646"/>
    </row>
    <row r="5647" spans="1:7" ht="15" customHeight="1" x14ac:dyDescent="0.2">
      <c r="A5647"/>
      <c r="B5647"/>
      <c r="C5647"/>
      <c r="D5647"/>
      <c r="E5647"/>
      <c r="F5647"/>
      <c r="G5647"/>
    </row>
    <row r="5648" spans="1:7" ht="15" customHeight="1" x14ac:dyDescent="0.2">
      <c r="A5648"/>
      <c r="B5648"/>
      <c r="C5648"/>
      <c r="D5648"/>
      <c r="E5648"/>
      <c r="F5648"/>
      <c r="G5648"/>
    </row>
    <row r="5649" spans="1:7" ht="15" customHeight="1" x14ac:dyDescent="0.2">
      <c r="A5649"/>
      <c r="B5649"/>
      <c r="C5649"/>
      <c r="D5649"/>
      <c r="E5649"/>
      <c r="F5649"/>
      <c r="G5649"/>
    </row>
    <row r="5650" spans="1:7" ht="15" customHeight="1" x14ac:dyDescent="0.2">
      <c r="A5650"/>
      <c r="B5650"/>
      <c r="C5650"/>
      <c r="D5650"/>
      <c r="E5650"/>
      <c r="F5650"/>
      <c r="G5650"/>
    </row>
    <row r="5651" spans="1:7" ht="15" customHeight="1" x14ac:dyDescent="0.2">
      <c r="A5651"/>
      <c r="B5651"/>
      <c r="C5651"/>
      <c r="D5651"/>
      <c r="E5651"/>
      <c r="F5651"/>
      <c r="G5651"/>
    </row>
    <row r="5652" spans="1:7" ht="15" customHeight="1" x14ac:dyDescent="0.2">
      <c r="A5652"/>
      <c r="B5652"/>
      <c r="C5652"/>
      <c r="D5652"/>
      <c r="E5652"/>
      <c r="F5652"/>
      <c r="G5652"/>
    </row>
    <row r="5653" spans="1:7" ht="15" customHeight="1" x14ac:dyDescent="0.2">
      <c r="A5653"/>
      <c r="B5653"/>
      <c r="C5653"/>
      <c r="D5653"/>
      <c r="E5653"/>
      <c r="F5653"/>
      <c r="G5653"/>
    </row>
    <row r="5654" spans="1:7" ht="15" customHeight="1" x14ac:dyDescent="0.2">
      <c r="A5654"/>
      <c r="B5654"/>
      <c r="C5654"/>
      <c r="D5654"/>
      <c r="E5654"/>
      <c r="F5654"/>
      <c r="G5654"/>
    </row>
    <row r="5655" spans="1:7" ht="15" customHeight="1" x14ac:dyDescent="0.2">
      <c r="A5655"/>
      <c r="B5655"/>
      <c r="C5655"/>
      <c r="D5655"/>
      <c r="E5655"/>
      <c r="F5655"/>
      <c r="G5655"/>
    </row>
    <row r="5656" spans="1:7" ht="15" customHeight="1" x14ac:dyDescent="0.2">
      <c r="A5656"/>
      <c r="B5656"/>
      <c r="C5656"/>
      <c r="D5656"/>
      <c r="E5656"/>
      <c r="F5656"/>
      <c r="G5656"/>
    </row>
    <row r="5657" spans="1:7" ht="15" customHeight="1" x14ac:dyDescent="0.2">
      <c r="A5657"/>
      <c r="B5657"/>
      <c r="C5657"/>
      <c r="D5657"/>
      <c r="E5657"/>
      <c r="F5657"/>
      <c r="G5657"/>
    </row>
    <row r="5658" spans="1:7" ht="15" customHeight="1" x14ac:dyDescent="0.2">
      <c r="A5658"/>
      <c r="B5658"/>
      <c r="C5658"/>
      <c r="D5658"/>
      <c r="E5658"/>
      <c r="F5658"/>
      <c r="G5658"/>
    </row>
    <row r="5659" spans="1:7" ht="15" customHeight="1" x14ac:dyDescent="0.2">
      <c r="A5659"/>
      <c r="B5659"/>
      <c r="C5659"/>
      <c r="D5659"/>
      <c r="E5659"/>
      <c r="F5659"/>
      <c r="G5659"/>
    </row>
    <row r="5660" spans="1:7" ht="15" customHeight="1" x14ac:dyDescent="0.2">
      <c r="A5660"/>
      <c r="B5660"/>
      <c r="C5660"/>
      <c r="D5660"/>
      <c r="E5660"/>
      <c r="F5660"/>
      <c r="G5660"/>
    </row>
    <row r="5661" spans="1:7" ht="15" customHeight="1" x14ac:dyDescent="0.2">
      <c r="A5661"/>
      <c r="B5661"/>
      <c r="C5661"/>
      <c r="D5661"/>
      <c r="E5661"/>
      <c r="F5661"/>
      <c r="G5661"/>
    </row>
    <row r="5662" spans="1:7" ht="15" customHeight="1" x14ac:dyDescent="0.2">
      <c r="A5662"/>
      <c r="B5662"/>
      <c r="C5662"/>
      <c r="D5662"/>
      <c r="E5662"/>
      <c r="F5662"/>
      <c r="G5662"/>
    </row>
    <row r="5663" spans="1:7" ht="15" customHeight="1" x14ac:dyDescent="0.2">
      <c r="A5663"/>
      <c r="B5663"/>
      <c r="C5663"/>
      <c r="D5663"/>
      <c r="E5663"/>
      <c r="F5663"/>
      <c r="G5663"/>
    </row>
    <row r="5664" spans="1:7" ht="15" customHeight="1" x14ac:dyDescent="0.2">
      <c r="A5664"/>
      <c r="B5664"/>
      <c r="C5664"/>
      <c r="D5664"/>
      <c r="E5664"/>
      <c r="F5664"/>
      <c r="G5664"/>
    </row>
    <row r="5665" spans="1:7" ht="15" customHeight="1" x14ac:dyDescent="0.2">
      <c r="A5665"/>
      <c r="B5665"/>
      <c r="C5665"/>
      <c r="D5665"/>
      <c r="E5665"/>
      <c r="F5665"/>
      <c r="G5665"/>
    </row>
    <row r="5666" spans="1:7" ht="15" customHeight="1" x14ac:dyDescent="0.2">
      <c r="A5666"/>
      <c r="B5666"/>
      <c r="C5666"/>
      <c r="D5666"/>
      <c r="E5666"/>
      <c r="F5666"/>
      <c r="G5666"/>
    </row>
    <row r="5667" spans="1:7" ht="15" customHeight="1" x14ac:dyDescent="0.2">
      <c r="A5667"/>
      <c r="B5667"/>
      <c r="C5667"/>
      <c r="D5667"/>
      <c r="E5667"/>
      <c r="F5667"/>
      <c r="G5667"/>
    </row>
    <row r="5668" spans="1:7" ht="15" customHeight="1" x14ac:dyDescent="0.2">
      <c r="A5668"/>
      <c r="B5668"/>
      <c r="C5668"/>
      <c r="D5668"/>
      <c r="E5668"/>
      <c r="F5668"/>
      <c r="G5668"/>
    </row>
    <row r="5669" spans="1:7" ht="15" customHeight="1" x14ac:dyDescent="0.2">
      <c r="A5669"/>
      <c r="B5669"/>
      <c r="C5669"/>
      <c r="D5669"/>
      <c r="E5669"/>
      <c r="F5669"/>
      <c r="G5669"/>
    </row>
    <row r="5670" spans="1:7" ht="15" customHeight="1" x14ac:dyDescent="0.2">
      <c r="A5670"/>
      <c r="B5670"/>
      <c r="C5670"/>
      <c r="D5670"/>
      <c r="E5670"/>
      <c r="F5670"/>
      <c r="G5670"/>
    </row>
    <row r="5671" spans="1:7" ht="15" customHeight="1" x14ac:dyDescent="0.2">
      <c r="A5671"/>
      <c r="B5671"/>
      <c r="C5671"/>
      <c r="D5671"/>
      <c r="E5671"/>
      <c r="F5671"/>
      <c r="G5671"/>
    </row>
    <row r="5672" spans="1:7" ht="15" customHeight="1" x14ac:dyDescent="0.2">
      <c r="A5672"/>
      <c r="B5672"/>
      <c r="C5672"/>
      <c r="D5672"/>
      <c r="E5672"/>
      <c r="F5672"/>
      <c r="G5672"/>
    </row>
    <row r="5673" spans="1:7" ht="15" customHeight="1" x14ac:dyDescent="0.2">
      <c r="A5673"/>
      <c r="B5673"/>
      <c r="C5673"/>
      <c r="D5673"/>
      <c r="E5673"/>
      <c r="F5673"/>
      <c r="G5673"/>
    </row>
    <row r="5674" spans="1:7" ht="15" customHeight="1" x14ac:dyDescent="0.2">
      <c r="A5674"/>
      <c r="B5674"/>
      <c r="C5674"/>
      <c r="D5674"/>
      <c r="E5674"/>
      <c r="F5674"/>
      <c r="G5674"/>
    </row>
    <row r="5675" spans="1:7" ht="15" customHeight="1" x14ac:dyDescent="0.2">
      <c r="A5675"/>
      <c r="B5675"/>
      <c r="C5675"/>
      <c r="D5675"/>
      <c r="E5675"/>
      <c r="F5675"/>
      <c r="G5675"/>
    </row>
    <row r="5676" spans="1:7" ht="15" customHeight="1" x14ac:dyDescent="0.2">
      <c r="A5676"/>
      <c r="B5676"/>
      <c r="C5676"/>
      <c r="D5676"/>
      <c r="E5676"/>
      <c r="F5676"/>
      <c r="G5676"/>
    </row>
    <row r="5677" spans="1:7" ht="15" customHeight="1" x14ac:dyDescent="0.2">
      <c r="A5677"/>
      <c r="B5677"/>
      <c r="C5677"/>
      <c r="D5677"/>
      <c r="E5677"/>
      <c r="F5677"/>
      <c r="G5677"/>
    </row>
    <row r="5678" spans="1:7" ht="15" customHeight="1" x14ac:dyDescent="0.2">
      <c r="A5678"/>
      <c r="B5678"/>
      <c r="C5678"/>
      <c r="D5678"/>
      <c r="E5678"/>
      <c r="F5678"/>
      <c r="G5678"/>
    </row>
    <row r="5679" spans="1:7" ht="15" customHeight="1" x14ac:dyDescent="0.2">
      <c r="A5679"/>
      <c r="B5679"/>
      <c r="C5679"/>
      <c r="D5679"/>
      <c r="E5679"/>
      <c r="F5679"/>
      <c r="G5679"/>
    </row>
    <row r="5680" spans="1:7" ht="15" customHeight="1" x14ac:dyDescent="0.2">
      <c r="A5680"/>
      <c r="B5680"/>
      <c r="C5680"/>
      <c r="D5680"/>
      <c r="E5680"/>
      <c r="F5680"/>
      <c r="G5680"/>
    </row>
    <row r="5681" spans="1:7" ht="15" customHeight="1" x14ac:dyDescent="0.2">
      <c r="A5681"/>
      <c r="B5681"/>
      <c r="C5681"/>
      <c r="D5681"/>
      <c r="E5681"/>
      <c r="F5681"/>
      <c r="G5681"/>
    </row>
    <row r="5682" spans="1:7" ht="15" customHeight="1" x14ac:dyDescent="0.2">
      <c r="A5682"/>
      <c r="B5682"/>
      <c r="C5682"/>
      <c r="D5682"/>
      <c r="E5682"/>
      <c r="F5682"/>
      <c r="G5682"/>
    </row>
    <row r="5683" spans="1:7" ht="15" customHeight="1" x14ac:dyDescent="0.2">
      <c r="A5683"/>
      <c r="B5683"/>
      <c r="C5683"/>
      <c r="D5683"/>
      <c r="E5683"/>
      <c r="F5683"/>
      <c r="G5683"/>
    </row>
    <row r="5684" spans="1:7" ht="15" customHeight="1" x14ac:dyDescent="0.2">
      <c r="A5684"/>
      <c r="B5684"/>
      <c r="C5684"/>
      <c r="D5684"/>
      <c r="E5684"/>
      <c r="F5684"/>
      <c r="G5684"/>
    </row>
    <row r="5685" spans="1:7" ht="15" customHeight="1" x14ac:dyDescent="0.2">
      <c r="A5685"/>
      <c r="B5685"/>
      <c r="C5685"/>
      <c r="D5685"/>
      <c r="E5685"/>
      <c r="F5685"/>
      <c r="G5685"/>
    </row>
    <row r="5686" spans="1:7" ht="15" customHeight="1" x14ac:dyDescent="0.2">
      <c r="A5686"/>
      <c r="B5686"/>
      <c r="C5686"/>
      <c r="D5686"/>
      <c r="E5686"/>
      <c r="F5686"/>
      <c r="G5686"/>
    </row>
    <row r="5687" spans="1:7" ht="15" customHeight="1" x14ac:dyDescent="0.2">
      <c r="A5687"/>
      <c r="B5687"/>
      <c r="C5687"/>
      <c r="D5687"/>
      <c r="E5687"/>
      <c r="F5687"/>
      <c r="G5687"/>
    </row>
    <row r="5688" spans="1:7" ht="15" customHeight="1" x14ac:dyDescent="0.2">
      <c r="A5688"/>
      <c r="B5688"/>
      <c r="C5688"/>
      <c r="D5688"/>
      <c r="E5688"/>
      <c r="F5688"/>
      <c r="G5688"/>
    </row>
    <row r="5689" spans="1:7" ht="15" customHeight="1" x14ac:dyDescent="0.2">
      <c r="A5689"/>
      <c r="B5689"/>
      <c r="C5689"/>
      <c r="D5689"/>
      <c r="E5689"/>
      <c r="F5689"/>
      <c r="G5689"/>
    </row>
    <row r="5690" spans="1:7" ht="15" customHeight="1" x14ac:dyDescent="0.2">
      <c r="A5690"/>
      <c r="B5690"/>
      <c r="C5690"/>
      <c r="D5690"/>
      <c r="E5690"/>
      <c r="F5690"/>
      <c r="G5690"/>
    </row>
    <row r="5691" spans="1:7" ht="15" customHeight="1" x14ac:dyDescent="0.2">
      <c r="A5691"/>
      <c r="B5691"/>
      <c r="C5691"/>
      <c r="D5691"/>
      <c r="E5691"/>
      <c r="F5691"/>
      <c r="G5691"/>
    </row>
    <row r="5692" spans="1:7" ht="15" customHeight="1" x14ac:dyDescent="0.2">
      <c r="A5692"/>
      <c r="B5692"/>
      <c r="C5692"/>
      <c r="D5692"/>
      <c r="E5692"/>
      <c r="F5692"/>
      <c r="G5692"/>
    </row>
    <row r="5693" spans="1:7" ht="15" customHeight="1" x14ac:dyDescent="0.2">
      <c r="A5693"/>
      <c r="B5693"/>
      <c r="C5693"/>
      <c r="D5693"/>
      <c r="E5693"/>
      <c r="F5693"/>
      <c r="G5693"/>
    </row>
    <row r="5694" spans="1:7" ht="15" customHeight="1" x14ac:dyDescent="0.2">
      <c r="A5694"/>
      <c r="B5694"/>
      <c r="C5694"/>
      <c r="D5694"/>
      <c r="E5694"/>
      <c r="F5694"/>
      <c r="G5694"/>
    </row>
    <row r="5695" spans="1:7" ht="15" customHeight="1" x14ac:dyDescent="0.2">
      <c r="A5695"/>
      <c r="B5695"/>
      <c r="C5695"/>
      <c r="D5695"/>
      <c r="E5695"/>
      <c r="F5695"/>
      <c r="G5695"/>
    </row>
    <row r="5696" spans="1:7" ht="15" customHeight="1" x14ac:dyDescent="0.2">
      <c r="A5696"/>
      <c r="B5696"/>
      <c r="C5696"/>
      <c r="D5696"/>
      <c r="E5696"/>
      <c r="F5696"/>
      <c r="G5696"/>
    </row>
    <row r="5697" spans="1:7" ht="15" customHeight="1" x14ac:dyDescent="0.2">
      <c r="A5697"/>
      <c r="B5697"/>
      <c r="C5697"/>
      <c r="D5697"/>
      <c r="E5697"/>
      <c r="F5697"/>
      <c r="G5697"/>
    </row>
    <row r="5698" spans="1:7" ht="15" customHeight="1" x14ac:dyDescent="0.2">
      <c r="A5698"/>
      <c r="B5698"/>
      <c r="C5698"/>
      <c r="D5698"/>
      <c r="E5698"/>
      <c r="F5698"/>
      <c r="G5698"/>
    </row>
    <row r="5699" spans="1:7" ht="15" customHeight="1" x14ac:dyDescent="0.2">
      <c r="A5699"/>
      <c r="B5699"/>
      <c r="C5699"/>
      <c r="D5699"/>
      <c r="E5699"/>
      <c r="F5699"/>
      <c r="G5699"/>
    </row>
    <row r="5700" spans="1:7" ht="15" customHeight="1" x14ac:dyDescent="0.2">
      <c r="A5700"/>
      <c r="B5700"/>
      <c r="C5700"/>
      <c r="D5700"/>
      <c r="E5700"/>
      <c r="F5700"/>
      <c r="G5700"/>
    </row>
    <row r="5701" spans="1:7" ht="15" customHeight="1" x14ac:dyDescent="0.2">
      <c r="A5701"/>
      <c r="B5701"/>
      <c r="C5701"/>
      <c r="D5701"/>
      <c r="E5701"/>
      <c r="F5701"/>
      <c r="G5701"/>
    </row>
    <row r="5702" spans="1:7" ht="15" customHeight="1" x14ac:dyDescent="0.2">
      <c r="A5702"/>
      <c r="B5702"/>
      <c r="C5702"/>
      <c r="D5702"/>
      <c r="E5702"/>
      <c r="F5702"/>
      <c r="G5702"/>
    </row>
    <row r="5703" spans="1:7" ht="15" customHeight="1" x14ac:dyDescent="0.2">
      <c r="A5703"/>
      <c r="B5703"/>
      <c r="C5703"/>
      <c r="D5703"/>
      <c r="E5703"/>
      <c r="F5703"/>
      <c r="G5703"/>
    </row>
    <row r="5704" spans="1:7" ht="15" customHeight="1" x14ac:dyDescent="0.2">
      <c r="A5704"/>
      <c r="B5704"/>
      <c r="C5704"/>
      <c r="D5704"/>
      <c r="E5704"/>
      <c r="F5704"/>
      <c r="G5704"/>
    </row>
    <row r="5705" spans="1:7" ht="15" customHeight="1" x14ac:dyDescent="0.2">
      <c r="A5705"/>
      <c r="B5705"/>
      <c r="C5705"/>
      <c r="D5705"/>
      <c r="E5705"/>
      <c r="F5705"/>
      <c r="G5705"/>
    </row>
    <row r="5706" spans="1:7" ht="15" customHeight="1" x14ac:dyDescent="0.2">
      <c r="A5706"/>
      <c r="B5706"/>
      <c r="C5706"/>
      <c r="D5706"/>
      <c r="E5706"/>
      <c r="F5706"/>
      <c r="G5706"/>
    </row>
    <row r="5707" spans="1:7" ht="15" customHeight="1" x14ac:dyDescent="0.2">
      <c r="A5707"/>
      <c r="B5707"/>
      <c r="C5707"/>
      <c r="D5707"/>
      <c r="E5707"/>
      <c r="F5707"/>
      <c r="G5707"/>
    </row>
    <row r="5708" spans="1:7" ht="15" customHeight="1" x14ac:dyDescent="0.2">
      <c r="A5708"/>
      <c r="B5708"/>
      <c r="C5708"/>
      <c r="D5708"/>
      <c r="E5708"/>
      <c r="F5708"/>
      <c r="G5708"/>
    </row>
    <row r="5709" spans="1:7" ht="15" customHeight="1" x14ac:dyDescent="0.2">
      <c r="A5709"/>
      <c r="B5709"/>
      <c r="C5709"/>
      <c r="D5709"/>
      <c r="E5709"/>
      <c r="F5709"/>
      <c r="G5709"/>
    </row>
    <row r="5710" spans="1:7" ht="15" customHeight="1" x14ac:dyDescent="0.2">
      <c r="A5710"/>
      <c r="B5710"/>
      <c r="C5710"/>
      <c r="D5710"/>
      <c r="E5710"/>
      <c r="F5710"/>
      <c r="G5710"/>
    </row>
    <row r="5711" spans="1:7" ht="15" customHeight="1" x14ac:dyDescent="0.2">
      <c r="A5711"/>
      <c r="B5711"/>
      <c r="C5711"/>
      <c r="D5711"/>
      <c r="E5711"/>
      <c r="F5711"/>
      <c r="G5711"/>
    </row>
    <row r="5712" spans="1:7" ht="15" customHeight="1" x14ac:dyDescent="0.2">
      <c r="A5712"/>
      <c r="B5712"/>
      <c r="C5712"/>
      <c r="D5712"/>
      <c r="E5712"/>
      <c r="F5712"/>
      <c r="G5712"/>
    </row>
    <row r="5713" spans="1:7" ht="15" customHeight="1" x14ac:dyDescent="0.2">
      <c r="A5713"/>
      <c r="B5713"/>
      <c r="C5713"/>
      <c r="D5713"/>
      <c r="E5713"/>
      <c r="F5713"/>
      <c r="G5713"/>
    </row>
    <row r="5714" spans="1:7" ht="15" customHeight="1" x14ac:dyDescent="0.2">
      <c r="A5714"/>
      <c r="B5714"/>
      <c r="C5714"/>
      <c r="D5714"/>
      <c r="E5714"/>
      <c r="F5714"/>
      <c r="G5714"/>
    </row>
    <row r="5715" spans="1:7" ht="15" customHeight="1" x14ac:dyDescent="0.2">
      <c r="A5715"/>
      <c r="B5715"/>
      <c r="C5715"/>
      <c r="D5715"/>
      <c r="E5715"/>
      <c r="F5715"/>
      <c r="G5715"/>
    </row>
    <row r="5716" spans="1:7" ht="15" customHeight="1" x14ac:dyDescent="0.2">
      <c r="A5716"/>
      <c r="B5716"/>
      <c r="C5716"/>
      <c r="D5716"/>
      <c r="E5716"/>
      <c r="F5716"/>
      <c r="G5716"/>
    </row>
    <row r="5717" spans="1:7" ht="15" customHeight="1" x14ac:dyDescent="0.2">
      <c r="A5717"/>
      <c r="B5717"/>
      <c r="C5717"/>
      <c r="D5717"/>
      <c r="E5717"/>
      <c r="F5717"/>
      <c r="G5717"/>
    </row>
    <row r="5718" spans="1:7" ht="15" customHeight="1" x14ac:dyDescent="0.2">
      <c r="A5718"/>
      <c r="B5718"/>
      <c r="C5718"/>
      <c r="D5718"/>
      <c r="E5718"/>
      <c r="F5718"/>
      <c r="G5718"/>
    </row>
    <row r="5719" spans="1:7" ht="15" customHeight="1" x14ac:dyDescent="0.2">
      <c r="A5719"/>
      <c r="B5719"/>
      <c r="C5719"/>
      <c r="D5719"/>
      <c r="E5719"/>
      <c r="F5719"/>
      <c r="G5719"/>
    </row>
    <row r="5720" spans="1:7" ht="15" customHeight="1" x14ac:dyDescent="0.2">
      <c r="A5720"/>
      <c r="B5720"/>
      <c r="C5720"/>
      <c r="D5720"/>
      <c r="E5720"/>
      <c r="F5720"/>
      <c r="G5720"/>
    </row>
    <row r="5721" spans="1:7" ht="15" customHeight="1" x14ac:dyDescent="0.2">
      <c r="A5721"/>
      <c r="B5721"/>
      <c r="C5721"/>
      <c r="D5721"/>
      <c r="E5721"/>
      <c r="F5721"/>
      <c r="G5721"/>
    </row>
    <row r="5722" spans="1:7" ht="15" customHeight="1" x14ac:dyDescent="0.2">
      <c r="A5722"/>
      <c r="B5722"/>
      <c r="C5722"/>
      <c r="D5722"/>
      <c r="E5722"/>
      <c r="F5722"/>
      <c r="G5722"/>
    </row>
    <row r="5723" spans="1:7" ht="15" customHeight="1" x14ac:dyDescent="0.2">
      <c r="A5723"/>
      <c r="B5723"/>
      <c r="C5723"/>
      <c r="D5723"/>
      <c r="E5723"/>
      <c r="F5723"/>
      <c r="G5723"/>
    </row>
    <row r="5724" spans="1:7" ht="15" customHeight="1" x14ac:dyDescent="0.2">
      <c r="A5724"/>
      <c r="B5724"/>
      <c r="C5724"/>
      <c r="D5724"/>
      <c r="E5724"/>
      <c r="F5724"/>
      <c r="G5724"/>
    </row>
    <row r="5725" spans="1:7" ht="15" customHeight="1" x14ac:dyDescent="0.2">
      <c r="A5725"/>
      <c r="B5725"/>
      <c r="C5725"/>
      <c r="D5725"/>
      <c r="E5725"/>
      <c r="F5725"/>
      <c r="G5725"/>
    </row>
    <row r="5726" spans="1:7" ht="15" customHeight="1" x14ac:dyDescent="0.2">
      <c r="A5726"/>
      <c r="B5726"/>
      <c r="C5726"/>
      <c r="D5726"/>
      <c r="E5726"/>
      <c r="F5726"/>
      <c r="G5726"/>
    </row>
    <row r="5727" spans="1:7" ht="15" customHeight="1" x14ac:dyDescent="0.2">
      <c r="A5727"/>
      <c r="B5727"/>
      <c r="C5727"/>
      <c r="D5727"/>
      <c r="E5727"/>
      <c r="F5727"/>
      <c r="G5727"/>
    </row>
    <row r="5728" spans="1:7" ht="15" customHeight="1" x14ac:dyDescent="0.2">
      <c r="A5728"/>
      <c r="B5728"/>
      <c r="C5728"/>
      <c r="D5728"/>
      <c r="E5728"/>
      <c r="F5728"/>
      <c r="G5728"/>
    </row>
    <row r="5729" spans="1:7" ht="15" customHeight="1" x14ac:dyDescent="0.2">
      <c r="A5729"/>
      <c r="B5729"/>
      <c r="C5729"/>
      <c r="D5729"/>
      <c r="E5729"/>
      <c r="F5729"/>
      <c r="G5729"/>
    </row>
    <row r="5730" spans="1:7" ht="15" customHeight="1" x14ac:dyDescent="0.2">
      <c r="A5730"/>
      <c r="B5730"/>
      <c r="C5730"/>
      <c r="D5730"/>
      <c r="E5730"/>
      <c r="F5730"/>
      <c r="G5730"/>
    </row>
    <row r="5731" spans="1:7" ht="15" customHeight="1" x14ac:dyDescent="0.2">
      <c r="A5731"/>
      <c r="B5731"/>
      <c r="C5731"/>
      <c r="D5731"/>
      <c r="E5731"/>
      <c r="F5731"/>
      <c r="G5731"/>
    </row>
    <row r="5732" spans="1:7" ht="15" customHeight="1" x14ac:dyDescent="0.2">
      <c r="A5732"/>
      <c r="B5732"/>
      <c r="C5732"/>
      <c r="D5732"/>
      <c r="E5732"/>
      <c r="F5732"/>
      <c r="G5732"/>
    </row>
    <row r="5733" spans="1:7" ht="15" customHeight="1" x14ac:dyDescent="0.2">
      <c r="A5733"/>
      <c r="B5733"/>
      <c r="C5733"/>
      <c r="D5733"/>
      <c r="E5733"/>
      <c r="F5733"/>
      <c r="G5733"/>
    </row>
    <row r="5734" spans="1:7" ht="15" customHeight="1" x14ac:dyDescent="0.2">
      <c r="A5734"/>
      <c r="B5734"/>
      <c r="C5734"/>
      <c r="D5734"/>
      <c r="E5734"/>
      <c r="F5734"/>
      <c r="G5734"/>
    </row>
    <row r="5735" spans="1:7" ht="15" customHeight="1" x14ac:dyDescent="0.2">
      <c r="A5735"/>
      <c r="B5735"/>
      <c r="C5735"/>
      <c r="D5735"/>
      <c r="E5735"/>
      <c r="F5735"/>
      <c r="G5735"/>
    </row>
    <row r="5736" spans="1:7" ht="15" customHeight="1" x14ac:dyDescent="0.2">
      <c r="A5736"/>
      <c r="B5736"/>
      <c r="C5736"/>
      <c r="D5736"/>
      <c r="E5736"/>
      <c r="F5736"/>
      <c r="G5736"/>
    </row>
    <row r="5737" spans="1:7" ht="15" customHeight="1" x14ac:dyDescent="0.2">
      <c r="A5737"/>
      <c r="B5737"/>
      <c r="C5737"/>
      <c r="D5737"/>
      <c r="E5737"/>
      <c r="F5737"/>
      <c r="G5737"/>
    </row>
    <row r="5738" spans="1:7" ht="15" customHeight="1" x14ac:dyDescent="0.2">
      <c r="A5738"/>
      <c r="B5738"/>
      <c r="C5738"/>
      <c r="D5738"/>
      <c r="E5738"/>
      <c r="F5738"/>
      <c r="G5738"/>
    </row>
    <row r="5739" spans="1:7" ht="15" customHeight="1" x14ac:dyDescent="0.2">
      <c r="A5739"/>
      <c r="B5739"/>
      <c r="C5739"/>
      <c r="D5739"/>
      <c r="E5739"/>
      <c r="F5739"/>
      <c r="G5739"/>
    </row>
    <row r="5740" spans="1:7" ht="15" customHeight="1" x14ac:dyDescent="0.2">
      <c r="A5740"/>
      <c r="B5740"/>
      <c r="C5740"/>
      <c r="D5740"/>
      <c r="E5740"/>
      <c r="F5740"/>
      <c r="G5740"/>
    </row>
    <row r="5741" spans="1:7" ht="15" customHeight="1" x14ac:dyDescent="0.2">
      <c r="A5741"/>
      <c r="B5741"/>
      <c r="C5741"/>
      <c r="D5741"/>
      <c r="E5741"/>
      <c r="F5741"/>
      <c r="G5741"/>
    </row>
    <row r="5742" spans="1:7" ht="15" customHeight="1" x14ac:dyDescent="0.2">
      <c r="A5742"/>
      <c r="B5742"/>
      <c r="C5742"/>
      <c r="D5742"/>
      <c r="E5742"/>
      <c r="F5742"/>
      <c r="G5742"/>
    </row>
    <row r="5743" spans="1:7" ht="15" customHeight="1" x14ac:dyDescent="0.2">
      <c r="A5743"/>
      <c r="B5743"/>
      <c r="C5743"/>
      <c r="D5743"/>
      <c r="E5743"/>
      <c r="F5743"/>
      <c r="G5743"/>
    </row>
    <row r="5744" spans="1:7" ht="15" customHeight="1" x14ac:dyDescent="0.2">
      <c r="A5744"/>
      <c r="B5744"/>
      <c r="C5744"/>
      <c r="D5744"/>
      <c r="E5744"/>
      <c r="F5744"/>
      <c r="G5744"/>
    </row>
    <row r="5745" spans="1:7" ht="15" customHeight="1" x14ac:dyDescent="0.2">
      <c r="A5745"/>
      <c r="B5745"/>
      <c r="C5745"/>
      <c r="D5745"/>
      <c r="E5745"/>
      <c r="F5745"/>
      <c r="G5745"/>
    </row>
    <row r="5746" spans="1:7" ht="15" customHeight="1" x14ac:dyDescent="0.2">
      <c r="A5746"/>
      <c r="B5746"/>
      <c r="C5746"/>
      <c r="D5746"/>
      <c r="E5746"/>
      <c r="F5746"/>
      <c r="G5746"/>
    </row>
    <row r="5747" spans="1:7" ht="15" customHeight="1" x14ac:dyDescent="0.2">
      <c r="A5747"/>
      <c r="B5747"/>
      <c r="C5747"/>
      <c r="D5747"/>
      <c r="E5747"/>
      <c r="F5747"/>
      <c r="G5747"/>
    </row>
    <row r="5748" spans="1:7" ht="15" customHeight="1" x14ac:dyDescent="0.2">
      <c r="A5748"/>
      <c r="B5748"/>
      <c r="C5748"/>
      <c r="D5748"/>
      <c r="E5748"/>
      <c r="F5748"/>
      <c r="G5748"/>
    </row>
    <row r="5749" spans="1:7" ht="15" customHeight="1" x14ac:dyDescent="0.2">
      <c r="A5749"/>
      <c r="B5749"/>
      <c r="C5749"/>
      <c r="D5749"/>
      <c r="E5749"/>
      <c r="F5749"/>
      <c r="G5749"/>
    </row>
    <row r="5750" spans="1:7" ht="15" customHeight="1" x14ac:dyDescent="0.2">
      <c r="A5750"/>
      <c r="B5750"/>
      <c r="C5750"/>
      <c r="D5750"/>
      <c r="E5750"/>
      <c r="F5750"/>
      <c r="G5750"/>
    </row>
    <row r="5751" spans="1:7" ht="15" customHeight="1" x14ac:dyDescent="0.2">
      <c r="A5751"/>
      <c r="B5751"/>
      <c r="C5751"/>
      <c r="D5751"/>
      <c r="E5751"/>
      <c r="F5751"/>
      <c r="G5751"/>
    </row>
    <row r="5752" spans="1:7" ht="15" customHeight="1" x14ac:dyDescent="0.2">
      <c r="A5752"/>
      <c r="B5752"/>
      <c r="C5752"/>
      <c r="D5752"/>
      <c r="E5752"/>
      <c r="F5752"/>
      <c r="G5752"/>
    </row>
    <row r="5753" spans="1:7" ht="15" customHeight="1" x14ac:dyDescent="0.2">
      <c r="A5753"/>
      <c r="B5753"/>
      <c r="C5753"/>
      <c r="D5753"/>
      <c r="E5753"/>
      <c r="F5753"/>
      <c r="G5753"/>
    </row>
    <row r="5754" spans="1:7" ht="15" customHeight="1" x14ac:dyDescent="0.2">
      <c r="A5754"/>
      <c r="B5754"/>
      <c r="C5754"/>
      <c r="D5754"/>
      <c r="E5754"/>
      <c r="F5754"/>
      <c r="G5754"/>
    </row>
    <row r="5755" spans="1:7" ht="15" customHeight="1" x14ac:dyDescent="0.2">
      <c r="A5755"/>
      <c r="B5755"/>
      <c r="C5755"/>
      <c r="D5755"/>
      <c r="E5755"/>
      <c r="F5755"/>
      <c r="G5755"/>
    </row>
    <row r="5756" spans="1:7" ht="15" customHeight="1" x14ac:dyDescent="0.2">
      <c r="A5756"/>
      <c r="B5756"/>
      <c r="C5756"/>
      <c r="D5756"/>
      <c r="E5756"/>
      <c r="F5756"/>
      <c r="G5756"/>
    </row>
    <row r="5757" spans="1:7" ht="15" customHeight="1" x14ac:dyDescent="0.2">
      <c r="A5757"/>
      <c r="B5757"/>
      <c r="C5757"/>
      <c r="D5757"/>
      <c r="E5757"/>
      <c r="F5757"/>
      <c r="G5757"/>
    </row>
    <row r="5758" spans="1:7" ht="15" customHeight="1" x14ac:dyDescent="0.2">
      <c r="A5758"/>
      <c r="B5758"/>
      <c r="C5758"/>
      <c r="D5758"/>
      <c r="E5758"/>
      <c r="F5758"/>
      <c r="G5758"/>
    </row>
    <row r="5759" spans="1:7" ht="15" customHeight="1" x14ac:dyDescent="0.2">
      <c r="A5759"/>
      <c r="B5759"/>
      <c r="C5759"/>
      <c r="D5759"/>
      <c r="E5759"/>
      <c r="F5759"/>
      <c r="G5759"/>
    </row>
    <row r="5760" spans="1:7" ht="15" customHeight="1" x14ac:dyDescent="0.2">
      <c r="A5760"/>
      <c r="B5760"/>
      <c r="C5760"/>
      <c r="D5760"/>
      <c r="E5760"/>
      <c r="F5760"/>
      <c r="G5760"/>
    </row>
    <row r="5761" spans="1:7" ht="15" customHeight="1" x14ac:dyDescent="0.2">
      <c r="A5761"/>
      <c r="B5761"/>
      <c r="C5761"/>
      <c r="D5761"/>
      <c r="E5761"/>
      <c r="F5761"/>
      <c r="G5761"/>
    </row>
    <row r="5762" spans="1:7" ht="15" customHeight="1" x14ac:dyDescent="0.2">
      <c r="A5762"/>
      <c r="B5762"/>
      <c r="C5762"/>
      <c r="D5762"/>
      <c r="E5762"/>
      <c r="F5762"/>
      <c r="G5762"/>
    </row>
    <row r="5763" spans="1:7" ht="15" customHeight="1" x14ac:dyDescent="0.2">
      <c r="A5763"/>
      <c r="B5763"/>
      <c r="C5763"/>
      <c r="D5763"/>
      <c r="E5763"/>
      <c r="F5763"/>
      <c r="G5763"/>
    </row>
    <row r="5764" spans="1:7" ht="15" customHeight="1" x14ac:dyDescent="0.2">
      <c r="A5764"/>
      <c r="B5764"/>
      <c r="C5764"/>
      <c r="D5764"/>
      <c r="E5764"/>
      <c r="F5764"/>
      <c r="G5764"/>
    </row>
    <row r="5765" spans="1:7" ht="15" customHeight="1" x14ac:dyDescent="0.2">
      <c r="A5765"/>
      <c r="B5765"/>
      <c r="C5765"/>
      <c r="D5765"/>
      <c r="E5765"/>
      <c r="F5765"/>
      <c r="G5765"/>
    </row>
    <row r="5766" spans="1:7" ht="15" customHeight="1" x14ac:dyDescent="0.2">
      <c r="A5766"/>
      <c r="B5766"/>
      <c r="C5766"/>
      <c r="D5766"/>
      <c r="E5766"/>
      <c r="F5766"/>
      <c r="G5766"/>
    </row>
    <row r="5767" spans="1:7" ht="15" customHeight="1" x14ac:dyDescent="0.2">
      <c r="A5767"/>
      <c r="B5767"/>
      <c r="C5767"/>
      <c r="D5767"/>
      <c r="E5767"/>
      <c r="F5767"/>
      <c r="G5767"/>
    </row>
    <row r="5768" spans="1:7" ht="15" customHeight="1" x14ac:dyDescent="0.2">
      <c r="A5768"/>
      <c r="B5768"/>
      <c r="C5768"/>
      <c r="D5768"/>
      <c r="E5768"/>
      <c r="F5768"/>
      <c r="G5768"/>
    </row>
    <row r="5769" spans="1:7" ht="15" customHeight="1" x14ac:dyDescent="0.2">
      <c r="A5769"/>
      <c r="B5769"/>
      <c r="C5769"/>
      <c r="D5769"/>
      <c r="E5769"/>
      <c r="F5769"/>
      <c r="G5769"/>
    </row>
    <row r="5770" spans="1:7" ht="15" customHeight="1" x14ac:dyDescent="0.2">
      <c r="A5770"/>
      <c r="B5770"/>
      <c r="C5770"/>
      <c r="D5770"/>
      <c r="E5770"/>
      <c r="F5770"/>
      <c r="G5770"/>
    </row>
    <row r="5771" spans="1:7" ht="15" customHeight="1" x14ac:dyDescent="0.2">
      <c r="A5771"/>
      <c r="B5771"/>
      <c r="C5771"/>
      <c r="D5771"/>
      <c r="E5771"/>
      <c r="F5771"/>
      <c r="G5771"/>
    </row>
    <row r="5772" spans="1:7" ht="15" customHeight="1" x14ac:dyDescent="0.2">
      <c r="A5772"/>
      <c r="B5772"/>
      <c r="C5772"/>
      <c r="D5772"/>
      <c r="E5772"/>
      <c r="F5772"/>
      <c r="G5772"/>
    </row>
    <row r="5773" spans="1:7" ht="15" customHeight="1" x14ac:dyDescent="0.2">
      <c r="A5773"/>
      <c r="B5773"/>
      <c r="C5773"/>
      <c r="D5773"/>
      <c r="E5773"/>
      <c r="F5773"/>
      <c r="G5773"/>
    </row>
    <row r="5774" spans="1:7" ht="15" customHeight="1" x14ac:dyDescent="0.2">
      <c r="A5774"/>
      <c r="B5774"/>
      <c r="C5774"/>
      <c r="D5774"/>
      <c r="E5774"/>
      <c r="F5774"/>
      <c r="G5774"/>
    </row>
    <row r="5775" spans="1:7" ht="15" customHeight="1" x14ac:dyDescent="0.2">
      <c r="A5775"/>
      <c r="B5775"/>
      <c r="C5775"/>
      <c r="D5775"/>
      <c r="E5775"/>
      <c r="F5775"/>
      <c r="G5775"/>
    </row>
    <row r="5776" spans="1:7" ht="15" customHeight="1" x14ac:dyDescent="0.2">
      <c r="A5776"/>
      <c r="B5776"/>
      <c r="C5776"/>
      <c r="D5776"/>
      <c r="E5776"/>
      <c r="F5776"/>
      <c r="G5776"/>
    </row>
    <row r="5777" spans="1:7" ht="15" customHeight="1" x14ac:dyDescent="0.2">
      <c r="A5777"/>
      <c r="B5777"/>
      <c r="C5777"/>
      <c r="D5777"/>
      <c r="E5777"/>
      <c r="F5777"/>
      <c r="G5777"/>
    </row>
    <row r="5778" spans="1:7" ht="15" customHeight="1" x14ac:dyDescent="0.2">
      <c r="A5778"/>
      <c r="B5778"/>
      <c r="C5778"/>
      <c r="D5778"/>
      <c r="E5778"/>
      <c r="F5778"/>
      <c r="G5778"/>
    </row>
    <row r="5779" spans="1:7" ht="15" customHeight="1" x14ac:dyDescent="0.2">
      <c r="A5779"/>
      <c r="B5779"/>
      <c r="C5779"/>
      <c r="D5779"/>
      <c r="E5779"/>
      <c r="F5779"/>
      <c r="G5779"/>
    </row>
    <row r="5780" spans="1:7" ht="15" customHeight="1" x14ac:dyDescent="0.2">
      <c r="A5780"/>
      <c r="B5780"/>
      <c r="C5780"/>
      <c r="D5780"/>
      <c r="E5780"/>
      <c r="F5780"/>
      <c r="G5780"/>
    </row>
    <row r="5781" spans="1:7" ht="15" customHeight="1" x14ac:dyDescent="0.2">
      <c r="A5781"/>
      <c r="B5781"/>
      <c r="C5781"/>
      <c r="D5781"/>
      <c r="E5781"/>
      <c r="F5781"/>
      <c r="G5781"/>
    </row>
    <row r="5782" spans="1:7" ht="15" customHeight="1" x14ac:dyDescent="0.2">
      <c r="A5782"/>
      <c r="B5782"/>
      <c r="C5782"/>
      <c r="D5782"/>
      <c r="E5782"/>
      <c r="F5782"/>
      <c r="G5782"/>
    </row>
    <row r="5783" spans="1:7" ht="15" customHeight="1" x14ac:dyDescent="0.2">
      <c r="A5783"/>
      <c r="B5783"/>
      <c r="C5783"/>
      <c r="D5783"/>
      <c r="E5783"/>
      <c r="F5783"/>
      <c r="G5783"/>
    </row>
    <row r="5784" spans="1:7" ht="15" customHeight="1" x14ac:dyDescent="0.2">
      <c r="A5784"/>
      <c r="B5784"/>
      <c r="C5784"/>
      <c r="D5784"/>
      <c r="E5784"/>
      <c r="F5784"/>
      <c r="G5784"/>
    </row>
    <row r="5785" spans="1:7" ht="15" customHeight="1" x14ac:dyDescent="0.2">
      <c r="A5785"/>
      <c r="B5785"/>
      <c r="C5785"/>
      <c r="D5785"/>
      <c r="E5785"/>
      <c r="F5785"/>
      <c r="G5785"/>
    </row>
    <row r="5786" spans="1:7" ht="15" customHeight="1" x14ac:dyDescent="0.2">
      <c r="A5786"/>
      <c r="B5786"/>
      <c r="C5786"/>
      <c r="D5786"/>
      <c r="E5786"/>
      <c r="F5786"/>
      <c r="G5786"/>
    </row>
    <row r="5787" spans="1:7" ht="15" customHeight="1" x14ac:dyDescent="0.2">
      <c r="A5787"/>
      <c r="B5787"/>
      <c r="C5787"/>
      <c r="D5787"/>
      <c r="E5787"/>
      <c r="F5787"/>
      <c r="G5787"/>
    </row>
    <row r="5788" spans="1:7" ht="15" customHeight="1" x14ac:dyDescent="0.2">
      <c r="A5788"/>
      <c r="B5788"/>
      <c r="C5788"/>
      <c r="D5788"/>
      <c r="E5788"/>
      <c r="F5788"/>
      <c r="G5788"/>
    </row>
    <row r="5789" spans="1:7" ht="15" customHeight="1" x14ac:dyDescent="0.2">
      <c r="A5789"/>
      <c r="B5789"/>
      <c r="C5789"/>
      <c r="D5789"/>
      <c r="E5789"/>
      <c r="F5789"/>
      <c r="G5789"/>
    </row>
    <row r="5790" spans="1:7" ht="15" customHeight="1" x14ac:dyDescent="0.2">
      <c r="A5790"/>
      <c r="B5790"/>
      <c r="C5790"/>
      <c r="D5790"/>
      <c r="E5790"/>
      <c r="F5790"/>
      <c r="G5790"/>
    </row>
    <row r="5791" spans="1:7" ht="15" customHeight="1" x14ac:dyDescent="0.2">
      <c r="A5791"/>
      <c r="B5791"/>
      <c r="C5791"/>
      <c r="D5791"/>
      <c r="E5791"/>
      <c r="F5791"/>
      <c r="G5791"/>
    </row>
    <row r="5792" spans="1:7" ht="15" customHeight="1" x14ac:dyDescent="0.2">
      <c r="A5792"/>
      <c r="B5792"/>
      <c r="C5792"/>
      <c r="D5792"/>
      <c r="E5792"/>
      <c r="F5792"/>
      <c r="G5792"/>
    </row>
    <row r="5793" spans="1:7" ht="15" customHeight="1" x14ac:dyDescent="0.2">
      <c r="A5793"/>
      <c r="B5793"/>
      <c r="C5793"/>
      <c r="D5793"/>
      <c r="E5793"/>
      <c r="F5793"/>
      <c r="G5793"/>
    </row>
    <row r="5794" spans="1:7" ht="15" customHeight="1" x14ac:dyDescent="0.2">
      <c r="A5794"/>
      <c r="B5794"/>
      <c r="C5794"/>
      <c r="D5794"/>
      <c r="E5794"/>
      <c r="F5794"/>
      <c r="G5794"/>
    </row>
    <row r="5795" spans="1:7" ht="15" customHeight="1" x14ac:dyDescent="0.2">
      <c r="A5795"/>
      <c r="B5795"/>
      <c r="C5795"/>
      <c r="D5795"/>
      <c r="E5795"/>
      <c r="F5795"/>
      <c r="G5795"/>
    </row>
    <row r="5796" spans="1:7" ht="15" customHeight="1" x14ac:dyDescent="0.2">
      <c r="A5796"/>
      <c r="B5796"/>
      <c r="C5796"/>
      <c r="D5796"/>
      <c r="E5796"/>
      <c r="F5796"/>
      <c r="G5796"/>
    </row>
    <row r="5797" spans="1:7" ht="15" customHeight="1" x14ac:dyDescent="0.2">
      <c r="A5797"/>
      <c r="B5797"/>
      <c r="C5797"/>
      <c r="D5797"/>
      <c r="E5797"/>
      <c r="F5797"/>
      <c r="G5797"/>
    </row>
    <row r="5798" spans="1:7" ht="15" customHeight="1" x14ac:dyDescent="0.2">
      <c r="A5798"/>
      <c r="B5798"/>
      <c r="C5798"/>
      <c r="D5798"/>
      <c r="E5798"/>
      <c r="F5798"/>
      <c r="G5798"/>
    </row>
    <row r="5799" spans="1:7" ht="15" customHeight="1" x14ac:dyDescent="0.2">
      <c r="A5799"/>
      <c r="B5799"/>
      <c r="C5799"/>
      <c r="D5799"/>
      <c r="E5799"/>
      <c r="F5799"/>
      <c r="G5799"/>
    </row>
    <row r="5800" spans="1:7" ht="15" customHeight="1" x14ac:dyDescent="0.2">
      <c r="A5800"/>
      <c r="B5800"/>
      <c r="C5800"/>
      <c r="D5800"/>
      <c r="E5800"/>
      <c r="F5800"/>
      <c r="G5800"/>
    </row>
    <row r="5801" spans="1:7" ht="15" customHeight="1" x14ac:dyDescent="0.2">
      <c r="A5801"/>
      <c r="B5801"/>
      <c r="C5801"/>
      <c r="D5801"/>
      <c r="E5801"/>
      <c r="F5801"/>
      <c r="G5801"/>
    </row>
    <row r="5802" spans="1:7" ht="15" customHeight="1" x14ac:dyDescent="0.2">
      <c r="A5802"/>
      <c r="B5802"/>
      <c r="C5802"/>
      <c r="D5802"/>
      <c r="E5802"/>
      <c r="F5802"/>
      <c r="G5802"/>
    </row>
    <row r="5803" spans="1:7" ht="15" customHeight="1" x14ac:dyDescent="0.2">
      <c r="A5803"/>
      <c r="B5803"/>
      <c r="C5803"/>
      <c r="D5803"/>
      <c r="E5803"/>
      <c r="F5803"/>
      <c r="G5803"/>
    </row>
    <row r="5804" spans="1:7" ht="15" customHeight="1" x14ac:dyDescent="0.2">
      <c r="A5804"/>
      <c r="B5804"/>
      <c r="C5804"/>
      <c r="D5804"/>
      <c r="E5804"/>
      <c r="F5804"/>
      <c r="G5804"/>
    </row>
    <row r="5805" spans="1:7" ht="15" customHeight="1" x14ac:dyDescent="0.2">
      <c r="A5805"/>
      <c r="B5805"/>
      <c r="C5805"/>
      <c r="D5805"/>
      <c r="E5805"/>
      <c r="F5805"/>
      <c r="G5805"/>
    </row>
    <row r="5806" spans="1:7" ht="15" customHeight="1" x14ac:dyDescent="0.2">
      <c r="A5806"/>
      <c r="B5806"/>
      <c r="C5806"/>
      <c r="D5806"/>
      <c r="E5806"/>
      <c r="F5806"/>
      <c r="G5806"/>
    </row>
    <row r="5807" spans="1:7" ht="15" customHeight="1" x14ac:dyDescent="0.2">
      <c r="A5807"/>
      <c r="B5807"/>
      <c r="C5807"/>
      <c r="D5807"/>
      <c r="E5807"/>
      <c r="F5807"/>
      <c r="G5807"/>
    </row>
    <row r="5808" spans="1:7" ht="15" customHeight="1" x14ac:dyDescent="0.2">
      <c r="A5808"/>
      <c r="B5808"/>
      <c r="C5808"/>
      <c r="D5808"/>
      <c r="E5808"/>
      <c r="F5808"/>
      <c r="G5808"/>
    </row>
    <row r="5809" spans="1:7" ht="15" customHeight="1" x14ac:dyDescent="0.2">
      <c r="A5809"/>
      <c r="B5809"/>
      <c r="C5809"/>
      <c r="D5809"/>
      <c r="E5809"/>
      <c r="F5809"/>
      <c r="G5809"/>
    </row>
    <row r="5810" spans="1:7" ht="15" customHeight="1" x14ac:dyDescent="0.2">
      <c r="A5810"/>
      <c r="B5810"/>
      <c r="C5810"/>
      <c r="D5810"/>
      <c r="E5810"/>
      <c r="F5810"/>
      <c r="G5810"/>
    </row>
    <row r="5811" spans="1:7" ht="15" customHeight="1" x14ac:dyDescent="0.2">
      <c r="A5811"/>
      <c r="B5811"/>
      <c r="C5811"/>
      <c r="D5811"/>
      <c r="E5811"/>
      <c r="F5811"/>
      <c r="G5811"/>
    </row>
    <row r="5812" spans="1:7" ht="15" customHeight="1" x14ac:dyDescent="0.2">
      <c r="A5812"/>
      <c r="B5812"/>
      <c r="C5812"/>
      <c r="D5812"/>
      <c r="E5812"/>
      <c r="F5812"/>
      <c r="G5812"/>
    </row>
    <row r="5813" spans="1:7" ht="15" customHeight="1" x14ac:dyDescent="0.2">
      <c r="A5813"/>
      <c r="B5813"/>
      <c r="C5813"/>
      <c r="D5813"/>
      <c r="E5813"/>
      <c r="F5813"/>
      <c r="G5813"/>
    </row>
    <row r="5814" spans="1:7" ht="15" customHeight="1" x14ac:dyDescent="0.2">
      <c r="A5814"/>
      <c r="B5814"/>
      <c r="C5814"/>
      <c r="D5814"/>
      <c r="E5814"/>
      <c r="F5814"/>
      <c r="G5814"/>
    </row>
    <row r="5815" spans="1:7" ht="15" customHeight="1" x14ac:dyDescent="0.2">
      <c r="A5815"/>
      <c r="B5815"/>
      <c r="C5815"/>
      <c r="D5815"/>
      <c r="E5815"/>
      <c r="F5815"/>
      <c r="G5815"/>
    </row>
    <row r="5816" spans="1:7" ht="15" customHeight="1" x14ac:dyDescent="0.2">
      <c r="A5816"/>
      <c r="B5816"/>
      <c r="C5816"/>
      <c r="D5816"/>
      <c r="E5816"/>
      <c r="F5816"/>
      <c r="G5816"/>
    </row>
    <row r="5817" spans="1:7" ht="15" customHeight="1" x14ac:dyDescent="0.2">
      <c r="A5817"/>
      <c r="B5817"/>
      <c r="C5817"/>
      <c r="D5817"/>
      <c r="E5817"/>
      <c r="F5817"/>
      <c r="G5817"/>
    </row>
    <row r="5818" spans="1:7" ht="15" customHeight="1" x14ac:dyDescent="0.2">
      <c r="A5818"/>
      <c r="B5818"/>
      <c r="C5818"/>
      <c r="D5818"/>
      <c r="E5818"/>
      <c r="F5818"/>
      <c r="G5818"/>
    </row>
    <row r="5819" spans="1:7" ht="15" customHeight="1" x14ac:dyDescent="0.2">
      <c r="A5819"/>
      <c r="B5819"/>
      <c r="C5819"/>
      <c r="D5819"/>
      <c r="E5819"/>
      <c r="F5819"/>
      <c r="G5819"/>
    </row>
    <row r="5820" spans="1:7" ht="15" customHeight="1" x14ac:dyDescent="0.2">
      <c r="A5820"/>
      <c r="B5820"/>
      <c r="C5820"/>
      <c r="D5820"/>
      <c r="E5820"/>
      <c r="F5820"/>
      <c r="G5820"/>
    </row>
    <row r="5821" spans="1:7" ht="15" customHeight="1" x14ac:dyDescent="0.2">
      <c r="A5821"/>
      <c r="B5821"/>
      <c r="C5821"/>
      <c r="D5821"/>
      <c r="E5821"/>
      <c r="F5821"/>
      <c r="G5821"/>
    </row>
    <row r="5822" spans="1:7" ht="15" customHeight="1" x14ac:dyDescent="0.2">
      <c r="A5822"/>
      <c r="B5822"/>
      <c r="C5822"/>
      <c r="D5822"/>
      <c r="E5822"/>
      <c r="F5822"/>
      <c r="G5822"/>
    </row>
    <row r="5823" spans="1:7" ht="15" customHeight="1" x14ac:dyDescent="0.2">
      <c r="A5823"/>
      <c r="B5823"/>
      <c r="C5823"/>
      <c r="D5823"/>
      <c r="E5823"/>
      <c r="F5823"/>
      <c r="G5823"/>
    </row>
    <row r="5824" spans="1:7" ht="15" customHeight="1" x14ac:dyDescent="0.2">
      <c r="A5824"/>
      <c r="B5824"/>
      <c r="C5824"/>
      <c r="D5824"/>
      <c r="E5824"/>
      <c r="F5824"/>
      <c r="G5824"/>
    </row>
    <row r="5825" spans="1:7" ht="15" customHeight="1" x14ac:dyDescent="0.2">
      <c r="A5825"/>
      <c r="B5825"/>
      <c r="C5825"/>
      <c r="D5825"/>
      <c r="E5825"/>
      <c r="F5825"/>
      <c r="G5825"/>
    </row>
    <row r="5826" spans="1:7" ht="15" customHeight="1" x14ac:dyDescent="0.2">
      <c r="A5826"/>
      <c r="B5826"/>
      <c r="C5826"/>
      <c r="D5826"/>
      <c r="E5826"/>
      <c r="F5826"/>
      <c r="G5826"/>
    </row>
    <row r="5827" spans="1:7" ht="15" customHeight="1" x14ac:dyDescent="0.2">
      <c r="A5827"/>
      <c r="B5827"/>
      <c r="C5827"/>
      <c r="D5827"/>
      <c r="E5827"/>
      <c r="F5827"/>
      <c r="G5827"/>
    </row>
    <row r="5828" spans="1:7" ht="15" customHeight="1" x14ac:dyDescent="0.2">
      <c r="A5828"/>
      <c r="B5828"/>
      <c r="C5828"/>
      <c r="D5828"/>
      <c r="E5828"/>
      <c r="F5828"/>
      <c r="G5828"/>
    </row>
    <row r="5829" spans="1:7" ht="15" customHeight="1" x14ac:dyDescent="0.2">
      <c r="A5829"/>
      <c r="B5829"/>
      <c r="C5829"/>
      <c r="D5829"/>
      <c r="E5829"/>
      <c r="F5829"/>
      <c r="G5829"/>
    </row>
    <row r="5830" spans="1:7" ht="15" customHeight="1" x14ac:dyDescent="0.2">
      <c r="A5830"/>
      <c r="B5830"/>
      <c r="C5830"/>
      <c r="D5830"/>
      <c r="E5830"/>
      <c r="F5830"/>
      <c r="G5830"/>
    </row>
    <row r="5831" spans="1:7" ht="15" customHeight="1" x14ac:dyDescent="0.2">
      <c r="A5831"/>
      <c r="B5831"/>
      <c r="C5831"/>
      <c r="D5831"/>
      <c r="E5831"/>
      <c r="F5831"/>
      <c r="G5831"/>
    </row>
    <row r="5832" spans="1:7" ht="15" customHeight="1" x14ac:dyDescent="0.2">
      <c r="A5832"/>
      <c r="B5832"/>
      <c r="C5832"/>
      <c r="D5832"/>
      <c r="E5832"/>
      <c r="F5832"/>
      <c r="G5832"/>
    </row>
    <row r="5833" spans="1:7" ht="15" customHeight="1" x14ac:dyDescent="0.2">
      <c r="A5833"/>
      <c r="B5833"/>
      <c r="C5833"/>
      <c r="D5833"/>
      <c r="E5833"/>
      <c r="F5833"/>
      <c r="G5833"/>
    </row>
    <row r="5834" spans="1:7" ht="15" customHeight="1" x14ac:dyDescent="0.2">
      <c r="A5834"/>
      <c r="B5834"/>
      <c r="C5834"/>
      <c r="D5834"/>
      <c r="E5834"/>
      <c r="F5834"/>
      <c r="G5834"/>
    </row>
    <row r="5835" spans="1:7" ht="15" customHeight="1" x14ac:dyDescent="0.2">
      <c r="A5835"/>
      <c r="B5835"/>
      <c r="C5835"/>
      <c r="D5835"/>
      <c r="E5835"/>
      <c r="F5835"/>
      <c r="G5835"/>
    </row>
    <row r="5836" spans="1:7" ht="15" customHeight="1" x14ac:dyDescent="0.2">
      <c r="A5836"/>
      <c r="B5836"/>
      <c r="C5836"/>
      <c r="D5836"/>
      <c r="E5836"/>
      <c r="F5836"/>
      <c r="G5836"/>
    </row>
    <row r="5837" spans="1:7" ht="15" customHeight="1" x14ac:dyDescent="0.2">
      <c r="A5837"/>
      <c r="B5837"/>
      <c r="C5837"/>
      <c r="D5837"/>
      <c r="E5837"/>
      <c r="F5837"/>
      <c r="G5837"/>
    </row>
    <row r="5838" spans="1:7" ht="15" customHeight="1" x14ac:dyDescent="0.2">
      <c r="A5838"/>
      <c r="B5838"/>
      <c r="C5838"/>
      <c r="D5838"/>
      <c r="E5838"/>
      <c r="F5838"/>
      <c r="G5838"/>
    </row>
    <row r="5839" spans="1:7" ht="15" customHeight="1" x14ac:dyDescent="0.2">
      <c r="A5839"/>
      <c r="B5839"/>
      <c r="C5839"/>
      <c r="D5839"/>
      <c r="E5839"/>
      <c r="F5839"/>
      <c r="G5839"/>
    </row>
    <row r="5840" spans="1:7" ht="15" customHeight="1" x14ac:dyDescent="0.2">
      <c r="A5840"/>
      <c r="B5840"/>
      <c r="C5840"/>
      <c r="D5840"/>
      <c r="E5840"/>
      <c r="F5840"/>
      <c r="G5840"/>
    </row>
    <row r="5841" spans="1:7" ht="15" customHeight="1" x14ac:dyDescent="0.2">
      <c r="A5841"/>
      <c r="B5841"/>
      <c r="C5841"/>
      <c r="D5841"/>
      <c r="E5841"/>
      <c r="F5841"/>
      <c r="G5841"/>
    </row>
    <row r="5842" spans="1:7" ht="15" customHeight="1" x14ac:dyDescent="0.2">
      <c r="A5842"/>
      <c r="B5842"/>
      <c r="C5842"/>
      <c r="D5842"/>
      <c r="E5842"/>
      <c r="F5842"/>
      <c r="G5842"/>
    </row>
    <row r="5843" spans="1:7" ht="15" customHeight="1" x14ac:dyDescent="0.2">
      <c r="A5843"/>
      <c r="B5843"/>
      <c r="C5843"/>
      <c r="D5843"/>
      <c r="E5843"/>
      <c r="F5843"/>
      <c r="G5843"/>
    </row>
    <row r="5844" spans="1:7" ht="15" customHeight="1" x14ac:dyDescent="0.2">
      <c r="A5844"/>
      <c r="B5844"/>
      <c r="C5844"/>
      <c r="D5844"/>
      <c r="E5844"/>
      <c r="F5844"/>
      <c r="G5844"/>
    </row>
    <row r="5845" spans="1:7" ht="15" customHeight="1" x14ac:dyDescent="0.2">
      <c r="A5845"/>
      <c r="B5845"/>
      <c r="C5845"/>
      <c r="D5845"/>
      <c r="E5845"/>
      <c r="F5845"/>
      <c r="G5845"/>
    </row>
    <row r="5846" spans="1:7" ht="15" customHeight="1" x14ac:dyDescent="0.2">
      <c r="A5846"/>
      <c r="B5846"/>
      <c r="C5846"/>
      <c r="D5846"/>
      <c r="E5846"/>
      <c r="F5846"/>
      <c r="G5846"/>
    </row>
    <row r="5847" spans="1:7" ht="15" customHeight="1" x14ac:dyDescent="0.2">
      <c r="A5847"/>
      <c r="B5847"/>
      <c r="C5847"/>
      <c r="D5847"/>
      <c r="E5847"/>
      <c r="F5847"/>
      <c r="G5847"/>
    </row>
    <row r="5848" spans="1:7" ht="15" customHeight="1" x14ac:dyDescent="0.2">
      <c r="A5848"/>
      <c r="B5848"/>
      <c r="C5848"/>
      <c r="D5848"/>
      <c r="E5848"/>
      <c r="F5848"/>
      <c r="G5848"/>
    </row>
    <row r="5849" spans="1:7" ht="15" customHeight="1" x14ac:dyDescent="0.2">
      <c r="A5849"/>
      <c r="B5849"/>
      <c r="C5849"/>
      <c r="D5849"/>
      <c r="E5849"/>
      <c r="F5849"/>
      <c r="G5849"/>
    </row>
    <row r="5850" spans="1:7" ht="15" customHeight="1" x14ac:dyDescent="0.2">
      <c r="A5850"/>
      <c r="B5850"/>
      <c r="C5850"/>
      <c r="D5850"/>
      <c r="E5850"/>
      <c r="F5850"/>
      <c r="G5850"/>
    </row>
    <row r="5851" spans="1:7" ht="15" customHeight="1" x14ac:dyDescent="0.2">
      <c r="A5851"/>
      <c r="B5851"/>
      <c r="C5851"/>
      <c r="D5851"/>
      <c r="E5851"/>
      <c r="F5851"/>
      <c r="G5851"/>
    </row>
    <row r="5852" spans="1:7" ht="15" customHeight="1" x14ac:dyDescent="0.2">
      <c r="A5852"/>
      <c r="B5852"/>
      <c r="C5852"/>
      <c r="D5852"/>
      <c r="E5852"/>
      <c r="F5852"/>
      <c r="G5852"/>
    </row>
    <row r="5853" spans="1:7" ht="15" customHeight="1" x14ac:dyDescent="0.2">
      <c r="A5853"/>
      <c r="B5853"/>
      <c r="C5853"/>
      <c r="D5853"/>
      <c r="E5853"/>
      <c r="F5853"/>
      <c r="G5853"/>
    </row>
    <row r="5854" spans="1:7" ht="15" customHeight="1" x14ac:dyDescent="0.2">
      <c r="A5854"/>
      <c r="B5854"/>
      <c r="C5854"/>
      <c r="D5854"/>
      <c r="E5854"/>
      <c r="F5854"/>
      <c r="G5854"/>
    </row>
    <row r="5855" spans="1:7" ht="15" customHeight="1" x14ac:dyDescent="0.2">
      <c r="A5855"/>
      <c r="B5855"/>
      <c r="C5855"/>
      <c r="D5855"/>
      <c r="E5855"/>
      <c r="F5855"/>
      <c r="G5855"/>
    </row>
    <row r="5856" spans="1:7" ht="15" customHeight="1" x14ac:dyDescent="0.2">
      <c r="A5856"/>
      <c r="B5856"/>
      <c r="C5856"/>
      <c r="D5856"/>
      <c r="E5856"/>
      <c r="F5856"/>
      <c r="G5856"/>
    </row>
    <row r="5857" spans="1:7" ht="15" customHeight="1" x14ac:dyDescent="0.2">
      <c r="A5857"/>
      <c r="B5857"/>
      <c r="C5857"/>
      <c r="D5857"/>
      <c r="E5857"/>
      <c r="F5857"/>
      <c r="G5857"/>
    </row>
    <row r="5858" spans="1:7" ht="15" customHeight="1" x14ac:dyDescent="0.2">
      <c r="A5858"/>
      <c r="B5858"/>
      <c r="C5858"/>
      <c r="D5858"/>
      <c r="E5858"/>
      <c r="F5858"/>
      <c r="G5858"/>
    </row>
    <row r="5859" spans="1:7" ht="15" customHeight="1" x14ac:dyDescent="0.2">
      <c r="A5859"/>
      <c r="B5859"/>
      <c r="C5859"/>
      <c r="D5859"/>
      <c r="E5859"/>
      <c r="F5859"/>
      <c r="G5859"/>
    </row>
    <row r="5860" spans="1:7" ht="15" customHeight="1" x14ac:dyDescent="0.2">
      <c r="A5860"/>
      <c r="B5860"/>
      <c r="C5860"/>
      <c r="D5860"/>
      <c r="E5860"/>
      <c r="F5860"/>
      <c r="G5860"/>
    </row>
    <row r="5861" spans="1:7" ht="15" customHeight="1" x14ac:dyDescent="0.2">
      <c r="A5861"/>
      <c r="B5861"/>
      <c r="C5861"/>
      <c r="D5861"/>
      <c r="E5861"/>
      <c r="F5861"/>
      <c r="G5861"/>
    </row>
    <row r="5862" spans="1:7" ht="15" customHeight="1" x14ac:dyDescent="0.2">
      <c r="A5862"/>
      <c r="B5862"/>
      <c r="C5862"/>
      <c r="D5862"/>
      <c r="E5862"/>
      <c r="F5862"/>
      <c r="G5862"/>
    </row>
    <row r="5863" spans="1:7" ht="15" customHeight="1" x14ac:dyDescent="0.2">
      <c r="A5863"/>
      <c r="B5863"/>
      <c r="C5863"/>
      <c r="D5863"/>
      <c r="E5863"/>
      <c r="F5863"/>
      <c r="G5863"/>
    </row>
    <row r="5864" spans="1:7" ht="15" customHeight="1" x14ac:dyDescent="0.2">
      <c r="A5864"/>
      <c r="B5864"/>
      <c r="C5864"/>
      <c r="D5864"/>
      <c r="E5864"/>
      <c r="F5864"/>
      <c r="G5864"/>
    </row>
    <row r="5865" spans="1:7" ht="15" customHeight="1" x14ac:dyDescent="0.2">
      <c r="A5865"/>
      <c r="B5865"/>
      <c r="C5865"/>
      <c r="D5865"/>
      <c r="E5865"/>
      <c r="F5865"/>
      <c r="G5865"/>
    </row>
    <row r="5866" spans="1:7" ht="15" customHeight="1" x14ac:dyDescent="0.2">
      <c r="A5866"/>
      <c r="B5866"/>
      <c r="C5866"/>
      <c r="D5866"/>
      <c r="E5866"/>
      <c r="F5866"/>
      <c r="G5866"/>
    </row>
    <row r="5867" spans="1:7" ht="15" customHeight="1" x14ac:dyDescent="0.2">
      <c r="A5867"/>
      <c r="B5867"/>
      <c r="C5867"/>
      <c r="D5867"/>
      <c r="E5867"/>
      <c r="F5867"/>
      <c r="G5867"/>
    </row>
    <row r="5868" spans="1:7" ht="15" customHeight="1" x14ac:dyDescent="0.2">
      <c r="A5868"/>
      <c r="B5868"/>
      <c r="C5868"/>
      <c r="D5868"/>
      <c r="E5868"/>
      <c r="F5868"/>
      <c r="G5868"/>
    </row>
    <row r="5869" spans="1:7" ht="15" customHeight="1" x14ac:dyDescent="0.2">
      <c r="A5869"/>
      <c r="B5869"/>
      <c r="C5869"/>
      <c r="D5869"/>
      <c r="E5869"/>
      <c r="F5869"/>
      <c r="G5869"/>
    </row>
    <row r="5870" spans="1:7" ht="15" customHeight="1" x14ac:dyDescent="0.2">
      <c r="A5870"/>
      <c r="B5870"/>
      <c r="C5870"/>
      <c r="D5870"/>
      <c r="E5870"/>
      <c r="F5870"/>
      <c r="G5870"/>
    </row>
    <row r="5871" spans="1:7" ht="15" customHeight="1" x14ac:dyDescent="0.2">
      <c r="A5871"/>
      <c r="B5871"/>
      <c r="C5871"/>
      <c r="D5871"/>
      <c r="E5871"/>
      <c r="F5871"/>
      <c r="G5871"/>
    </row>
    <row r="5872" spans="1:7" ht="15" customHeight="1" x14ac:dyDescent="0.2">
      <c r="A5872"/>
      <c r="B5872"/>
      <c r="C5872"/>
      <c r="D5872"/>
      <c r="E5872"/>
      <c r="F5872"/>
      <c r="G5872"/>
    </row>
    <row r="5873" spans="1:7" ht="15" customHeight="1" x14ac:dyDescent="0.2">
      <c r="A5873"/>
      <c r="B5873"/>
      <c r="C5873"/>
      <c r="D5873"/>
      <c r="E5873"/>
      <c r="F5873"/>
      <c r="G5873"/>
    </row>
    <row r="5874" spans="1:7" ht="15" customHeight="1" x14ac:dyDescent="0.2">
      <c r="A5874"/>
      <c r="B5874"/>
      <c r="C5874"/>
      <c r="D5874"/>
      <c r="E5874"/>
      <c r="F5874"/>
      <c r="G5874"/>
    </row>
    <row r="5875" spans="1:7" ht="15" customHeight="1" x14ac:dyDescent="0.2">
      <c r="A5875"/>
      <c r="B5875"/>
      <c r="C5875"/>
      <c r="D5875"/>
      <c r="E5875"/>
      <c r="F5875"/>
      <c r="G5875"/>
    </row>
    <row r="5876" spans="1:7" ht="15" customHeight="1" x14ac:dyDescent="0.2">
      <c r="A5876"/>
      <c r="B5876"/>
      <c r="C5876"/>
      <c r="D5876"/>
      <c r="E5876"/>
      <c r="F5876"/>
      <c r="G5876"/>
    </row>
    <row r="5877" spans="1:7" ht="15" customHeight="1" x14ac:dyDescent="0.2">
      <c r="A5877"/>
      <c r="B5877"/>
      <c r="C5877"/>
      <c r="D5877"/>
      <c r="E5877"/>
      <c r="F5877"/>
      <c r="G5877"/>
    </row>
    <row r="5878" spans="1:7" ht="15" customHeight="1" x14ac:dyDescent="0.2">
      <c r="A5878"/>
      <c r="B5878"/>
      <c r="C5878"/>
      <c r="D5878"/>
      <c r="E5878"/>
      <c r="F5878"/>
      <c r="G5878"/>
    </row>
    <row r="5879" spans="1:7" ht="15" customHeight="1" x14ac:dyDescent="0.2">
      <c r="A5879"/>
      <c r="B5879"/>
      <c r="C5879"/>
      <c r="D5879"/>
      <c r="E5879"/>
      <c r="F5879"/>
      <c r="G5879"/>
    </row>
    <row r="5880" spans="1:7" ht="15" customHeight="1" x14ac:dyDescent="0.2">
      <c r="A5880"/>
      <c r="B5880"/>
      <c r="C5880"/>
      <c r="D5880"/>
      <c r="E5880"/>
      <c r="F5880"/>
      <c r="G5880"/>
    </row>
    <row r="5881" spans="1:7" ht="15" customHeight="1" x14ac:dyDescent="0.2">
      <c r="A5881"/>
      <c r="B5881"/>
      <c r="C5881"/>
      <c r="D5881"/>
      <c r="E5881"/>
      <c r="F5881"/>
      <c r="G5881"/>
    </row>
    <row r="5882" spans="1:7" ht="15" customHeight="1" x14ac:dyDescent="0.2">
      <c r="A5882"/>
      <c r="B5882"/>
      <c r="C5882"/>
      <c r="D5882"/>
      <c r="E5882"/>
      <c r="F5882"/>
      <c r="G5882"/>
    </row>
    <row r="5883" spans="1:7" ht="15" customHeight="1" x14ac:dyDescent="0.2">
      <c r="A5883"/>
      <c r="B5883"/>
      <c r="C5883"/>
      <c r="D5883"/>
      <c r="E5883"/>
      <c r="F5883"/>
      <c r="G5883"/>
    </row>
    <row r="5884" spans="1:7" ht="15" customHeight="1" x14ac:dyDescent="0.2">
      <c r="A5884"/>
      <c r="B5884"/>
      <c r="C5884"/>
      <c r="D5884"/>
      <c r="E5884"/>
      <c r="F5884"/>
      <c r="G5884"/>
    </row>
    <row r="5885" spans="1:7" ht="15" customHeight="1" x14ac:dyDescent="0.2">
      <c r="A5885"/>
      <c r="B5885"/>
      <c r="C5885"/>
      <c r="D5885"/>
      <c r="E5885"/>
      <c r="F5885"/>
      <c r="G5885"/>
    </row>
    <row r="5886" spans="1:7" ht="15" customHeight="1" x14ac:dyDescent="0.2">
      <c r="A5886"/>
      <c r="B5886"/>
      <c r="C5886"/>
      <c r="D5886"/>
      <c r="E5886"/>
      <c r="F5886"/>
      <c r="G5886"/>
    </row>
    <row r="5887" spans="1:7" ht="15" customHeight="1" x14ac:dyDescent="0.2">
      <c r="A5887"/>
      <c r="B5887"/>
      <c r="C5887"/>
      <c r="D5887"/>
      <c r="E5887"/>
      <c r="F5887"/>
      <c r="G5887"/>
    </row>
    <row r="5888" spans="1:7" ht="15" customHeight="1" x14ac:dyDescent="0.2">
      <c r="A5888"/>
      <c r="B5888"/>
      <c r="C5888"/>
      <c r="D5888"/>
      <c r="E5888"/>
      <c r="F5888"/>
      <c r="G5888"/>
    </row>
    <row r="5889" spans="1:7" ht="15" customHeight="1" x14ac:dyDescent="0.2">
      <c r="A5889"/>
      <c r="B5889"/>
      <c r="C5889"/>
      <c r="D5889"/>
      <c r="E5889"/>
      <c r="F5889"/>
      <c r="G5889"/>
    </row>
    <row r="5890" spans="1:7" ht="15" customHeight="1" x14ac:dyDescent="0.2">
      <c r="A5890"/>
      <c r="B5890"/>
      <c r="C5890"/>
      <c r="D5890"/>
      <c r="E5890"/>
      <c r="F5890"/>
      <c r="G5890"/>
    </row>
    <row r="5891" spans="1:7" ht="15" customHeight="1" x14ac:dyDescent="0.2">
      <c r="A5891"/>
      <c r="B5891"/>
      <c r="C5891"/>
      <c r="D5891"/>
      <c r="E5891"/>
      <c r="F5891"/>
      <c r="G5891"/>
    </row>
    <row r="5892" spans="1:7" ht="15" customHeight="1" x14ac:dyDescent="0.2">
      <c r="A5892"/>
      <c r="B5892"/>
      <c r="C5892"/>
      <c r="D5892"/>
      <c r="E5892"/>
      <c r="F5892"/>
      <c r="G5892"/>
    </row>
    <row r="5893" spans="1:7" ht="15" customHeight="1" x14ac:dyDescent="0.2">
      <c r="A5893"/>
      <c r="B5893"/>
      <c r="C5893"/>
      <c r="D5893"/>
      <c r="E5893"/>
      <c r="F5893"/>
      <c r="G5893"/>
    </row>
    <row r="5894" spans="1:7" ht="15" customHeight="1" x14ac:dyDescent="0.2">
      <c r="A5894"/>
      <c r="B5894"/>
      <c r="C5894"/>
      <c r="D5894"/>
      <c r="E5894"/>
      <c r="F5894"/>
      <c r="G5894"/>
    </row>
    <row r="5895" spans="1:7" ht="15" customHeight="1" x14ac:dyDescent="0.2">
      <c r="A5895"/>
      <c r="B5895"/>
      <c r="C5895"/>
      <c r="D5895"/>
      <c r="E5895"/>
      <c r="F5895"/>
      <c r="G5895"/>
    </row>
    <row r="5896" spans="1:7" ht="15" customHeight="1" x14ac:dyDescent="0.2">
      <c r="A5896"/>
      <c r="B5896"/>
      <c r="C5896"/>
      <c r="D5896"/>
      <c r="E5896"/>
      <c r="F5896"/>
      <c r="G5896"/>
    </row>
    <row r="5897" spans="1:7" ht="15" customHeight="1" x14ac:dyDescent="0.2">
      <c r="A5897"/>
      <c r="B5897"/>
      <c r="C5897"/>
      <c r="D5897"/>
      <c r="E5897"/>
      <c r="F5897"/>
      <c r="G5897"/>
    </row>
    <row r="5898" spans="1:7" ht="15" customHeight="1" x14ac:dyDescent="0.2">
      <c r="A5898"/>
      <c r="B5898"/>
      <c r="C5898"/>
      <c r="D5898"/>
      <c r="E5898"/>
      <c r="F5898"/>
      <c r="G5898"/>
    </row>
    <row r="5899" spans="1:7" ht="15" customHeight="1" x14ac:dyDescent="0.2">
      <c r="A5899"/>
      <c r="B5899"/>
      <c r="C5899"/>
      <c r="D5899"/>
      <c r="E5899"/>
      <c r="F5899"/>
      <c r="G5899"/>
    </row>
    <row r="5900" spans="1:7" ht="15" customHeight="1" x14ac:dyDescent="0.2">
      <c r="A5900"/>
      <c r="B5900"/>
      <c r="C5900"/>
      <c r="D5900"/>
      <c r="E5900"/>
      <c r="F5900"/>
      <c r="G5900"/>
    </row>
    <row r="5901" spans="1:7" ht="15" customHeight="1" x14ac:dyDescent="0.2">
      <c r="A5901"/>
      <c r="B5901"/>
      <c r="C5901"/>
      <c r="D5901"/>
      <c r="E5901"/>
      <c r="F5901"/>
      <c r="G5901"/>
    </row>
    <row r="5902" spans="1:7" ht="15" customHeight="1" x14ac:dyDescent="0.2">
      <c r="A5902"/>
      <c r="B5902"/>
      <c r="C5902"/>
      <c r="D5902"/>
      <c r="E5902"/>
      <c r="F5902"/>
      <c r="G5902"/>
    </row>
    <row r="5903" spans="1:7" ht="15" customHeight="1" x14ac:dyDescent="0.2">
      <c r="A5903"/>
      <c r="B5903"/>
      <c r="C5903"/>
      <c r="D5903"/>
      <c r="E5903"/>
      <c r="F5903"/>
      <c r="G5903"/>
    </row>
    <row r="5904" spans="1:7" ht="15" customHeight="1" x14ac:dyDescent="0.2">
      <c r="A5904"/>
      <c r="B5904"/>
      <c r="C5904"/>
      <c r="D5904"/>
      <c r="E5904"/>
      <c r="F5904"/>
      <c r="G5904"/>
    </row>
    <row r="5905" spans="1:7" ht="15" customHeight="1" x14ac:dyDescent="0.2">
      <c r="A5905"/>
      <c r="B5905"/>
      <c r="C5905"/>
      <c r="D5905"/>
      <c r="E5905"/>
      <c r="F5905"/>
      <c r="G5905"/>
    </row>
    <row r="5906" spans="1:7" ht="15" customHeight="1" x14ac:dyDescent="0.2">
      <c r="A5906"/>
      <c r="B5906"/>
      <c r="C5906"/>
      <c r="D5906"/>
      <c r="E5906"/>
      <c r="F5906"/>
      <c r="G5906"/>
    </row>
    <row r="5907" spans="1:7" ht="15" customHeight="1" x14ac:dyDescent="0.2">
      <c r="A5907"/>
      <c r="B5907"/>
      <c r="C5907"/>
      <c r="D5907"/>
      <c r="E5907"/>
      <c r="F5907"/>
      <c r="G5907"/>
    </row>
    <row r="5908" spans="1:7" ht="15" customHeight="1" x14ac:dyDescent="0.2">
      <c r="A5908"/>
      <c r="B5908"/>
      <c r="C5908"/>
      <c r="D5908"/>
      <c r="E5908"/>
      <c r="F5908"/>
      <c r="G5908"/>
    </row>
    <row r="5909" spans="1:7" ht="15" customHeight="1" x14ac:dyDescent="0.2">
      <c r="A5909"/>
      <c r="B5909"/>
      <c r="C5909"/>
      <c r="D5909"/>
      <c r="E5909"/>
      <c r="F5909"/>
      <c r="G5909"/>
    </row>
    <row r="5910" spans="1:7" ht="15" customHeight="1" x14ac:dyDescent="0.2">
      <c r="A5910"/>
      <c r="B5910"/>
      <c r="C5910"/>
      <c r="D5910"/>
      <c r="E5910"/>
      <c r="F5910"/>
      <c r="G5910"/>
    </row>
    <row r="5911" spans="1:7" ht="15" customHeight="1" x14ac:dyDescent="0.2">
      <c r="A5911"/>
      <c r="B5911"/>
      <c r="C5911"/>
      <c r="D5911"/>
      <c r="E5911"/>
      <c r="F5911"/>
      <c r="G5911"/>
    </row>
    <row r="5912" spans="1:7" ht="15" customHeight="1" x14ac:dyDescent="0.2">
      <c r="A5912"/>
      <c r="B5912"/>
      <c r="C5912"/>
      <c r="D5912"/>
      <c r="E5912"/>
      <c r="F5912"/>
      <c r="G5912"/>
    </row>
    <row r="5913" spans="1:7" ht="15" customHeight="1" x14ac:dyDescent="0.2">
      <c r="A5913"/>
      <c r="B5913"/>
      <c r="C5913"/>
      <c r="D5913"/>
      <c r="E5913"/>
      <c r="F5913"/>
      <c r="G5913"/>
    </row>
    <row r="5914" spans="1:7" ht="15" customHeight="1" x14ac:dyDescent="0.2">
      <c r="A5914"/>
      <c r="B5914"/>
      <c r="C5914"/>
      <c r="D5914"/>
      <c r="E5914"/>
      <c r="F5914"/>
      <c r="G5914"/>
    </row>
    <row r="5915" spans="1:7" ht="15" customHeight="1" x14ac:dyDescent="0.2">
      <c r="A5915"/>
      <c r="B5915"/>
      <c r="C5915"/>
      <c r="D5915"/>
      <c r="E5915"/>
      <c r="F5915"/>
      <c r="G5915"/>
    </row>
    <row r="5916" spans="1:7" ht="15" customHeight="1" x14ac:dyDescent="0.2">
      <c r="A5916"/>
      <c r="B5916"/>
      <c r="C5916"/>
      <c r="D5916"/>
      <c r="E5916"/>
      <c r="F5916"/>
      <c r="G5916"/>
    </row>
    <row r="5917" spans="1:7" ht="15" customHeight="1" x14ac:dyDescent="0.2">
      <c r="A5917"/>
      <c r="B5917"/>
      <c r="C5917"/>
      <c r="D5917"/>
      <c r="E5917"/>
      <c r="F5917"/>
      <c r="G5917"/>
    </row>
    <row r="5918" spans="1:7" ht="15" customHeight="1" x14ac:dyDescent="0.2">
      <c r="A5918"/>
      <c r="B5918"/>
      <c r="C5918"/>
      <c r="D5918"/>
      <c r="E5918"/>
      <c r="F5918"/>
      <c r="G5918"/>
    </row>
    <row r="5919" spans="1:7" ht="15" customHeight="1" x14ac:dyDescent="0.2">
      <c r="A5919"/>
      <c r="B5919"/>
      <c r="C5919"/>
      <c r="D5919"/>
      <c r="E5919"/>
      <c r="F5919"/>
      <c r="G5919"/>
    </row>
    <row r="5920" spans="1:7" ht="15" customHeight="1" x14ac:dyDescent="0.2">
      <c r="A5920"/>
      <c r="B5920"/>
      <c r="C5920"/>
      <c r="D5920"/>
      <c r="E5920"/>
      <c r="F5920"/>
      <c r="G5920"/>
    </row>
    <row r="5921" spans="1:7" ht="15" customHeight="1" x14ac:dyDescent="0.2">
      <c r="A5921"/>
      <c r="B5921"/>
      <c r="C5921"/>
      <c r="D5921"/>
      <c r="E5921"/>
      <c r="F5921"/>
      <c r="G5921"/>
    </row>
    <row r="5922" spans="1:7" ht="15" customHeight="1" x14ac:dyDescent="0.2">
      <c r="A5922"/>
      <c r="B5922"/>
      <c r="C5922"/>
      <c r="D5922"/>
      <c r="E5922"/>
      <c r="F5922"/>
      <c r="G5922"/>
    </row>
    <row r="5923" spans="1:7" ht="15" customHeight="1" x14ac:dyDescent="0.2">
      <c r="A5923"/>
      <c r="B5923"/>
      <c r="C5923"/>
      <c r="D5923"/>
      <c r="E5923"/>
      <c r="F5923"/>
      <c r="G5923"/>
    </row>
    <row r="5924" spans="1:7" ht="15" customHeight="1" x14ac:dyDescent="0.2">
      <c r="A5924"/>
      <c r="B5924"/>
      <c r="C5924"/>
      <c r="D5924"/>
      <c r="E5924"/>
      <c r="F5924"/>
      <c r="G5924"/>
    </row>
    <row r="5925" spans="1:7" ht="15" customHeight="1" x14ac:dyDescent="0.2">
      <c r="A5925"/>
      <c r="B5925"/>
      <c r="C5925"/>
      <c r="D5925"/>
      <c r="E5925"/>
      <c r="F5925"/>
      <c r="G5925"/>
    </row>
    <row r="5926" spans="1:7" ht="15" customHeight="1" x14ac:dyDescent="0.2">
      <c r="A5926"/>
      <c r="B5926"/>
      <c r="C5926"/>
      <c r="D5926"/>
      <c r="E5926"/>
      <c r="F5926"/>
      <c r="G5926"/>
    </row>
    <row r="5927" spans="1:7" ht="15" customHeight="1" x14ac:dyDescent="0.2">
      <c r="A5927"/>
      <c r="B5927"/>
      <c r="C5927"/>
      <c r="D5927"/>
      <c r="E5927"/>
      <c r="F5927"/>
      <c r="G5927"/>
    </row>
    <row r="5928" spans="1:7" ht="15" customHeight="1" x14ac:dyDescent="0.2">
      <c r="A5928"/>
      <c r="B5928"/>
      <c r="C5928"/>
      <c r="D5928"/>
      <c r="E5928"/>
      <c r="F5928"/>
      <c r="G5928"/>
    </row>
    <row r="5929" spans="1:7" ht="15" customHeight="1" x14ac:dyDescent="0.2">
      <c r="A5929"/>
      <c r="B5929"/>
      <c r="C5929"/>
      <c r="D5929"/>
      <c r="E5929"/>
      <c r="F5929"/>
      <c r="G5929"/>
    </row>
    <row r="5930" spans="1:7" ht="15" customHeight="1" x14ac:dyDescent="0.2">
      <c r="A5930"/>
      <c r="B5930"/>
      <c r="C5930"/>
      <c r="D5930"/>
      <c r="E5930"/>
      <c r="F5930"/>
      <c r="G5930"/>
    </row>
    <row r="5931" spans="1:7" ht="15" customHeight="1" x14ac:dyDescent="0.2">
      <c r="A5931"/>
      <c r="B5931"/>
      <c r="C5931"/>
      <c r="D5931"/>
      <c r="E5931"/>
      <c r="F5931"/>
      <c r="G5931"/>
    </row>
    <row r="5932" spans="1:7" ht="15" customHeight="1" x14ac:dyDescent="0.2">
      <c r="A5932"/>
      <c r="B5932"/>
      <c r="C5932"/>
      <c r="D5932"/>
      <c r="E5932"/>
      <c r="F5932"/>
      <c r="G5932"/>
    </row>
    <row r="5933" spans="1:7" ht="15" customHeight="1" x14ac:dyDescent="0.2">
      <c r="A5933"/>
      <c r="B5933"/>
      <c r="C5933"/>
      <c r="D5933"/>
      <c r="E5933"/>
      <c r="F5933"/>
      <c r="G5933"/>
    </row>
    <row r="5934" spans="1:7" ht="15" customHeight="1" x14ac:dyDescent="0.2">
      <c r="A5934"/>
      <c r="B5934"/>
      <c r="C5934"/>
      <c r="D5934"/>
      <c r="E5934"/>
      <c r="F5934"/>
      <c r="G5934"/>
    </row>
    <row r="5935" spans="1:7" ht="15" customHeight="1" x14ac:dyDescent="0.2">
      <c r="A5935"/>
      <c r="B5935"/>
      <c r="C5935"/>
      <c r="D5935"/>
      <c r="E5935"/>
      <c r="F5935"/>
      <c r="G5935"/>
    </row>
    <row r="5936" spans="1:7" ht="15" customHeight="1" x14ac:dyDescent="0.2">
      <c r="A5936"/>
      <c r="B5936"/>
      <c r="C5936"/>
      <c r="D5936"/>
      <c r="E5936"/>
      <c r="F5936"/>
      <c r="G5936"/>
    </row>
    <row r="5937" spans="1:7" ht="15" customHeight="1" x14ac:dyDescent="0.2">
      <c r="A5937"/>
      <c r="B5937"/>
      <c r="C5937"/>
      <c r="D5937"/>
      <c r="E5937"/>
      <c r="F5937"/>
      <c r="G5937"/>
    </row>
    <row r="5938" spans="1:7" ht="15" customHeight="1" x14ac:dyDescent="0.2">
      <c r="A5938"/>
      <c r="B5938"/>
      <c r="C5938"/>
      <c r="D5938"/>
      <c r="E5938"/>
      <c r="F5938"/>
      <c r="G5938"/>
    </row>
    <row r="5939" spans="1:7" ht="15" customHeight="1" x14ac:dyDescent="0.2">
      <c r="A5939"/>
      <c r="B5939"/>
      <c r="C5939"/>
      <c r="D5939"/>
      <c r="E5939"/>
      <c r="F5939"/>
      <c r="G5939"/>
    </row>
    <row r="5940" spans="1:7" ht="15" customHeight="1" x14ac:dyDescent="0.2">
      <c r="A5940"/>
      <c r="B5940"/>
      <c r="C5940"/>
      <c r="D5940"/>
      <c r="E5940"/>
      <c r="F5940"/>
      <c r="G5940"/>
    </row>
    <row r="5941" spans="1:7" ht="15" customHeight="1" x14ac:dyDescent="0.2">
      <c r="A5941"/>
      <c r="B5941"/>
      <c r="C5941"/>
      <c r="D5941"/>
      <c r="E5941"/>
      <c r="F5941"/>
      <c r="G5941"/>
    </row>
    <row r="5942" spans="1:7" ht="15" customHeight="1" x14ac:dyDescent="0.2">
      <c r="A5942"/>
      <c r="B5942"/>
      <c r="C5942"/>
      <c r="D5942"/>
      <c r="E5942"/>
      <c r="F5942"/>
      <c r="G5942"/>
    </row>
    <row r="5943" spans="1:7" ht="15" customHeight="1" x14ac:dyDescent="0.2">
      <c r="A5943"/>
      <c r="B5943"/>
      <c r="C5943"/>
      <c r="D5943"/>
      <c r="E5943"/>
      <c r="F5943"/>
      <c r="G5943"/>
    </row>
    <row r="5944" spans="1:7" ht="15" customHeight="1" x14ac:dyDescent="0.2">
      <c r="A5944"/>
      <c r="B5944"/>
      <c r="C5944"/>
      <c r="D5944"/>
      <c r="E5944"/>
      <c r="F5944"/>
      <c r="G5944"/>
    </row>
    <row r="5945" spans="1:7" ht="15" customHeight="1" x14ac:dyDescent="0.2">
      <c r="A5945"/>
      <c r="B5945"/>
      <c r="C5945"/>
      <c r="D5945"/>
      <c r="E5945"/>
      <c r="F5945"/>
      <c r="G5945"/>
    </row>
    <row r="5946" spans="1:7" ht="15" customHeight="1" x14ac:dyDescent="0.2">
      <c r="A5946"/>
      <c r="B5946"/>
      <c r="C5946"/>
      <c r="D5946"/>
      <c r="E5946"/>
      <c r="F5946"/>
      <c r="G5946"/>
    </row>
    <row r="5947" spans="1:7" ht="15" customHeight="1" x14ac:dyDescent="0.2">
      <c r="A5947"/>
      <c r="B5947"/>
      <c r="C5947"/>
      <c r="D5947"/>
      <c r="E5947"/>
      <c r="F5947"/>
      <c r="G5947"/>
    </row>
    <row r="5948" spans="1:7" ht="15" customHeight="1" x14ac:dyDescent="0.2">
      <c r="A5948"/>
      <c r="B5948"/>
      <c r="C5948"/>
      <c r="D5948"/>
      <c r="E5948"/>
      <c r="F5948"/>
      <c r="G5948"/>
    </row>
    <row r="5949" spans="1:7" ht="15" customHeight="1" x14ac:dyDescent="0.2">
      <c r="A5949"/>
      <c r="B5949"/>
      <c r="C5949"/>
      <c r="D5949"/>
      <c r="E5949"/>
      <c r="F5949"/>
      <c r="G5949"/>
    </row>
    <row r="5950" spans="1:7" ht="15" customHeight="1" x14ac:dyDescent="0.2">
      <c r="A5950"/>
      <c r="B5950"/>
      <c r="C5950"/>
      <c r="D5950"/>
      <c r="E5950"/>
      <c r="F5950"/>
      <c r="G5950"/>
    </row>
    <row r="5951" spans="1:7" ht="15" customHeight="1" x14ac:dyDescent="0.2">
      <c r="A5951"/>
      <c r="B5951"/>
      <c r="C5951"/>
      <c r="D5951"/>
      <c r="E5951"/>
      <c r="F5951"/>
      <c r="G5951"/>
    </row>
    <row r="5952" spans="1:7" ht="15" customHeight="1" x14ac:dyDescent="0.2">
      <c r="A5952"/>
      <c r="B5952"/>
      <c r="C5952"/>
      <c r="D5952"/>
      <c r="E5952"/>
      <c r="F5952"/>
      <c r="G5952"/>
    </row>
    <row r="5953" spans="1:7" ht="15" customHeight="1" x14ac:dyDescent="0.2">
      <c r="A5953"/>
      <c r="B5953"/>
      <c r="C5953"/>
      <c r="D5953"/>
      <c r="E5953"/>
      <c r="F5953"/>
      <c r="G5953"/>
    </row>
    <row r="5954" spans="1:7" ht="15" customHeight="1" x14ac:dyDescent="0.2">
      <c r="A5954"/>
      <c r="B5954"/>
      <c r="C5954"/>
      <c r="D5954"/>
      <c r="E5954"/>
      <c r="F5954"/>
      <c r="G5954"/>
    </row>
    <row r="5955" spans="1:7" ht="15" customHeight="1" x14ac:dyDescent="0.2">
      <c r="A5955"/>
      <c r="B5955"/>
      <c r="C5955"/>
      <c r="D5955"/>
      <c r="E5955"/>
      <c r="F5955"/>
      <c r="G5955"/>
    </row>
    <row r="5956" spans="1:7" ht="15" customHeight="1" x14ac:dyDescent="0.2">
      <c r="A5956"/>
      <c r="B5956"/>
      <c r="C5956"/>
      <c r="D5956"/>
      <c r="E5956"/>
      <c r="F5956"/>
      <c r="G5956"/>
    </row>
    <row r="5957" spans="1:7" ht="15" customHeight="1" x14ac:dyDescent="0.2">
      <c r="A5957"/>
      <c r="B5957"/>
      <c r="C5957"/>
      <c r="D5957"/>
      <c r="E5957"/>
      <c r="F5957"/>
      <c r="G5957"/>
    </row>
    <row r="5958" spans="1:7" ht="15" customHeight="1" x14ac:dyDescent="0.2">
      <c r="A5958"/>
      <c r="B5958"/>
      <c r="C5958"/>
      <c r="D5958"/>
      <c r="E5958"/>
      <c r="F5958"/>
      <c r="G5958"/>
    </row>
    <row r="5959" spans="1:7" ht="15" customHeight="1" x14ac:dyDescent="0.2">
      <c r="A5959"/>
      <c r="B5959"/>
      <c r="C5959"/>
      <c r="D5959"/>
      <c r="E5959"/>
      <c r="F5959"/>
      <c r="G5959"/>
    </row>
    <row r="5960" spans="1:7" ht="15" customHeight="1" x14ac:dyDescent="0.2">
      <c r="A5960"/>
      <c r="B5960"/>
      <c r="C5960"/>
      <c r="D5960"/>
      <c r="E5960"/>
      <c r="F5960"/>
      <c r="G5960"/>
    </row>
    <row r="5961" spans="1:7" ht="15" customHeight="1" x14ac:dyDescent="0.2">
      <c r="A5961"/>
      <c r="B5961"/>
      <c r="C5961"/>
      <c r="D5961"/>
      <c r="E5961"/>
      <c r="F5961"/>
      <c r="G5961"/>
    </row>
    <row r="5962" spans="1:7" ht="15" customHeight="1" x14ac:dyDescent="0.2">
      <c r="A5962"/>
      <c r="B5962"/>
      <c r="C5962"/>
      <c r="D5962"/>
      <c r="E5962"/>
      <c r="F5962"/>
      <c r="G5962"/>
    </row>
    <row r="5963" spans="1:7" ht="15" customHeight="1" x14ac:dyDescent="0.2">
      <c r="A5963"/>
      <c r="B5963"/>
      <c r="C5963"/>
      <c r="D5963"/>
      <c r="E5963"/>
      <c r="F5963"/>
      <c r="G5963"/>
    </row>
    <row r="5964" spans="1:7" ht="15" customHeight="1" x14ac:dyDescent="0.2">
      <c r="A5964"/>
      <c r="B5964"/>
      <c r="C5964"/>
      <c r="D5964"/>
      <c r="E5964"/>
      <c r="F5964"/>
      <c r="G5964"/>
    </row>
    <row r="5965" spans="1:7" ht="15" customHeight="1" x14ac:dyDescent="0.2">
      <c r="A5965"/>
      <c r="B5965"/>
      <c r="C5965"/>
      <c r="D5965"/>
      <c r="E5965"/>
      <c r="F5965"/>
      <c r="G5965"/>
    </row>
    <row r="5966" spans="1:7" ht="15" customHeight="1" x14ac:dyDescent="0.2">
      <c r="A5966"/>
      <c r="B5966"/>
      <c r="C5966"/>
      <c r="D5966"/>
      <c r="E5966"/>
      <c r="F5966"/>
      <c r="G5966"/>
    </row>
    <row r="5967" spans="1:7" ht="15" customHeight="1" x14ac:dyDescent="0.2">
      <c r="A5967"/>
      <c r="B5967"/>
      <c r="C5967"/>
      <c r="D5967"/>
      <c r="E5967"/>
      <c r="F5967"/>
      <c r="G5967"/>
    </row>
    <row r="5968" spans="1:7" ht="15" customHeight="1" x14ac:dyDescent="0.2">
      <c r="A5968"/>
      <c r="B5968"/>
      <c r="C5968"/>
      <c r="D5968"/>
      <c r="E5968"/>
      <c r="F5968"/>
      <c r="G5968"/>
    </row>
    <row r="5969" spans="1:7" ht="15" customHeight="1" x14ac:dyDescent="0.2">
      <c r="A5969"/>
      <c r="B5969"/>
      <c r="C5969"/>
      <c r="D5969"/>
      <c r="E5969"/>
      <c r="F5969"/>
      <c r="G5969"/>
    </row>
    <row r="5970" spans="1:7" ht="15" customHeight="1" x14ac:dyDescent="0.2">
      <c r="A5970"/>
      <c r="B5970"/>
      <c r="C5970"/>
      <c r="D5970"/>
      <c r="E5970"/>
      <c r="F5970"/>
      <c r="G5970"/>
    </row>
    <row r="5971" spans="1:7" ht="15" customHeight="1" x14ac:dyDescent="0.2">
      <c r="A5971"/>
      <c r="B5971"/>
      <c r="C5971"/>
      <c r="D5971"/>
      <c r="E5971"/>
      <c r="F5971"/>
      <c r="G5971"/>
    </row>
    <row r="5972" spans="1:7" ht="15" customHeight="1" x14ac:dyDescent="0.2">
      <c r="A5972"/>
      <c r="B5972"/>
      <c r="C5972"/>
      <c r="D5972"/>
      <c r="E5972"/>
      <c r="F5972"/>
      <c r="G5972"/>
    </row>
    <row r="5973" spans="1:7" ht="15" customHeight="1" x14ac:dyDescent="0.2">
      <c r="A5973"/>
      <c r="B5973"/>
      <c r="C5973"/>
      <c r="D5973"/>
      <c r="E5973"/>
      <c r="F5973"/>
      <c r="G5973"/>
    </row>
    <row r="5974" spans="1:7" ht="15" customHeight="1" x14ac:dyDescent="0.2">
      <c r="A5974"/>
      <c r="B5974"/>
      <c r="C5974"/>
      <c r="D5974"/>
      <c r="E5974"/>
      <c r="F5974"/>
      <c r="G5974"/>
    </row>
    <row r="5975" spans="1:7" ht="15" customHeight="1" x14ac:dyDescent="0.2">
      <c r="A5975"/>
      <c r="B5975"/>
      <c r="C5975"/>
      <c r="D5975"/>
      <c r="E5975"/>
      <c r="F5975"/>
      <c r="G5975"/>
    </row>
    <row r="5976" spans="1:7" ht="15" customHeight="1" x14ac:dyDescent="0.2">
      <c r="A5976"/>
      <c r="B5976"/>
      <c r="C5976"/>
      <c r="D5976"/>
      <c r="E5976"/>
      <c r="F5976"/>
      <c r="G5976"/>
    </row>
    <row r="5977" spans="1:7" ht="15" customHeight="1" x14ac:dyDescent="0.2">
      <c r="A5977"/>
      <c r="B5977"/>
      <c r="C5977"/>
      <c r="D5977"/>
      <c r="E5977"/>
      <c r="F5977"/>
      <c r="G5977"/>
    </row>
    <row r="5978" spans="1:7" ht="15" customHeight="1" x14ac:dyDescent="0.2">
      <c r="A5978"/>
      <c r="B5978"/>
      <c r="C5978"/>
      <c r="D5978"/>
      <c r="E5978"/>
      <c r="F5978"/>
      <c r="G5978"/>
    </row>
    <row r="5979" spans="1:7" ht="15" customHeight="1" x14ac:dyDescent="0.2">
      <c r="A5979"/>
      <c r="B5979"/>
      <c r="C5979"/>
      <c r="D5979"/>
      <c r="E5979"/>
      <c r="F5979"/>
      <c r="G5979"/>
    </row>
    <row r="5980" spans="1:7" ht="15" customHeight="1" x14ac:dyDescent="0.2">
      <c r="A5980"/>
      <c r="B5980"/>
      <c r="C5980"/>
      <c r="D5980"/>
      <c r="E5980"/>
      <c r="F5980"/>
      <c r="G5980"/>
    </row>
    <row r="5981" spans="1:7" ht="15" customHeight="1" x14ac:dyDescent="0.2">
      <c r="A5981"/>
      <c r="B5981"/>
      <c r="C5981"/>
      <c r="D5981"/>
      <c r="E5981"/>
      <c r="F5981"/>
      <c r="G5981"/>
    </row>
    <row r="5982" spans="1:7" ht="15" customHeight="1" x14ac:dyDescent="0.2">
      <c r="A5982"/>
      <c r="B5982"/>
      <c r="C5982"/>
      <c r="D5982"/>
      <c r="E5982"/>
      <c r="F5982"/>
      <c r="G5982"/>
    </row>
    <row r="5983" spans="1:7" ht="15" customHeight="1" x14ac:dyDescent="0.2">
      <c r="A5983"/>
      <c r="B5983"/>
      <c r="C5983"/>
      <c r="D5983"/>
      <c r="E5983"/>
      <c r="F5983"/>
      <c r="G5983"/>
    </row>
    <row r="5984" spans="1:7" ht="15" customHeight="1" x14ac:dyDescent="0.2">
      <c r="A5984"/>
      <c r="B5984"/>
      <c r="C5984"/>
      <c r="D5984"/>
      <c r="E5984"/>
      <c r="F5984"/>
      <c r="G5984"/>
    </row>
    <row r="5985" spans="1:7" ht="15" customHeight="1" x14ac:dyDescent="0.2">
      <c r="A5985"/>
      <c r="B5985"/>
      <c r="C5985"/>
      <c r="D5985"/>
      <c r="E5985"/>
      <c r="F5985"/>
      <c r="G5985"/>
    </row>
    <row r="5986" spans="1:7" ht="15" customHeight="1" x14ac:dyDescent="0.2">
      <c r="A5986"/>
      <c r="B5986"/>
      <c r="C5986"/>
      <c r="D5986"/>
      <c r="E5986"/>
      <c r="F5986"/>
      <c r="G5986"/>
    </row>
    <row r="5987" spans="1:7" ht="15" customHeight="1" x14ac:dyDescent="0.2">
      <c r="A5987"/>
      <c r="B5987"/>
      <c r="C5987"/>
      <c r="D5987"/>
      <c r="E5987"/>
      <c r="F5987"/>
      <c r="G5987"/>
    </row>
    <row r="5988" spans="1:7" ht="15" customHeight="1" x14ac:dyDescent="0.2">
      <c r="A5988"/>
      <c r="B5988"/>
      <c r="C5988"/>
      <c r="D5988"/>
      <c r="E5988"/>
      <c r="F5988"/>
      <c r="G5988"/>
    </row>
    <row r="5989" spans="1:7" ht="15" customHeight="1" x14ac:dyDescent="0.2">
      <c r="A5989"/>
      <c r="B5989"/>
      <c r="C5989"/>
      <c r="D5989"/>
      <c r="E5989"/>
      <c r="F5989"/>
      <c r="G5989"/>
    </row>
    <row r="5990" spans="1:7" ht="15" customHeight="1" x14ac:dyDescent="0.2">
      <c r="A5990"/>
      <c r="B5990"/>
      <c r="C5990"/>
      <c r="D5990"/>
      <c r="E5990"/>
      <c r="F5990"/>
      <c r="G5990"/>
    </row>
    <row r="5991" spans="1:7" ht="15" customHeight="1" x14ac:dyDescent="0.2">
      <c r="A5991"/>
      <c r="B5991"/>
      <c r="C5991"/>
      <c r="D5991"/>
      <c r="E5991"/>
      <c r="F5991"/>
      <c r="G5991"/>
    </row>
    <row r="5992" spans="1:7" ht="15" customHeight="1" x14ac:dyDescent="0.2">
      <c r="A5992"/>
      <c r="B5992"/>
      <c r="C5992"/>
      <c r="D5992"/>
      <c r="E5992"/>
      <c r="F5992"/>
      <c r="G5992"/>
    </row>
    <row r="5993" spans="1:7" ht="15" customHeight="1" x14ac:dyDescent="0.2">
      <c r="A5993"/>
      <c r="B5993"/>
      <c r="C5993"/>
      <c r="D5993"/>
      <c r="E5993"/>
      <c r="F5993"/>
      <c r="G5993"/>
    </row>
    <row r="5994" spans="1:7" ht="15" customHeight="1" x14ac:dyDescent="0.2">
      <c r="A5994"/>
      <c r="B5994"/>
      <c r="C5994"/>
      <c r="D5994"/>
      <c r="E5994"/>
      <c r="F5994"/>
      <c r="G5994"/>
    </row>
    <row r="5995" spans="1:7" ht="15" customHeight="1" x14ac:dyDescent="0.2">
      <c r="A5995"/>
      <c r="B5995"/>
      <c r="C5995"/>
      <c r="D5995"/>
      <c r="E5995"/>
      <c r="F5995"/>
      <c r="G5995"/>
    </row>
    <row r="5996" spans="1:7" ht="15" customHeight="1" x14ac:dyDescent="0.2">
      <c r="A5996"/>
      <c r="B5996"/>
      <c r="C5996"/>
      <c r="D5996"/>
      <c r="E5996"/>
      <c r="F5996"/>
      <c r="G5996"/>
    </row>
    <row r="5997" spans="1:7" ht="15" customHeight="1" x14ac:dyDescent="0.2">
      <c r="A5997"/>
      <c r="B5997"/>
      <c r="C5997"/>
      <c r="D5997"/>
      <c r="E5997"/>
      <c r="F5997"/>
      <c r="G5997"/>
    </row>
    <row r="5998" spans="1:7" ht="15" customHeight="1" x14ac:dyDescent="0.2">
      <c r="A5998"/>
      <c r="B5998"/>
      <c r="C5998"/>
      <c r="D5998"/>
      <c r="E5998"/>
      <c r="F5998"/>
      <c r="G5998"/>
    </row>
    <row r="5999" spans="1:7" ht="15" customHeight="1" x14ac:dyDescent="0.2">
      <c r="A5999"/>
      <c r="B5999"/>
      <c r="C5999"/>
      <c r="D5999"/>
      <c r="E5999"/>
      <c r="F5999"/>
      <c r="G5999"/>
    </row>
    <row r="6000" spans="1:7" ht="15" customHeight="1" x14ac:dyDescent="0.2">
      <c r="A6000"/>
      <c r="B6000"/>
      <c r="C6000"/>
      <c r="D6000"/>
      <c r="E6000"/>
      <c r="F6000"/>
      <c r="G6000"/>
    </row>
    <row r="6001" spans="1:7" ht="15" customHeight="1" x14ac:dyDescent="0.2">
      <c r="A6001"/>
      <c r="B6001"/>
      <c r="C6001"/>
      <c r="D6001"/>
      <c r="E6001"/>
      <c r="F6001"/>
      <c r="G6001"/>
    </row>
    <row r="6002" spans="1:7" ht="15" customHeight="1" x14ac:dyDescent="0.2">
      <c r="A6002"/>
      <c r="B6002"/>
      <c r="C6002"/>
      <c r="D6002"/>
      <c r="E6002"/>
      <c r="F6002"/>
      <c r="G6002"/>
    </row>
    <row r="6003" spans="1:7" ht="15" customHeight="1" x14ac:dyDescent="0.2">
      <c r="A6003"/>
      <c r="B6003"/>
      <c r="C6003"/>
      <c r="D6003"/>
      <c r="E6003"/>
      <c r="F6003"/>
      <c r="G6003"/>
    </row>
    <row r="6004" spans="1:7" ht="15" customHeight="1" x14ac:dyDescent="0.2">
      <c r="A6004"/>
      <c r="B6004"/>
      <c r="C6004"/>
      <c r="D6004"/>
      <c r="E6004"/>
      <c r="F6004"/>
      <c r="G6004"/>
    </row>
    <row r="6005" spans="1:7" ht="15" customHeight="1" x14ac:dyDescent="0.2">
      <c r="A6005"/>
      <c r="B6005"/>
      <c r="C6005"/>
      <c r="D6005"/>
      <c r="E6005"/>
      <c r="F6005"/>
      <c r="G6005"/>
    </row>
    <row r="6006" spans="1:7" ht="15" customHeight="1" x14ac:dyDescent="0.2">
      <c r="A6006"/>
      <c r="B6006"/>
      <c r="C6006"/>
      <c r="D6006"/>
      <c r="E6006"/>
      <c r="F6006"/>
      <c r="G6006"/>
    </row>
    <row r="6007" spans="1:7" ht="15" customHeight="1" x14ac:dyDescent="0.2">
      <c r="A6007"/>
      <c r="B6007"/>
      <c r="C6007"/>
      <c r="D6007"/>
      <c r="E6007"/>
      <c r="F6007"/>
      <c r="G6007"/>
    </row>
    <row r="6008" spans="1:7" ht="15" customHeight="1" x14ac:dyDescent="0.2">
      <c r="A6008"/>
      <c r="B6008"/>
      <c r="C6008"/>
      <c r="D6008"/>
      <c r="E6008"/>
      <c r="F6008"/>
      <c r="G6008"/>
    </row>
    <row r="6009" spans="1:7" ht="15" customHeight="1" x14ac:dyDescent="0.2">
      <c r="A6009"/>
      <c r="B6009"/>
      <c r="C6009"/>
      <c r="D6009"/>
      <c r="E6009"/>
      <c r="F6009"/>
      <c r="G6009"/>
    </row>
    <row r="6010" spans="1:7" ht="15" customHeight="1" x14ac:dyDescent="0.2">
      <c r="A6010"/>
      <c r="B6010"/>
      <c r="C6010"/>
      <c r="D6010"/>
      <c r="E6010"/>
      <c r="F6010"/>
      <c r="G6010"/>
    </row>
    <row r="6011" spans="1:7" ht="15" customHeight="1" x14ac:dyDescent="0.2">
      <c r="A6011"/>
      <c r="B6011"/>
      <c r="C6011"/>
      <c r="D6011"/>
      <c r="E6011"/>
      <c r="F6011"/>
      <c r="G6011"/>
    </row>
    <row r="6012" spans="1:7" ht="15" customHeight="1" x14ac:dyDescent="0.2">
      <c r="A6012"/>
      <c r="B6012"/>
      <c r="C6012"/>
      <c r="D6012"/>
      <c r="E6012"/>
      <c r="F6012"/>
      <c r="G6012"/>
    </row>
    <row r="6013" spans="1:7" ht="15" customHeight="1" x14ac:dyDescent="0.2">
      <c r="A6013"/>
      <c r="B6013"/>
      <c r="C6013"/>
      <c r="D6013"/>
      <c r="E6013"/>
      <c r="F6013"/>
      <c r="G6013"/>
    </row>
    <row r="6014" spans="1:7" ht="15" customHeight="1" x14ac:dyDescent="0.2">
      <c r="A6014"/>
      <c r="B6014"/>
      <c r="C6014"/>
      <c r="D6014"/>
      <c r="E6014"/>
      <c r="F6014"/>
      <c r="G6014"/>
    </row>
    <row r="6015" spans="1:7" ht="15" customHeight="1" x14ac:dyDescent="0.2">
      <c r="A6015"/>
      <c r="B6015"/>
      <c r="C6015"/>
      <c r="D6015"/>
      <c r="E6015"/>
      <c r="F6015"/>
      <c r="G6015"/>
    </row>
    <row r="6016" spans="1:7" ht="15" customHeight="1" x14ac:dyDescent="0.2">
      <c r="A6016"/>
      <c r="B6016"/>
      <c r="C6016"/>
      <c r="D6016"/>
      <c r="E6016"/>
      <c r="F6016"/>
      <c r="G6016"/>
    </row>
    <row r="6017" spans="1:7" ht="15" customHeight="1" x14ac:dyDescent="0.2">
      <c r="A6017"/>
      <c r="B6017"/>
      <c r="C6017"/>
      <c r="D6017"/>
      <c r="E6017"/>
      <c r="F6017"/>
      <c r="G6017"/>
    </row>
    <row r="6018" spans="1:7" ht="15" customHeight="1" x14ac:dyDescent="0.2">
      <c r="A6018"/>
      <c r="B6018"/>
      <c r="C6018"/>
      <c r="D6018"/>
      <c r="E6018"/>
      <c r="F6018"/>
      <c r="G6018"/>
    </row>
    <row r="6019" spans="1:7" ht="15" customHeight="1" x14ac:dyDescent="0.2">
      <c r="A6019"/>
      <c r="B6019"/>
      <c r="C6019"/>
      <c r="D6019"/>
      <c r="E6019"/>
      <c r="F6019"/>
      <c r="G6019"/>
    </row>
    <row r="6020" spans="1:7" ht="15" customHeight="1" x14ac:dyDescent="0.2">
      <c r="A6020"/>
      <c r="B6020"/>
      <c r="C6020"/>
      <c r="D6020"/>
      <c r="E6020"/>
      <c r="F6020"/>
      <c r="G6020"/>
    </row>
    <row r="6021" spans="1:7" ht="15" customHeight="1" x14ac:dyDescent="0.2">
      <c r="A6021"/>
      <c r="B6021"/>
      <c r="C6021"/>
      <c r="D6021"/>
      <c r="E6021"/>
      <c r="F6021"/>
      <c r="G6021"/>
    </row>
    <row r="6022" spans="1:7" ht="15" customHeight="1" x14ac:dyDescent="0.2">
      <c r="A6022"/>
      <c r="B6022"/>
      <c r="C6022"/>
      <c r="D6022"/>
      <c r="E6022"/>
      <c r="F6022"/>
      <c r="G6022"/>
    </row>
    <row r="6023" spans="1:7" ht="15" customHeight="1" x14ac:dyDescent="0.2">
      <c r="A6023"/>
      <c r="B6023"/>
      <c r="C6023"/>
      <c r="D6023"/>
      <c r="E6023"/>
      <c r="F6023"/>
      <c r="G6023"/>
    </row>
    <row r="6024" spans="1:7" ht="15" customHeight="1" x14ac:dyDescent="0.2">
      <c r="A6024"/>
      <c r="B6024"/>
      <c r="C6024"/>
      <c r="D6024"/>
      <c r="E6024"/>
      <c r="F6024"/>
      <c r="G6024"/>
    </row>
    <row r="6025" spans="1:7" ht="15" customHeight="1" x14ac:dyDescent="0.2">
      <c r="A6025"/>
      <c r="B6025"/>
      <c r="C6025"/>
      <c r="D6025"/>
      <c r="E6025"/>
      <c r="F6025"/>
      <c r="G6025"/>
    </row>
    <row r="6026" spans="1:7" ht="15" customHeight="1" x14ac:dyDescent="0.2">
      <c r="A6026"/>
      <c r="B6026"/>
      <c r="C6026"/>
      <c r="D6026"/>
      <c r="E6026"/>
      <c r="F6026"/>
      <c r="G6026"/>
    </row>
    <row r="6027" spans="1:7" ht="15" customHeight="1" x14ac:dyDescent="0.2">
      <c r="A6027"/>
      <c r="B6027"/>
      <c r="C6027"/>
      <c r="D6027"/>
      <c r="E6027"/>
      <c r="F6027"/>
      <c r="G6027"/>
    </row>
    <row r="6028" spans="1:7" ht="15" customHeight="1" x14ac:dyDescent="0.2">
      <c r="A6028"/>
      <c r="B6028"/>
      <c r="C6028"/>
      <c r="D6028"/>
      <c r="E6028"/>
      <c r="F6028"/>
      <c r="G6028"/>
    </row>
    <row r="6029" spans="1:7" ht="15" customHeight="1" x14ac:dyDescent="0.2">
      <c r="A6029"/>
      <c r="B6029"/>
      <c r="C6029"/>
      <c r="D6029"/>
      <c r="E6029"/>
      <c r="F6029"/>
      <c r="G6029"/>
    </row>
    <row r="6030" spans="1:7" ht="15" customHeight="1" x14ac:dyDescent="0.2">
      <c r="A6030"/>
      <c r="B6030"/>
      <c r="C6030"/>
      <c r="D6030"/>
      <c r="E6030"/>
      <c r="F6030"/>
      <c r="G6030"/>
    </row>
    <row r="6031" spans="1:7" ht="15" customHeight="1" x14ac:dyDescent="0.2">
      <c r="A6031"/>
      <c r="B6031"/>
      <c r="C6031"/>
      <c r="D6031"/>
      <c r="E6031"/>
      <c r="F6031"/>
      <c r="G6031"/>
    </row>
    <row r="6032" spans="1:7" ht="15" customHeight="1" x14ac:dyDescent="0.2">
      <c r="A6032"/>
      <c r="B6032"/>
      <c r="C6032"/>
      <c r="D6032"/>
      <c r="E6032"/>
      <c r="F6032"/>
      <c r="G6032"/>
    </row>
    <row r="6033" spans="1:7" ht="15" customHeight="1" x14ac:dyDescent="0.2">
      <c r="A6033"/>
      <c r="B6033"/>
      <c r="C6033"/>
      <c r="D6033"/>
      <c r="E6033"/>
      <c r="F6033"/>
      <c r="G6033"/>
    </row>
    <row r="6034" spans="1:7" ht="15" customHeight="1" x14ac:dyDescent="0.2">
      <c r="A6034"/>
      <c r="B6034"/>
      <c r="C6034"/>
      <c r="D6034"/>
      <c r="E6034"/>
      <c r="F6034"/>
      <c r="G6034"/>
    </row>
    <row r="6035" spans="1:7" ht="15" customHeight="1" x14ac:dyDescent="0.2">
      <c r="A6035"/>
      <c r="B6035"/>
      <c r="C6035"/>
      <c r="D6035"/>
      <c r="E6035"/>
      <c r="F6035"/>
      <c r="G6035"/>
    </row>
    <row r="6036" spans="1:7" ht="15" customHeight="1" x14ac:dyDescent="0.2">
      <c r="A6036"/>
      <c r="B6036"/>
      <c r="C6036"/>
      <c r="D6036"/>
      <c r="E6036"/>
      <c r="F6036"/>
      <c r="G6036"/>
    </row>
    <row r="6037" spans="1:7" ht="15" customHeight="1" x14ac:dyDescent="0.2">
      <c r="A6037"/>
      <c r="B6037"/>
      <c r="C6037"/>
      <c r="D6037"/>
      <c r="E6037"/>
      <c r="F6037"/>
      <c r="G6037"/>
    </row>
    <row r="6038" spans="1:7" ht="15" customHeight="1" x14ac:dyDescent="0.2">
      <c r="A6038"/>
      <c r="B6038"/>
      <c r="C6038"/>
      <c r="D6038"/>
      <c r="E6038"/>
      <c r="F6038"/>
      <c r="G6038"/>
    </row>
    <row r="6039" spans="1:7" ht="15" customHeight="1" x14ac:dyDescent="0.2">
      <c r="A6039"/>
      <c r="B6039"/>
      <c r="C6039"/>
      <c r="D6039"/>
      <c r="E6039"/>
      <c r="F6039"/>
      <c r="G6039"/>
    </row>
    <row r="6040" spans="1:7" ht="15" customHeight="1" x14ac:dyDescent="0.2">
      <c r="A6040"/>
      <c r="B6040"/>
      <c r="C6040"/>
      <c r="D6040"/>
      <c r="E6040"/>
      <c r="F6040"/>
      <c r="G6040"/>
    </row>
    <row r="6041" spans="1:7" ht="15" customHeight="1" x14ac:dyDescent="0.2">
      <c r="A6041"/>
      <c r="B6041"/>
      <c r="C6041"/>
      <c r="D6041"/>
      <c r="E6041"/>
      <c r="F6041"/>
      <c r="G6041"/>
    </row>
    <row r="6042" spans="1:7" ht="15" customHeight="1" x14ac:dyDescent="0.2">
      <c r="A6042"/>
      <c r="B6042"/>
      <c r="C6042"/>
      <c r="D6042"/>
      <c r="E6042"/>
      <c r="F6042"/>
      <c r="G6042"/>
    </row>
    <row r="6043" spans="1:7" ht="15" customHeight="1" x14ac:dyDescent="0.2">
      <c r="A6043"/>
      <c r="B6043"/>
      <c r="C6043"/>
      <c r="D6043"/>
      <c r="E6043"/>
      <c r="F6043"/>
      <c r="G6043"/>
    </row>
    <row r="6044" spans="1:7" ht="15" customHeight="1" x14ac:dyDescent="0.2">
      <c r="A6044"/>
      <c r="B6044"/>
      <c r="C6044"/>
      <c r="D6044"/>
      <c r="E6044"/>
      <c r="F6044"/>
      <c r="G6044"/>
    </row>
    <row r="6045" spans="1:7" ht="15" customHeight="1" x14ac:dyDescent="0.2">
      <c r="A6045"/>
      <c r="B6045"/>
      <c r="C6045"/>
      <c r="D6045"/>
      <c r="E6045"/>
      <c r="F6045"/>
      <c r="G6045"/>
    </row>
    <row r="6046" spans="1:7" ht="15" customHeight="1" x14ac:dyDescent="0.2">
      <c r="A6046"/>
      <c r="B6046"/>
      <c r="C6046"/>
      <c r="D6046"/>
      <c r="E6046"/>
      <c r="F6046"/>
      <c r="G6046"/>
    </row>
    <row r="6047" spans="1:7" ht="15" customHeight="1" x14ac:dyDescent="0.2">
      <c r="A6047"/>
      <c r="B6047"/>
      <c r="C6047"/>
      <c r="D6047"/>
      <c r="E6047"/>
      <c r="F6047"/>
      <c r="G6047"/>
    </row>
    <row r="6048" spans="1:7" ht="15" customHeight="1" x14ac:dyDescent="0.2">
      <c r="A6048"/>
      <c r="B6048"/>
      <c r="C6048"/>
      <c r="D6048"/>
      <c r="E6048"/>
      <c r="F6048"/>
      <c r="G6048"/>
    </row>
    <row r="6049" spans="1:7" ht="15" customHeight="1" x14ac:dyDescent="0.2">
      <c r="A6049"/>
      <c r="B6049"/>
      <c r="C6049"/>
      <c r="D6049"/>
      <c r="E6049"/>
      <c r="F6049"/>
      <c r="G6049"/>
    </row>
    <row r="6050" spans="1:7" ht="15" customHeight="1" x14ac:dyDescent="0.2">
      <c r="A6050"/>
      <c r="B6050"/>
      <c r="C6050"/>
      <c r="D6050"/>
      <c r="E6050"/>
      <c r="F6050"/>
      <c r="G6050"/>
    </row>
    <row r="6051" spans="1:7" ht="15" customHeight="1" x14ac:dyDescent="0.2">
      <c r="A6051"/>
      <c r="B6051"/>
      <c r="C6051"/>
      <c r="D6051"/>
      <c r="E6051"/>
      <c r="F6051"/>
      <c r="G6051"/>
    </row>
    <row r="6052" spans="1:7" ht="15" customHeight="1" x14ac:dyDescent="0.2">
      <c r="A6052"/>
      <c r="B6052"/>
      <c r="C6052"/>
      <c r="D6052"/>
      <c r="E6052"/>
      <c r="F6052"/>
      <c r="G6052"/>
    </row>
    <row r="6053" spans="1:7" ht="15" customHeight="1" x14ac:dyDescent="0.2">
      <c r="A6053"/>
      <c r="B6053"/>
      <c r="C6053"/>
      <c r="D6053"/>
      <c r="E6053"/>
      <c r="F6053"/>
      <c r="G6053"/>
    </row>
    <row r="6054" spans="1:7" ht="15" customHeight="1" x14ac:dyDescent="0.2">
      <c r="A6054"/>
      <c r="B6054"/>
      <c r="C6054"/>
      <c r="D6054"/>
      <c r="E6054"/>
      <c r="F6054"/>
      <c r="G6054"/>
    </row>
    <row r="6055" spans="1:7" ht="15" customHeight="1" x14ac:dyDescent="0.2">
      <c r="A6055"/>
      <c r="B6055"/>
      <c r="C6055"/>
      <c r="D6055"/>
      <c r="E6055"/>
      <c r="F6055"/>
      <c r="G6055"/>
    </row>
    <row r="6056" spans="1:7" ht="15" customHeight="1" x14ac:dyDescent="0.2">
      <c r="A6056"/>
      <c r="B6056"/>
      <c r="C6056"/>
      <c r="D6056"/>
      <c r="E6056"/>
      <c r="F6056"/>
      <c r="G6056"/>
    </row>
    <row r="6057" spans="1:7" ht="15" customHeight="1" x14ac:dyDescent="0.2">
      <c r="A6057"/>
      <c r="B6057"/>
      <c r="C6057"/>
      <c r="D6057"/>
      <c r="E6057"/>
      <c r="F6057"/>
      <c r="G6057"/>
    </row>
    <row r="6058" spans="1:7" ht="15" customHeight="1" x14ac:dyDescent="0.2">
      <c r="A6058"/>
      <c r="B6058"/>
      <c r="C6058"/>
      <c r="D6058"/>
      <c r="E6058"/>
      <c r="F6058"/>
      <c r="G6058"/>
    </row>
    <row r="6059" spans="1:7" ht="15" customHeight="1" x14ac:dyDescent="0.2">
      <c r="A6059"/>
      <c r="B6059"/>
      <c r="C6059"/>
      <c r="D6059"/>
      <c r="E6059"/>
      <c r="F6059"/>
      <c r="G6059"/>
    </row>
    <row r="6060" spans="1:7" ht="15" customHeight="1" x14ac:dyDescent="0.2">
      <c r="A6060"/>
      <c r="B6060"/>
      <c r="C6060"/>
      <c r="D6060"/>
      <c r="E6060"/>
      <c r="F6060"/>
      <c r="G6060"/>
    </row>
    <row r="6061" spans="1:7" ht="15" customHeight="1" x14ac:dyDescent="0.2">
      <c r="A6061"/>
      <c r="B6061"/>
      <c r="C6061"/>
      <c r="D6061"/>
      <c r="E6061"/>
      <c r="F6061"/>
      <c r="G6061"/>
    </row>
    <row r="6062" spans="1:7" ht="15" customHeight="1" x14ac:dyDescent="0.2">
      <c r="A6062"/>
      <c r="B6062"/>
      <c r="C6062"/>
      <c r="D6062"/>
      <c r="E6062"/>
      <c r="F6062"/>
      <c r="G6062"/>
    </row>
    <row r="6063" spans="1:7" ht="15" customHeight="1" x14ac:dyDescent="0.2">
      <c r="A6063"/>
      <c r="B6063"/>
      <c r="C6063"/>
      <c r="D6063"/>
      <c r="E6063"/>
      <c r="F6063"/>
      <c r="G6063"/>
    </row>
    <row r="6064" spans="1:7" ht="15" customHeight="1" x14ac:dyDescent="0.2">
      <c r="A6064"/>
      <c r="B6064"/>
      <c r="C6064"/>
      <c r="D6064"/>
      <c r="E6064"/>
      <c r="F6064"/>
      <c r="G6064"/>
    </row>
    <row r="6065" spans="1:7" ht="15" customHeight="1" x14ac:dyDescent="0.2">
      <c r="A6065"/>
      <c r="B6065"/>
      <c r="C6065"/>
      <c r="D6065"/>
      <c r="E6065"/>
      <c r="F6065"/>
      <c r="G6065"/>
    </row>
    <row r="6066" spans="1:7" ht="15" customHeight="1" x14ac:dyDescent="0.2">
      <c r="A6066"/>
      <c r="B6066"/>
      <c r="C6066"/>
      <c r="D6066"/>
      <c r="E6066"/>
      <c r="F6066"/>
      <c r="G6066"/>
    </row>
    <row r="6067" spans="1:7" ht="15" customHeight="1" x14ac:dyDescent="0.2">
      <c r="A6067"/>
      <c r="B6067"/>
      <c r="C6067"/>
      <c r="D6067"/>
      <c r="E6067"/>
      <c r="F6067"/>
      <c r="G6067"/>
    </row>
    <row r="6068" spans="1:7" ht="15" customHeight="1" x14ac:dyDescent="0.2">
      <c r="A6068"/>
      <c r="B6068"/>
      <c r="C6068"/>
      <c r="D6068"/>
      <c r="E6068"/>
      <c r="F6068"/>
      <c r="G6068"/>
    </row>
    <row r="6069" spans="1:7" ht="15" customHeight="1" x14ac:dyDescent="0.2">
      <c r="A6069"/>
      <c r="B6069"/>
      <c r="C6069"/>
      <c r="D6069"/>
      <c r="E6069"/>
      <c r="F6069"/>
      <c r="G6069"/>
    </row>
    <row r="6070" spans="1:7" ht="15" customHeight="1" x14ac:dyDescent="0.2">
      <c r="A6070"/>
      <c r="B6070"/>
      <c r="C6070"/>
      <c r="D6070"/>
      <c r="E6070"/>
      <c r="F6070"/>
      <c r="G6070"/>
    </row>
    <row r="6071" spans="1:7" ht="15" customHeight="1" x14ac:dyDescent="0.2">
      <c r="A6071"/>
      <c r="B6071"/>
      <c r="C6071"/>
      <c r="D6071"/>
      <c r="E6071"/>
      <c r="F6071"/>
      <c r="G6071"/>
    </row>
    <row r="6072" spans="1:7" ht="15" customHeight="1" x14ac:dyDescent="0.2">
      <c r="A6072"/>
      <c r="B6072"/>
      <c r="C6072"/>
      <c r="D6072"/>
      <c r="E6072"/>
      <c r="F6072"/>
      <c r="G6072"/>
    </row>
    <row r="6073" spans="1:7" ht="15" customHeight="1" x14ac:dyDescent="0.2">
      <c r="A6073"/>
      <c r="B6073"/>
      <c r="C6073"/>
      <c r="D6073"/>
      <c r="E6073"/>
      <c r="F6073"/>
      <c r="G6073"/>
    </row>
    <row r="6074" spans="1:7" ht="15" customHeight="1" x14ac:dyDescent="0.2">
      <c r="A6074"/>
      <c r="B6074"/>
      <c r="C6074"/>
      <c r="D6074"/>
      <c r="E6074"/>
      <c r="F6074"/>
      <c r="G6074"/>
    </row>
    <row r="6075" spans="1:7" ht="15" customHeight="1" x14ac:dyDescent="0.2">
      <c r="A6075"/>
      <c r="B6075"/>
      <c r="C6075"/>
      <c r="D6075"/>
      <c r="E6075"/>
      <c r="F6075"/>
      <c r="G6075"/>
    </row>
    <row r="6076" spans="1:7" ht="15" customHeight="1" x14ac:dyDescent="0.2">
      <c r="A6076"/>
      <c r="B6076"/>
      <c r="C6076"/>
      <c r="D6076"/>
      <c r="E6076"/>
      <c r="F6076"/>
      <c r="G6076"/>
    </row>
    <row r="6077" spans="1:7" ht="15" customHeight="1" x14ac:dyDescent="0.2">
      <c r="A6077"/>
      <c r="B6077"/>
      <c r="C6077"/>
      <c r="D6077"/>
      <c r="E6077"/>
      <c r="F6077"/>
      <c r="G6077"/>
    </row>
    <row r="6078" spans="1:7" ht="15" customHeight="1" x14ac:dyDescent="0.2">
      <c r="A6078"/>
      <c r="B6078"/>
      <c r="C6078"/>
      <c r="D6078"/>
      <c r="E6078"/>
      <c r="F6078"/>
      <c r="G6078"/>
    </row>
    <row r="6079" spans="1:7" ht="15" customHeight="1" x14ac:dyDescent="0.2">
      <c r="A6079"/>
      <c r="B6079"/>
      <c r="C6079"/>
      <c r="D6079"/>
      <c r="E6079"/>
      <c r="F6079"/>
      <c r="G6079"/>
    </row>
    <row r="6080" spans="1:7" ht="15" customHeight="1" x14ac:dyDescent="0.2">
      <c r="A6080"/>
      <c r="B6080"/>
      <c r="C6080"/>
      <c r="D6080"/>
      <c r="E6080"/>
      <c r="F6080"/>
      <c r="G6080"/>
    </row>
    <row r="6081" spans="1:7" ht="15" customHeight="1" x14ac:dyDescent="0.2">
      <c r="A6081"/>
      <c r="B6081"/>
      <c r="C6081"/>
      <c r="D6081"/>
      <c r="E6081"/>
      <c r="F6081"/>
      <c r="G6081"/>
    </row>
    <row r="6082" spans="1:7" ht="15" customHeight="1" x14ac:dyDescent="0.2">
      <c r="A6082"/>
      <c r="B6082"/>
      <c r="C6082"/>
      <c r="D6082"/>
      <c r="E6082"/>
      <c r="F6082"/>
      <c r="G6082"/>
    </row>
    <row r="6083" spans="1:7" ht="15" customHeight="1" x14ac:dyDescent="0.2">
      <c r="A6083"/>
      <c r="B6083"/>
      <c r="C6083"/>
      <c r="D6083"/>
      <c r="E6083"/>
      <c r="F6083"/>
      <c r="G6083"/>
    </row>
    <row r="6084" spans="1:7" ht="15" customHeight="1" x14ac:dyDescent="0.2">
      <c r="A6084"/>
      <c r="B6084"/>
      <c r="C6084"/>
      <c r="D6084"/>
      <c r="E6084"/>
      <c r="F6084"/>
      <c r="G6084"/>
    </row>
    <row r="6085" spans="1:7" ht="15" customHeight="1" x14ac:dyDescent="0.2">
      <c r="A6085"/>
      <c r="B6085"/>
      <c r="C6085"/>
      <c r="D6085"/>
      <c r="E6085"/>
      <c r="F6085"/>
      <c r="G6085"/>
    </row>
    <row r="6086" spans="1:7" ht="15" customHeight="1" x14ac:dyDescent="0.2">
      <c r="A6086"/>
      <c r="B6086"/>
      <c r="C6086"/>
      <c r="D6086"/>
      <c r="E6086"/>
      <c r="F6086"/>
      <c r="G6086"/>
    </row>
    <row r="6087" spans="1:7" ht="15" customHeight="1" x14ac:dyDescent="0.2">
      <c r="A6087"/>
      <c r="B6087"/>
      <c r="C6087"/>
      <c r="D6087"/>
      <c r="E6087"/>
      <c r="F6087"/>
      <c r="G6087"/>
    </row>
    <row r="6088" spans="1:7" ht="15" customHeight="1" x14ac:dyDescent="0.2">
      <c r="A6088"/>
      <c r="B6088"/>
      <c r="C6088"/>
      <c r="D6088"/>
      <c r="E6088"/>
      <c r="F6088"/>
      <c r="G6088"/>
    </row>
    <row r="6089" spans="1:7" ht="15" customHeight="1" x14ac:dyDescent="0.2">
      <c r="A6089"/>
      <c r="B6089"/>
      <c r="C6089"/>
      <c r="D6089"/>
      <c r="E6089"/>
      <c r="F6089"/>
      <c r="G6089"/>
    </row>
    <row r="6090" spans="1:7" ht="15" customHeight="1" x14ac:dyDescent="0.2">
      <c r="A6090"/>
      <c r="B6090"/>
      <c r="C6090"/>
      <c r="D6090"/>
      <c r="E6090"/>
      <c r="F6090"/>
      <c r="G6090"/>
    </row>
    <row r="6091" spans="1:7" ht="15" customHeight="1" x14ac:dyDescent="0.2">
      <c r="A6091"/>
      <c r="B6091"/>
      <c r="C6091"/>
      <c r="D6091"/>
      <c r="E6091"/>
      <c r="F6091"/>
      <c r="G6091"/>
    </row>
    <row r="6092" spans="1:7" ht="15" customHeight="1" x14ac:dyDescent="0.2">
      <c r="A6092"/>
      <c r="B6092"/>
      <c r="C6092"/>
      <c r="D6092"/>
      <c r="E6092"/>
      <c r="F6092"/>
      <c r="G6092"/>
    </row>
    <row r="6093" spans="1:7" ht="15" customHeight="1" x14ac:dyDescent="0.2">
      <c r="A6093"/>
      <c r="B6093"/>
      <c r="C6093"/>
      <c r="D6093"/>
      <c r="E6093"/>
      <c r="F6093"/>
      <c r="G6093"/>
    </row>
    <row r="6094" spans="1:7" ht="15" customHeight="1" x14ac:dyDescent="0.2">
      <c r="A6094"/>
      <c r="B6094"/>
      <c r="C6094"/>
      <c r="D6094"/>
      <c r="E6094"/>
      <c r="F6094"/>
      <c r="G6094"/>
    </row>
    <row r="6095" spans="1:7" ht="15" customHeight="1" x14ac:dyDescent="0.2">
      <c r="A6095"/>
      <c r="B6095"/>
      <c r="C6095"/>
      <c r="D6095"/>
      <c r="E6095"/>
      <c r="F6095"/>
      <c r="G6095"/>
    </row>
    <row r="6096" spans="1:7" ht="15" customHeight="1" x14ac:dyDescent="0.2">
      <c r="A6096"/>
      <c r="B6096"/>
      <c r="C6096"/>
      <c r="D6096"/>
      <c r="E6096"/>
      <c r="F6096"/>
      <c r="G6096"/>
    </row>
    <row r="6097" spans="1:7" ht="15" customHeight="1" x14ac:dyDescent="0.2">
      <c r="A6097"/>
      <c r="B6097"/>
      <c r="C6097"/>
      <c r="D6097"/>
      <c r="E6097"/>
      <c r="F6097"/>
      <c r="G6097"/>
    </row>
    <row r="6098" spans="1:7" ht="15" customHeight="1" x14ac:dyDescent="0.2">
      <c r="A6098"/>
      <c r="B6098"/>
      <c r="C6098"/>
      <c r="D6098"/>
      <c r="E6098"/>
      <c r="F6098"/>
      <c r="G6098"/>
    </row>
    <row r="6099" spans="1:7" ht="15" customHeight="1" x14ac:dyDescent="0.2">
      <c r="A6099"/>
      <c r="B6099"/>
      <c r="C6099"/>
      <c r="D6099"/>
      <c r="E6099"/>
      <c r="F6099"/>
      <c r="G6099"/>
    </row>
    <row r="6100" spans="1:7" ht="15" customHeight="1" x14ac:dyDescent="0.2">
      <c r="A6100"/>
      <c r="B6100"/>
      <c r="C6100"/>
      <c r="D6100"/>
      <c r="E6100"/>
      <c r="F6100"/>
      <c r="G6100"/>
    </row>
    <row r="6101" spans="1:7" ht="15" customHeight="1" x14ac:dyDescent="0.2">
      <c r="A6101"/>
      <c r="B6101"/>
      <c r="C6101"/>
      <c r="D6101"/>
      <c r="E6101"/>
      <c r="F6101"/>
      <c r="G6101"/>
    </row>
    <row r="6102" spans="1:7" ht="15" customHeight="1" x14ac:dyDescent="0.2">
      <c r="A6102"/>
      <c r="B6102"/>
      <c r="C6102"/>
      <c r="D6102"/>
      <c r="E6102"/>
      <c r="F6102"/>
      <c r="G6102"/>
    </row>
    <row r="6103" spans="1:7" ht="15" customHeight="1" x14ac:dyDescent="0.2">
      <c r="A6103"/>
      <c r="B6103"/>
      <c r="C6103"/>
      <c r="D6103"/>
      <c r="E6103"/>
      <c r="F6103"/>
      <c r="G6103"/>
    </row>
    <row r="6104" spans="1:7" ht="15" customHeight="1" x14ac:dyDescent="0.2">
      <c r="A6104"/>
      <c r="B6104"/>
      <c r="C6104"/>
      <c r="D6104"/>
      <c r="E6104"/>
      <c r="F6104"/>
      <c r="G6104"/>
    </row>
    <row r="6105" spans="1:7" ht="15" customHeight="1" x14ac:dyDescent="0.2">
      <c r="A6105"/>
      <c r="B6105"/>
      <c r="C6105"/>
      <c r="D6105"/>
      <c r="E6105"/>
      <c r="F6105"/>
      <c r="G6105"/>
    </row>
    <row r="6106" spans="1:7" ht="15" customHeight="1" x14ac:dyDescent="0.2">
      <c r="A6106"/>
      <c r="B6106"/>
      <c r="C6106"/>
      <c r="D6106"/>
      <c r="E6106"/>
      <c r="F6106"/>
      <c r="G6106"/>
    </row>
    <row r="6107" spans="1:7" ht="15" customHeight="1" x14ac:dyDescent="0.2">
      <c r="A6107"/>
      <c r="B6107"/>
      <c r="C6107"/>
      <c r="D6107"/>
      <c r="E6107"/>
      <c r="F6107"/>
      <c r="G6107"/>
    </row>
    <row r="6108" spans="1:7" ht="15" customHeight="1" x14ac:dyDescent="0.2">
      <c r="A6108"/>
      <c r="B6108"/>
      <c r="C6108"/>
      <c r="D6108"/>
      <c r="E6108"/>
      <c r="F6108"/>
      <c r="G6108"/>
    </row>
    <row r="6109" spans="1:7" ht="15" customHeight="1" x14ac:dyDescent="0.2">
      <c r="A6109"/>
      <c r="B6109"/>
      <c r="C6109"/>
      <c r="D6109"/>
      <c r="E6109"/>
      <c r="F6109"/>
      <c r="G6109"/>
    </row>
    <row r="6110" spans="1:7" ht="15" customHeight="1" x14ac:dyDescent="0.2">
      <c r="A6110"/>
      <c r="B6110"/>
      <c r="C6110"/>
      <c r="D6110"/>
      <c r="E6110"/>
      <c r="F6110"/>
      <c r="G6110"/>
    </row>
    <row r="6111" spans="1:7" ht="15" customHeight="1" x14ac:dyDescent="0.2">
      <c r="A6111"/>
      <c r="B6111"/>
      <c r="C6111"/>
      <c r="D6111"/>
      <c r="E6111"/>
      <c r="F6111"/>
      <c r="G6111"/>
    </row>
    <row r="6112" spans="1:7" ht="15" customHeight="1" x14ac:dyDescent="0.2">
      <c r="A6112"/>
      <c r="B6112"/>
      <c r="C6112"/>
      <c r="D6112"/>
      <c r="E6112"/>
      <c r="F6112"/>
      <c r="G6112"/>
    </row>
    <row r="6113" spans="1:7" ht="15" customHeight="1" x14ac:dyDescent="0.2">
      <c r="A6113"/>
      <c r="B6113"/>
      <c r="C6113"/>
      <c r="D6113"/>
      <c r="E6113"/>
      <c r="F6113"/>
      <c r="G6113"/>
    </row>
    <row r="6114" spans="1:7" ht="15" customHeight="1" x14ac:dyDescent="0.2">
      <c r="A6114"/>
      <c r="B6114"/>
      <c r="C6114"/>
      <c r="D6114"/>
      <c r="E6114"/>
      <c r="F6114"/>
      <c r="G6114"/>
    </row>
    <row r="6115" spans="1:7" ht="15" customHeight="1" x14ac:dyDescent="0.2">
      <c r="A6115"/>
      <c r="B6115"/>
      <c r="C6115"/>
      <c r="D6115"/>
      <c r="E6115"/>
      <c r="F6115"/>
      <c r="G6115"/>
    </row>
    <row r="6116" spans="1:7" ht="15" customHeight="1" x14ac:dyDescent="0.2">
      <c r="A6116"/>
      <c r="B6116"/>
      <c r="C6116"/>
      <c r="D6116"/>
      <c r="E6116"/>
      <c r="F6116"/>
      <c r="G6116"/>
    </row>
    <row r="6117" spans="1:7" ht="15" customHeight="1" x14ac:dyDescent="0.2">
      <c r="A6117"/>
      <c r="B6117"/>
      <c r="C6117"/>
      <c r="D6117"/>
      <c r="E6117"/>
      <c r="F6117"/>
      <c r="G6117"/>
    </row>
    <row r="6118" spans="1:7" ht="15" customHeight="1" x14ac:dyDescent="0.2">
      <c r="A6118"/>
      <c r="B6118"/>
      <c r="C6118"/>
      <c r="D6118"/>
      <c r="E6118"/>
      <c r="F6118"/>
      <c r="G6118"/>
    </row>
    <row r="6119" spans="1:7" ht="15" customHeight="1" x14ac:dyDescent="0.2">
      <c r="A6119"/>
      <c r="B6119"/>
      <c r="C6119"/>
      <c r="D6119"/>
      <c r="E6119"/>
      <c r="F6119"/>
      <c r="G6119"/>
    </row>
    <row r="6120" spans="1:7" ht="15" customHeight="1" x14ac:dyDescent="0.2">
      <c r="A6120"/>
      <c r="B6120"/>
      <c r="C6120"/>
      <c r="D6120"/>
      <c r="E6120"/>
      <c r="F6120"/>
      <c r="G6120"/>
    </row>
    <row r="6121" spans="1:7" ht="15" customHeight="1" x14ac:dyDescent="0.2">
      <c r="A6121"/>
      <c r="B6121"/>
      <c r="C6121"/>
      <c r="D6121"/>
      <c r="E6121"/>
      <c r="F6121"/>
      <c r="G6121"/>
    </row>
    <row r="6122" spans="1:7" ht="15" customHeight="1" x14ac:dyDescent="0.2">
      <c r="A6122"/>
      <c r="B6122"/>
      <c r="C6122"/>
      <c r="D6122"/>
      <c r="E6122"/>
      <c r="F6122"/>
      <c r="G6122"/>
    </row>
    <row r="6123" spans="1:7" ht="15" customHeight="1" x14ac:dyDescent="0.2">
      <c r="A6123"/>
      <c r="B6123"/>
      <c r="C6123"/>
      <c r="D6123"/>
      <c r="E6123"/>
      <c r="F6123"/>
      <c r="G6123"/>
    </row>
    <row r="6124" spans="1:7" ht="15" customHeight="1" x14ac:dyDescent="0.2">
      <c r="A6124"/>
      <c r="B6124"/>
      <c r="C6124"/>
      <c r="D6124"/>
      <c r="E6124"/>
      <c r="F6124"/>
      <c r="G6124"/>
    </row>
    <row r="6125" spans="1:7" ht="15" customHeight="1" x14ac:dyDescent="0.2">
      <c r="A6125"/>
      <c r="B6125"/>
      <c r="C6125"/>
      <c r="D6125"/>
      <c r="E6125"/>
      <c r="F6125"/>
      <c r="G6125"/>
    </row>
    <row r="6126" spans="1:7" ht="15" customHeight="1" x14ac:dyDescent="0.2">
      <c r="A6126"/>
      <c r="B6126"/>
      <c r="C6126"/>
      <c r="D6126"/>
      <c r="E6126"/>
      <c r="F6126"/>
      <c r="G6126"/>
    </row>
    <row r="6127" spans="1:7" ht="15" customHeight="1" x14ac:dyDescent="0.2">
      <c r="A6127"/>
      <c r="B6127"/>
      <c r="C6127"/>
      <c r="D6127"/>
      <c r="E6127"/>
      <c r="F6127"/>
      <c r="G6127"/>
    </row>
    <row r="6128" spans="1:7" ht="15" customHeight="1" x14ac:dyDescent="0.2">
      <c r="A6128"/>
      <c r="B6128"/>
      <c r="C6128"/>
      <c r="D6128"/>
      <c r="E6128"/>
      <c r="F6128"/>
      <c r="G6128"/>
    </row>
    <row r="6129" spans="1:7" ht="15" customHeight="1" x14ac:dyDescent="0.2">
      <c r="A6129"/>
      <c r="B6129"/>
      <c r="C6129"/>
      <c r="D6129"/>
      <c r="E6129"/>
      <c r="F6129"/>
      <c r="G6129"/>
    </row>
    <row r="6130" spans="1:7" ht="15" customHeight="1" x14ac:dyDescent="0.2">
      <c r="A6130"/>
      <c r="B6130"/>
      <c r="C6130"/>
      <c r="D6130"/>
      <c r="E6130"/>
      <c r="F6130"/>
      <c r="G6130"/>
    </row>
    <row r="6131" spans="1:7" ht="15" customHeight="1" x14ac:dyDescent="0.2">
      <c r="A6131"/>
      <c r="B6131"/>
      <c r="C6131"/>
      <c r="D6131"/>
      <c r="E6131"/>
      <c r="F6131"/>
      <c r="G6131"/>
    </row>
    <row r="6132" spans="1:7" ht="15" customHeight="1" x14ac:dyDescent="0.2">
      <c r="A6132"/>
      <c r="B6132"/>
      <c r="C6132"/>
      <c r="D6132"/>
      <c r="E6132"/>
      <c r="F6132"/>
      <c r="G6132"/>
    </row>
    <row r="6133" spans="1:7" ht="15" customHeight="1" x14ac:dyDescent="0.2">
      <c r="A6133"/>
      <c r="B6133"/>
      <c r="C6133"/>
      <c r="D6133"/>
      <c r="E6133"/>
      <c r="F6133"/>
      <c r="G6133"/>
    </row>
    <row r="6134" spans="1:7" ht="15" customHeight="1" x14ac:dyDescent="0.2">
      <c r="A6134"/>
      <c r="B6134"/>
      <c r="C6134"/>
      <c r="D6134"/>
      <c r="E6134"/>
      <c r="F6134"/>
      <c r="G6134"/>
    </row>
    <row r="6135" spans="1:7" ht="15" customHeight="1" x14ac:dyDescent="0.2">
      <c r="A6135"/>
      <c r="B6135"/>
      <c r="C6135"/>
      <c r="D6135"/>
      <c r="E6135"/>
      <c r="F6135"/>
      <c r="G6135"/>
    </row>
    <row r="6136" spans="1:7" ht="15" customHeight="1" x14ac:dyDescent="0.2">
      <c r="A6136"/>
      <c r="B6136"/>
      <c r="C6136"/>
      <c r="D6136"/>
      <c r="E6136"/>
      <c r="F6136"/>
      <c r="G6136"/>
    </row>
    <row r="6137" spans="1:7" ht="15" customHeight="1" x14ac:dyDescent="0.2">
      <c r="A6137"/>
      <c r="B6137"/>
      <c r="C6137"/>
      <c r="D6137"/>
      <c r="E6137"/>
      <c r="F6137"/>
      <c r="G6137"/>
    </row>
    <row r="6138" spans="1:7" ht="15" customHeight="1" x14ac:dyDescent="0.2">
      <c r="A6138"/>
      <c r="B6138"/>
      <c r="C6138"/>
      <c r="D6138"/>
      <c r="E6138"/>
      <c r="F6138"/>
      <c r="G6138"/>
    </row>
    <row r="6139" spans="1:7" ht="15" customHeight="1" x14ac:dyDescent="0.2">
      <c r="A6139"/>
      <c r="B6139"/>
      <c r="C6139"/>
      <c r="D6139"/>
      <c r="E6139"/>
      <c r="F6139"/>
      <c r="G6139"/>
    </row>
    <row r="6140" spans="1:7" ht="15" customHeight="1" x14ac:dyDescent="0.2">
      <c r="A6140"/>
      <c r="B6140"/>
      <c r="C6140"/>
      <c r="D6140"/>
      <c r="E6140"/>
      <c r="F6140"/>
      <c r="G6140"/>
    </row>
    <row r="6141" spans="1:7" ht="15" customHeight="1" x14ac:dyDescent="0.2">
      <c r="A6141"/>
      <c r="B6141"/>
      <c r="C6141"/>
      <c r="D6141"/>
      <c r="E6141"/>
      <c r="F6141"/>
      <c r="G6141"/>
    </row>
    <row r="6142" spans="1:7" ht="15" customHeight="1" x14ac:dyDescent="0.2">
      <c r="A6142"/>
      <c r="B6142"/>
      <c r="C6142"/>
      <c r="D6142"/>
      <c r="E6142"/>
      <c r="F6142"/>
      <c r="G6142"/>
    </row>
    <row r="6143" spans="1:7" ht="15" customHeight="1" x14ac:dyDescent="0.2">
      <c r="A6143"/>
      <c r="B6143"/>
      <c r="C6143"/>
      <c r="D6143"/>
      <c r="E6143"/>
      <c r="F6143"/>
      <c r="G6143"/>
    </row>
    <row r="6144" spans="1:7" ht="15" customHeight="1" x14ac:dyDescent="0.2">
      <c r="A6144"/>
      <c r="B6144"/>
      <c r="C6144"/>
      <c r="D6144"/>
      <c r="E6144"/>
      <c r="F6144"/>
      <c r="G6144"/>
    </row>
    <row r="6145" spans="1:7" ht="15" customHeight="1" x14ac:dyDescent="0.2">
      <c r="A6145"/>
      <c r="B6145"/>
      <c r="C6145"/>
      <c r="D6145"/>
      <c r="E6145"/>
      <c r="F6145"/>
      <c r="G6145"/>
    </row>
    <row r="6146" spans="1:7" ht="15" customHeight="1" x14ac:dyDescent="0.2">
      <c r="A6146"/>
      <c r="B6146"/>
      <c r="C6146"/>
      <c r="D6146"/>
      <c r="E6146"/>
      <c r="F6146"/>
      <c r="G6146"/>
    </row>
    <row r="6147" spans="1:7" ht="15" customHeight="1" x14ac:dyDescent="0.2">
      <c r="A6147"/>
      <c r="B6147"/>
      <c r="C6147"/>
      <c r="D6147"/>
      <c r="E6147"/>
      <c r="F6147"/>
      <c r="G6147"/>
    </row>
    <row r="6148" spans="1:7" ht="15" customHeight="1" x14ac:dyDescent="0.2">
      <c r="A6148"/>
      <c r="B6148"/>
      <c r="C6148"/>
      <c r="D6148"/>
      <c r="E6148"/>
      <c r="F6148"/>
      <c r="G6148"/>
    </row>
    <row r="6149" spans="1:7" ht="15" customHeight="1" x14ac:dyDescent="0.2">
      <c r="A6149"/>
      <c r="B6149"/>
      <c r="C6149"/>
      <c r="D6149"/>
      <c r="E6149"/>
      <c r="F6149"/>
      <c r="G6149"/>
    </row>
    <row r="6150" spans="1:7" ht="15" customHeight="1" x14ac:dyDescent="0.2">
      <c r="A6150"/>
      <c r="B6150"/>
      <c r="C6150"/>
      <c r="D6150"/>
      <c r="E6150"/>
      <c r="F6150"/>
      <c r="G6150"/>
    </row>
    <row r="6151" spans="1:7" ht="15" customHeight="1" x14ac:dyDescent="0.2">
      <c r="A6151"/>
      <c r="B6151"/>
      <c r="C6151"/>
      <c r="D6151"/>
      <c r="E6151"/>
      <c r="F6151"/>
      <c r="G6151"/>
    </row>
    <row r="6152" spans="1:7" ht="15" customHeight="1" x14ac:dyDescent="0.2">
      <c r="A6152"/>
      <c r="B6152"/>
      <c r="C6152"/>
      <c r="D6152"/>
      <c r="E6152"/>
      <c r="F6152"/>
      <c r="G6152"/>
    </row>
    <row r="6153" spans="1:7" ht="15" customHeight="1" x14ac:dyDescent="0.2">
      <c r="A6153"/>
      <c r="B6153"/>
      <c r="C6153"/>
      <c r="D6153"/>
      <c r="E6153"/>
      <c r="F6153"/>
      <c r="G6153"/>
    </row>
    <row r="6154" spans="1:7" ht="15" customHeight="1" x14ac:dyDescent="0.2">
      <c r="A6154"/>
      <c r="B6154"/>
      <c r="C6154"/>
      <c r="D6154"/>
      <c r="E6154"/>
      <c r="F6154"/>
      <c r="G6154"/>
    </row>
    <row r="6155" spans="1:7" ht="15" customHeight="1" x14ac:dyDescent="0.2">
      <c r="A6155"/>
      <c r="B6155"/>
      <c r="C6155"/>
      <c r="D6155"/>
      <c r="E6155"/>
      <c r="F6155"/>
      <c r="G6155"/>
    </row>
    <row r="6156" spans="1:7" ht="15" customHeight="1" x14ac:dyDescent="0.2">
      <c r="A6156"/>
      <c r="B6156"/>
      <c r="C6156"/>
      <c r="D6156"/>
      <c r="E6156"/>
      <c r="F6156"/>
      <c r="G6156"/>
    </row>
    <row r="6157" spans="1:7" ht="15" customHeight="1" x14ac:dyDescent="0.2">
      <c r="A6157"/>
      <c r="B6157"/>
      <c r="C6157"/>
      <c r="D6157"/>
      <c r="E6157"/>
      <c r="F6157"/>
      <c r="G6157"/>
    </row>
    <row r="6158" spans="1:7" ht="15" customHeight="1" x14ac:dyDescent="0.2">
      <c r="A6158"/>
      <c r="B6158"/>
      <c r="C6158"/>
      <c r="D6158"/>
      <c r="E6158"/>
      <c r="F6158"/>
      <c r="G6158"/>
    </row>
    <row r="6159" spans="1:7" ht="15" customHeight="1" x14ac:dyDescent="0.2">
      <c r="A6159"/>
      <c r="B6159"/>
      <c r="C6159"/>
      <c r="D6159"/>
      <c r="E6159"/>
      <c r="F6159"/>
      <c r="G6159"/>
    </row>
    <row r="6160" spans="1:7" ht="15" customHeight="1" x14ac:dyDescent="0.2">
      <c r="A6160"/>
      <c r="B6160"/>
      <c r="C6160"/>
      <c r="D6160"/>
      <c r="E6160"/>
      <c r="F6160"/>
      <c r="G6160"/>
    </row>
    <row r="6161" spans="1:7" ht="15" customHeight="1" x14ac:dyDescent="0.2">
      <c r="A6161"/>
      <c r="B6161"/>
      <c r="C6161"/>
      <c r="D6161"/>
      <c r="E6161"/>
      <c r="F6161"/>
      <c r="G6161"/>
    </row>
    <row r="6162" spans="1:7" ht="15" customHeight="1" x14ac:dyDescent="0.2">
      <c r="A6162"/>
      <c r="B6162"/>
      <c r="C6162"/>
      <c r="D6162"/>
      <c r="E6162"/>
      <c r="F6162"/>
      <c r="G6162"/>
    </row>
    <row r="6163" spans="1:7" ht="15" customHeight="1" x14ac:dyDescent="0.2">
      <c r="A6163"/>
      <c r="B6163"/>
      <c r="C6163"/>
      <c r="D6163"/>
      <c r="E6163"/>
      <c r="F6163"/>
      <c r="G6163"/>
    </row>
    <row r="6164" spans="1:7" ht="15" customHeight="1" x14ac:dyDescent="0.2">
      <c r="A6164"/>
      <c r="B6164"/>
      <c r="C6164"/>
      <c r="D6164"/>
      <c r="E6164"/>
      <c r="F6164"/>
      <c r="G6164"/>
    </row>
    <row r="6165" spans="1:7" ht="15" customHeight="1" x14ac:dyDescent="0.2">
      <c r="A6165"/>
      <c r="B6165"/>
      <c r="C6165"/>
      <c r="D6165"/>
      <c r="E6165"/>
      <c r="F6165"/>
      <c r="G6165"/>
    </row>
    <row r="6166" spans="1:7" ht="15" customHeight="1" x14ac:dyDescent="0.2">
      <c r="A6166"/>
      <c r="B6166"/>
      <c r="C6166"/>
      <c r="D6166"/>
      <c r="E6166"/>
      <c r="F6166"/>
      <c r="G6166"/>
    </row>
    <row r="6167" spans="1:7" ht="15" customHeight="1" x14ac:dyDescent="0.2">
      <c r="A6167"/>
      <c r="B6167"/>
      <c r="C6167"/>
      <c r="D6167"/>
      <c r="E6167"/>
      <c r="F6167"/>
      <c r="G6167"/>
    </row>
    <row r="6168" spans="1:7" ht="15" customHeight="1" x14ac:dyDescent="0.2">
      <c r="A6168"/>
      <c r="B6168"/>
      <c r="C6168"/>
      <c r="D6168"/>
      <c r="E6168"/>
      <c r="F6168"/>
      <c r="G6168"/>
    </row>
    <row r="6169" spans="1:7" ht="15" customHeight="1" x14ac:dyDescent="0.2">
      <c r="A6169"/>
      <c r="B6169"/>
      <c r="C6169"/>
      <c r="D6169"/>
      <c r="E6169"/>
      <c r="F6169"/>
      <c r="G6169"/>
    </row>
    <row r="6170" spans="1:7" ht="15" customHeight="1" x14ac:dyDescent="0.2">
      <c r="A6170"/>
      <c r="B6170"/>
      <c r="C6170"/>
      <c r="D6170"/>
      <c r="E6170"/>
      <c r="F6170"/>
      <c r="G6170"/>
    </row>
    <row r="6171" spans="1:7" ht="15" customHeight="1" x14ac:dyDescent="0.2">
      <c r="A6171"/>
      <c r="B6171"/>
      <c r="C6171"/>
      <c r="D6171"/>
      <c r="E6171"/>
      <c r="F6171"/>
      <c r="G6171"/>
    </row>
    <row r="6172" spans="1:7" ht="15" customHeight="1" x14ac:dyDescent="0.2">
      <c r="A6172"/>
      <c r="B6172"/>
      <c r="C6172"/>
      <c r="D6172"/>
      <c r="E6172"/>
      <c r="F6172"/>
      <c r="G6172"/>
    </row>
    <row r="6173" spans="1:7" ht="15" customHeight="1" x14ac:dyDescent="0.2">
      <c r="A6173"/>
      <c r="B6173"/>
      <c r="C6173"/>
      <c r="D6173"/>
      <c r="E6173"/>
      <c r="F6173"/>
      <c r="G6173"/>
    </row>
    <row r="6174" spans="1:7" ht="15" customHeight="1" x14ac:dyDescent="0.2">
      <c r="A6174"/>
      <c r="B6174"/>
      <c r="C6174"/>
      <c r="D6174"/>
      <c r="E6174"/>
      <c r="F6174"/>
      <c r="G6174"/>
    </row>
    <row r="6175" spans="1:7" ht="15" customHeight="1" x14ac:dyDescent="0.2">
      <c r="A6175"/>
      <c r="B6175"/>
      <c r="C6175"/>
      <c r="D6175"/>
      <c r="E6175"/>
      <c r="F6175"/>
      <c r="G6175"/>
    </row>
    <row r="6176" spans="1:7" ht="15" customHeight="1" x14ac:dyDescent="0.2">
      <c r="A6176"/>
      <c r="B6176"/>
      <c r="C6176"/>
      <c r="D6176"/>
      <c r="E6176"/>
      <c r="F6176"/>
      <c r="G6176"/>
    </row>
    <row r="6177" spans="1:7" ht="15" customHeight="1" x14ac:dyDescent="0.2">
      <c r="A6177"/>
      <c r="B6177"/>
      <c r="C6177"/>
      <c r="D6177"/>
      <c r="E6177"/>
      <c r="F6177"/>
      <c r="G6177"/>
    </row>
    <row r="6178" spans="1:7" ht="15" customHeight="1" x14ac:dyDescent="0.2">
      <c r="A6178"/>
      <c r="B6178"/>
      <c r="C6178"/>
      <c r="D6178"/>
      <c r="E6178"/>
      <c r="F6178"/>
      <c r="G6178"/>
    </row>
    <row r="6179" spans="1:7" ht="15" customHeight="1" x14ac:dyDescent="0.2">
      <c r="A6179"/>
      <c r="B6179"/>
      <c r="C6179"/>
      <c r="D6179"/>
      <c r="E6179"/>
      <c r="F6179"/>
      <c r="G6179"/>
    </row>
    <row r="6180" spans="1:7" ht="15" customHeight="1" x14ac:dyDescent="0.2">
      <c r="A6180"/>
      <c r="B6180"/>
      <c r="C6180"/>
      <c r="D6180"/>
      <c r="E6180"/>
      <c r="F6180"/>
      <c r="G6180"/>
    </row>
    <row r="6181" spans="1:7" ht="15" customHeight="1" x14ac:dyDescent="0.2">
      <c r="A6181"/>
      <c r="B6181"/>
      <c r="C6181"/>
      <c r="D6181"/>
      <c r="E6181"/>
      <c r="F6181"/>
      <c r="G6181"/>
    </row>
    <row r="6182" spans="1:7" ht="15" customHeight="1" x14ac:dyDescent="0.2">
      <c r="A6182"/>
      <c r="B6182"/>
      <c r="C6182"/>
      <c r="D6182"/>
      <c r="E6182"/>
      <c r="F6182"/>
      <c r="G6182"/>
    </row>
    <row r="6183" spans="1:7" ht="15" customHeight="1" x14ac:dyDescent="0.2">
      <c r="A6183"/>
      <c r="B6183"/>
      <c r="C6183"/>
      <c r="D6183"/>
      <c r="E6183"/>
      <c r="F6183"/>
      <c r="G6183"/>
    </row>
    <row r="6184" spans="1:7" ht="15" customHeight="1" x14ac:dyDescent="0.2">
      <c r="A6184"/>
      <c r="B6184"/>
      <c r="C6184"/>
      <c r="D6184"/>
      <c r="E6184"/>
      <c r="F6184"/>
      <c r="G6184"/>
    </row>
    <row r="6185" spans="1:7" ht="15" customHeight="1" x14ac:dyDescent="0.2">
      <c r="A6185"/>
      <c r="B6185"/>
      <c r="C6185"/>
      <c r="D6185"/>
      <c r="E6185"/>
      <c r="F6185"/>
      <c r="G6185"/>
    </row>
    <row r="6186" spans="1:7" ht="15" customHeight="1" x14ac:dyDescent="0.2">
      <c r="A6186"/>
      <c r="B6186"/>
      <c r="C6186"/>
      <c r="D6186"/>
      <c r="E6186"/>
      <c r="F6186"/>
      <c r="G6186"/>
    </row>
    <row r="6187" spans="1:7" ht="15" customHeight="1" x14ac:dyDescent="0.2">
      <c r="A6187"/>
      <c r="B6187"/>
      <c r="C6187"/>
      <c r="D6187"/>
      <c r="E6187"/>
      <c r="F6187"/>
      <c r="G6187"/>
    </row>
    <row r="6188" spans="1:7" ht="15" customHeight="1" x14ac:dyDescent="0.2">
      <c r="A6188"/>
      <c r="B6188"/>
      <c r="C6188"/>
      <c r="D6188"/>
      <c r="E6188"/>
      <c r="F6188"/>
      <c r="G6188"/>
    </row>
    <row r="6189" spans="1:7" ht="15" customHeight="1" x14ac:dyDescent="0.2">
      <c r="A6189"/>
      <c r="B6189"/>
      <c r="C6189"/>
      <c r="D6189"/>
      <c r="E6189"/>
      <c r="F6189"/>
      <c r="G6189"/>
    </row>
    <row r="6190" spans="1:7" ht="15" customHeight="1" x14ac:dyDescent="0.2">
      <c r="A6190"/>
      <c r="B6190"/>
      <c r="C6190"/>
      <c r="D6190"/>
      <c r="E6190"/>
      <c r="F6190"/>
      <c r="G6190"/>
    </row>
    <row r="6191" spans="1:7" ht="15" customHeight="1" x14ac:dyDescent="0.2">
      <c r="A6191"/>
      <c r="B6191"/>
      <c r="C6191"/>
      <c r="D6191"/>
      <c r="E6191"/>
      <c r="F6191"/>
      <c r="G6191"/>
    </row>
    <row r="6192" spans="1:7" ht="15" customHeight="1" x14ac:dyDescent="0.2">
      <c r="A6192"/>
      <c r="B6192"/>
      <c r="C6192"/>
      <c r="D6192"/>
      <c r="E6192"/>
      <c r="F6192"/>
      <c r="G6192"/>
    </row>
    <row r="6193" spans="1:7" ht="15" customHeight="1" x14ac:dyDescent="0.2">
      <c r="A6193"/>
      <c r="B6193"/>
      <c r="C6193"/>
      <c r="D6193"/>
      <c r="E6193"/>
      <c r="F6193"/>
      <c r="G6193"/>
    </row>
    <row r="6194" spans="1:7" ht="15" customHeight="1" x14ac:dyDescent="0.2">
      <c r="A6194"/>
      <c r="B6194"/>
      <c r="C6194"/>
      <c r="D6194"/>
      <c r="E6194"/>
      <c r="F6194"/>
      <c r="G6194"/>
    </row>
    <row r="6195" spans="1:7" ht="15" customHeight="1" x14ac:dyDescent="0.2">
      <c r="A6195"/>
      <c r="B6195"/>
      <c r="C6195"/>
      <c r="D6195"/>
      <c r="E6195"/>
      <c r="F6195"/>
      <c r="G6195"/>
    </row>
    <row r="6196" spans="1:7" ht="15" customHeight="1" x14ac:dyDescent="0.2">
      <c r="A6196"/>
      <c r="B6196"/>
      <c r="C6196"/>
      <c r="D6196"/>
      <c r="E6196"/>
      <c r="F6196"/>
      <c r="G6196"/>
    </row>
    <row r="6197" spans="1:7" ht="15" customHeight="1" x14ac:dyDescent="0.2">
      <c r="A6197"/>
      <c r="B6197"/>
      <c r="C6197"/>
      <c r="D6197"/>
      <c r="E6197"/>
      <c r="F6197"/>
      <c r="G6197"/>
    </row>
    <row r="6198" spans="1:7" ht="15" customHeight="1" x14ac:dyDescent="0.2">
      <c r="A6198"/>
      <c r="B6198"/>
      <c r="C6198"/>
      <c r="D6198"/>
      <c r="E6198"/>
      <c r="F6198"/>
      <c r="G6198"/>
    </row>
    <row r="6199" spans="1:7" ht="15" customHeight="1" x14ac:dyDescent="0.2">
      <c r="A6199"/>
      <c r="B6199"/>
      <c r="C6199"/>
      <c r="D6199"/>
      <c r="E6199"/>
      <c r="F6199"/>
      <c r="G6199"/>
    </row>
    <row r="6200" spans="1:7" ht="15" customHeight="1" x14ac:dyDescent="0.2">
      <c r="A6200"/>
      <c r="B6200"/>
      <c r="C6200"/>
      <c r="D6200"/>
      <c r="E6200"/>
      <c r="F6200"/>
      <c r="G6200"/>
    </row>
    <row r="6201" spans="1:7" ht="15" customHeight="1" x14ac:dyDescent="0.2">
      <c r="A6201"/>
      <c r="B6201"/>
      <c r="C6201"/>
      <c r="D6201"/>
      <c r="E6201"/>
      <c r="F6201"/>
      <c r="G6201"/>
    </row>
    <row r="6202" spans="1:7" ht="15" customHeight="1" x14ac:dyDescent="0.2">
      <c r="A6202"/>
      <c r="B6202"/>
      <c r="C6202"/>
      <c r="D6202"/>
      <c r="E6202"/>
      <c r="F6202"/>
      <c r="G6202"/>
    </row>
    <row r="6203" spans="1:7" ht="15" customHeight="1" x14ac:dyDescent="0.2">
      <c r="A6203"/>
      <c r="B6203"/>
      <c r="C6203"/>
      <c r="D6203"/>
      <c r="E6203"/>
      <c r="F6203"/>
      <c r="G6203"/>
    </row>
    <row r="6204" spans="1:7" ht="15" customHeight="1" x14ac:dyDescent="0.2">
      <c r="A6204"/>
      <c r="B6204"/>
      <c r="C6204"/>
      <c r="D6204"/>
      <c r="E6204"/>
      <c r="F6204"/>
      <c r="G6204"/>
    </row>
    <row r="6205" spans="1:7" ht="15" customHeight="1" x14ac:dyDescent="0.2">
      <c r="A6205"/>
      <c r="B6205"/>
      <c r="C6205"/>
      <c r="D6205"/>
      <c r="E6205"/>
      <c r="F6205"/>
      <c r="G6205"/>
    </row>
    <row r="6206" spans="1:7" ht="15" customHeight="1" x14ac:dyDescent="0.2">
      <c r="A6206"/>
      <c r="B6206"/>
      <c r="C6206"/>
      <c r="D6206"/>
      <c r="E6206"/>
      <c r="F6206"/>
      <c r="G6206"/>
    </row>
    <row r="6207" spans="1:7" ht="15" customHeight="1" x14ac:dyDescent="0.2">
      <c r="A6207"/>
      <c r="B6207"/>
      <c r="C6207"/>
      <c r="D6207"/>
      <c r="E6207"/>
      <c r="F6207"/>
      <c r="G6207"/>
    </row>
    <row r="6208" spans="1:7" ht="15" customHeight="1" x14ac:dyDescent="0.2">
      <c r="A6208"/>
      <c r="B6208"/>
      <c r="C6208"/>
      <c r="D6208"/>
      <c r="E6208"/>
      <c r="F6208"/>
      <c r="G6208"/>
    </row>
    <row r="6209" spans="1:7" ht="15" customHeight="1" x14ac:dyDescent="0.2">
      <c r="A6209"/>
      <c r="B6209"/>
      <c r="C6209"/>
      <c r="D6209"/>
      <c r="E6209"/>
      <c r="F6209"/>
      <c r="G6209"/>
    </row>
    <row r="6210" spans="1:7" ht="15" customHeight="1" x14ac:dyDescent="0.2">
      <c r="A6210"/>
      <c r="B6210"/>
      <c r="C6210"/>
      <c r="D6210"/>
      <c r="E6210"/>
      <c r="F6210"/>
      <c r="G6210"/>
    </row>
    <row r="6211" spans="1:7" ht="15" customHeight="1" x14ac:dyDescent="0.2">
      <c r="A6211"/>
      <c r="B6211"/>
      <c r="C6211"/>
      <c r="D6211"/>
      <c r="E6211"/>
      <c r="F6211"/>
      <c r="G6211"/>
    </row>
    <row r="6212" spans="1:7" ht="15" customHeight="1" x14ac:dyDescent="0.2">
      <c r="A6212"/>
      <c r="B6212"/>
      <c r="C6212"/>
      <c r="D6212"/>
      <c r="E6212"/>
      <c r="F6212"/>
      <c r="G6212"/>
    </row>
    <row r="6213" spans="1:7" ht="15" customHeight="1" x14ac:dyDescent="0.2">
      <c r="A6213"/>
      <c r="B6213"/>
      <c r="C6213"/>
      <c r="D6213"/>
      <c r="E6213"/>
      <c r="F6213"/>
      <c r="G6213"/>
    </row>
    <row r="6214" spans="1:7" ht="15" customHeight="1" x14ac:dyDescent="0.2">
      <c r="A6214"/>
      <c r="B6214"/>
      <c r="C6214"/>
      <c r="D6214"/>
      <c r="E6214"/>
      <c r="F6214"/>
      <c r="G6214"/>
    </row>
    <row r="6215" spans="1:7" ht="15" customHeight="1" x14ac:dyDescent="0.2">
      <c r="A6215"/>
      <c r="B6215"/>
      <c r="C6215"/>
      <c r="D6215"/>
      <c r="E6215"/>
      <c r="F6215"/>
      <c r="G6215"/>
    </row>
    <row r="6216" spans="1:7" ht="15" customHeight="1" x14ac:dyDescent="0.2">
      <c r="A6216"/>
      <c r="B6216"/>
      <c r="C6216"/>
      <c r="D6216"/>
      <c r="E6216"/>
      <c r="F6216"/>
      <c r="G6216"/>
    </row>
    <row r="6217" spans="1:7" ht="15" customHeight="1" x14ac:dyDescent="0.2">
      <c r="A6217"/>
      <c r="B6217"/>
      <c r="C6217"/>
      <c r="D6217"/>
      <c r="E6217"/>
      <c r="F6217"/>
      <c r="G6217"/>
    </row>
    <row r="6218" spans="1:7" ht="15" customHeight="1" x14ac:dyDescent="0.2">
      <c r="A6218"/>
      <c r="B6218"/>
      <c r="C6218"/>
      <c r="D6218"/>
      <c r="E6218"/>
      <c r="F6218"/>
      <c r="G6218"/>
    </row>
    <row r="6219" spans="1:7" ht="15" customHeight="1" x14ac:dyDescent="0.2">
      <c r="A6219"/>
      <c r="B6219"/>
      <c r="C6219"/>
      <c r="D6219"/>
      <c r="E6219"/>
      <c r="F6219"/>
      <c r="G6219"/>
    </row>
    <row r="6220" spans="1:7" ht="15" customHeight="1" x14ac:dyDescent="0.2">
      <c r="A6220"/>
      <c r="B6220"/>
      <c r="C6220"/>
      <c r="D6220"/>
      <c r="E6220"/>
      <c r="F6220"/>
      <c r="G6220"/>
    </row>
    <row r="6221" spans="1:7" ht="15" customHeight="1" x14ac:dyDescent="0.2">
      <c r="A6221"/>
      <c r="B6221"/>
      <c r="C6221"/>
      <c r="D6221"/>
      <c r="E6221"/>
      <c r="F6221"/>
      <c r="G6221"/>
    </row>
    <row r="6222" spans="1:7" ht="15" customHeight="1" x14ac:dyDescent="0.2">
      <c r="A6222"/>
      <c r="B6222"/>
      <c r="C6222"/>
      <c r="D6222"/>
      <c r="E6222"/>
      <c r="F6222"/>
      <c r="G6222"/>
    </row>
    <row r="6223" spans="1:7" ht="15" customHeight="1" x14ac:dyDescent="0.2">
      <c r="A6223"/>
      <c r="B6223"/>
      <c r="C6223"/>
      <c r="D6223"/>
      <c r="E6223"/>
      <c r="F6223"/>
      <c r="G6223"/>
    </row>
    <row r="6224" spans="1:7" ht="15" customHeight="1" x14ac:dyDescent="0.2">
      <c r="A6224"/>
      <c r="B6224"/>
      <c r="C6224"/>
      <c r="D6224"/>
      <c r="E6224"/>
      <c r="F6224"/>
      <c r="G6224"/>
    </row>
    <row r="6225" spans="1:7" ht="15" customHeight="1" x14ac:dyDescent="0.2">
      <c r="A6225"/>
      <c r="B6225"/>
      <c r="C6225"/>
      <c r="D6225"/>
      <c r="E6225"/>
      <c r="F6225"/>
      <c r="G6225"/>
    </row>
    <row r="6226" spans="1:7" ht="15" customHeight="1" x14ac:dyDescent="0.2">
      <c r="A6226"/>
      <c r="B6226"/>
      <c r="C6226"/>
      <c r="D6226"/>
      <c r="E6226"/>
      <c r="F6226"/>
      <c r="G6226"/>
    </row>
    <row r="6227" spans="1:7" ht="15" customHeight="1" x14ac:dyDescent="0.2">
      <c r="A6227"/>
      <c r="B6227"/>
      <c r="C6227"/>
      <c r="D6227"/>
      <c r="E6227"/>
      <c r="F6227"/>
      <c r="G6227"/>
    </row>
    <row r="6228" spans="1:7" ht="15" customHeight="1" x14ac:dyDescent="0.2">
      <c r="A6228"/>
      <c r="B6228"/>
      <c r="C6228"/>
      <c r="D6228"/>
      <c r="E6228"/>
      <c r="F6228"/>
      <c r="G6228"/>
    </row>
    <row r="6229" spans="1:7" ht="15" customHeight="1" x14ac:dyDescent="0.2">
      <c r="A6229"/>
      <c r="B6229"/>
      <c r="C6229"/>
      <c r="D6229"/>
      <c r="E6229"/>
      <c r="F6229"/>
      <c r="G6229"/>
    </row>
    <row r="6230" spans="1:7" ht="15" customHeight="1" x14ac:dyDescent="0.2">
      <c r="A6230"/>
      <c r="B6230"/>
      <c r="C6230"/>
      <c r="D6230"/>
      <c r="E6230"/>
      <c r="F6230"/>
      <c r="G6230"/>
    </row>
    <row r="6231" spans="1:7" ht="15" customHeight="1" x14ac:dyDescent="0.2">
      <c r="A6231"/>
      <c r="B6231"/>
      <c r="C6231"/>
      <c r="D6231"/>
      <c r="E6231"/>
      <c r="F6231"/>
      <c r="G6231"/>
    </row>
    <row r="6232" spans="1:7" ht="15" customHeight="1" x14ac:dyDescent="0.2">
      <c r="A6232"/>
      <c r="B6232"/>
      <c r="C6232"/>
      <c r="D6232"/>
      <c r="E6232"/>
      <c r="F6232"/>
      <c r="G6232"/>
    </row>
    <row r="6233" spans="1:7" ht="15" customHeight="1" x14ac:dyDescent="0.2">
      <c r="A6233"/>
      <c r="B6233"/>
      <c r="C6233"/>
      <c r="D6233"/>
      <c r="E6233"/>
      <c r="F6233"/>
      <c r="G6233"/>
    </row>
    <row r="6234" spans="1:7" ht="15" customHeight="1" x14ac:dyDescent="0.2">
      <c r="A6234"/>
      <c r="B6234"/>
      <c r="C6234"/>
      <c r="D6234"/>
      <c r="E6234"/>
      <c r="F6234"/>
      <c r="G6234"/>
    </row>
    <row r="6235" spans="1:7" ht="15" customHeight="1" x14ac:dyDescent="0.2">
      <c r="A6235"/>
      <c r="B6235"/>
      <c r="C6235"/>
      <c r="D6235"/>
      <c r="E6235"/>
      <c r="F6235"/>
      <c r="G6235"/>
    </row>
    <row r="6236" spans="1:7" ht="15" customHeight="1" x14ac:dyDescent="0.2">
      <c r="A6236"/>
      <c r="B6236"/>
      <c r="C6236"/>
      <c r="D6236"/>
      <c r="E6236"/>
      <c r="F6236"/>
      <c r="G6236"/>
    </row>
    <row r="6237" spans="1:7" ht="15" customHeight="1" x14ac:dyDescent="0.2">
      <c r="A6237"/>
      <c r="B6237"/>
      <c r="C6237"/>
      <c r="D6237"/>
      <c r="E6237"/>
      <c r="F6237"/>
      <c r="G6237"/>
    </row>
    <row r="6238" spans="1:7" ht="15" customHeight="1" x14ac:dyDescent="0.2">
      <c r="A6238"/>
      <c r="B6238"/>
      <c r="C6238"/>
      <c r="D6238"/>
      <c r="E6238"/>
      <c r="F6238"/>
      <c r="G6238"/>
    </row>
    <row r="6239" spans="1:7" ht="15" customHeight="1" x14ac:dyDescent="0.2">
      <c r="A6239"/>
      <c r="B6239"/>
      <c r="C6239"/>
      <c r="D6239"/>
      <c r="E6239"/>
      <c r="F6239"/>
      <c r="G6239"/>
    </row>
    <row r="6240" spans="1:7" ht="15" customHeight="1" x14ac:dyDescent="0.2">
      <c r="A6240"/>
      <c r="B6240"/>
      <c r="C6240"/>
      <c r="D6240"/>
      <c r="E6240"/>
      <c r="F6240"/>
      <c r="G6240"/>
    </row>
    <row r="6241" spans="1:7" ht="15" customHeight="1" x14ac:dyDescent="0.2">
      <c r="A6241"/>
      <c r="B6241"/>
      <c r="C6241"/>
      <c r="D6241"/>
      <c r="E6241"/>
      <c r="F6241"/>
      <c r="G6241"/>
    </row>
    <row r="6242" spans="1:7" ht="15" customHeight="1" x14ac:dyDescent="0.2">
      <c r="A6242"/>
      <c r="B6242"/>
      <c r="C6242"/>
      <c r="D6242"/>
      <c r="E6242"/>
      <c r="F6242"/>
      <c r="G6242"/>
    </row>
    <row r="6243" spans="1:7" ht="15" customHeight="1" x14ac:dyDescent="0.2">
      <c r="A6243"/>
      <c r="B6243"/>
      <c r="C6243"/>
      <c r="D6243"/>
      <c r="E6243"/>
      <c r="F6243"/>
      <c r="G6243"/>
    </row>
    <row r="6244" spans="1:7" ht="15" customHeight="1" x14ac:dyDescent="0.2">
      <c r="A6244"/>
      <c r="B6244"/>
      <c r="C6244"/>
      <c r="D6244"/>
      <c r="E6244"/>
      <c r="F6244"/>
      <c r="G6244"/>
    </row>
    <row r="6245" spans="1:7" ht="15" customHeight="1" x14ac:dyDescent="0.2">
      <c r="A6245"/>
      <c r="B6245"/>
      <c r="C6245"/>
      <c r="D6245"/>
      <c r="E6245"/>
      <c r="F6245"/>
      <c r="G6245"/>
    </row>
    <row r="6246" spans="1:7" ht="15" customHeight="1" x14ac:dyDescent="0.2">
      <c r="A6246"/>
      <c r="B6246"/>
      <c r="C6246"/>
      <c r="D6246"/>
      <c r="E6246"/>
      <c r="F6246"/>
      <c r="G6246"/>
    </row>
    <row r="6247" spans="1:7" ht="15" customHeight="1" x14ac:dyDescent="0.2">
      <c r="A6247"/>
      <c r="B6247"/>
      <c r="C6247"/>
      <c r="D6247"/>
      <c r="E6247"/>
      <c r="F6247"/>
      <c r="G6247"/>
    </row>
    <row r="6248" spans="1:7" ht="15" customHeight="1" x14ac:dyDescent="0.2">
      <c r="A6248"/>
      <c r="B6248"/>
      <c r="C6248"/>
      <c r="D6248"/>
      <c r="E6248"/>
      <c r="F6248"/>
      <c r="G6248"/>
    </row>
    <row r="6249" spans="1:7" ht="15" customHeight="1" x14ac:dyDescent="0.2">
      <c r="A6249"/>
      <c r="B6249"/>
      <c r="C6249"/>
      <c r="D6249"/>
      <c r="E6249"/>
      <c r="F6249"/>
      <c r="G6249"/>
    </row>
    <row r="6250" spans="1:7" ht="15" customHeight="1" x14ac:dyDescent="0.2">
      <c r="A6250"/>
      <c r="B6250"/>
      <c r="C6250"/>
      <c r="D6250"/>
      <c r="E6250"/>
      <c r="F6250"/>
      <c r="G6250"/>
    </row>
    <row r="6251" spans="1:7" ht="15" customHeight="1" x14ac:dyDescent="0.2">
      <c r="A6251"/>
      <c r="B6251"/>
      <c r="C6251"/>
      <c r="D6251"/>
      <c r="E6251"/>
      <c r="F6251"/>
      <c r="G6251"/>
    </row>
    <row r="6252" spans="1:7" ht="15" customHeight="1" x14ac:dyDescent="0.2">
      <c r="A6252"/>
      <c r="B6252"/>
      <c r="C6252"/>
      <c r="D6252"/>
      <c r="E6252"/>
      <c r="F6252"/>
      <c r="G6252"/>
    </row>
    <row r="6253" spans="1:7" ht="15" customHeight="1" x14ac:dyDescent="0.2">
      <c r="A6253"/>
      <c r="B6253"/>
      <c r="C6253"/>
      <c r="D6253"/>
      <c r="E6253"/>
      <c r="F6253"/>
      <c r="G6253"/>
    </row>
    <row r="6254" spans="1:7" ht="15" customHeight="1" x14ac:dyDescent="0.2">
      <c r="A6254"/>
      <c r="B6254"/>
      <c r="C6254"/>
      <c r="D6254"/>
      <c r="E6254"/>
      <c r="F6254"/>
      <c r="G6254"/>
    </row>
    <row r="6255" spans="1:7" ht="15" customHeight="1" x14ac:dyDescent="0.2">
      <c r="A6255"/>
      <c r="B6255"/>
      <c r="C6255"/>
      <c r="D6255"/>
      <c r="E6255"/>
      <c r="F6255"/>
      <c r="G6255"/>
    </row>
    <row r="6256" spans="1:7" ht="15" customHeight="1" x14ac:dyDescent="0.2">
      <c r="A6256"/>
      <c r="B6256"/>
      <c r="C6256"/>
      <c r="D6256"/>
      <c r="E6256"/>
      <c r="F6256"/>
      <c r="G6256"/>
    </row>
    <row r="6257" spans="1:7" ht="15" customHeight="1" x14ac:dyDescent="0.2">
      <c r="A6257"/>
      <c r="B6257"/>
      <c r="C6257"/>
      <c r="D6257"/>
      <c r="E6257"/>
      <c r="F6257"/>
      <c r="G6257"/>
    </row>
    <row r="6258" spans="1:7" ht="15" customHeight="1" x14ac:dyDescent="0.2">
      <c r="A6258"/>
      <c r="B6258"/>
      <c r="C6258"/>
      <c r="D6258"/>
      <c r="E6258"/>
      <c r="F6258"/>
      <c r="G6258"/>
    </row>
    <row r="6259" spans="1:7" ht="15" customHeight="1" x14ac:dyDescent="0.2">
      <c r="A6259"/>
      <c r="B6259"/>
      <c r="C6259"/>
      <c r="D6259"/>
      <c r="E6259"/>
      <c r="F6259"/>
      <c r="G6259"/>
    </row>
    <row r="6260" spans="1:7" ht="15" customHeight="1" x14ac:dyDescent="0.2">
      <c r="A6260"/>
      <c r="B6260"/>
      <c r="C6260"/>
      <c r="D6260"/>
      <c r="E6260"/>
      <c r="F6260"/>
      <c r="G6260"/>
    </row>
    <row r="6261" spans="1:7" ht="15" customHeight="1" x14ac:dyDescent="0.2">
      <c r="A6261"/>
      <c r="B6261"/>
      <c r="C6261"/>
      <c r="D6261"/>
      <c r="E6261"/>
      <c r="F6261"/>
      <c r="G6261"/>
    </row>
    <row r="6262" spans="1:7" ht="15" customHeight="1" x14ac:dyDescent="0.2">
      <c r="A6262"/>
      <c r="B6262"/>
      <c r="C6262"/>
      <c r="D6262"/>
      <c r="E6262"/>
      <c r="F6262"/>
      <c r="G6262"/>
    </row>
    <row r="6263" spans="1:7" ht="15" customHeight="1" x14ac:dyDescent="0.2">
      <c r="A6263"/>
      <c r="B6263"/>
      <c r="C6263"/>
      <c r="D6263"/>
      <c r="E6263"/>
      <c r="F6263"/>
      <c r="G6263"/>
    </row>
    <row r="6264" spans="1:7" ht="15" customHeight="1" x14ac:dyDescent="0.2">
      <c r="A6264"/>
      <c r="B6264"/>
      <c r="C6264"/>
      <c r="D6264"/>
      <c r="E6264"/>
      <c r="F6264"/>
      <c r="G6264"/>
    </row>
    <row r="6265" spans="1:7" ht="15" customHeight="1" x14ac:dyDescent="0.2">
      <c r="A6265"/>
      <c r="B6265"/>
      <c r="C6265"/>
      <c r="D6265"/>
      <c r="E6265"/>
      <c r="F6265"/>
      <c r="G6265"/>
    </row>
    <row r="6266" spans="1:7" ht="15" customHeight="1" x14ac:dyDescent="0.2">
      <c r="A6266"/>
      <c r="B6266"/>
      <c r="C6266"/>
      <c r="D6266"/>
      <c r="E6266"/>
      <c r="F6266"/>
      <c r="G6266"/>
    </row>
    <row r="6267" spans="1:7" ht="15" customHeight="1" x14ac:dyDescent="0.2">
      <c r="A6267"/>
      <c r="B6267"/>
      <c r="C6267"/>
      <c r="D6267"/>
      <c r="E6267"/>
      <c r="F6267"/>
      <c r="G6267"/>
    </row>
    <row r="6268" spans="1:7" ht="15" customHeight="1" x14ac:dyDescent="0.2">
      <c r="A6268"/>
      <c r="B6268"/>
      <c r="C6268"/>
      <c r="D6268"/>
      <c r="E6268"/>
      <c r="F6268"/>
      <c r="G6268"/>
    </row>
    <row r="6269" spans="1:7" ht="15" customHeight="1" x14ac:dyDescent="0.2">
      <c r="A6269"/>
      <c r="B6269"/>
      <c r="C6269"/>
      <c r="D6269"/>
      <c r="E6269"/>
      <c r="F6269"/>
      <c r="G6269"/>
    </row>
    <row r="6270" spans="1:7" ht="15" customHeight="1" x14ac:dyDescent="0.2">
      <c r="A6270"/>
      <c r="B6270"/>
      <c r="C6270"/>
      <c r="D6270"/>
      <c r="E6270"/>
      <c r="F6270"/>
      <c r="G6270"/>
    </row>
    <row r="6271" spans="1:7" ht="15" customHeight="1" x14ac:dyDescent="0.2">
      <c r="A6271"/>
      <c r="B6271"/>
      <c r="C6271"/>
      <c r="D6271"/>
      <c r="E6271"/>
      <c r="F6271"/>
      <c r="G6271"/>
    </row>
    <row r="6272" spans="1:7" ht="15" customHeight="1" x14ac:dyDescent="0.2">
      <c r="A6272"/>
      <c r="B6272"/>
      <c r="C6272"/>
      <c r="D6272"/>
      <c r="E6272"/>
      <c r="F6272"/>
      <c r="G6272"/>
    </row>
    <row r="6273" spans="1:7" ht="15" customHeight="1" x14ac:dyDescent="0.2">
      <c r="A6273"/>
      <c r="B6273"/>
      <c r="C6273"/>
      <c r="D6273"/>
      <c r="E6273"/>
      <c r="F6273"/>
      <c r="G6273"/>
    </row>
    <row r="6274" spans="1:7" ht="15" customHeight="1" x14ac:dyDescent="0.2">
      <c r="A6274"/>
      <c r="B6274"/>
      <c r="C6274"/>
      <c r="D6274"/>
      <c r="E6274"/>
      <c r="F6274"/>
      <c r="G6274"/>
    </row>
    <row r="6275" spans="1:7" ht="15" customHeight="1" x14ac:dyDescent="0.2">
      <c r="A6275"/>
      <c r="B6275"/>
      <c r="C6275"/>
      <c r="D6275"/>
      <c r="E6275"/>
      <c r="F6275"/>
      <c r="G6275"/>
    </row>
    <row r="6276" spans="1:7" ht="15" customHeight="1" x14ac:dyDescent="0.2">
      <c r="A6276"/>
      <c r="B6276"/>
      <c r="C6276"/>
      <c r="D6276"/>
      <c r="E6276"/>
      <c r="F6276"/>
      <c r="G6276"/>
    </row>
    <row r="6277" spans="1:7" ht="15" customHeight="1" x14ac:dyDescent="0.2">
      <c r="A6277"/>
      <c r="B6277"/>
      <c r="C6277"/>
      <c r="D6277"/>
      <c r="E6277"/>
      <c r="F6277"/>
      <c r="G6277"/>
    </row>
    <row r="6278" spans="1:7" ht="15" customHeight="1" x14ac:dyDescent="0.2">
      <c r="A6278"/>
      <c r="B6278"/>
      <c r="C6278"/>
      <c r="D6278"/>
      <c r="E6278"/>
      <c r="F6278"/>
      <c r="G6278"/>
    </row>
    <row r="6279" spans="1:7" ht="15" customHeight="1" x14ac:dyDescent="0.2">
      <c r="A6279"/>
      <c r="B6279"/>
      <c r="C6279"/>
      <c r="D6279"/>
      <c r="E6279"/>
      <c r="F6279"/>
      <c r="G6279"/>
    </row>
    <row r="6280" spans="1:7" ht="15" customHeight="1" x14ac:dyDescent="0.2">
      <c r="A6280"/>
      <c r="B6280"/>
      <c r="C6280"/>
      <c r="D6280"/>
      <c r="E6280"/>
      <c r="F6280"/>
      <c r="G6280"/>
    </row>
    <row r="6281" spans="1:7" ht="15" customHeight="1" x14ac:dyDescent="0.2">
      <c r="A6281"/>
      <c r="B6281"/>
      <c r="C6281"/>
      <c r="D6281"/>
      <c r="E6281"/>
      <c r="F6281"/>
      <c r="G6281"/>
    </row>
    <row r="6282" spans="1:7" ht="15" customHeight="1" x14ac:dyDescent="0.2">
      <c r="A6282"/>
      <c r="B6282"/>
      <c r="C6282"/>
      <c r="D6282"/>
      <c r="E6282"/>
      <c r="F6282"/>
      <c r="G6282"/>
    </row>
    <row r="6283" spans="1:7" ht="15" customHeight="1" x14ac:dyDescent="0.2">
      <c r="A6283"/>
      <c r="B6283"/>
      <c r="C6283"/>
      <c r="D6283"/>
      <c r="E6283"/>
      <c r="F6283"/>
      <c r="G6283"/>
    </row>
    <row r="6284" spans="1:7" ht="15" customHeight="1" x14ac:dyDescent="0.2">
      <c r="A6284"/>
      <c r="B6284"/>
      <c r="C6284"/>
      <c r="D6284"/>
      <c r="E6284"/>
      <c r="F6284"/>
      <c r="G6284"/>
    </row>
    <row r="6285" spans="1:7" ht="15" customHeight="1" x14ac:dyDescent="0.2">
      <c r="A6285"/>
      <c r="B6285"/>
      <c r="C6285"/>
      <c r="D6285"/>
      <c r="E6285"/>
      <c r="F6285"/>
      <c r="G6285"/>
    </row>
    <row r="6286" spans="1:7" ht="15" customHeight="1" x14ac:dyDescent="0.2">
      <c r="A6286"/>
      <c r="B6286"/>
      <c r="C6286"/>
      <c r="D6286"/>
      <c r="E6286"/>
      <c r="F6286"/>
      <c r="G6286"/>
    </row>
    <row r="6287" spans="1:7" ht="15" customHeight="1" x14ac:dyDescent="0.2">
      <c r="A6287"/>
      <c r="B6287"/>
      <c r="C6287"/>
      <c r="D6287"/>
      <c r="E6287"/>
      <c r="F6287"/>
      <c r="G6287"/>
    </row>
    <row r="6288" spans="1:7" ht="15" customHeight="1" x14ac:dyDescent="0.2">
      <c r="A6288"/>
      <c r="B6288"/>
      <c r="C6288"/>
      <c r="D6288"/>
      <c r="E6288"/>
      <c r="F6288"/>
      <c r="G6288"/>
    </row>
    <row r="6289" spans="1:7" ht="15" customHeight="1" x14ac:dyDescent="0.2">
      <c r="A6289"/>
      <c r="B6289"/>
      <c r="C6289"/>
      <c r="D6289"/>
      <c r="E6289"/>
      <c r="F6289"/>
      <c r="G6289"/>
    </row>
    <row r="6290" spans="1:7" ht="15" customHeight="1" x14ac:dyDescent="0.2">
      <c r="A6290"/>
      <c r="B6290"/>
      <c r="C6290"/>
      <c r="D6290"/>
      <c r="E6290"/>
      <c r="F6290"/>
      <c r="G6290"/>
    </row>
    <row r="6291" spans="1:7" ht="15" customHeight="1" x14ac:dyDescent="0.2">
      <c r="A6291"/>
      <c r="B6291"/>
      <c r="C6291"/>
      <c r="D6291"/>
      <c r="E6291"/>
      <c r="F6291"/>
      <c r="G6291"/>
    </row>
    <row r="6292" spans="1:7" ht="15" customHeight="1" x14ac:dyDescent="0.2">
      <c r="A6292"/>
      <c r="B6292"/>
      <c r="C6292"/>
      <c r="D6292"/>
      <c r="E6292"/>
      <c r="F6292"/>
      <c r="G6292"/>
    </row>
    <row r="6293" spans="1:7" ht="15" customHeight="1" x14ac:dyDescent="0.2">
      <c r="A6293"/>
      <c r="B6293"/>
      <c r="C6293"/>
      <c r="D6293"/>
      <c r="E6293"/>
      <c r="F6293"/>
      <c r="G6293"/>
    </row>
    <row r="6294" spans="1:7" ht="15" customHeight="1" x14ac:dyDescent="0.2">
      <c r="A6294"/>
      <c r="B6294"/>
      <c r="C6294"/>
      <c r="D6294"/>
      <c r="E6294"/>
      <c r="F6294"/>
      <c r="G6294"/>
    </row>
    <row r="6295" spans="1:7" ht="15" customHeight="1" x14ac:dyDescent="0.2">
      <c r="A6295"/>
      <c r="B6295"/>
      <c r="C6295"/>
      <c r="D6295"/>
      <c r="E6295"/>
      <c r="F6295"/>
      <c r="G6295"/>
    </row>
    <row r="6296" spans="1:7" ht="15" customHeight="1" x14ac:dyDescent="0.2">
      <c r="A6296"/>
      <c r="B6296"/>
      <c r="C6296"/>
      <c r="D6296"/>
      <c r="E6296"/>
      <c r="F6296"/>
      <c r="G6296"/>
    </row>
    <row r="6297" spans="1:7" ht="15" customHeight="1" x14ac:dyDescent="0.2">
      <c r="A6297"/>
      <c r="B6297"/>
      <c r="C6297"/>
      <c r="D6297"/>
      <c r="E6297"/>
      <c r="F6297"/>
      <c r="G6297"/>
    </row>
    <row r="6298" spans="1:7" ht="15" customHeight="1" x14ac:dyDescent="0.2">
      <c r="A6298"/>
      <c r="B6298"/>
      <c r="C6298"/>
      <c r="D6298"/>
      <c r="E6298"/>
      <c r="F6298"/>
      <c r="G6298"/>
    </row>
    <row r="6299" spans="1:7" ht="15" customHeight="1" x14ac:dyDescent="0.2">
      <c r="A6299"/>
      <c r="B6299"/>
      <c r="C6299"/>
      <c r="D6299"/>
      <c r="E6299"/>
      <c r="F6299"/>
      <c r="G6299"/>
    </row>
    <row r="6300" spans="1:7" ht="15" customHeight="1" x14ac:dyDescent="0.2">
      <c r="A6300"/>
      <c r="B6300"/>
      <c r="C6300"/>
      <c r="D6300"/>
      <c r="E6300"/>
      <c r="F6300"/>
      <c r="G6300"/>
    </row>
    <row r="6301" spans="1:7" ht="15" customHeight="1" x14ac:dyDescent="0.2">
      <c r="A6301"/>
      <c r="B6301"/>
      <c r="C6301"/>
      <c r="D6301"/>
      <c r="E6301"/>
      <c r="F6301"/>
      <c r="G6301"/>
    </row>
    <row r="6302" spans="1:7" ht="15" customHeight="1" x14ac:dyDescent="0.2">
      <c r="A6302"/>
      <c r="B6302"/>
      <c r="C6302"/>
      <c r="D6302"/>
      <c r="E6302"/>
      <c r="F6302"/>
      <c r="G6302"/>
    </row>
    <row r="6303" spans="1:7" ht="15" customHeight="1" x14ac:dyDescent="0.2">
      <c r="A6303"/>
      <c r="B6303"/>
      <c r="C6303"/>
      <c r="D6303"/>
      <c r="E6303"/>
      <c r="F6303"/>
      <c r="G6303"/>
    </row>
    <row r="6304" spans="1:7" ht="15" customHeight="1" x14ac:dyDescent="0.2">
      <c r="A6304"/>
      <c r="B6304"/>
      <c r="C6304"/>
      <c r="D6304"/>
      <c r="E6304"/>
      <c r="F6304"/>
      <c r="G6304"/>
    </row>
    <row r="6305" spans="1:7" ht="15" customHeight="1" x14ac:dyDescent="0.2">
      <c r="A6305"/>
      <c r="B6305"/>
      <c r="C6305"/>
      <c r="D6305"/>
      <c r="E6305"/>
      <c r="F6305"/>
      <c r="G6305"/>
    </row>
    <row r="6306" spans="1:7" ht="15" customHeight="1" x14ac:dyDescent="0.2">
      <c r="A6306"/>
      <c r="B6306"/>
      <c r="C6306"/>
      <c r="D6306"/>
      <c r="E6306"/>
      <c r="F6306"/>
      <c r="G6306"/>
    </row>
    <row r="6307" spans="1:7" ht="15" customHeight="1" x14ac:dyDescent="0.2">
      <c r="A6307"/>
      <c r="B6307"/>
      <c r="C6307"/>
      <c r="D6307"/>
      <c r="E6307"/>
      <c r="F6307"/>
      <c r="G6307"/>
    </row>
    <row r="6308" spans="1:7" ht="15" customHeight="1" x14ac:dyDescent="0.2">
      <c r="A6308"/>
      <c r="B6308"/>
      <c r="C6308"/>
      <c r="D6308"/>
      <c r="E6308"/>
      <c r="F6308"/>
      <c r="G6308"/>
    </row>
    <row r="6309" spans="1:7" ht="15" customHeight="1" x14ac:dyDescent="0.2">
      <c r="A6309"/>
      <c r="B6309"/>
      <c r="C6309"/>
      <c r="D6309"/>
      <c r="E6309"/>
      <c r="F6309"/>
      <c r="G6309"/>
    </row>
    <row r="6310" spans="1:7" ht="15" customHeight="1" x14ac:dyDescent="0.2">
      <c r="A6310"/>
      <c r="B6310"/>
      <c r="C6310"/>
      <c r="D6310"/>
      <c r="E6310"/>
      <c r="F6310"/>
      <c r="G6310"/>
    </row>
    <row r="6311" spans="1:7" ht="15" customHeight="1" x14ac:dyDescent="0.2">
      <c r="A6311"/>
      <c r="B6311"/>
      <c r="C6311"/>
      <c r="D6311"/>
      <c r="E6311"/>
      <c r="F6311"/>
      <c r="G6311"/>
    </row>
    <row r="6312" spans="1:7" ht="15" customHeight="1" x14ac:dyDescent="0.2">
      <c r="A6312"/>
      <c r="B6312"/>
      <c r="C6312"/>
      <c r="D6312"/>
      <c r="E6312"/>
      <c r="F6312"/>
      <c r="G6312"/>
    </row>
    <row r="6313" spans="1:7" ht="15" customHeight="1" x14ac:dyDescent="0.2">
      <c r="A6313"/>
      <c r="B6313"/>
      <c r="C6313"/>
      <c r="D6313"/>
      <c r="E6313"/>
      <c r="F6313"/>
      <c r="G6313"/>
    </row>
    <row r="6314" spans="1:7" ht="15" customHeight="1" x14ac:dyDescent="0.2">
      <c r="A6314"/>
      <c r="B6314"/>
      <c r="C6314"/>
      <c r="D6314"/>
      <c r="E6314"/>
      <c r="F6314"/>
      <c r="G6314"/>
    </row>
    <row r="6315" spans="1:7" ht="15" customHeight="1" x14ac:dyDescent="0.2">
      <c r="A6315"/>
      <c r="B6315"/>
      <c r="C6315"/>
      <c r="D6315"/>
      <c r="E6315"/>
      <c r="F6315"/>
      <c r="G6315"/>
    </row>
    <row r="6316" spans="1:7" ht="15" customHeight="1" x14ac:dyDescent="0.2">
      <c r="A6316"/>
      <c r="B6316"/>
      <c r="C6316"/>
      <c r="D6316"/>
      <c r="E6316"/>
      <c r="F6316"/>
      <c r="G6316"/>
    </row>
    <row r="6317" spans="1:7" ht="15" customHeight="1" x14ac:dyDescent="0.2">
      <c r="A6317"/>
      <c r="B6317"/>
      <c r="C6317"/>
      <c r="D6317"/>
      <c r="E6317"/>
      <c r="F6317"/>
      <c r="G6317"/>
    </row>
    <row r="6318" spans="1:7" ht="15" customHeight="1" x14ac:dyDescent="0.2">
      <c r="A6318"/>
      <c r="B6318"/>
      <c r="C6318"/>
      <c r="D6318"/>
      <c r="E6318"/>
      <c r="F6318"/>
      <c r="G6318"/>
    </row>
    <row r="6319" spans="1:7" ht="15" customHeight="1" x14ac:dyDescent="0.2">
      <c r="A6319"/>
      <c r="B6319"/>
      <c r="C6319"/>
      <c r="D6319"/>
      <c r="E6319"/>
      <c r="F6319"/>
      <c r="G6319"/>
    </row>
    <row r="6320" spans="1:7" ht="15" customHeight="1" x14ac:dyDescent="0.2">
      <c r="A6320"/>
      <c r="B6320"/>
      <c r="C6320"/>
      <c r="D6320"/>
      <c r="E6320"/>
      <c r="F6320"/>
      <c r="G6320"/>
    </row>
    <row r="6321" spans="1:7" ht="15" customHeight="1" x14ac:dyDescent="0.2">
      <c r="A6321"/>
      <c r="B6321"/>
      <c r="C6321"/>
      <c r="D6321"/>
      <c r="E6321"/>
      <c r="F6321"/>
      <c r="G6321"/>
    </row>
    <row r="6322" spans="1:7" ht="15" customHeight="1" x14ac:dyDescent="0.2">
      <c r="A6322"/>
      <c r="B6322"/>
      <c r="C6322"/>
      <c r="D6322"/>
      <c r="E6322"/>
      <c r="F6322"/>
      <c r="G6322"/>
    </row>
    <row r="6323" spans="1:7" ht="15" customHeight="1" x14ac:dyDescent="0.2">
      <c r="A6323"/>
      <c r="B6323"/>
      <c r="C6323"/>
      <c r="D6323"/>
      <c r="E6323"/>
      <c r="F6323"/>
      <c r="G6323"/>
    </row>
    <row r="6324" spans="1:7" ht="15" customHeight="1" x14ac:dyDescent="0.2">
      <c r="A6324"/>
      <c r="B6324"/>
      <c r="C6324"/>
      <c r="D6324"/>
      <c r="E6324"/>
      <c r="F6324"/>
      <c r="G6324"/>
    </row>
    <row r="6325" spans="1:7" ht="15" customHeight="1" x14ac:dyDescent="0.2">
      <c r="A6325"/>
      <c r="B6325"/>
      <c r="C6325"/>
      <c r="D6325"/>
      <c r="E6325"/>
      <c r="F6325"/>
      <c r="G6325"/>
    </row>
    <row r="6326" spans="1:7" ht="15" customHeight="1" x14ac:dyDescent="0.2">
      <c r="A6326"/>
      <c r="B6326"/>
      <c r="C6326"/>
      <c r="D6326"/>
      <c r="E6326"/>
      <c r="F6326"/>
      <c r="G6326"/>
    </row>
    <row r="6327" spans="1:7" ht="15" customHeight="1" x14ac:dyDescent="0.2">
      <c r="A6327"/>
      <c r="B6327"/>
      <c r="C6327"/>
      <c r="D6327"/>
      <c r="E6327"/>
      <c r="F6327"/>
      <c r="G6327"/>
    </row>
    <row r="6328" spans="1:7" ht="15" customHeight="1" x14ac:dyDescent="0.2">
      <c r="A6328"/>
      <c r="B6328"/>
      <c r="C6328"/>
      <c r="D6328"/>
      <c r="E6328"/>
      <c r="F6328"/>
      <c r="G6328"/>
    </row>
    <row r="6329" spans="1:7" ht="15" customHeight="1" x14ac:dyDescent="0.2">
      <c r="A6329"/>
      <c r="B6329"/>
      <c r="C6329"/>
      <c r="D6329"/>
      <c r="E6329"/>
      <c r="F6329"/>
      <c r="G6329"/>
    </row>
    <row r="6330" spans="1:7" ht="15" customHeight="1" x14ac:dyDescent="0.2">
      <c r="A6330"/>
      <c r="B6330"/>
      <c r="C6330"/>
      <c r="D6330"/>
      <c r="E6330"/>
      <c r="F6330"/>
      <c r="G6330"/>
    </row>
    <row r="6331" spans="1:7" ht="15" customHeight="1" x14ac:dyDescent="0.2">
      <c r="A6331"/>
      <c r="B6331"/>
      <c r="C6331"/>
      <c r="D6331"/>
      <c r="E6331"/>
      <c r="F6331"/>
      <c r="G6331"/>
    </row>
    <row r="6332" spans="1:7" ht="15" customHeight="1" x14ac:dyDescent="0.2">
      <c r="A6332"/>
      <c r="B6332"/>
      <c r="C6332"/>
      <c r="D6332"/>
      <c r="E6332"/>
      <c r="F6332"/>
      <c r="G6332"/>
    </row>
    <row r="6333" spans="1:7" ht="15" customHeight="1" x14ac:dyDescent="0.2">
      <c r="A6333"/>
      <c r="B6333"/>
      <c r="C6333"/>
      <c r="D6333"/>
      <c r="E6333"/>
      <c r="F6333"/>
      <c r="G6333"/>
    </row>
    <row r="6334" spans="1:7" ht="15" customHeight="1" x14ac:dyDescent="0.2">
      <c r="A6334"/>
      <c r="B6334"/>
      <c r="C6334"/>
      <c r="D6334"/>
      <c r="E6334"/>
      <c r="F6334"/>
      <c r="G6334"/>
    </row>
    <row r="6335" spans="1:7" ht="15" customHeight="1" x14ac:dyDescent="0.2">
      <c r="A6335"/>
      <c r="B6335"/>
      <c r="C6335"/>
      <c r="D6335"/>
      <c r="E6335"/>
      <c r="F6335"/>
      <c r="G6335"/>
    </row>
    <row r="6336" spans="1:7" ht="15" customHeight="1" x14ac:dyDescent="0.2">
      <c r="A6336"/>
      <c r="B6336"/>
      <c r="C6336"/>
      <c r="D6336"/>
      <c r="E6336"/>
      <c r="F6336"/>
      <c r="G6336"/>
    </row>
    <row r="6337" spans="1:7" ht="15" customHeight="1" x14ac:dyDescent="0.2">
      <c r="A6337"/>
      <c r="B6337"/>
      <c r="C6337"/>
      <c r="D6337"/>
      <c r="E6337"/>
      <c r="F6337"/>
      <c r="G6337"/>
    </row>
    <row r="6338" spans="1:7" ht="15" customHeight="1" x14ac:dyDescent="0.2">
      <c r="A6338"/>
      <c r="B6338"/>
      <c r="C6338"/>
      <c r="D6338"/>
      <c r="E6338"/>
      <c r="F6338"/>
      <c r="G6338"/>
    </row>
    <row r="6339" spans="1:7" ht="15" customHeight="1" x14ac:dyDescent="0.2">
      <c r="A6339"/>
      <c r="B6339"/>
      <c r="C6339"/>
      <c r="D6339"/>
      <c r="E6339"/>
      <c r="F6339"/>
      <c r="G6339"/>
    </row>
    <row r="6340" spans="1:7" ht="15" customHeight="1" x14ac:dyDescent="0.2">
      <c r="A6340"/>
      <c r="B6340"/>
      <c r="C6340"/>
      <c r="D6340"/>
      <c r="E6340"/>
      <c r="F6340"/>
      <c r="G6340"/>
    </row>
    <row r="6341" spans="1:7" ht="15" customHeight="1" x14ac:dyDescent="0.2">
      <c r="A6341"/>
      <c r="B6341"/>
      <c r="C6341"/>
      <c r="D6341"/>
      <c r="E6341"/>
      <c r="F6341"/>
      <c r="G6341"/>
    </row>
    <row r="6342" spans="1:7" ht="15" customHeight="1" x14ac:dyDescent="0.2">
      <c r="A6342"/>
      <c r="B6342"/>
      <c r="C6342"/>
      <c r="D6342"/>
      <c r="E6342"/>
      <c r="F6342"/>
      <c r="G6342"/>
    </row>
    <row r="6343" spans="1:7" ht="15" customHeight="1" x14ac:dyDescent="0.2">
      <c r="A6343"/>
      <c r="B6343"/>
      <c r="C6343"/>
      <c r="D6343"/>
      <c r="E6343"/>
      <c r="F6343"/>
      <c r="G6343"/>
    </row>
    <row r="6344" spans="1:7" ht="15" customHeight="1" x14ac:dyDescent="0.2">
      <c r="A6344"/>
      <c r="B6344"/>
      <c r="C6344"/>
      <c r="D6344"/>
      <c r="E6344"/>
      <c r="F6344"/>
      <c r="G6344"/>
    </row>
    <row r="6345" spans="1:7" ht="15" customHeight="1" x14ac:dyDescent="0.2">
      <c r="A6345"/>
      <c r="B6345"/>
      <c r="C6345"/>
      <c r="D6345"/>
      <c r="E6345"/>
      <c r="F6345"/>
      <c r="G6345"/>
    </row>
    <row r="6346" spans="1:7" ht="15" customHeight="1" x14ac:dyDescent="0.2">
      <c r="A6346"/>
      <c r="B6346"/>
      <c r="C6346"/>
      <c r="D6346"/>
      <c r="E6346"/>
      <c r="F6346"/>
      <c r="G6346"/>
    </row>
    <row r="6347" spans="1:7" ht="15" customHeight="1" x14ac:dyDescent="0.2">
      <c r="A6347"/>
      <c r="B6347"/>
      <c r="C6347"/>
      <c r="D6347"/>
      <c r="E6347"/>
      <c r="F6347"/>
      <c r="G6347"/>
    </row>
    <row r="6348" spans="1:7" ht="15" customHeight="1" x14ac:dyDescent="0.2">
      <c r="A6348"/>
      <c r="B6348"/>
      <c r="C6348"/>
      <c r="D6348"/>
      <c r="E6348"/>
      <c r="F6348"/>
      <c r="G6348"/>
    </row>
    <row r="6349" spans="1:7" ht="15" customHeight="1" x14ac:dyDescent="0.2">
      <c r="A6349"/>
      <c r="B6349"/>
      <c r="C6349"/>
      <c r="D6349"/>
      <c r="E6349"/>
      <c r="F6349"/>
      <c r="G6349"/>
    </row>
    <row r="6350" spans="1:7" ht="15" customHeight="1" x14ac:dyDescent="0.2">
      <c r="A6350"/>
      <c r="B6350"/>
      <c r="C6350"/>
      <c r="D6350"/>
      <c r="E6350"/>
      <c r="F6350"/>
      <c r="G6350"/>
    </row>
    <row r="6351" spans="1:7" ht="15" customHeight="1" x14ac:dyDescent="0.2">
      <c r="A6351"/>
      <c r="B6351"/>
      <c r="C6351"/>
      <c r="D6351"/>
      <c r="E6351"/>
      <c r="F6351"/>
      <c r="G6351"/>
    </row>
    <row r="6352" spans="1:7" ht="15" customHeight="1" x14ac:dyDescent="0.2">
      <c r="A6352"/>
      <c r="B6352"/>
      <c r="C6352"/>
      <c r="D6352"/>
      <c r="E6352"/>
      <c r="F6352"/>
      <c r="G6352"/>
    </row>
    <row r="6353" spans="1:7" ht="15" customHeight="1" x14ac:dyDescent="0.2">
      <c r="A6353"/>
      <c r="B6353"/>
      <c r="C6353"/>
      <c r="D6353"/>
      <c r="E6353"/>
      <c r="F6353"/>
      <c r="G6353"/>
    </row>
    <row r="6354" spans="1:7" ht="15" customHeight="1" x14ac:dyDescent="0.2">
      <c r="A6354"/>
      <c r="B6354"/>
      <c r="C6354"/>
      <c r="D6354"/>
      <c r="E6354"/>
      <c r="F6354"/>
      <c r="G6354"/>
    </row>
    <row r="6355" spans="1:7" ht="15" customHeight="1" x14ac:dyDescent="0.2">
      <c r="A6355"/>
      <c r="B6355"/>
      <c r="C6355"/>
      <c r="D6355"/>
      <c r="E6355"/>
      <c r="F6355"/>
      <c r="G6355"/>
    </row>
    <row r="6356" spans="1:7" ht="15" customHeight="1" x14ac:dyDescent="0.2">
      <c r="A6356"/>
      <c r="B6356"/>
      <c r="C6356"/>
      <c r="D6356"/>
      <c r="E6356"/>
      <c r="F6356"/>
      <c r="G6356"/>
    </row>
    <row r="6357" spans="1:7" ht="15" customHeight="1" x14ac:dyDescent="0.2">
      <c r="A6357"/>
      <c r="B6357"/>
      <c r="C6357"/>
      <c r="D6357"/>
      <c r="E6357"/>
      <c r="F6357"/>
      <c r="G6357"/>
    </row>
    <row r="6358" spans="1:7" ht="15" customHeight="1" x14ac:dyDescent="0.2">
      <c r="A6358"/>
      <c r="B6358"/>
      <c r="C6358"/>
      <c r="D6358"/>
      <c r="E6358"/>
      <c r="F6358"/>
      <c r="G6358"/>
    </row>
    <row r="6359" spans="1:7" ht="15" customHeight="1" x14ac:dyDescent="0.2">
      <c r="A6359"/>
      <c r="B6359"/>
      <c r="C6359"/>
      <c r="D6359"/>
      <c r="E6359"/>
      <c r="F6359"/>
      <c r="G6359"/>
    </row>
    <row r="6360" spans="1:7" ht="15" customHeight="1" x14ac:dyDescent="0.2">
      <c r="A6360"/>
      <c r="B6360"/>
      <c r="C6360"/>
      <c r="D6360"/>
      <c r="E6360"/>
      <c r="F6360"/>
      <c r="G6360"/>
    </row>
    <row r="6361" spans="1:7" ht="15" customHeight="1" x14ac:dyDescent="0.2">
      <c r="A6361"/>
      <c r="B6361"/>
      <c r="C6361"/>
      <c r="D6361"/>
      <c r="E6361"/>
      <c r="F6361"/>
      <c r="G6361"/>
    </row>
    <row r="6362" spans="1:7" ht="15" customHeight="1" x14ac:dyDescent="0.2">
      <c r="A6362"/>
      <c r="B6362"/>
      <c r="C6362"/>
      <c r="D6362"/>
      <c r="E6362"/>
      <c r="F6362"/>
      <c r="G6362"/>
    </row>
    <row r="6363" spans="1:7" ht="15" customHeight="1" x14ac:dyDescent="0.2">
      <c r="A6363"/>
      <c r="B6363"/>
      <c r="C6363"/>
      <c r="D6363"/>
      <c r="E6363"/>
      <c r="F6363"/>
      <c r="G6363"/>
    </row>
    <row r="6364" spans="1:7" ht="15" customHeight="1" x14ac:dyDescent="0.2">
      <c r="A6364"/>
      <c r="B6364"/>
      <c r="C6364"/>
      <c r="D6364"/>
      <c r="E6364"/>
      <c r="F6364"/>
      <c r="G6364"/>
    </row>
    <row r="6365" spans="1:7" ht="15" customHeight="1" x14ac:dyDescent="0.2">
      <c r="A6365"/>
      <c r="B6365"/>
      <c r="C6365"/>
      <c r="D6365"/>
      <c r="E6365"/>
      <c r="F6365"/>
      <c r="G6365"/>
    </row>
    <row r="6366" spans="1:7" ht="15" customHeight="1" x14ac:dyDescent="0.2">
      <c r="A6366"/>
      <c r="B6366"/>
      <c r="C6366"/>
      <c r="D6366"/>
      <c r="E6366"/>
      <c r="F6366"/>
      <c r="G6366"/>
    </row>
    <row r="6367" spans="1:7" ht="15" customHeight="1" x14ac:dyDescent="0.2">
      <c r="A6367"/>
      <c r="B6367"/>
      <c r="C6367"/>
      <c r="D6367"/>
      <c r="E6367"/>
      <c r="F6367"/>
      <c r="G6367"/>
    </row>
    <row r="6368" spans="1:7" ht="15" customHeight="1" x14ac:dyDescent="0.2">
      <c r="A6368"/>
      <c r="B6368"/>
      <c r="C6368"/>
      <c r="D6368"/>
      <c r="E6368"/>
      <c r="F6368"/>
      <c r="G6368"/>
    </row>
    <row r="6369" spans="1:7" ht="15" customHeight="1" x14ac:dyDescent="0.2">
      <c r="A6369"/>
      <c r="B6369"/>
      <c r="C6369"/>
      <c r="D6369"/>
      <c r="E6369"/>
      <c r="F6369"/>
      <c r="G6369"/>
    </row>
    <row r="6370" spans="1:7" ht="15" customHeight="1" x14ac:dyDescent="0.2">
      <c r="A6370"/>
      <c r="B6370"/>
      <c r="C6370"/>
      <c r="D6370"/>
      <c r="E6370"/>
      <c r="F6370"/>
      <c r="G6370"/>
    </row>
    <row r="6371" spans="1:7" ht="15" customHeight="1" x14ac:dyDescent="0.2">
      <c r="A6371"/>
      <c r="B6371"/>
      <c r="C6371"/>
      <c r="D6371"/>
      <c r="E6371"/>
      <c r="F6371"/>
      <c r="G6371"/>
    </row>
    <row r="6372" spans="1:7" ht="15" customHeight="1" x14ac:dyDescent="0.2">
      <c r="A6372"/>
      <c r="B6372"/>
      <c r="C6372"/>
      <c r="D6372"/>
      <c r="E6372"/>
      <c r="F6372"/>
      <c r="G6372"/>
    </row>
    <row r="6373" spans="1:7" ht="15" customHeight="1" x14ac:dyDescent="0.2">
      <c r="A6373"/>
      <c r="B6373"/>
      <c r="C6373"/>
      <c r="D6373"/>
      <c r="E6373"/>
      <c r="F6373"/>
      <c r="G6373"/>
    </row>
    <row r="6374" spans="1:7" ht="15" customHeight="1" x14ac:dyDescent="0.2">
      <c r="A6374"/>
      <c r="B6374"/>
      <c r="C6374"/>
      <c r="D6374"/>
      <c r="E6374"/>
      <c r="F6374"/>
      <c r="G6374"/>
    </row>
    <row r="6375" spans="1:7" ht="15" customHeight="1" x14ac:dyDescent="0.2">
      <c r="A6375"/>
      <c r="B6375"/>
      <c r="C6375"/>
      <c r="D6375"/>
      <c r="E6375"/>
      <c r="F6375"/>
      <c r="G6375"/>
    </row>
    <row r="6376" spans="1:7" ht="15" customHeight="1" x14ac:dyDescent="0.2">
      <c r="A6376"/>
      <c r="B6376"/>
      <c r="C6376"/>
      <c r="D6376"/>
      <c r="E6376"/>
      <c r="F6376"/>
      <c r="G6376"/>
    </row>
    <row r="6377" spans="1:7" ht="15" customHeight="1" x14ac:dyDescent="0.2">
      <c r="A6377"/>
      <c r="B6377"/>
      <c r="C6377"/>
      <c r="D6377"/>
      <c r="E6377"/>
      <c r="F6377"/>
      <c r="G6377"/>
    </row>
    <row r="6378" spans="1:7" ht="15" customHeight="1" x14ac:dyDescent="0.2">
      <c r="A6378"/>
      <c r="B6378"/>
      <c r="C6378"/>
      <c r="D6378"/>
      <c r="E6378"/>
      <c r="F6378"/>
      <c r="G6378"/>
    </row>
    <row r="6379" spans="1:7" ht="15" customHeight="1" x14ac:dyDescent="0.2">
      <c r="A6379"/>
      <c r="B6379"/>
      <c r="C6379"/>
      <c r="D6379"/>
      <c r="E6379"/>
      <c r="F6379"/>
      <c r="G6379"/>
    </row>
    <row r="6380" spans="1:7" ht="15" customHeight="1" x14ac:dyDescent="0.2">
      <c r="A6380"/>
      <c r="B6380"/>
      <c r="C6380"/>
      <c r="D6380"/>
      <c r="E6380"/>
      <c r="F6380"/>
      <c r="G6380"/>
    </row>
    <row r="6381" spans="1:7" ht="15" customHeight="1" x14ac:dyDescent="0.2">
      <c r="A6381"/>
      <c r="B6381"/>
      <c r="C6381"/>
      <c r="D6381"/>
      <c r="E6381"/>
      <c r="F6381"/>
      <c r="G6381"/>
    </row>
    <row r="6382" spans="1:7" ht="15" customHeight="1" x14ac:dyDescent="0.2">
      <c r="A6382"/>
      <c r="B6382"/>
      <c r="C6382"/>
      <c r="D6382"/>
      <c r="E6382"/>
      <c r="F6382"/>
      <c r="G6382"/>
    </row>
    <row r="6383" spans="1:7" ht="15" customHeight="1" x14ac:dyDescent="0.2">
      <c r="A6383"/>
      <c r="B6383"/>
      <c r="C6383"/>
      <c r="D6383"/>
      <c r="E6383"/>
      <c r="F6383"/>
      <c r="G6383"/>
    </row>
    <row r="6384" spans="1:7" ht="15" customHeight="1" x14ac:dyDescent="0.2">
      <c r="A6384"/>
      <c r="B6384"/>
      <c r="C6384"/>
      <c r="D6384"/>
      <c r="E6384"/>
      <c r="F6384"/>
      <c r="G6384"/>
    </row>
    <row r="6385" spans="1:7" ht="15" customHeight="1" x14ac:dyDescent="0.2">
      <c r="A6385"/>
      <c r="B6385"/>
      <c r="C6385"/>
      <c r="D6385"/>
      <c r="E6385"/>
      <c r="F6385"/>
      <c r="G6385"/>
    </row>
    <row r="6386" spans="1:7" ht="15" customHeight="1" x14ac:dyDescent="0.2">
      <c r="A6386"/>
      <c r="B6386"/>
      <c r="C6386"/>
      <c r="D6386"/>
      <c r="E6386"/>
      <c r="F6386"/>
      <c r="G6386"/>
    </row>
    <row r="6387" spans="1:7" ht="15" customHeight="1" x14ac:dyDescent="0.2">
      <c r="A6387"/>
      <c r="B6387"/>
      <c r="C6387"/>
      <c r="D6387"/>
      <c r="E6387"/>
      <c r="F6387"/>
      <c r="G6387"/>
    </row>
    <row r="6388" spans="1:7" ht="15" customHeight="1" x14ac:dyDescent="0.2">
      <c r="A6388"/>
      <c r="B6388"/>
      <c r="C6388"/>
      <c r="D6388"/>
      <c r="E6388"/>
      <c r="F6388"/>
      <c r="G6388"/>
    </row>
    <row r="6389" spans="1:7" ht="15" customHeight="1" x14ac:dyDescent="0.2">
      <c r="A6389"/>
      <c r="B6389"/>
      <c r="C6389"/>
      <c r="D6389"/>
      <c r="E6389"/>
      <c r="F6389"/>
      <c r="G6389"/>
    </row>
    <row r="6390" spans="1:7" ht="15" customHeight="1" x14ac:dyDescent="0.2">
      <c r="A6390"/>
      <c r="B6390"/>
      <c r="C6390"/>
      <c r="D6390"/>
      <c r="E6390"/>
      <c r="F6390"/>
      <c r="G6390"/>
    </row>
    <row r="6391" spans="1:7" ht="15" customHeight="1" x14ac:dyDescent="0.2">
      <c r="A6391"/>
      <c r="B6391"/>
      <c r="C6391"/>
      <c r="D6391"/>
      <c r="E6391"/>
      <c r="F6391"/>
      <c r="G6391"/>
    </row>
    <row r="6392" spans="1:7" ht="15" customHeight="1" x14ac:dyDescent="0.2">
      <c r="A6392"/>
      <c r="B6392"/>
      <c r="C6392"/>
      <c r="D6392"/>
      <c r="E6392"/>
      <c r="F6392"/>
      <c r="G6392"/>
    </row>
    <row r="6393" spans="1:7" ht="15" customHeight="1" x14ac:dyDescent="0.2">
      <c r="A6393"/>
      <c r="B6393"/>
      <c r="C6393"/>
      <c r="D6393"/>
      <c r="E6393"/>
      <c r="F6393"/>
      <c r="G6393"/>
    </row>
    <row r="6394" spans="1:7" ht="15" customHeight="1" x14ac:dyDescent="0.2">
      <c r="A6394"/>
      <c r="B6394"/>
      <c r="C6394"/>
      <c r="D6394"/>
      <c r="E6394"/>
      <c r="F6394"/>
      <c r="G6394"/>
    </row>
    <row r="6395" spans="1:7" ht="15" customHeight="1" x14ac:dyDescent="0.2">
      <c r="A6395"/>
      <c r="B6395"/>
      <c r="C6395"/>
      <c r="D6395"/>
      <c r="E6395"/>
      <c r="F6395"/>
      <c r="G6395"/>
    </row>
    <row r="6396" spans="1:7" ht="15" customHeight="1" x14ac:dyDescent="0.2">
      <c r="A6396"/>
      <c r="B6396"/>
      <c r="C6396"/>
      <c r="D6396"/>
      <c r="E6396"/>
      <c r="F6396"/>
      <c r="G6396"/>
    </row>
    <row r="6397" spans="1:7" ht="15" customHeight="1" x14ac:dyDescent="0.2">
      <c r="A6397"/>
      <c r="B6397"/>
      <c r="C6397"/>
      <c r="D6397"/>
      <c r="E6397"/>
      <c r="F6397"/>
      <c r="G6397"/>
    </row>
    <row r="6398" spans="1:7" ht="15" customHeight="1" x14ac:dyDescent="0.2">
      <c r="A6398"/>
      <c r="B6398"/>
      <c r="C6398"/>
      <c r="D6398"/>
      <c r="E6398"/>
      <c r="F6398"/>
      <c r="G6398"/>
    </row>
    <row r="6399" spans="1:7" ht="15" customHeight="1" x14ac:dyDescent="0.2">
      <c r="A6399"/>
      <c r="B6399"/>
      <c r="C6399"/>
      <c r="D6399"/>
      <c r="E6399"/>
      <c r="F6399"/>
      <c r="G6399"/>
    </row>
    <row r="6400" spans="1:7" ht="15" customHeight="1" x14ac:dyDescent="0.2">
      <c r="A6400"/>
      <c r="B6400"/>
      <c r="C6400"/>
      <c r="D6400"/>
      <c r="E6400"/>
      <c r="F6400"/>
      <c r="G6400"/>
    </row>
    <row r="6401" spans="1:7" ht="15" customHeight="1" x14ac:dyDescent="0.2">
      <c r="A6401"/>
      <c r="B6401"/>
      <c r="C6401"/>
      <c r="D6401"/>
      <c r="E6401"/>
      <c r="F6401"/>
      <c r="G6401"/>
    </row>
    <row r="6402" spans="1:7" ht="15" customHeight="1" x14ac:dyDescent="0.2">
      <c r="A6402"/>
      <c r="B6402"/>
      <c r="C6402"/>
      <c r="D6402"/>
      <c r="E6402"/>
      <c r="F6402"/>
      <c r="G6402"/>
    </row>
    <row r="6403" spans="1:7" ht="15" customHeight="1" x14ac:dyDescent="0.2">
      <c r="A6403"/>
      <c r="B6403"/>
      <c r="C6403"/>
      <c r="D6403"/>
      <c r="E6403"/>
      <c r="F6403"/>
      <c r="G6403"/>
    </row>
    <row r="6404" spans="1:7" ht="15" customHeight="1" x14ac:dyDescent="0.2">
      <c r="A6404"/>
      <c r="B6404"/>
      <c r="C6404"/>
      <c r="D6404"/>
      <c r="E6404"/>
      <c r="F6404"/>
      <c r="G6404"/>
    </row>
    <row r="6405" spans="1:7" ht="15" customHeight="1" x14ac:dyDescent="0.2">
      <c r="A6405"/>
      <c r="B6405"/>
      <c r="C6405"/>
      <c r="D6405"/>
      <c r="E6405"/>
      <c r="F6405"/>
      <c r="G6405"/>
    </row>
    <row r="6406" spans="1:7" ht="15" customHeight="1" x14ac:dyDescent="0.2">
      <c r="A6406"/>
      <c r="B6406"/>
      <c r="C6406"/>
      <c r="D6406"/>
      <c r="E6406"/>
      <c r="F6406"/>
      <c r="G6406"/>
    </row>
    <row r="6407" spans="1:7" ht="15" customHeight="1" x14ac:dyDescent="0.2">
      <c r="A6407"/>
      <c r="B6407"/>
      <c r="C6407"/>
      <c r="D6407"/>
      <c r="E6407"/>
      <c r="F6407"/>
      <c r="G6407"/>
    </row>
    <row r="6408" spans="1:7" ht="15" customHeight="1" x14ac:dyDescent="0.2">
      <c r="A6408"/>
      <c r="B6408"/>
      <c r="C6408"/>
      <c r="D6408"/>
      <c r="E6408"/>
      <c r="F6408"/>
      <c r="G6408"/>
    </row>
    <row r="6409" spans="1:7" ht="15" customHeight="1" x14ac:dyDescent="0.2">
      <c r="A6409"/>
      <c r="B6409"/>
      <c r="C6409"/>
      <c r="D6409"/>
      <c r="E6409"/>
      <c r="F6409"/>
      <c r="G6409"/>
    </row>
    <row r="6410" spans="1:7" ht="15" customHeight="1" x14ac:dyDescent="0.2">
      <c r="A6410"/>
      <c r="B6410"/>
      <c r="C6410"/>
      <c r="D6410"/>
      <c r="E6410"/>
      <c r="F6410"/>
      <c r="G6410"/>
    </row>
    <row r="6411" spans="1:7" ht="15" customHeight="1" x14ac:dyDescent="0.2">
      <c r="A6411"/>
      <c r="B6411"/>
      <c r="C6411"/>
      <c r="D6411"/>
      <c r="E6411"/>
      <c r="F6411"/>
      <c r="G6411"/>
    </row>
    <row r="6412" spans="1:7" ht="15" customHeight="1" x14ac:dyDescent="0.2">
      <c r="A6412"/>
      <c r="B6412"/>
      <c r="C6412"/>
      <c r="D6412"/>
      <c r="E6412"/>
      <c r="F6412"/>
      <c r="G6412"/>
    </row>
    <row r="6413" spans="1:7" ht="15" customHeight="1" x14ac:dyDescent="0.2">
      <c r="A6413"/>
      <c r="B6413"/>
      <c r="C6413"/>
      <c r="D6413"/>
      <c r="E6413"/>
      <c r="F6413"/>
      <c r="G6413"/>
    </row>
    <row r="6414" spans="1:7" ht="15" customHeight="1" x14ac:dyDescent="0.2">
      <c r="A6414"/>
      <c r="B6414"/>
      <c r="C6414"/>
      <c r="D6414"/>
      <c r="E6414"/>
      <c r="F6414"/>
      <c r="G6414"/>
    </row>
    <row r="6415" spans="1:7" ht="15" customHeight="1" x14ac:dyDescent="0.2">
      <c r="A6415"/>
      <c r="B6415"/>
      <c r="C6415"/>
      <c r="D6415"/>
      <c r="E6415"/>
      <c r="F6415"/>
      <c r="G6415"/>
    </row>
    <row r="6416" spans="1:7" ht="15" customHeight="1" x14ac:dyDescent="0.2">
      <c r="A6416"/>
      <c r="B6416"/>
      <c r="C6416"/>
      <c r="D6416"/>
      <c r="E6416"/>
      <c r="F6416"/>
      <c r="G6416"/>
    </row>
    <row r="6417" spans="1:7" ht="15" customHeight="1" x14ac:dyDescent="0.2">
      <c r="A6417"/>
      <c r="B6417"/>
      <c r="C6417"/>
      <c r="D6417"/>
      <c r="E6417"/>
      <c r="F6417"/>
      <c r="G6417"/>
    </row>
    <row r="6418" spans="1:7" ht="15" customHeight="1" x14ac:dyDescent="0.2">
      <c r="A6418"/>
      <c r="B6418"/>
      <c r="C6418"/>
      <c r="D6418"/>
      <c r="E6418"/>
      <c r="F6418"/>
      <c r="G6418"/>
    </row>
    <row r="6419" spans="1:7" ht="15" customHeight="1" x14ac:dyDescent="0.2">
      <c r="A6419"/>
      <c r="B6419"/>
      <c r="C6419"/>
      <c r="D6419"/>
      <c r="E6419"/>
      <c r="F6419"/>
      <c r="G6419"/>
    </row>
    <row r="6420" spans="1:7" ht="15" customHeight="1" x14ac:dyDescent="0.2">
      <c r="A6420"/>
      <c r="B6420"/>
      <c r="C6420"/>
      <c r="D6420"/>
      <c r="E6420"/>
      <c r="F6420"/>
      <c r="G6420"/>
    </row>
    <row r="6421" spans="1:7" ht="15" customHeight="1" x14ac:dyDescent="0.2">
      <c r="A6421"/>
      <c r="B6421"/>
      <c r="C6421"/>
      <c r="D6421"/>
      <c r="E6421"/>
      <c r="F6421"/>
      <c r="G6421"/>
    </row>
    <row r="6422" spans="1:7" ht="15" customHeight="1" x14ac:dyDescent="0.2">
      <c r="A6422"/>
      <c r="B6422"/>
      <c r="C6422"/>
      <c r="D6422"/>
      <c r="E6422"/>
      <c r="F6422"/>
      <c r="G6422"/>
    </row>
    <row r="6423" spans="1:7" ht="15" customHeight="1" x14ac:dyDescent="0.2">
      <c r="A6423"/>
      <c r="B6423"/>
      <c r="C6423"/>
      <c r="D6423"/>
      <c r="E6423"/>
      <c r="F6423"/>
      <c r="G6423"/>
    </row>
    <row r="6424" spans="1:7" ht="15" customHeight="1" x14ac:dyDescent="0.2">
      <c r="A6424"/>
      <c r="B6424"/>
      <c r="C6424"/>
      <c r="D6424"/>
      <c r="E6424"/>
      <c r="F6424"/>
      <c r="G6424"/>
    </row>
    <row r="6425" spans="1:7" ht="15" customHeight="1" x14ac:dyDescent="0.2">
      <c r="A6425"/>
      <c r="B6425"/>
      <c r="C6425"/>
      <c r="D6425"/>
      <c r="E6425"/>
      <c r="F6425"/>
      <c r="G6425"/>
    </row>
    <row r="6426" spans="1:7" ht="15" customHeight="1" x14ac:dyDescent="0.2">
      <c r="A6426"/>
      <c r="B6426"/>
      <c r="C6426"/>
      <c r="D6426"/>
      <c r="E6426"/>
      <c r="F6426"/>
      <c r="G6426"/>
    </row>
    <row r="6427" spans="1:7" ht="15" customHeight="1" x14ac:dyDescent="0.2">
      <c r="A6427"/>
      <c r="B6427"/>
      <c r="C6427"/>
      <c r="D6427"/>
      <c r="E6427"/>
      <c r="F6427"/>
      <c r="G6427"/>
    </row>
    <row r="6428" spans="1:7" ht="15" customHeight="1" x14ac:dyDescent="0.2">
      <c r="A6428"/>
      <c r="B6428"/>
      <c r="C6428"/>
      <c r="D6428"/>
      <c r="E6428"/>
      <c r="F6428"/>
      <c r="G6428"/>
    </row>
    <row r="6429" spans="1:7" ht="15" customHeight="1" x14ac:dyDescent="0.2">
      <c r="A6429"/>
      <c r="B6429"/>
      <c r="C6429"/>
      <c r="D6429"/>
      <c r="E6429"/>
      <c r="F6429"/>
      <c r="G6429"/>
    </row>
    <row r="6430" spans="1:7" ht="15" customHeight="1" x14ac:dyDescent="0.2">
      <c r="A6430"/>
      <c r="B6430"/>
      <c r="C6430"/>
      <c r="D6430"/>
      <c r="E6430"/>
      <c r="F6430"/>
      <c r="G6430"/>
    </row>
    <row r="6431" spans="1:7" ht="15" customHeight="1" x14ac:dyDescent="0.2">
      <c r="A6431"/>
      <c r="B6431"/>
      <c r="C6431"/>
      <c r="D6431"/>
      <c r="E6431"/>
      <c r="F6431"/>
      <c r="G6431"/>
    </row>
    <row r="6432" spans="1:7" ht="15" customHeight="1" x14ac:dyDescent="0.2">
      <c r="A6432"/>
      <c r="B6432"/>
      <c r="C6432"/>
      <c r="D6432"/>
      <c r="E6432"/>
      <c r="F6432"/>
      <c r="G6432"/>
    </row>
    <row r="6433" spans="1:7" ht="15" customHeight="1" x14ac:dyDescent="0.2">
      <c r="A6433"/>
      <c r="B6433"/>
      <c r="C6433"/>
      <c r="D6433"/>
      <c r="E6433"/>
      <c r="F6433"/>
      <c r="G6433"/>
    </row>
    <row r="6434" spans="1:7" ht="15" customHeight="1" x14ac:dyDescent="0.2">
      <c r="A6434"/>
      <c r="B6434"/>
      <c r="C6434"/>
      <c r="D6434"/>
      <c r="E6434"/>
      <c r="F6434"/>
      <c r="G6434"/>
    </row>
    <row r="6435" spans="1:7" ht="15" customHeight="1" x14ac:dyDescent="0.2">
      <c r="A6435"/>
      <c r="B6435"/>
      <c r="C6435"/>
      <c r="D6435"/>
      <c r="E6435"/>
      <c r="F6435"/>
      <c r="G6435"/>
    </row>
    <row r="6436" spans="1:7" ht="15" customHeight="1" x14ac:dyDescent="0.2">
      <c r="A6436"/>
      <c r="B6436"/>
      <c r="C6436"/>
      <c r="D6436"/>
      <c r="E6436"/>
      <c r="F6436"/>
      <c r="G6436"/>
    </row>
    <row r="6437" spans="1:7" ht="15" customHeight="1" x14ac:dyDescent="0.2">
      <c r="A6437"/>
      <c r="B6437"/>
      <c r="C6437"/>
      <c r="D6437"/>
      <c r="E6437"/>
      <c r="F6437"/>
      <c r="G6437"/>
    </row>
    <row r="6438" spans="1:7" ht="15" customHeight="1" x14ac:dyDescent="0.2">
      <c r="A6438"/>
      <c r="B6438"/>
      <c r="C6438"/>
      <c r="D6438"/>
      <c r="E6438"/>
      <c r="F6438"/>
      <c r="G6438"/>
    </row>
    <row r="6439" spans="1:7" ht="15" customHeight="1" x14ac:dyDescent="0.2">
      <c r="A6439"/>
      <c r="B6439"/>
      <c r="C6439"/>
      <c r="D6439"/>
      <c r="E6439"/>
      <c r="F6439"/>
      <c r="G6439"/>
    </row>
    <row r="6440" spans="1:7" ht="15" customHeight="1" x14ac:dyDescent="0.2">
      <c r="A6440"/>
      <c r="B6440"/>
      <c r="C6440"/>
      <c r="D6440"/>
      <c r="E6440"/>
      <c r="F6440"/>
      <c r="G6440"/>
    </row>
    <row r="6441" spans="1:7" ht="15" customHeight="1" x14ac:dyDescent="0.2">
      <c r="A6441"/>
      <c r="B6441"/>
      <c r="C6441"/>
      <c r="D6441"/>
      <c r="E6441"/>
      <c r="F6441"/>
      <c r="G6441"/>
    </row>
    <row r="6442" spans="1:7" ht="15" customHeight="1" x14ac:dyDescent="0.2">
      <c r="A6442"/>
      <c r="B6442"/>
      <c r="C6442"/>
      <c r="D6442"/>
      <c r="E6442"/>
      <c r="F6442"/>
      <c r="G6442"/>
    </row>
    <row r="6443" spans="1:7" ht="15" customHeight="1" x14ac:dyDescent="0.2">
      <c r="A6443"/>
      <c r="B6443"/>
      <c r="C6443"/>
      <c r="D6443"/>
      <c r="E6443"/>
      <c r="F6443"/>
      <c r="G6443"/>
    </row>
    <row r="6444" spans="1:7" ht="15" customHeight="1" x14ac:dyDescent="0.2">
      <c r="A6444"/>
      <c r="B6444"/>
      <c r="C6444"/>
      <c r="D6444"/>
      <c r="E6444"/>
      <c r="F6444"/>
      <c r="G6444"/>
    </row>
    <row r="6445" spans="1:7" ht="15" customHeight="1" x14ac:dyDescent="0.2">
      <c r="A6445"/>
      <c r="B6445"/>
      <c r="C6445"/>
      <c r="D6445"/>
      <c r="E6445"/>
      <c r="F6445"/>
      <c r="G6445"/>
    </row>
    <row r="6446" spans="1:7" ht="15" customHeight="1" x14ac:dyDescent="0.2">
      <c r="A6446"/>
      <c r="B6446"/>
      <c r="C6446"/>
      <c r="D6446"/>
      <c r="E6446"/>
      <c r="F6446"/>
      <c r="G6446"/>
    </row>
    <row r="6447" spans="1:7" ht="15" customHeight="1" x14ac:dyDescent="0.2">
      <c r="A6447"/>
      <c r="B6447"/>
      <c r="C6447"/>
      <c r="D6447"/>
      <c r="E6447"/>
      <c r="F6447"/>
      <c r="G6447"/>
    </row>
    <row r="6448" spans="1:7" ht="15" customHeight="1" x14ac:dyDescent="0.2">
      <c r="A6448"/>
      <c r="B6448"/>
      <c r="C6448"/>
      <c r="D6448"/>
      <c r="E6448"/>
      <c r="F6448"/>
      <c r="G6448"/>
    </row>
    <row r="6449" spans="1:7" ht="15" customHeight="1" x14ac:dyDescent="0.2">
      <c r="A6449"/>
      <c r="B6449"/>
      <c r="C6449"/>
      <c r="D6449"/>
      <c r="E6449"/>
      <c r="F6449"/>
      <c r="G6449"/>
    </row>
    <row r="6450" spans="1:7" ht="15" customHeight="1" x14ac:dyDescent="0.2">
      <c r="A6450"/>
      <c r="B6450"/>
      <c r="C6450"/>
      <c r="D6450"/>
      <c r="E6450"/>
      <c r="F6450"/>
      <c r="G6450"/>
    </row>
    <row r="6451" spans="1:7" ht="15" customHeight="1" x14ac:dyDescent="0.2">
      <c r="A6451"/>
      <c r="B6451"/>
      <c r="C6451"/>
      <c r="D6451"/>
      <c r="E6451"/>
      <c r="F6451"/>
      <c r="G6451"/>
    </row>
    <row r="6452" spans="1:7" ht="15" customHeight="1" x14ac:dyDescent="0.2">
      <c r="A6452"/>
      <c r="B6452"/>
      <c r="C6452"/>
      <c r="D6452"/>
      <c r="E6452"/>
      <c r="F6452"/>
      <c r="G6452"/>
    </row>
    <row r="6453" spans="1:7" ht="15" customHeight="1" x14ac:dyDescent="0.2">
      <c r="A6453"/>
      <c r="B6453"/>
      <c r="C6453"/>
      <c r="D6453"/>
      <c r="E6453"/>
      <c r="F6453"/>
      <c r="G6453"/>
    </row>
    <row r="6454" spans="1:7" ht="15" customHeight="1" x14ac:dyDescent="0.2">
      <c r="A6454"/>
      <c r="B6454"/>
      <c r="C6454"/>
      <c r="D6454"/>
      <c r="E6454"/>
      <c r="F6454"/>
      <c r="G6454"/>
    </row>
    <row r="6455" spans="1:7" ht="15" customHeight="1" x14ac:dyDescent="0.2">
      <c r="A6455"/>
      <c r="B6455"/>
      <c r="C6455"/>
      <c r="D6455"/>
      <c r="E6455"/>
      <c r="F6455"/>
      <c r="G6455"/>
    </row>
    <row r="6456" spans="1:7" ht="15" customHeight="1" x14ac:dyDescent="0.2">
      <c r="A6456"/>
      <c r="B6456"/>
      <c r="C6456"/>
      <c r="D6456"/>
      <c r="E6456"/>
      <c r="F6456"/>
      <c r="G6456"/>
    </row>
    <row r="6457" spans="1:7" ht="15" customHeight="1" x14ac:dyDescent="0.2">
      <c r="A6457"/>
      <c r="B6457"/>
      <c r="C6457"/>
      <c r="D6457"/>
      <c r="E6457"/>
      <c r="F6457"/>
      <c r="G6457"/>
    </row>
    <row r="6458" spans="1:7" ht="15" customHeight="1" x14ac:dyDescent="0.2">
      <c r="A6458"/>
      <c r="B6458"/>
      <c r="C6458"/>
      <c r="D6458"/>
      <c r="E6458"/>
      <c r="F6458"/>
      <c r="G6458"/>
    </row>
    <row r="6459" spans="1:7" ht="15" customHeight="1" x14ac:dyDescent="0.2">
      <c r="A6459"/>
      <c r="B6459"/>
      <c r="C6459"/>
      <c r="D6459"/>
      <c r="E6459"/>
      <c r="F6459"/>
      <c r="G6459"/>
    </row>
    <row r="6460" spans="1:7" ht="15" customHeight="1" x14ac:dyDescent="0.2">
      <c r="A6460"/>
      <c r="B6460"/>
      <c r="C6460"/>
      <c r="D6460"/>
      <c r="E6460"/>
      <c r="F6460"/>
      <c r="G6460"/>
    </row>
    <row r="6461" spans="1:7" ht="15" customHeight="1" x14ac:dyDescent="0.2">
      <c r="A6461"/>
      <c r="B6461"/>
      <c r="C6461"/>
      <c r="D6461"/>
      <c r="E6461"/>
      <c r="F6461"/>
      <c r="G6461"/>
    </row>
    <row r="6462" spans="1:7" ht="15" customHeight="1" x14ac:dyDescent="0.2">
      <c r="A6462"/>
      <c r="B6462"/>
      <c r="C6462"/>
      <c r="D6462"/>
      <c r="E6462"/>
      <c r="F6462"/>
      <c r="G6462"/>
    </row>
    <row r="6463" spans="1:7" ht="15" customHeight="1" x14ac:dyDescent="0.2">
      <c r="A6463"/>
      <c r="B6463"/>
      <c r="C6463"/>
      <c r="D6463"/>
      <c r="E6463"/>
      <c r="F6463"/>
      <c r="G6463"/>
    </row>
    <row r="6464" spans="1:7" ht="15" customHeight="1" x14ac:dyDescent="0.2">
      <c r="A6464"/>
      <c r="B6464"/>
      <c r="C6464"/>
      <c r="D6464"/>
      <c r="E6464"/>
      <c r="F6464"/>
      <c r="G6464"/>
    </row>
    <row r="6465" spans="1:7" ht="15" customHeight="1" x14ac:dyDescent="0.2">
      <c r="A6465"/>
      <c r="B6465"/>
      <c r="C6465"/>
      <c r="D6465"/>
      <c r="E6465"/>
      <c r="F6465"/>
      <c r="G6465"/>
    </row>
    <row r="6466" spans="1:7" ht="15" customHeight="1" x14ac:dyDescent="0.2">
      <c r="A6466"/>
      <c r="B6466"/>
      <c r="C6466"/>
      <c r="D6466"/>
      <c r="E6466"/>
      <c r="F6466"/>
      <c r="G6466"/>
    </row>
    <row r="6467" spans="1:7" ht="15" customHeight="1" x14ac:dyDescent="0.2">
      <c r="A6467"/>
      <c r="B6467"/>
      <c r="C6467"/>
      <c r="D6467"/>
      <c r="E6467"/>
      <c r="F6467"/>
      <c r="G6467"/>
    </row>
    <row r="6468" spans="1:7" ht="15" customHeight="1" x14ac:dyDescent="0.2">
      <c r="A6468"/>
      <c r="B6468"/>
      <c r="C6468"/>
      <c r="D6468"/>
      <c r="E6468"/>
      <c r="F6468"/>
      <c r="G6468"/>
    </row>
    <row r="6469" spans="1:7" ht="15" customHeight="1" x14ac:dyDescent="0.2">
      <c r="A6469"/>
      <c r="B6469"/>
      <c r="C6469"/>
      <c r="D6469"/>
      <c r="E6469"/>
      <c r="F6469"/>
      <c r="G6469"/>
    </row>
    <row r="6470" spans="1:7" ht="15" customHeight="1" x14ac:dyDescent="0.2">
      <c r="A6470"/>
      <c r="B6470"/>
      <c r="C6470"/>
      <c r="D6470"/>
      <c r="E6470"/>
      <c r="F6470"/>
      <c r="G6470"/>
    </row>
    <row r="6471" spans="1:7" ht="15" customHeight="1" x14ac:dyDescent="0.2">
      <c r="A6471"/>
      <c r="B6471"/>
      <c r="C6471"/>
      <c r="D6471"/>
      <c r="E6471"/>
      <c r="F6471"/>
      <c r="G6471"/>
    </row>
    <row r="6472" spans="1:7" ht="15" customHeight="1" x14ac:dyDescent="0.2">
      <c r="A6472"/>
      <c r="B6472"/>
      <c r="C6472"/>
      <c r="D6472"/>
      <c r="E6472"/>
      <c r="F6472"/>
      <c r="G6472"/>
    </row>
    <row r="6473" spans="1:7" ht="15" customHeight="1" x14ac:dyDescent="0.2">
      <c r="A6473"/>
      <c r="B6473"/>
      <c r="C6473"/>
      <c r="D6473"/>
      <c r="E6473"/>
      <c r="F6473"/>
      <c r="G6473"/>
    </row>
    <row r="6474" spans="1:7" ht="15" customHeight="1" x14ac:dyDescent="0.2">
      <c r="A6474"/>
      <c r="B6474"/>
      <c r="C6474"/>
      <c r="D6474"/>
      <c r="E6474"/>
      <c r="F6474"/>
      <c r="G6474"/>
    </row>
    <row r="6475" spans="1:7" ht="15" customHeight="1" x14ac:dyDescent="0.2">
      <c r="A6475"/>
      <c r="B6475"/>
      <c r="C6475"/>
      <c r="D6475"/>
      <c r="E6475"/>
      <c r="F6475"/>
      <c r="G6475"/>
    </row>
    <row r="6476" spans="1:7" ht="15" customHeight="1" x14ac:dyDescent="0.2">
      <c r="A6476"/>
      <c r="B6476"/>
      <c r="C6476"/>
      <c r="D6476"/>
      <c r="E6476"/>
      <c r="F6476"/>
      <c r="G6476"/>
    </row>
    <row r="6477" spans="1:7" ht="15" customHeight="1" x14ac:dyDescent="0.2">
      <c r="A6477"/>
      <c r="B6477"/>
      <c r="C6477"/>
      <c r="D6477"/>
      <c r="E6477"/>
      <c r="F6477"/>
      <c r="G6477"/>
    </row>
    <row r="6478" spans="1:7" ht="15" customHeight="1" x14ac:dyDescent="0.2">
      <c r="A6478"/>
      <c r="B6478"/>
      <c r="C6478"/>
      <c r="D6478"/>
      <c r="E6478"/>
      <c r="F6478"/>
      <c r="G6478"/>
    </row>
    <row r="6479" spans="1:7" ht="15" customHeight="1" x14ac:dyDescent="0.2">
      <c r="A6479"/>
      <c r="B6479"/>
      <c r="C6479"/>
      <c r="D6479"/>
      <c r="E6479"/>
      <c r="F6479"/>
      <c r="G6479"/>
    </row>
    <row r="6480" spans="1:7" ht="15" customHeight="1" x14ac:dyDescent="0.2">
      <c r="A6480"/>
      <c r="B6480"/>
      <c r="C6480"/>
      <c r="D6480"/>
      <c r="E6480"/>
      <c r="F6480"/>
      <c r="G6480"/>
    </row>
    <row r="6481" spans="1:7" ht="15" customHeight="1" x14ac:dyDescent="0.2">
      <c r="A6481"/>
      <c r="B6481"/>
      <c r="C6481"/>
      <c r="D6481"/>
      <c r="E6481"/>
      <c r="F6481"/>
      <c r="G6481"/>
    </row>
    <row r="6482" spans="1:7" ht="15" customHeight="1" x14ac:dyDescent="0.2">
      <c r="A6482"/>
      <c r="B6482"/>
      <c r="C6482"/>
      <c r="D6482"/>
      <c r="E6482"/>
      <c r="F6482"/>
      <c r="G6482"/>
    </row>
    <row r="6483" spans="1:7" ht="15" customHeight="1" x14ac:dyDescent="0.2">
      <c r="A6483"/>
      <c r="B6483"/>
      <c r="C6483"/>
      <c r="D6483"/>
      <c r="E6483"/>
      <c r="F6483"/>
      <c r="G6483"/>
    </row>
    <row r="6484" spans="1:7" ht="15" customHeight="1" x14ac:dyDescent="0.2">
      <c r="A6484"/>
      <c r="B6484"/>
      <c r="C6484"/>
      <c r="D6484"/>
      <c r="E6484"/>
      <c r="F6484"/>
      <c r="G6484"/>
    </row>
    <row r="6485" spans="1:7" ht="15" customHeight="1" x14ac:dyDescent="0.2">
      <c r="A6485"/>
      <c r="B6485"/>
      <c r="C6485"/>
      <c r="D6485"/>
      <c r="E6485"/>
      <c r="F6485"/>
      <c r="G6485"/>
    </row>
    <row r="6486" spans="1:7" ht="15" customHeight="1" x14ac:dyDescent="0.2">
      <c r="A6486"/>
      <c r="B6486"/>
      <c r="C6486"/>
      <c r="D6486"/>
      <c r="E6486"/>
      <c r="F6486"/>
      <c r="G6486"/>
    </row>
    <row r="6487" spans="1:7" ht="15" customHeight="1" x14ac:dyDescent="0.2">
      <c r="A6487"/>
      <c r="B6487"/>
      <c r="C6487"/>
      <c r="D6487"/>
      <c r="E6487"/>
      <c r="F6487"/>
      <c r="G6487"/>
    </row>
    <row r="6488" spans="1:7" ht="15" customHeight="1" x14ac:dyDescent="0.2">
      <c r="A6488"/>
      <c r="B6488"/>
      <c r="C6488"/>
      <c r="D6488"/>
      <c r="E6488"/>
      <c r="F6488"/>
      <c r="G6488"/>
    </row>
    <row r="6489" spans="1:7" ht="15" customHeight="1" x14ac:dyDescent="0.2">
      <c r="A6489"/>
      <c r="B6489"/>
      <c r="C6489"/>
      <c r="D6489"/>
      <c r="E6489"/>
      <c r="F6489"/>
      <c r="G6489"/>
    </row>
    <row r="6490" spans="1:7" ht="15" customHeight="1" x14ac:dyDescent="0.2">
      <c r="A6490"/>
      <c r="B6490"/>
      <c r="C6490"/>
      <c r="D6490"/>
      <c r="E6490"/>
      <c r="F6490"/>
      <c r="G6490"/>
    </row>
    <row r="6491" spans="1:7" ht="15" customHeight="1" x14ac:dyDescent="0.2">
      <c r="A6491"/>
      <c r="B6491"/>
      <c r="C6491"/>
      <c r="D6491"/>
      <c r="E6491"/>
      <c r="F6491"/>
      <c r="G6491"/>
    </row>
    <row r="6492" spans="1:7" ht="15" customHeight="1" x14ac:dyDescent="0.2">
      <c r="A6492"/>
      <c r="B6492"/>
      <c r="C6492"/>
      <c r="D6492"/>
      <c r="E6492"/>
      <c r="F6492"/>
      <c r="G6492"/>
    </row>
    <row r="6493" spans="1:7" ht="15" customHeight="1" x14ac:dyDescent="0.2">
      <c r="A6493"/>
      <c r="B6493"/>
      <c r="C6493"/>
      <c r="D6493"/>
      <c r="E6493"/>
      <c r="F6493"/>
      <c r="G6493"/>
    </row>
    <row r="6494" spans="1:7" ht="15" customHeight="1" x14ac:dyDescent="0.2">
      <c r="A6494"/>
      <c r="B6494"/>
      <c r="C6494"/>
      <c r="D6494"/>
      <c r="E6494"/>
      <c r="F6494"/>
      <c r="G6494"/>
    </row>
    <row r="6495" spans="1:7" ht="15" customHeight="1" x14ac:dyDescent="0.2">
      <c r="A6495"/>
      <c r="B6495"/>
      <c r="C6495"/>
      <c r="D6495"/>
      <c r="E6495"/>
      <c r="F6495"/>
      <c r="G6495"/>
    </row>
    <row r="6496" spans="1:7" ht="15" customHeight="1" x14ac:dyDescent="0.2">
      <c r="A6496"/>
      <c r="B6496"/>
      <c r="C6496"/>
      <c r="D6496"/>
      <c r="E6496"/>
      <c r="F6496"/>
      <c r="G6496"/>
    </row>
    <row r="6497" spans="1:7" ht="15" customHeight="1" x14ac:dyDescent="0.2">
      <c r="A6497"/>
      <c r="B6497"/>
      <c r="C6497"/>
      <c r="D6497"/>
      <c r="E6497"/>
      <c r="F6497"/>
      <c r="G6497"/>
    </row>
    <row r="6498" spans="1:7" ht="15" customHeight="1" x14ac:dyDescent="0.2">
      <c r="A6498"/>
      <c r="B6498"/>
      <c r="C6498"/>
      <c r="D6498"/>
      <c r="E6498"/>
      <c r="F6498"/>
      <c r="G6498"/>
    </row>
    <row r="6499" spans="1:7" ht="15" customHeight="1" x14ac:dyDescent="0.2">
      <c r="A6499"/>
      <c r="B6499"/>
      <c r="C6499"/>
      <c r="D6499"/>
      <c r="E6499"/>
      <c r="F6499"/>
      <c r="G6499"/>
    </row>
    <row r="6500" spans="1:7" ht="15" customHeight="1" x14ac:dyDescent="0.2">
      <c r="A6500"/>
      <c r="B6500"/>
      <c r="C6500"/>
      <c r="D6500"/>
      <c r="E6500"/>
      <c r="F6500"/>
      <c r="G6500"/>
    </row>
    <row r="6501" spans="1:7" ht="15" customHeight="1" x14ac:dyDescent="0.2">
      <c r="A6501"/>
      <c r="B6501"/>
      <c r="C6501"/>
      <c r="D6501"/>
      <c r="E6501"/>
      <c r="F6501"/>
      <c r="G6501"/>
    </row>
    <row r="6502" spans="1:7" ht="15" customHeight="1" x14ac:dyDescent="0.2">
      <c r="A6502"/>
      <c r="B6502"/>
      <c r="C6502"/>
      <c r="D6502"/>
      <c r="E6502"/>
      <c r="F6502"/>
      <c r="G6502"/>
    </row>
    <row r="6503" spans="1:7" ht="15" customHeight="1" x14ac:dyDescent="0.2">
      <c r="A6503"/>
      <c r="B6503"/>
      <c r="C6503"/>
      <c r="D6503"/>
      <c r="E6503"/>
      <c r="F6503"/>
      <c r="G6503"/>
    </row>
    <row r="6504" spans="1:7" ht="15" customHeight="1" x14ac:dyDescent="0.2">
      <c r="A6504"/>
      <c r="B6504"/>
      <c r="C6504"/>
      <c r="D6504"/>
      <c r="E6504"/>
      <c r="F6504"/>
      <c r="G6504"/>
    </row>
    <row r="6505" spans="1:7" ht="15" customHeight="1" x14ac:dyDescent="0.2">
      <c r="A6505"/>
      <c r="B6505"/>
      <c r="C6505"/>
      <c r="D6505"/>
      <c r="E6505"/>
      <c r="F6505"/>
      <c r="G6505"/>
    </row>
    <row r="6506" spans="1:7" ht="15" customHeight="1" x14ac:dyDescent="0.2">
      <c r="A6506"/>
      <c r="B6506"/>
      <c r="C6506"/>
      <c r="D6506"/>
      <c r="E6506"/>
      <c r="F6506"/>
      <c r="G6506"/>
    </row>
    <row r="6507" spans="1:7" ht="15" customHeight="1" x14ac:dyDescent="0.2">
      <c r="A6507"/>
      <c r="B6507"/>
      <c r="C6507"/>
      <c r="D6507"/>
      <c r="E6507"/>
      <c r="F6507"/>
      <c r="G6507"/>
    </row>
    <row r="6508" spans="1:7" ht="15" customHeight="1" x14ac:dyDescent="0.2">
      <c r="A6508"/>
      <c r="B6508"/>
      <c r="C6508"/>
      <c r="D6508"/>
      <c r="E6508"/>
      <c r="F6508"/>
      <c r="G6508"/>
    </row>
    <row r="6509" spans="1:7" ht="15" customHeight="1" x14ac:dyDescent="0.2">
      <c r="A6509"/>
      <c r="B6509"/>
      <c r="C6509"/>
      <c r="D6509"/>
      <c r="E6509"/>
      <c r="F6509"/>
      <c r="G6509"/>
    </row>
    <row r="6510" spans="1:7" ht="15" customHeight="1" x14ac:dyDescent="0.2">
      <c r="A6510"/>
      <c r="B6510"/>
      <c r="C6510"/>
      <c r="D6510"/>
      <c r="E6510"/>
      <c r="F6510"/>
      <c r="G6510"/>
    </row>
    <row r="6511" spans="1:7" ht="15" customHeight="1" x14ac:dyDescent="0.2">
      <c r="A6511"/>
      <c r="B6511"/>
      <c r="C6511"/>
      <c r="D6511"/>
      <c r="E6511"/>
      <c r="F6511"/>
      <c r="G6511"/>
    </row>
    <row r="6512" spans="1:7" ht="15" customHeight="1" x14ac:dyDescent="0.2">
      <c r="A6512"/>
      <c r="B6512"/>
      <c r="C6512"/>
      <c r="D6512"/>
      <c r="E6512"/>
      <c r="F6512"/>
      <c r="G6512"/>
    </row>
    <row r="6513" spans="1:7" ht="15" customHeight="1" x14ac:dyDescent="0.2">
      <c r="A6513"/>
      <c r="B6513"/>
      <c r="C6513"/>
      <c r="D6513"/>
      <c r="E6513"/>
      <c r="F6513"/>
      <c r="G6513"/>
    </row>
    <row r="6514" spans="1:7" ht="15" customHeight="1" x14ac:dyDescent="0.2">
      <c r="A6514"/>
      <c r="B6514"/>
      <c r="C6514"/>
      <c r="D6514"/>
      <c r="E6514"/>
      <c r="F6514"/>
      <c r="G6514"/>
    </row>
    <row r="6515" spans="1:7" ht="15" customHeight="1" x14ac:dyDescent="0.2">
      <c r="A6515"/>
      <c r="B6515"/>
      <c r="C6515"/>
      <c r="D6515"/>
      <c r="E6515"/>
      <c r="F6515"/>
      <c r="G6515"/>
    </row>
    <row r="6516" spans="1:7" ht="15" customHeight="1" x14ac:dyDescent="0.2">
      <c r="A6516"/>
      <c r="B6516"/>
      <c r="C6516"/>
      <c r="D6516"/>
      <c r="E6516"/>
      <c r="F6516"/>
      <c r="G6516"/>
    </row>
    <row r="6517" spans="1:7" ht="15" customHeight="1" x14ac:dyDescent="0.2">
      <c r="A6517"/>
      <c r="B6517"/>
      <c r="C6517"/>
      <c r="D6517"/>
      <c r="E6517"/>
      <c r="F6517"/>
      <c r="G6517"/>
    </row>
    <row r="6518" spans="1:7" ht="15" customHeight="1" x14ac:dyDescent="0.2">
      <c r="A6518"/>
      <c r="B6518"/>
      <c r="C6518"/>
      <c r="D6518"/>
      <c r="E6518"/>
      <c r="F6518"/>
      <c r="G6518"/>
    </row>
    <row r="6519" spans="1:7" ht="15" customHeight="1" x14ac:dyDescent="0.2">
      <c r="A6519"/>
      <c r="B6519"/>
      <c r="C6519"/>
      <c r="D6519"/>
      <c r="E6519"/>
      <c r="F6519"/>
      <c r="G6519"/>
    </row>
    <row r="6520" spans="1:7" ht="15" customHeight="1" x14ac:dyDescent="0.2">
      <c r="A6520"/>
      <c r="B6520"/>
      <c r="C6520"/>
      <c r="D6520"/>
      <c r="E6520"/>
      <c r="F6520"/>
      <c r="G6520"/>
    </row>
    <row r="6521" spans="1:7" ht="15" customHeight="1" x14ac:dyDescent="0.2">
      <c r="A6521"/>
      <c r="B6521"/>
      <c r="C6521"/>
      <c r="D6521"/>
      <c r="E6521"/>
      <c r="F6521"/>
      <c r="G6521"/>
    </row>
    <row r="6522" spans="1:7" ht="15" customHeight="1" x14ac:dyDescent="0.2">
      <c r="A6522"/>
      <c r="B6522"/>
      <c r="C6522"/>
      <c r="D6522"/>
      <c r="E6522"/>
      <c r="F6522"/>
      <c r="G6522"/>
    </row>
    <row r="6523" spans="1:7" ht="15" customHeight="1" x14ac:dyDescent="0.2">
      <c r="A6523"/>
      <c r="B6523"/>
      <c r="C6523"/>
      <c r="D6523"/>
      <c r="E6523"/>
      <c r="F6523"/>
      <c r="G6523"/>
    </row>
    <row r="6524" spans="1:7" ht="15" customHeight="1" x14ac:dyDescent="0.2">
      <c r="A6524"/>
      <c r="B6524"/>
      <c r="C6524"/>
      <c r="D6524"/>
      <c r="E6524"/>
      <c r="F6524"/>
      <c r="G6524"/>
    </row>
    <row r="6525" spans="1:7" ht="15" customHeight="1" x14ac:dyDescent="0.2">
      <c r="A6525"/>
      <c r="B6525"/>
      <c r="C6525"/>
      <c r="D6525"/>
      <c r="E6525"/>
      <c r="F6525"/>
      <c r="G6525"/>
    </row>
    <row r="6526" spans="1:7" ht="15" customHeight="1" x14ac:dyDescent="0.2">
      <c r="A6526"/>
      <c r="B6526"/>
      <c r="C6526"/>
      <c r="D6526"/>
      <c r="E6526"/>
      <c r="F6526"/>
      <c r="G6526"/>
    </row>
    <row r="6527" spans="1:7" ht="15" customHeight="1" x14ac:dyDescent="0.2">
      <c r="A6527"/>
      <c r="B6527"/>
      <c r="C6527"/>
      <c r="D6527"/>
      <c r="E6527"/>
      <c r="F6527"/>
      <c r="G6527"/>
    </row>
    <row r="6528" spans="1:7" ht="15" customHeight="1" x14ac:dyDescent="0.2">
      <c r="A6528"/>
      <c r="B6528"/>
      <c r="C6528"/>
      <c r="D6528"/>
      <c r="E6528"/>
      <c r="F6528"/>
      <c r="G6528"/>
    </row>
    <row r="6529" spans="1:7" ht="15" customHeight="1" x14ac:dyDescent="0.2">
      <c r="A6529"/>
      <c r="B6529"/>
      <c r="C6529"/>
      <c r="D6529"/>
      <c r="E6529"/>
      <c r="F6529"/>
      <c r="G6529"/>
    </row>
    <row r="6530" spans="1:7" ht="15" customHeight="1" x14ac:dyDescent="0.2">
      <c r="A6530"/>
      <c r="B6530"/>
      <c r="C6530"/>
      <c r="D6530"/>
      <c r="E6530"/>
      <c r="F6530"/>
      <c r="G6530"/>
    </row>
    <row r="6531" spans="1:7" ht="15" customHeight="1" x14ac:dyDescent="0.2">
      <c r="A6531"/>
      <c r="B6531"/>
      <c r="C6531"/>
      <c r="D6531"/>
      <c r="E6531"/>
      <c r="F6531"/>
      <c r="G6531"/>
    </row>
    <row r="6532" spans="1:7" ht="15" customHeight="1" x14ac:dyDescent="0.2">
      <c r="A6532"/>
      <c r="B6532"/>
      <c r="C6532"/>
      <c r="D6532"/>
      <c r="E6532"/>
      <c r="F6532"/>
      <c r="G6532"/>
    </row>
    <row r="6533" spans="1:7" ht="15" customHeight="1" x14ac:dyDescent="0.2">
      <c r="A6533"/>
      <c r="B6533"/>
      <c r="C6533"/>
      <c r="D6533"/>
      <c r="E6533"/>
      <c r="F6533"/>
      <c r="G6533"/>
    </row>
    <row r="6534" spans="1:7" ht="15" customHeight="1" x14ac:dyDescent="0.2">
      <c r="A6534"/>
      <c r="B6534"/>
      <c r="C6534"/>
      <c r="D6534"/>
      <c r="E6534"/>
      <c r="F6534"/>
      <c r="G6534"/>
    </row>
    <row r="6535" spans="1:7" ht="15" customHeight="1" x14ac:dyDescent="0.2">
      <c r="A6535"/>
      <c r="B6535"/>
      <c r="C6535"/>
      <c r="D6535"/>
      <c r="E6535"/>
      <c r="F6535"/>
      <c r="G6535"/>
    </row>
    <row r="6536" spans="1:7" ht="15" customHeight="1" x14ac:dyDescent="0.2">
      <c r="A6536"/>
      <c r="B6536"/>
      <c r="C6536"/>
      <c r="D6536"/>
      <c r="E6536"/>
      <c r="F6536"/>
      <c r="G6536"/>
    </row>
    <row r="6537" spans="1:7" ht="15" customHeight="1" x14ac:dyDescent="0.2">
      <c r="A6537"/>
      <c r="B6537"/>
      <c r="C6537"/>
      <c r="D6537"/>
      <c r="E6537"/>
      <c r="F6537"/>
      <c r="G6537"/>
    </row>
    <row r="6538" spans="1:7" ht="15" customHeight="1" x14ac:dyDescent="0.2">
      <c r="A6538"/>
      <c r="B6538"/>
      <c r="C6538"/>
      <c r="D6538"/>
      <c r="E6538"/>
      <c r="F6538"/>
      <c r="G6538"/>
    </row>
    <row r="6539" spans="1:7" ht="15" customHeight="1" x14ac:dyDescent="0.2">
      <c r="A6539"/>
      <c r="B6539"/>
      <c r="C6539"/>
      <c r="D6539"/>
      <c r="E6539"/>
      <c r="F6539"/>
      <c r="G6539"/>
    </row>
    <row r="6540" spans="1:7" ht="15" customHeight="1" x14ac:dyDescent="0.2">
      <c r="A6540"/>
      <c r="B6540"/>
      <c r="C6540"/>
      <c r="D6540"/>
      <c r="E6540"/>
      <c r="F6540"/>
      <c r="G6540"/>
    </row>
    <row r="6541" spans="1:7" ht="15" customHeight="1" x14ac:dyDescent="0.2">
      <c r="A6541"/>
      <c r="B6541"/>
      <c r="C6541"/>
      <c r="D6541"/>
      <c r="E6541"/>
      <c r="F6541"/>
      <c r="G6541"/>
    </row>
    <row r="6542" spans="1:7" ht="15" customHeight="1" x14ac:dyDescent="0.2">
      <c r="A6542"/>
      <c r="B6542"/>
      <c r="C6542"/>
      <c r="D6542"/>
      <c r="E6542"/>
      <c r="F6542"/>
      <c r="G6542"/>
    </row>
    <row r="6543" spans="1:7" ht="15" customHeight="1" x14ac:dyDescent="0.2">
      <c r="A6543"/>
      <c r="B6543"/>
      <c r="C6543"/>
      <c r="D6543"/>
      <c r="E6543"/>
      <c r="F6543"/>
      <c r="G6543"/>
    </row>
    <row r="6544" spans="1:7" ht="15" customHeight="1" x14ac:dyDescent="0.2">
      <c r="A6544"/>
      <c r="B6544"/>
      <c r="C6544"/>
      <c r="D6544"/>
      <c r="E6544"/>
      <c r="F6544"/>
      <c r="G6544"/>
    </row>
    <row r="6545" spans="1:7" ht="15" customHeight="1" x14ac:dyDescent="0.2">
      <c r="A6545"/>
      <c r="B6545"/>
      <c r="C6545"/>
      <c r="D6545"/>
      <c r="E6545"/>
      <c r="F6545"/>
      <c r="G6545"/>
    </row>
    <row r="6546" spans="1:7" ht="15" customHeight="1" x14ac:dyDescent="0.2">
      <c r="A6546"/>
      <c r="B6546"/>
      <c r="C6546"/>
      <c r="D6546"/>
      <c r="E6546"/>
      <c r="F6546"/>
      <c r="G6546"/>
    </row>
    <row r="6547" spans="1:7" ht="15" customHeight="1" x14ac:dyDescent="0.2">
      <c r="A6547"/>
      <c r="B6547"/>
      <c r="C6547"/>
      <c r="D6547"/>
      <c r="E6547"/>
      <c r="F6547"/>
      <c r="G6547"/>
    </row>
    <row r="6548" spans="1:7" ht="15" customHeight="1" x14ac:dyDescent="0.2">
      <c r="A6548"/>
      <c r="B6548"/>
      <c r="C6548"/>
      <c r="D6548"/>
      <c r="E6548"/>
      <c r="F6548"/>
      <c r="G6548"/>
    </row>
    <row r="6549" spans="1:7" ht="15" customHeight="1" x14ac:dyDescent="0.2">
      <c r="A6549"/>
      <c r="B6549"/>
      <c r="C6549"/>
      <c r="D6549"/>
      <c r="E6549"/>
      <c r="F6549"/>
      <c r="G6549"/>
    </row>
    <row r="6550" spans="1:7" ht="15" customHeight="1" x14ac:dyDescent="0.2">
      <c r="A6550"/>
      <c r="B6550"/>
      <c r="C6550"/>
      <c r="D6550"/>
      <c r="E6550"/>
      <c r="F6550"/>
      <c r="G6550"/>
    </row>
    <row r="6551" spans="1:7" ht="15" customHeight="1" x14ac:dyDescent="0.2">
      <c r="A6551"/>
      <c r="B6551"/>
      <c r="C6551"/>
      <c r="D6551"/>
      <c r="E6551"/>
      <c r="F6551"/>
      <c r="G6551"/>
    </row>
    <row r="6552" spans="1:7" ht="15" customHeight="1" x14ac:dyDescent="0.2">
      <c r="A6552"/>
      <c r="B6552"/>
      <c r="C6552"/>
      <c r="D6552"/>
      <c r="E6552"/>
      <c r="F6552"/>
      <c r="G6552"/>
    </row>
    <row r="6553" spans="1:7" ht="15" customHeight="1" x14ac:dyDescent="0.2">
      <c r="A6553"/>
      <c r="B6553"/>
      <c r="C6553"/>
      <c r="D6553"/>
      <c r="E6553"/>
      <c r="F6553"/>
      <c r="G6553"/>
    </row>
    <row r="6554" spans="1:7" ht="15" customHeight="1" x14ac:dyDescent="0.2">
      <c r="A6554"/>
      <c r="B6554"/>
      <c r="C6554"/>
      <c r="D6554"/>
      <c r="E6554"/>
      <c r="F6554"/>
      <c r="G6554"/>
    </row>
    <row r="6555" spans="1:7" ht="15" customHeight="1" x14ac:dyDescent="0.2">
      <c r="A6555"/>
      <c r="B6555"/>
      <c r="C6555"/>
      <c r="D6555"/>
      <c r="E6555"/>
      <c r="F6555"/>
      <c r="G6555"/>
    </row>
    <row r="6556" spans="1:7" ht="15" customHeight="1" x14ac:dyDescent="0.2">
      <c r="A6556"/>
      <c r="B6556"/>
      <c r="C6556"/>
      <c r="D6556"/>
      <c r="E6556"/>
      <c r="F6556"/>
      <c r="G6556"/>
    </row>
    <row r="6557" spans="1:7" ht="15" customHeight="1" x14ac:dyDescent="0.2">
      <c r="A6557"/>
      <c r="B6557"/>
      <c r="C6557"/>
      <c r="D6557"/>
      <c r="E6557"/>
      <c r="F6557"/>
      <c r="G6557"/>
    </row>
    <row r="6558" spans="1:7" ht="15" customHeight="1" x14ac:dyDescent="0.2">
      <c r="A6558"/>
      <c r="B6558"/>
      <c r="C6558"/>
      <c r="D6558"/>
      <c r="E6558"/>
      <c r="F6558"/>
      <c r="G6558"/>
    </row>
    <row r="6559" spans="1:7" ht="15" customHeight="1" x14ac:dyDescent="0.2">
      <c r="A6559"/>
      <c r="B6559"/>
      <c r="C6559"/>
      <c r="D6559"/>
      <c r="E6559"/>
      <c r="F6559"/>
      <c r="G6559"/>
    </row>
    <row r="6560" spans="1:7" ht="15" customHeight="1" x14ac:dyDescent="0.2">
      <c r="A6560"/>
      <c r="B6560"/>
      <c r="C6560"/>
      <c r="D6560"/>
      <c r="E6560"/>
      <c r="F6560"/>
      <c r="G6560"/>
    </row>
    <row r="6561" spans="1:7" ht="15" customHeight="1" x14ac:dyDescent="0.2">
      <c r="A6561"/>
      <c r="B6561"/>
      <c r="C6561"/>
      <c r="D6561"/>
      <c r="E6561"/>
      <c r="F6561"/>
      <c r="G6561"/>
    </row>
    <row r="6562" spans="1:7" ht="15" customHeight="1" x14ac:dyDescent="0.2">
      <c r="A6562"/>
      <c r="B6562"/>
      <c r="C6562"/>
      <c r="D6562"/>
      <c r="E6562"/>
      <c r="F6562"/>
      <c r="G6562"/>
    </row>
    <row r="6563" spans="1:7" ht="15" customHeight="1" x14ac:dyDescent="0.2">
      <c r="A6563"/>
      <c r="B6563"/>
      <c r="C6563"/>
      <c r="D6563"/>
      <c r="E6563"/>
      <c r="F6563"/>
      <c r="G6563"/>
    </row>
    <row r="6564" spans="1:7" ht="15" customHeight="1" x14ac:dyDescent="0.2">
      <c r="A6564"/>
      <c r="B6564"/>
      <c r="C6564"/>
      <c r="D6564"/>
      <c r="E6564"/>
      <c r="F6564"/>
      <c r="G6564"/>
    </row>
    <row r="6565" spans="1:7" ht="15" customHeight="1" x14ac:dyDescent="0.2">
      <c r="A6565"/>
      <c r="B6565"/>
      <c r="C6565"/>
      <c r="D6565"/>
      <c r="E6565"/>
      <c r="F6565"/>
      <c r="G6565"/>
    </row>
    <row r="6566" spans="1:7" ht="15" customHeight="1" x14ac:dyDescent="0.2">
      <c r="A6566"/>
      <c r="B6566"/>
      <c r="C6566"/>
      <c r="D6566"/>
      <c r="E6566"/>
      <c r="F6566"/>
      <c r="G6566"/>
    </row>
    <row r="6567" spans="1:7" ht="15" customHeight="1" x14ac:dyDescent="0.2">
      <c r="A6567"/>
      <c r="B6567"/>
      <c r="C6567"/>
      <c r="D6567"/>
      <c r="E6567"/>
      <c r="F6567"/>
      <c r="G6567"/>
    </row>
    <row r="6568" spans="1:7" ht="15" customHeight="1" x14ac:dyDescent="0.2">
      <c r="A6568"/>
      <c r="B6568"/>
      <c r="C6568"/>
      <c r="D6568"/>
      <c r="E6568"/>
      <c r="F6568"/>
      <c r="G6568"/>
    </row>
    <row r="6569" spans="1:7" ht="15" customHeight="1" x14ac:dyDescent="0.2">
      <c r="A6569"/>
      <c r="B6569"/>
      <c r="C6569"/>
      <c r="D6569"/>
      <c r="E6569"/>
      <c r="F6569"/>
      <c r="G6569"/>
    </row>
    <row r="6570" spans="1:7" ht="15" customHeight="1" x14ac:dyDescent="0.2">
      <c r="A6570"/>
      <c r="B6570"/>
      <c r="C6570"/>
      <c r="D6570"/>
      <c r="E6570"/>
      <c r="F6570"/>
      <c r="G6570"/>
    </row>
    <row r="6571" spans="1:7" ht="15" customHeight="1" x14ac:dyDescent="0.2">
      <c r="A6571"/>
      <c r="B6571"/>
      <c r="C6571"/>
      <c r="D6571"/>
      <c r="E6571"/>
      <c r="F6571"/>
      <c r="G6571"/>
    </row>
    <row r="6572" spans="1:7" ht="15" customHeight="1" x14ac:dyDescent="0.2">
      <c r="A6572"/>
      <c r="B6572"/>
      <c r="C6572"/>
      <c r="D6572"/>
      <c r="E6572"/>
      <c r="F6572"/>
      <c r="G6572"/>
    </row>
    <row r="6573" spans="1:7" ht="15" customHeight="1" x14ac:dyDescent="0.2">
      <c r="A6573"/>
      <c r="B6573"/>
      <c r="C6573"/>
      <c r="D6573"/>
      <c r="E6573"/>
      <c r="F6573"/>
      <c r="G6573"/>
    </row>
    <row r="6574" spans="1:7" ht="15" customHeight="1" x14ac:dyDescent="0.2">
      <c r="A6574"/>
      <c r="B6574"/>
      <c r="C6574"/>
      <c r="D6574"/>
      <c r="E6574"/>
      <c r="F6574"/>
      <c r="G6574"/>
    </row>
    <row r="6575" spans="1:7" ht="15" customHeight="1" x14ac:dyDescent="0.2">
      <c r="A6575"/>
      <c r="B6575"/>
      <c r="C6575"/>
      <c r="D6575"/>
      <c r="E6575"/>
      <c r="F6575"/>
      <c r="G6575"/>
    </row>
    <row r="6576" spans="1:7" ht="15" customHeight="1" x14ac:dyDescent="0.2">
      <c r="A6576"/>
      <c r="B6576"/>
      <c r="C6576"/>
      <c r="D6576"/>
      <c r="E6576"/>
      <c r="F6576"/>
      <c r="G6576"/>
    </row>
    <row r="6577" spans="1:7" ht="15" customHeight="1" x14ac:dyDescent="0.2">
      <c r="A6577"/>
      <c r="B6577"/>
      <c r="C6577"/>
      <c r="D6577"/>
      <c r="E6577"/>
      <c r="F6577"/>
      <c r="G6577"/>
    </row>
    <row r="6578" spans="1:7" ht="15" customHeight="1" x14ac:dyDescent="0.2">
      <c r="A6578"/>
      <c r="B6578"/>
      <c r="C6578"/>
      <c r="D6578"/>
      <c r="E6578"/>
      <c r="F6578"/>
      <c r="G6578"/>
    </row>
    <row r="6579" spans="1:7" ht="15" customHeight="1" x14ac:dyDescent="0.2">
      <c r="A6579"/>
      <c r="B6579"/>
      <c r="C6579"/>
      <c r="D6579"/>
      <c r="E6579"/>
      <c r="F6579"/>
      <c r="G6579"/>
    </row>
    <row r="6580" spans="1:7" ht="15" customHeight="1" x14ac:dyDescent="0.2">
      <c r="A6580"/>
      <c r="B6580"/>
      <c r="C6580"/>
      <c r="D6580"/>
      <c r="E6580"/>
      <c r="F6580"/>
      <c r="G6580"/>
    </row>
    <row r="6581" spans="1:7" ht="15" customHeight="1" x14ac:dyDescent="0.2">
      <c r="A6581"/>
      <c r="B6581"/>
      <c r="C6581"/>
      <c r="D6581"/>
      <c r="E6581"/>
      <c r="F6581"/>
      <c r="G6581"/>
    </row>
    <row r="6582" spans="1:7" ht="15" customHeight="1" x14ac:dyDescent="0.2">
      <c r="A6582"/>
      <c r="B6582"/>
      <c r="C6582"/>
      <c r="D6582"/>
      <c r="E6582"/>
      <c r="F6582"/>
      <c r="G6582"/>
    </row>
    <row r="6583" spans="1:7" ht="15" customHeight="1" x14ac:dyDescent="0.2">
      <c r="A6583"/>
      <c r="B6583"/>
      <c r="C6583"/>
      <c r="D6583"/>
      <c r="E6583"/>
      <c r="F6583"/>
      <c r="G6583"/>
    </row>
    <row r="6584" spans="1:7" ht="15" customHeight="1" x14ac:dyDescent="0.2">
      <c r="A6584"/>
      <c r="B6584"/>
      <c r="C6584"/>
      <c r="D6584"/>
      <c r="E6584"/>
      <c r="F6584"/>
      <c r="G6584"/>
    </row>
    <row r="6585" spans="1:7" ht="15" customHeight="1" x14ac:dyDescent="0.2">
      <c r="A6585"/>
      <c r="B6585"/>
      <c r="C6585"/>
      <c r="D6585"/>
      <c r="E6585"/>
      <c r="F6585"/>
      <c r="G6585"/>
    </row>
    <row r="6586" spans="1:7" ht="15" customHeight="1" x14ac:dyDescent="0.2">
      <c r="A6586"/>
      <c r="B6586"/>
      <c r="C6586"/>
      <c r="D6586"/>
      <c r="E6586"/>
      <c r="F6586"/>
      <c r="G6586"/>
    </row>
    <row r="6587" spans="1:7" ht="15" customHeight="1" x14ac:dyDescent="0.2">
      <c r="A6587"/>
      <c r="B6587"/>
      <c r="C6587"/>
      <c r="D6587"/>
      <c r="E6587"/>
      <c r="F6587"/>
      <c r="G6587"/>
    </row>
    <row r="6588" spans="1:7" ht="15" customHeight="1" x14ac:dyDescent="0.2">
      <c r="A6588"/>
      <c r="B6588"/>
      <c r="C6588"/>
      <c r="D6588"/>
      <c r="E6588"/>
      <c r="F6588"/>
      <c r="G6588"/>
    </row>
    <row r="6589" spans="1:7" ht="15" customHeight="1" x14ac:dyDescent="0.2">
      <c r="A6589"/>
      <c r="B6589"/>
      <c r="C6589"/>
      <c r="D6589"/>
      <c r="E6589"/>
      <c r="F6589"/>
      <c r="G6589"/>
    </row>
    <row r="6590" spans="1:7" ht="15" customHeight="1" x14ac:dyDescent="0.2">
      <c r="A6590"/>
      <c r="B6590"/>
      <c r="C6590"/>
      <c r="D6590"/>
      <c r="E6590"/>
      <c r="F6590"/>
      <c r="G6590"/>
    </row>
    <row r="6591" spans="1:7" ht="15" customHeight="1" x14ac:dyDescent="0.2">
      <c r="A6591"/>
      <c r="B6591"/>
      <c r="C6591"/>
      <c r="D6591"/>
      <c r="E6591"/>
      <c r="F6591"/>
      <c r="G6591"/>
    </row>
    <row r="6592" spans="1:7" ht="15" customHeight="1" x14ac:dyDescent="0.2">
      <c r="A6592"/>
      <c r="B6592"/>
      <c r="C6592"/>
      <c r="D6592"/>
      <c r="E6592"/>
      <c r="F6592"/>
      <c r="G6592"/>
    </row>
    <row r="6593" spans="1:7" ht="15" customHeight="1" x14ac:dyDescent="0.2">
      <c r="A6593"/>
      <c r="B6593"/>
      <c r="C6593"/>
      <c r="D6593"/>
      <c r="E6593"/>
      <c r="F6593"/>
      <c r="G6593"/>
    </row>
    <row r="6594" spans="1:7" ht="15" customHeight="1" x14ac:dyDescent="0.2">
      <c r="A6594"/>
      <c r="B6594"/>
      <c r="C6594"/>
      <c r="D6594"/>
      <c r="E6594"/>
      <c r="F6594"/>
      <c r="G6594"/>
    </row>
    <row r="6595" spans="1:7" ht="15" customHeight="1" x14ac:dyDescent="0.2">
      <c r="A6595"/>
      <c r="B6595"/>
      <c r="C6595"/>
      <c r="D6595"/>
      <c r="E6595"/>
      <c r="F6595"/>
      <c r="G6595"/>
    </row>
    <row r="6596" spans="1:7" ht="15" customHeight="1" x14ac:dyDescent="0.2">
      <c r="A6596"/>
      <c r="B6596"/>
      <c r="C6596"/>
      <c r="D6596"/>
      <c r="E6596"/>
      <c r="F6596"/>
      <c r="G6596"/>
    </row>
    <row r="6597" spans="1:7" ht="15" customHeight="1" x14ac:dyDescent="0.2">
      <c r="A6597"/>
      <c r="B6597"/>
      <c r="C6597"/>
      <c r="D6597"/>
      <c r="E6597"/>
      <c r="F6597"/>
      <c r="G6597"/>
    </row>
    <row r="6598" spans="1:7" ht="15" customHeight="1" x14ac:dyDescent="0.2">
      <c r="A6598"/>
      <c r="B6598"/>
      <c r="C6598"/>
      <c r="D6598"/>
      <c r="E6598"/>
      <c r="F6598"/>
      <c r="G6598"/>
    </row>
    <row r="6599" spans="1:7" ht="15" customHeight="1" x14ac:dyDescent="0.2">
      <c r="A6599"/>
      <c r="B6599"/>
      <c r="C6599"/>
      <c r="D6599"/>
      <c r="E6599"/>
      <c r="F6599"/>
      <c r="G6599"/>
    </row>
    <row r="6600" spans="1:7" ht="15" customHeight="1" x14ac:dyDescent="0.2">
      <c r="A6600"/>
      <c r="B6600"/>
      <c r="C6600"/>
      <c r="D6600"/>
      <c r="E6600"/>
      <c r="F6600"/>
      <c r="G6600"/>
    </row>
    <row r="6601" spans="1:7" ht="15" customHeight="1" x14ac:dyDescent="0.2">
      <c r="A6601"/>
      <c r="B6601"/>
      <c r="C6601"/>
      <c r="D6601"/>
      <c r="E6601"/>
      <c r="F6601"/>
      <c r="G6601"/>
    </row>
    <row r="6602" spans="1:7" ht="15" customHeight="1" x14ac:dyDescent="0.2">
      <c r="A6602"/>
      <c r="B6602"/>
      <c r="C6602"/>
      <c r="D6602"/>
      <c r="E6602"/>
      <c r="F6602"/>
      <c r="G6602"/>
    </row>
    <row r="6603" spans="1:7" ht="15" customHeight="1" x14ac:dyDescent="0.2">
      <c r="A6603"/>
      <c r="B6603"/>
      <c r="C6603"/>
      <c r="D6603"/>
      <c r="E6603"/>
      <c r="F6603"/>
      <c r="G6603"/>
    </row>
    <row r="6604" spans="1:7" ht="15" customHeight="1" x14ac:dyDescent="0.2">
      <c r="A6604"/>
      <c r="B6604"/>
      <c r="C6604"/>
      <c r="D6604"/>
      <c r="E6604"/>
      <c r="F6604"/>
      <c r="G6604"/>
    </row>
    <row r="6605" spans="1:7" ht="15" customHeight="1" x14ac:dyDescent="0.2">
      <c r="A6605"/>
      <c r="B6605"/>
      <c r="C6605"/>
      <c r="D6605"/>
      <c r="E6605"/>
      <c r="F6605"/>
      <c r="G6605"/>
    </row>
    <row r="6606" spans="1:7" ht="15" customHeight="1" x14ac:dyDescent="0.2">
      <c r="A6606"/>
      <c r="B6606"/>
      <c r="C6606"/>
      <c r="D6606"/>
      <c r="E6606"/>
      <c r="F6606"/>
      <c r="G6606"/>
    </row>
    <row r="6607" spans="1:7" ht="15" customHeight="1" x14ac:dyDescent="0.2">
      <c r="A6607"/>
      <c r="B6607"/>
      <c r="C6607"/>
      <c r="D6607"/>
      <c r="E6607"/>
      <c r="F6607"/>
      <c r="G6607"/>
    </row>
    <row r="6608" spans="1:7" ht="15" customHeight="1" x14ac:dyDescent="0.2">
      <c r="A6608"/>
      <c r="B6608"/>
      <c r="C6608"/>
      <c r="D6608"/>
      <c r="E6608"/>
      <c r="F6608"/>
      <c r="G6608"/>
    </row>
    <row r="6609" spans="1:7" ht="15" customHeight="1" x14ac:dyDescent="0.2">
      <c r="A6609"/>
      <c r="B6609"/>
      <c r="C6609"/>
      <c r="D6609"/>
      <c r="E6609"/>
      <c r="F6609"/>
      <c r="G6609"/>
    </row>
    <row r="6610" spans="1:7" ht="15" customHeight="1" x14ac:dyDescent="0.2">
      <c r="A6610"/>
      <c r="B6610"/>
      <c r="C6610"/>
      <c r="D6610"/>
      <c r="E6610"/>
      <c r="F6610"/>
      <c r="G6610"/>
    </row>
    <row r="6611" spans="1:7" ht="15" customHeight="1" x14ac:dyDescent="0.2">
      <c r="A6611"/>
      <c r="B6611"/>
      <c r="C6611"/>
      <c r="D6611"/>
      <c r="E6611"/>
      <c r="F6611"/>
      <c r="G6611"/>
    </row>
    <row r="6612" spans="1:7" ht="15" customHeight="1" x14ac:dyDescent="0.2">
      <c r="A6612"/>
      <c r="B6612"/>
      <c r="C6612"/>
      <c r="D6612"/>
      <c r="E6612"/>
      <c r="F6612"/>
      <c r="G6612"/>
    </row>
    <row r="6613" spans="1:7" ht="15" customHeight="1" x14ac:dyDescent="0.2">
      <c r="A6613"/>
      <c r="B6613"/>
      <c r="C6613"/>
      <c r="D6613"/>
      <c r="E6613"/>
      <c r="F6613"/>
      <c r="G6613"/>
    </row>
    <row r="6614" spans="1:7" ht="15" customHeight="1" x14ac:dyDescent="0.2">
      <c r="A6614"/>
      <c r="B6614"/>
      <c r="C6614"/>
      <c r="D6614"/>
      <c r="E6614"/>
      <c r="F6614"/>
      <c r="G6614"/>
    </row>
    <row r="6615" spans="1:7" ht="15" customHeight="1" x14ac:dyDescent="0.2">
      <c r="A6615"/>
      <c r="B6615"/>
      <c r="C6615"/>
      <c r="D6615"/>
      <c r="E6615"/>
      <c r="F6615"/>
      <c r="G6615"/>
    </row>
    <row r="6616" spans="1:7" ht="15" customHeight="1" x14ac:dyDescent="0.2">
      <c r="A6616"/>
      <c r="B6616"/>
      <c r="C6616"/>
      <c r="D6616"/>
      <c r="E6616"/>
      <c r="F6616"/>
      <c r="G6616"/>
    </row>
    <row r="6617" spans="1:7" ht="15" customHeight="1" x14ac:dyDescent="0.2">
      <c r="A6617"/>
      <c r="B6617"/>
      <c r="C6617"/>
      <c r="D6617"/>
      <c r="E6617"/>
      <c r="F6617"/>
      <c r="G6617"/>
    </row>
    <row r="6618" spans="1:7" ht="15" customHeight="1" x14ac:dyDescent="0.2">
      <c r="A6618"/>
      <c r="B6618"/>
      <c r="C6618"/>
      <c r="D6618"/>
      <c r="E6618"/>
      <c r="F6618"/>
      <c r="G6618"/>
    </row>
    <row r="6619" spans="1:7" ht="15" customHeight="1" x14ac:dyDescent="0.2">
      <c r="A6619"/>
      <c r="B6619"/>
      <c r="C6619"/>
      <c r="D6619"/>
      <c r="E6619"/>
      <c r="F6619"/>
      <c r="G6619"/>
    </row>
    <row r="6620" spans="1:7" ht="15" customHeight="1" x14ac:dyDescent="0.2">
      <c r="A6620"/>
      <c r="B6620"/>
      <c r="C6620"/>
      <c r="D6620"/>
      <c r="E6620"/>
      <c r="F6620"/>
      <c r="G6620"/>
    </row>
    <row r="6621" spans="1:7" ht="15" customHeight="1" x14ac:dyDescent="0.2">
      <c r="A6621"/>
      <c r="B6621"/>
      <c r="C6621"/>
      <c r="D6621"/>
      <c r="E6621"/>
      <c r="F6621"/>
      <c r="G6621"/>
    </row>
    <row r="6622" spans="1:7" ht="15" customHeight="1" x14ac:dyDescent="0.2">
      <c r="A6622"/>
      <c r="B6622"/>
      <c r="C6622"/>
      <c r="D6622"/>
      <c r="E6622"/>
      <c r="F6622"/>
      <c r="G6622"/>
    </row>
    <row r="6623" spans="1:7" ht="15" customHeight="1" x14ac:dyDescent="0.2">
      <c r="A6623"/>
      <c r="B6623"/>
      <c r="C6623"/>
      <c r="D6623"/>
      <c r="E6623"/>
      <c r="F6623"/>
      <c r="G6623"/>
    </row>
    <row r="6624" spans="1:7" ht="15" customHeight="1" x14ac:dyDescent="0.2">
      <c r="A6624"/>
      <c r="B6624"/>
      <c r="C6624"/>
      <c r="D6624"/>
      <c r="E6624"/>
      <c r="F6624"/>
      <c r="G6624"/>
    </row>
    <row r="6625" spans="1:7" ht="15" customHeight="1" x14ac:dyDescent="0.2">
      <c r="A6625"/>
      <c r="B6625"/>
      <c r="C6625"/>
      <c r="D6625"/>
      <c r="E6625"/>
      <c r="F6625"/>
      <c r="G6625"/>
    </row>
    <row r="6626" spans="1:7" ht="15" customHeight="1" x14ac:dyDescent="0.2">
      <c r="A6626"/>
      <c r="B6626"/>
      <c r="C6626"/>
      <c r="D6626"/>
      <c r="E6626"/>
      <c r="F6626"/>
      <c r="G6626"/>
    </row>
    <row r="6627" spans="1:7" ht="15" customHeight="1" x14ac:dyDescent="0.2">
      <c r="A6627"/>
      <c r="B6627"/>
      <c r="C6627"/>
      <c r="D6627"/>
      <c r="E6627"/>
      <c r="F6627"/>
      <c r="G6627"/>
    </row>
    <row r="6628" spans="1:7" ht="15" customHeight="1" x14ac:dyDescent="0.2">
      <c r="A6628"/>
      <c r="B6628"/>
      <c r="C6628"/>
      <c r="D6628"/>
      <c r="E6628"/>
      <c r="F6628"/>
      <c r="G6628"/>
    </row>
    <row r="6629" spans="1:7" ht="15" customHeight="1" x14ac:dyDescent="0.2">
      <c r="A6629"/>
      <c r="B6629"/>
      <c r="C6629"/>
      <c r="D6629"/>
      <c r="E6629"/>
      <c r="F6629"/>
      <c r="G6629"/>
    </row>
    <row r="6630" spans="1:7" ht="15" customHeight="1" x14ac:dyDescent="0.2">
      <c r="A6630"/>
      <c r="B6630"/>
      <c r="C6630"/>
      <c r="D6630"/>
      <c r="E6630"/>
      <c r="F6630"/>
      <c r="G6630"/>
    </row>
    <row r="6631" spans="1:7" ht="15" customHeight="1" x14ac:dyDescent="0.2">
      <c r="A6631"/>
      <c r="B6631"/>
      <c r="C6631"/>
      <c r="D6631"/>
      <c r="E6631"/>
      <c r="F6631"/>
      <c r="G6631"/>
    </row>
    <row r="6632" spans="1:7" ht="15" customHeight="1" x14ac:dyDescent="0.2">
      <c r="A6632"/>
      <c r="B6632"/>
      <c r="C6632"/>
      <c r="D6632"/>
      <c r="E6632"/>
      <c r="F6632"/>
      <c r="G6632"/>
    </row>
    <row r="6633" spans="1:7" ht="15" customHeight="1" x14ac:dyDescent="0.2">
      <c r="A6633"/>
      <c r="B6633"/>
      <c r="C6633"/>
      <c r="D6633"/>
      <c r="E6633"/>
      <c r="F6633"/>
      <c r="G6633"/>
    </row>
    <row r="6634" spans="1:7" ht="15" customHeight="1" x14ac:dyDescent="0.2">
      <c r="A6634"/>
      <c r="B6634"/>
      <c r="C6634"/>
      <c r="D6634"/>
      <c r="E6634"/>
      <c r="F6634"/>
      <c r="G6634"/>
    </row>
    <row r="6635" spans="1:7" ht="15" customHeight="1" x14ac:dyDescent="0.2">
      <c r="A6635"/>
      <c r="B6635"/>
      <c r="C6635"/>
      <c r="D6635"/>
      <c r="E6635"/>
      <c r="F6635"/>
      <c r="G6635"/>
    </row>
    <row r="6636" spans="1:7" ht="15" customHeight="1" x14ac:dyDescent="0.2">
      <c r="A6636"/>
      <c r="B6636"/>
      <c r="C6636"/>
      <c r="D6636"/>
      <c r="E6636"/>
      <c r="F6636"/>
      <c r="G6636"/>
    </row>
    <row r="6637" spans="1:7" ht="15" customHeight="1" x14ac:dyDescent="0.2">
      <c r="A6637"/>
      <c r="B6637"/>
      <c r="C6637"/>
      <c r="D6637"/>
      <c r="E6637"/>
      <c r="F6637"/>
      <c r="G6637"/>
    </row>
    <row r="6638" spans="1:7" ht="15" customHeight="1" x14ac:dyDescent="0.2">
      <c r="A6638"/>
      <c r="B6638"/>
      <c r="C6638"/>
      <c r="D6638"/>
      <c r="E6638"/>
      <c r="F6638"/>
      <c r="G6638"/>
    </row>
    <row r="6639" spans="1:7" ht="15" customHeight="1" x14ac:dyDescent="0.2">
      <c r="A6639"/>
      <c r="B6639"/>
      <c r="C6639"/>
      <c r="D6639"/>
      <c r="E6639"/>
      <c r="F6639"/>
      <c r="G6639"/>
    </row>
    <row r="6640" spans="1:7" ht="15" customHeight="1" x14ac:dyDescent="0.2">
      <c r="A6640"/>
      <c r="B6640"/>
      <c r="C6640"/>
      <c r="D6640"/>
      <c r="E6640"/>
      <c r="F6640"/>
      <c r="G6640"/>
    </row>
    <row r="6641" spans="1:7" ht="15" customHeight="1" x14ac:dyDescent="0.2">
      <c r="A6641"/>
      <c r="B6641"/>
      <c r="C6641"/>
      <c r="D6641"/>
      <c r="E6641"/>
      <c r="F6641"/>
      <c r="G6641"/>
    </row>
    <row r="6642" spans="1:7" ht="15" customHeight="1" x14ac:dyDescent="0.2">
      <c r="A6642"/>
      <c r="B6642"/>
      <c r="C6642"/>
      <c r="D6642"/>
      <c r="E6642"/>
      <c r="F6642"/>
      <c r="G6642"/>
    </row>
    <row r="6643" spans="1:7" ht="15" customHeight="1" x14ac:dyDescent="0.2">
      <c r="A6643"/>
      <c r="B6643"/>
      <c r="C6643"/>
      <c r="D6643"/>
      <c r="E6643"/>
      <c r="F6643"/>
      <c r="G6643"/>
    </row>
    <row r="6644" spans="1:7" ht="15" customHeight="1" x14ac:dyDescent="0.2">
      <c r="A6644"/>
      <c r="B6644"/>
      <c r="C6644"/>
      <c r="D6644"/>
      <c r="E6644"/>
      <c r="F6644"/>
      <c r="G6644"/>
    </row>
    <row r="6645" spans="1:7" ht="15" customHeight="1" x14ac:dyDescent="0.2">
      <c r="A6645"/>
      <c r="B6645"/>
      <c r="C6645"/>
      <c r="D6645"/>
      <c r="E6645"/>
      <c r="F6645"/>
      <c r="G6645"/>
    </row>
    <row r="6646" spans="1:7" ht="15" customHeight="1" x14ac:dyDescent="0.2">
      <c r="A6646"/>
      <c r="B6646"/>
      <c r="C6646"/>
      <c r="D6646"/>
      <c r="E6646"/>
      <c r="F6646"/>
      <c r="G6646"/>
    </row>
    <row r="6647" spans="1:7" ht="15" customHeight="1" x14ac:dyDescent="0.2">
      <c r="A6647"/>
      <c r="B6647"/>
      <c r="C6647"/>
      <c r="D6647"/>
      <c r="E6647"/>
      <c r="F6647"/>
      <c r="G6647"/>
    </row>
    <row r="6648" spans="1:7" ht="15" customHeight="1" x14ac:dyDescent="0.2">
      <c r="A6648"/>
      <c r="B6648"/>
      <c r="C6648"/>
      <c r="D6648"/>
      <c r="E6648"/>
      <c r="F6648"/>
      <c r="G6648"/>
    </row>
    <row r="6649" spans="1:7" ht="15" customHeight="1" x14ac:dyDescent="0.2">
      <c r="A6649"/>
      <c r="B6649"/>
      <c r="C6649"/>
      <c r="D6649"/>
      <c r="E6649"/>
      <c r="F6649"/>
      <c r="G6649"/>
    </row>
    <row r="6650" spans="1:7" ht="15" customHeight="1" x14ac:dyDescent="0.2">
      <c r="A6650"/>
      <c r="B6650"/>
      <c r="C6650"/>
      <c r="D6650"/>
      <c r="E6650"/>
      <c r="F6650"/>
      <c r="G6650"/>
    </row>
    <row r="6651" spans="1:7" ht="15" customHeight="1" x14ac:dyDescent="0.2">
      <c r="A6651"/>
      <c r="B6651"/>
      <c r="C6651"/>
      <c r="D6651"/>
      <c r="E6651"/>
      <c r="F6651"/>
      <c r="G6651"/>
    </row>
    <row r="6652" spans="1:7" ht="15" customHeight="1" x14ac:dyDescent="0.2">
      <c r="A6652"/>
      <c r="B6652"/>
      <c r="C6652"/>
      <c r="D6652"/>
      <c r="E6652"/>
      <c r="F6652"/>
      <c r="G6652"/>
    </row>
    <row r="6653" spans="1:7" ht="15" customHeight="1" x14ac:dyDescent="0.2">
      <c r="A6653"/>
      <c r="B6653"/>
      <c r="C6653"/>
      <c r="D6653"/>
      <c r="E6653"/>
      <c r="F6653"/>
      <c r="G6653"/>
    </row>
    <row r="6654" spans="1:7" ht="15" customHeight="1" x14ac:dyDescent="0.2">
      <c r="A6654"/>
      <c r="B6654"/>
      <c r="C6654"/>
      <c r="D6654"/>
      <c r="E6654"/>
      <c r="F6654"/>
      <c r="G6654"/>
    </row>
    <row r="6655" spans="1:7" ht="15" customHeight="1" x14ac:dyDescent="0.2">
      <c r="A6655"/>
      <c r="B6655"/>
      <c r="C6655"/>
      <c r="D6655"/>
      <c r="E6655"/>
      <c r="F6655"/>
      <c r="G6655"/>
    </row>
    <row r="6656" spans="1:7" ht="15" customHeight="1" x14ac:dyDescent="0.2">
      <c r="A6656"/>
      <c r="B6656"/>
      <c r="C6656"/>
      <c r="D6656"/>
      <c r="E6656"/>
      <c r="F6656"/>
      <c r="G6656"/>
    </row>
    <row r="6657" spans="1:7" ht="15" customHeight="1" x14ac:dyDescent="0.2">
      <c r="A6657"/>
      <c r="B6657"/>
      <c r="C6657"/>
      <c r="D6657"/>
      <c r="E6657"/>
      <c r="F6657"/>
      <c r="G6657"/>
    </row>
    <row r="6658" spans="1:7" ht="15" customHeight="1" x14ac:dyDescent="0.2">
      <c r="A6658"/>
      <c r="B6658"/>
      <c r="C6658"/>
      <c r="D6658"/>
      <c r="E6658"/>
      <c r="F6658"/>
      <c r="G6658"/>
    </row>
    <row r="6659" spans="1:7" ht="15" customHeight="1" x14ac:dyDescent="0.2">
      <c r="A6659"/>
      <c r="B6659"/>
      <c r="C6659"/>
      <c r="D6659"/>
      <c r="E6659"/>
      <c r="F6659"/>
      <c r="G6659"/>
    </row>
    <row r="6660" spans="1:7" ht="15" customHeight="1" x14ac:dyDescent="0.2">
      <c r="A6660"/>
      <c r="B6660"/>
      <c r="C6660"/>
      <c r="D6660"/>
      <c r="E6660"/>
      <c r="F6660"/>
      <c r="G6660"/>
    </row>
    <row r="6661" spans="1:7" ht="15" customHeight="1" x14ac:dyDescent="0.2">
      <c r="A6661"/>
      <c r="B6661"/>
      <c r="C6661"/>
      <c r="D6661"/>
      <c r="E6661"/>
      <c r="F6661"/>
      <c r="G6661"/>
    </row>
    <row r="6662" spans="1:7" ht="15" customHeight="1" x14ac:dyDescent="0.2">
      <c r="A6662"/>
      <c r="B6662"/>
      <c r="C6662"/>
      <c r="D6662"/>
      <c r="E6662"/>
      <c r="F6662"/>
      <c r="G6662"/>
    </row>
    <row r="6663" spans="1:7" ht="15" customHeight="1" x14ac:dyDescent="0.2">
      <c r="A6663"/>
      <c r="B6663"/>
      <c r="C6663"/>
      <c r="D6663"/>
      <c r="E6663"/>
      <c r="F6663"/>
      <c r="G6663"/>
    </row>
    <row r="6664" spans="1:7" ht="15" customHeight="1" x14ac:dyDescent="0.2">
      <c r="A6664"/>
      <c r="B6664"/>
      <c r="C6664"/>
      <c r="D6664"/>
      <c r="E6664"/>
      <c r="F6664"/>
      <c r="G6664"/>
    </row>
    <row r="6665" spans="1:7" ht="15" customHeight="1" x14ac:dyDescent="0.2">
      <c r="A6665"/>
      <c r="B6665"/>
      <c r="C6665"/>
      <c r="D6665"/>
      <c r="E6665"/>
      <c r="F6665"/>
      <c r="G6665"/>
    </row>
    <row r="6666" spans="1:7" ht="15" customHeight="1" x14ac:dyDescent="0.2">
      <c r="A6666"/>
      <c r="B6666"/>
      <c r="C6666"/>
      <c r="D6666"/>
      <c r="E6666"/>
      <c r="F6666"/>
      <c r="G6666"/>
    </row>
    <row r="6667" spans="1:7" ht="15" customHeight="1" x14ac:dyDescent="0.2">
      <c r="A6667"/>
      <c r="B6667"/>
      <c r="C6667"/>
      <c r="D6667"/>
      <c r="E6667"/>
      <c r="F6667"/>
      <c r="G6667"/>
    </row>
    <row r="6668" spans="1:7" ht="15" customHeight="1" x14ac:dyDescent="0.2">
      <c r="A6668"/>
      <c r="B6668"/>
      <c r="C6668"/>
      <c r="D6668"/>
      <c r="E6668"/>
      <c r="F6668"/>
      <c r="G6668"/>
    </row>
    <row r="6669" spans="1:7" ht="15" customHeight="1" x14ac:dyDescent="0.2">
      <c r="A6669"/>
      <c r="B6669"/>
      <c r="C6669"/>
      <c r="D6669"/>
      <c r="E6669"/>
      <c r="F6669"/>
      <c r="G6669"/>
    </row>
    <row r="6670" spans="1:7" ht="15" customHeight="1" x14ac:dyDescent="0.2">
      <c r="A6670"/>
      <c r="B6670"/>
      <c r="C6670"/>
      <c r="D6670"/>
      <c r="E6670"/>
      <c r="F6670"/>
      <c r="G6670"/>
    </row>
    <row r="6671" spans="1:7" ht="15" customHeight="1" x14ac:dyDescent="0.2">
      <c r="A6671"/>
      <c r="B6671"/>
      <c r="C6671"/>
      <c r="D6671"/>
      <c r="E6671"/>
      <c r="F6671"/>
      <c r="G6671"/>
    </row>
    <row r="6672" spans="1:7" ht="15" customHeight="1" x14ac:dyDescent="0.2">
      <c r="A6672"/>
      <c r="B6672"/>
      <c r="C6672"/>
      <c r="D6672"/>
      <c r="E6672"/>
      <c r="F6672"/>
      <c r="G6672"/>
    </row>
    <row r="6673" spans="1:7" ht="15" customHeight="1" x14ac:dyDescent="0.2">
      <c r="A6673"/>
      <c r="B6673"/>
      <c r="C6673"/>
      <c r="D6673"/>
      <c r="E6673"/>
      <c r="F6673"/>
      <c r="G6673"/>
    </row>
    <row r="6674" spans="1:7" ht="15" customHeight="1" x14ac:dyDescent="0.2">
      <c r="A6674"/>
      <c r="B6674"/>
      <c r="C6674"/>
      <c r="D6674"/>
      <c r="E6674"/>
      <c r="F6674"/>
      <c r="G6674"/>
    </row>
    <row r="6675" spans="1:7" ht="15" customHeight="1" x14ac:dyDescent="0.2">
      <c r="A6675"/>
      <c r="B6675"/>
      <c r="C6675"/>
      <c r="D6675"/>
      <c r="E6675"/>
      <c r="F6675"/>
      <c r="G6675"/>
    </row>
    <row r="6676" spans="1:7" ht="15" customHeight="1" x14ac:dyDescent="0.2">
      <c r="A6676"/>
      <c r="B6676"/>
      <c r="C6676"/>
      <c r="D6676"/>
      <c r="E6676"/>
      <c r="F6676"/>
      <c r="G6676"/>
    </row>
    <row r="6677" spans="1:7" ht="15" customHeight="1" x14ac:dyDescent="0.2">
      <c r="A6677"/>
      <c r="B6677"/>
      <c r="C6677"/>
      <c r="D6677"/>
      <c r="E6677"/>
      <c r="F6677"/>
      <c r="G6677"/>
    </row>
    <row r="6678" spans="1:7" ht="15" customHeight="1" x14ac:dyDescent="0.2">
      <c r="A6678"/>
      <c r="B6678"/>
      <c r="C6678"/>
      <c r="D6678"/>
      <c r="E6678"/>
      <c r="F6678"/>
      <c r="G6678"/>
    </row>
    <row r="6679" spans="1:7" ht="15" customHeight="1" x14ac:dyDescent="0.2">
      <c r="A6679"/>
      <c r="B6679"/>
      <c r="C6679"/>
      <c r="D6679"/>
      <c r="E6679"/>
      <c r="F6679"/>
      <c r="G6679"/>
    </row>
    <row r="6680" spans="1:7" ht="15" customHeight="1" x14ac:dyDescent="0.2">
      <c r="A6680"/>
      <c r="B6680"/>
      <c r="C6680"/>
      <c r="D6680"/>
      <c r="E6680"/>
      <c r="F6680"/>
      <c r="G6680"/>
    </row>
    <row r="6681" spans="1:7" ht="15" customHeight="1" x14ac:dyDescent="0.2">
      <c r="A6681"/>
      <c r="B6681"/>
      <c r="C6681"/>
      <c r="D6681"/>
      <c r="E6681"/>
      <c r="F6681"/>
      <c r="G6681"/>
    </row>
    <row r="6682" spans="1:7" ht="15" customHeight="1" x14ac:dyDescent="0.2">
      <c r="A6682"/>
      <c r="B6682"/>
      <c r="C6682"/>
      <c r="D6682"/>
      <c r="E6682"/>
      <c r="F6682"/>
      <c r="G6682"/>
    </row>
    <row r="6683" spans="1:7" ht="15" customHeight="1" x14ac:dyDescent="0.2">
      <c r="A6683"/>
      <c r="B6683"/>
      <c r="C6683"/>
      <c r="D6683"/>
      <c r="E6683"/>
      <c r="F6683"/>
      <c r="G6683"/>
    </row>
    <row r="6684" spans="1:7" ht="15" customHeight="1" x14ac:dyDescent="0.2">
      <c r="A6684"/>
      <c r="B6684"/>
      <c r="C6684"/>
      <c r="D6684"/>
      <c r="E6684"/>
      <c r="F6684"/>
      <c r="G6684"/>
    </row>
    <row r="6685" spans="1:7" ht="15" customHeight="1" x14ac:dyDescent="0.2">
      <c r="A6685"/>
      <c r="B6685"/>
      <c r="C6685"/>
      <c r="D6685"/>
      <c r="E6685"/>
      <c r="F6685"/>
      <c r="G6685"/>
    </row>
    <row r="6686" spans="1:7" ht="15" customHeight="1" x14ac:dyDescent="0.2">
      <c r="A6686"/>
      <c r="B6686"/>
      <c r="C6686"/>
      <c r="D6686"/>
      <c r="E6686"/>
      <c r="F6686"/>
      <c r="G6686"/>
    </row>
    <row r="6687" spans="1:7" ht="15" customHeight="1" x14ac:dyDescent="0.2">
      <c r="A6687"/>
      <c r="B6687"/>
      <c r="C6687"/>
      <c r="D6687"/>
      <c r="E6687"/>
      <c r="F6687"/>
      <c r="G6687"/>
    </row>
    <row r="6688" spans="1:7" ht="15" customHeight="1" x14ac:dyDescent="0.2">
      <c r="A6688"/>
      <c r="B6688"/>
      <c r="C6688"/>
      <c r="D6688"/>
      <c r="E6688"/>
      <c r="F6688"/>
      <c r="G6688"/>
    </row>
    <row r="6689" spans="1:7" ht="15" customHeight="1" x14ac:dyDescent="0.2">
      <c r="A6689"/>
      <c r="B6689"/>
      <c r="C6689"/>
      <c r="D6689"/>
      <c r="E6689"/>
      <c r="F6689"/>
      <c r="G6689"/>
    </row>
    <row r="6690" spans="1:7" ht="15" customHeight="1" x14ac:dyDescent="0.2">
      <c r="A6690"/>
      <c r="B6690"/>
      <c r="C6690"/>
      <c r="D6690"/>
      <c r="E6690"/>
      <c r="F6690"/>
      <c r="G6690"/>
    </row>
    <row r="6691" spans="1:7" ht="15" customHeight="1" x14ac:dyDescent="0.2">
      <c r="A6691"/>
      <c r="B6691"/>
      <c r="C6691"/>
      <c r="D6691"/>
      <c r="E6691"/>
      <c r="F6691"/>
      <c r="G6691"/>
    </row>
    <row r="6692" spans="1:7" ht="15" customHeight="1" x14ac:dyDescent="0.2">
      <c r="A6692"/>
      <c r="B6692"/>
      <c r="C6692"/>
      <c r="D6692"/>
      <c r="E6692"/>
      <c r="F6692"/>
      <c r="G6692"/>
    </row>
    <row r="6693" spans="1:7" ht="15" customHeight="1" x14ac:dyDescent="0.2">
      <c r="A6693"/>
      <c r="B6693"/>
      <c r="C6693"/>
      <c r="D6693"/>
      <c r="E6693"/>
      <c r="F6693"/>
      <c r="G6693"/>
    </row>
    <row r="6694" spans="1:7" ht="15" customHeight="1" x14ac:dyDescent="0.2">
      <c r="A6694"/>
      <c r="B6694"/>
      <c r="C6694"/>
      <c r="D6694"/>
      <c r="E6694"/>
      <c r="F6694"/>
      <c r="G6694"/>
    </row>
    <row r="6695" spans="1:7" ht="15" customHeight="1" x14ac:dyDescent="0.2">
      <c r="A6695"/>
      <c r="B6695"/>
      <c r="C6695"/>
      <c r="D6695"/>
      <c r="E6695"/>
      <c r="F6695"/>
      <c r="G6695"/>
    </row>
    <row r="6696" spans="1:7" ht="15" customHeight="1" x14ac:dyDescent="0.2">
      <c r="A6696"/>
      <c r="B6696"/>
      <c r="C6696"/>
      <c r="D6696"/>
      <c r="E6696"/>
      <c r="F6696"/>
      <c r="G6696"/>
    </row>
    <row r="6697" spans="1:7" ht="15" customHeight="1" x14ac:dyDescent="0.2">
      <c r="A6697"/>
      <c r="B6697"/>
      <c r="C6697"/>
      <c r="D6697"/>
      <c r="E6697"/>
      <c r="F6697"/>
      <c r="G6697"/>
    </row>
    <row r="6698" spans="1:7" ht="15" customHeight="1" x14ac:dyDescent="0.2">
      <c r="A6698"/>
      <c r="B6698"/>
      <c r="C6698"/>
      <c r="D6698"/>
      <c r="E6698"/>
      <c r="F6698"/>
      <c r="G6698"/>
    </row>
    <row r="6699" spans="1:7" ht="15" customHeight="1" x14ac:dyDescent="0.2">
      <c r="A6699"/>
      <c r="B6699"/>
      <c r="C6699"/>
      <c r="D6699"/>
      <c r="E6699"/>
      <c r="F6699"/>
      <c r="G6699"/>
    </row>
    <row r="6700" spans="1:7" ht="15" customHeight="1" x14ac:dyDescent="0.2">
      <c r="A6700"/>
      <c r="B6700"/>
      <c r="C6700"/>
      <c r="D6700"/>
      <c r="E6700"/>
      <c r="F6700"/>
      <c r="G6700"/>
    </row>
    <row r="6701" spans="1:7" ht="15" customHeight="1" x14ac:dyDescent="0.2">
      <c r="A6701"/>
      <c r="B6701"/>
      <c r="C6701"/>
      <c r="D6701"/>
      <c r="E6701"/>
      <c r="F6701"/>
      <c r="G6701"/>
    </row>
    <row r="6702" spans="1:7" ht="15" customHeight="1" x14ac:dyDescent="0.2">
      <c r="A6702"/>
      <c r="B6702"/>
      <c r="C6702"/>
      <c r="D6702"/>
      <c r="E6702"/>
      <c r="F6702"/>
      <c r="G6702"/>
    </row>
    <row r="6703" spans="1:7" ht="15" customHeight="1" x14ac:dyDescent="0.2">
      <c r="A6703"/>
      <c r="B6703"/>
      <c r="C6703"/>
      <c r="D6703"/>
      <c r="E6703"/>
      <c r="F6703"/>
      <c r="G6703"/>
    </row>
    <row r="6704" spans="1:7" ht="15" customHeight="1" x14ac:dyDescent="0.2">
      <c r="A6704"/>
      <c r="B6704"/>
      <c r="C6704"/>
      <c r="D6704"/>
      <c r="E6704"/>
      <c r="F6704"/>
      <c r="G6704"/>
    </row>
    <row r="6705" spans="1:7" ht="15" customHeight="1" x14ac:dyDescent="0.2">
      <c r="A6705"/>
      <c r="B6705"/>
      <c r="C6705"/>
      <c r="D6705"/>
      <c r="E6705"/>
      <c r="F6705"/>
      <c r="G6705"/>
    </row>
    <row r="6706" spans="1:7" ht="15" customHeight="1" x14ac:dyDescent="0.2">
      <c r="A6706"/>
      <c r="B6706"/>
      <c r="C6706"/>
      <c r="D6706"/>
      <c r="E6706"/>
      <c r="F6706"/>
      <c r="G6706"/>
    </row>
    <row r="6707" spans="1:7" ht="15" customHeight="1" x14ac:dyDescent="0.2">
      <c r="A6707"/>
      <c r="B6707"/>
      <c r="C6707"/>
      <c r="D6707"/>
      <c r="E6707"/>
      <c r="F6707"/>
      <c r="G6707"/>
    </row>
    <row r="6708" spans="1:7" ht="15" customHeight="1" x14ac:dyDescent="0.2">
      <c r="A6708"/>
      <c r="B6708"/>
      <c r="C6708"/>
      <c r="D6708"/>
      <c r="E6708"/>
      <c r="F6708"/>
      <c r="G6708"/>
    </row>
    <row r="6709" spans="1:7" ht="15" customHeight="1" x14ac:dyDescent="0.2">
      <c r="A6709"/>
      <c r="B6709"/>
      <c r="C6709"/>
      <c r="D6709"/>
      <c r="E6709"/>
      <c r="F6709"/>
      <c r="G6709"/>
    </row>
    <row r="6710" spans="1:7" ht="15" customHeight="1" x14ac:dyDescent="0.2">
      <c r="A6710"/>
      <c r="B6710"/>
      <c r="C6710"/>
      <c r="D6710"/>
      <c r="E6710"/>
      <c r="F6710"/>
      <c r="G6710"/>
    </row>
    <row r="6711" spans="1:7" ht="15" customHeight="1" x14ac:dyDescent="0.2">
      <c r="A6711"/>
      <c r="B6711"/>
      <c r="C6711"/>
      <c r="D6711"/>
      <c r="E6711"/>
      <c r="F6711"/>
      <c r="G6711"/>
    </row>
    <row r="6712" spans="1:7" ht="15" customHeight="1" x14ac:dyDescent="0.2">
      <c r="A6712"/>
      <c r="B6712"/>
      <c r="C6712"/>
      <c r="D6712"/>
      <c r="E6712"/>
      <c r="F6712"/>
      <c r="G6712"/>
    </row>
    <row r="6713" spans="1:7" ht="15" customHeight="1" x14ac:dyDescent="0.2">
      <c r="A6713"/>
      <c r="B6713"/>
      <c r="C6713"/>
      <c r="D6713"/>
      <c r="E6713"/>
      <c r="F6713"/>
      <c r="G6713"/>
    </row>
    <row r="6714" spans="1:7" ht="15" customHeight="1" x14ac:dyDescent="0.2">
      <c r="A6714"/>
      <c r="B6714"/>
      <c r="C6714"/>
      <c r="D6714"/>
      <c r="E6714"/>
      <c r="F6714"/>
      <c r="G6714"/>
    </row>
    <row r="6715" spans="1:7" ht="15" customHeight="1" x14ac:dyDescent="0.2">
      <c r="A6715"/>
      <c r="B6715"/>
      <c r="C6715"/>
      <c r="D6715"/>
      <c r="E6715"/>
      <c r="F6715"/>
      <c r="G6715"/>
    </row>
    <row r="6716" spans="1:7" ht="15" customHeight="1" x14ac:dyDescent="0.2">
      <c r="A6716"/>
      <c r="B6716"/>
      <c r="C6716"/>
      <c r="D6716"/>
      <c r="E6716"/>
      <c r="F6716"/>
      <c r="G6716"/>
    </row>
    <row r="6717" spans="1:7" ht="15" customHeight="1" x14ac:dyDescent="0.2">
      <c r="A6717"/>
      <c r="B6717"/>
      <c r="C6717"/>
      <c r="D6717"/>
      <c r="E6717"/>
      <c r="F6717"/>
      <c r="G6717"/>
    </row>
    <row r="6718" spans="1:7" ht="15" customHeight="1" x14ac:dyDescent="0.2">
      <c r="A6718"/>
      <c r="B6718"/>
      <c r="C6718"/>
      <c r="D6718"/>
      <c r="E6718"/>
      <c r="F6718"/>
      <c r="G6718"/>
    </row>
    <row r="6719" spans="1:7" ht="15" customHeight="1" x14ac:dyDescent="0.2">
      <c r="A6719"/>
      <c r="B6719"/>
      <c r="C6719"/>
      <c r="D6719"/>
      <c r="E6719"/>
      <c r="F6719"/>
      <c r="G6719"/>
    </row>
    <row r="6720" spans="1:7" ht="15" customHeight="1" x14ac:dyDescent="0.2">
      <c r="A6720"/>
      <c r="B6720"/>
      <c r="C6720"/>
      <c r="D6720"/>
      <c r="E6720"/>
      <c r="F6720"/>
      <c r="G6720"/>
    </row>
    <row r="6721" spans="1:7" ht="15" customHeight="1" x14ac:dyDescent="0.2">
      <c r="A6721"/>
      <c r="B6721"/>
      <c r="C6721"/>
      <c r="D6721"/>
      <c r="E6721"/>
      <c r="F6721"/>
      <c r="G6721"/>
    </row>
    <row r="6722" spans="1:7" ht="15" customHeight="1" x14ac:dyDescent="0.2">
      <c r="A6722"/>
      <c r="B6722"/>
      <c r="C6722"/>
      <c r="D6722"/>
      <c r="E6722"/>
      <c r="F6722"/>
      <c r="G6722"/>
    </row>
    <row r="6723" spans="1:7" ht="15" customHeight="1" x14ac:dyDescent="0.2">
      <c r="A6723"/>
      <c r="B6723"/>
      <c r="C6723"/>
      <c r="D6723"/>
      <c r="E6723"/>
      <c r="F6723"/>
      <c r="G6723"/>
    </row>
    <row r="6724" spans="1:7" ht="15" customHeight="1" x14ac:dyDescent="0.2">
      <c r="A6724"/>
      <c r="B6724"/>
      <c r="C6724"/>
      <c r="D6724"/>
      <c r="E6724"/>
      <c r="F6724"/>
      <c r="G6724"/>
    </row>
    <row r="6725" spans="1:7" ht="15" customHeight="1" x14ac:dyDescent="0.2">
      <c r="A6725"/>
      <c r="B6725"/>
      <c r="C6725"/>
      <c r="D6725"/>
      <c r="E6725"/>
      <c r="F6725"/>
      <c r="G6725"/>
    </row>
    <row r="6726" spans="1:7" ht="15" customHeight="1" x14ac:dyDescent="0.2">
      <c r="A6726"/>
      <c r="B6726"/>
      <c r="C6726"/>
      <c r="D6726"/>
      <c r="E6726"/>
      <c r="F6726"/>
      <c r="G6726"/>
    </row>
    <row r="6727" spans="1:7" ht="15" customHeight="1" x14ac:dyDescent="0.2">
      <c r="A6727"/>
      <c r="B6727"/>
      <c r="C6727"/>
      <c r="D6727"/>
      <c r="E6727"/>
      <c r="F6727"/>
      <c r="G6727"/>
    </row>
    <row r="6728" spans="1:7" ht="15" customHeight="1" x14ac:dyDescent="0.2">
      <c r="A6728"/>
      <c r="B6728"/>
      <c r="C6728"/>
      <c r="D6728"/>
      <c r="E6728"/>
      <c r="F6728"/>
      <c r="G6728"/>
    </row>
    <row r="6729" spans="1:7" ht="15" customHeight="1" x14ac:dyDescent="0.2">
      <c r="A6729"/>
      <c r="B6729"/>
      <c r="C6729"/>
      <c r="D6729"/>
      <c r="E6729"/>
      <c r="F6729"/>
      <c r="G6729"/>
    </row>
    <row r="6730" spans="1:7" ht="15" customHeight="1" x14ac:dyDescent="0.2">
      <c r="A6730"/>
      <c r="B6730"/>
      <c r="C6730"/>
      <c r="D6730"/>
      <c r="E6730"/>
      <c r="F6730"/>
      <c r="G6730"/>
    </row>
    <row r="6731" spans="1:7" ht="15" customHeight="1" x14ac:dyDescent="0.2">
      <c r="A6731"/>
      <c r="B6731"/>
      <c r="C6731"/>
      <c r="D6731"/>
      <c r="E6731"/>
      <c r="F6731"/>
      <c r="G6731"/>
    </row>
    <row r="6732" spans="1:7" ht="15" customHeight="1" x14ac:dyDescent="0.2">
      <c r="A6732"/>
      <c r="B6732"/>
      <c r="C6732"/>
      <c r="D6732"/>
      <c r="E6732"/>
      <c r="F6732"/>
      <c r="G6732"/>
    </row>
    <row r="6733" spans="1:7" ht="15" customHeight="1" x14ac:dyDescent="0.2">
      <c r="A6733"/>
      <c r="B6733"/>
      <c r="C6733"/>
      <c r="D6733"/>
      <c r="E6733"/>
      <c r="F6733"/>
      <c r="G6733"/>
    </row>
    <row r="6734" spans="1:7" ht="15" customHeight="1" x14ac:dyDescent="0.2">
      <c r="A6734"/>
      <c r="B6734"/>
      <c r="C6734"/>
      <c r="D6734"/>
      <c r="E6734"/>
      <c r="F6734"/>
      <c r="G6734"/>
    </row>
    <row r="6735" spans="1:7" ht="15" customHeight="1" x14ac:dyDescent="0.2">
      <c r="A6735"/>
      <c r="B6735"/>
      <c r="C6735"/>
      <c r="D6735"/>
      <c r="E6735"/>
      <c r="F6735"/>
      <c r="G6735"/>
    </row>
    <row r="6736" spans="1:7" ht="15" customHeight="1" x14ac:dyDescent="0.2">
      <c r="A6736"/>
      <c r="B6736"/>
      <c r="C6736"/>
      <c r="D6736"/>
      <c r="E6736"/>
      <c r="F6736"/>
      <c r="G6736"/>
    </row>
    <row r="6737" spans="1:7" ht="15" customHeight="1" x14ac:dyDescent="0.2">
      <c r="A6737"/>
      <c r="B6737"/>
      <c r="C6737"/>
      <c r="D6737"/>
      <c r="E6737"/>
      <c r="F6737"/>
      <c r="G6737"/>
    </row>
    <row r="6738" spans="1:7" ht="15" customHeight="1" x14ac:dyDescent="0.2">
      <c r="A6738"/>
      <c r="B6738"/>
      <c r="C6738"/>
      <c r="D6738"/>
      <c r="E6738"/>
      <c r="F6738"/>
      <c r="G6738"/>
    </row>
    <row r="6739" spans="1:7" ht="15" customHeight="1" x14ac:dyDescent="0.2">
      <c r="A6739"/>
      <c r="B6739"/>
      <c r="C6739"/>
      <c r="D6739"/>
      <c r="E6739"/>
      <c r="F6739"/>
      <c r="G6739"/>
    </row>
    <row r="6740" spans="1:7" ht="15" customHeight="1" x14ac:dyDescent="0.2">
      <c r="A6740"/>
      <c r="B6740"/>
      <c r="C6740"/>
      <c r="D6740"/>
      <c r="E6740"/>
      <c r="F6740"/>
      <c r="G6740"/>
    </row>
    <row r="6741" spans="1:7" ht="15" customHeight="1" x14ac:dyDescent="0.2">
      <c r="A6741"/>
      <c r="B6741"/>
      <c r="C6741"/>
      <c r="D6741"/>
      <c r="E6741"/>
      <c r="F6741"/>
      <c r="G6741"/>
    </row>
    <row r="6742" spans="1:7" ht="15" customHeight="1" x14ac:dyDescent="0.2">
      <c r="A6742"/>
      <c r="B6742"/>
      <c r="C6742"/>
      <c r="D6742"/>
      <c r="E6742"/>
      <c r="F6742"/>
      <c r="G6742"/>
    </row>
    <row r="6743" spans="1:7" ht="15" customHeight="1" x14ac:dyDescent="0.2">
      <c r="A6743"/>
      <c r="B6743"/>
      <c r="C6743"/>
      <c r="D6743"/>
      <c r="E6743"/>
      <c r="F6743"/>
      <c r="G6743"/>
    </row>
    <row r="6744" spans="1:7" ht="15" customHeight="1" x14ac:dyDescent="0.2">
      <c r="A6744"/>
      <c r="B6744"/>
      <c r="C6744"/>
      <c r="D6744"/>
      <c r="E6744"/>
      <c r="F6744"/>
      <c r="G6744"/>
    </row>
    <row r="6745" spans="1:7" ht="15" customHeight="1" x14ac:dyDescent="0.2">
      <c r="A6745"/>
      <c r="B6745"/>
      <c r="C6745"/>
      <c r="D6745"/>
      <c r="E6745"/>
      <c r="F6745"/>
      <c r="G6745"/>
    </row>
    <row r="6746" spans="1:7" ht="15" customHeight="1" x14ac:dyDescent="0.2">
      <c r="A6746"/>
      <c r="B6746"/>
      <c r="C6746"/>
      <c r="D6746"/>
      <c r="E6746"/>
      <c r="F6746"/>
      <c r="G6746"/>
    </row>
    <row r="6747" spans="1:7" ht="15" customHeight="1" x14ac:dyDescent="0.2">
      <c r="A6747"/>
      <c r="B6747"/>
      <c r="C6747"/>
      <c r="D6747"/>
      <c r="E6747"/>
      <c r="F6747"/>
      <c r="G6747"/>
    </row>
    <row r="6748" spans="1:7" ht="15" customHeight="1" x14ac:dyDescent="0.2">
      <c r="A6748"/>
      <c r="B6748"/>
      <c r="C6748"/>
      <c r="D6748"/>
      <c r="E6748"/>
      <c r="F6748"/>
      <c r="G6748"/>
    </row>
    <row r="6749" spans="1:7" ht="15" customHeight="1" x14ac:dyDescent="0.2">
      <c r="A6749"/>
      <c r="B6749"/>
      <c r="C6749"/>
      <c r="D6749"/>
      <c r="E6749"/>
      <c r="F6749"/>
      <c r="G6749"/>
    </row>
    <row r="6750" spans="1:7" ht="15" customHeight="1" x14ac:dyDescent="0.2">
      <c r="A6750"/>
      <c r="B6750"/>
      <c r="C6750"/>
      <c r="D6750"/>
      <c r="E6750"/>
      <c r="F6750"/>
      <c r="G6750"/>
    </row>
    <row r="6751" spans="1:7" ht="15" customHeight="1" x14ac:dyDescent="0.2">
      <c r="A6751"/>
      <c r="B6751"/>
      <c r="C6751"/>
      <c r="D6751"/>
      <c r="E6751"/>
      <c r="F6751"/>
      <c r="G6751"/>
    </row>
    <row r="6752" spans="1:7" ht="15" customHeight="1" x14ac:dyDescent="0.2">
      <c r="A6752"/>
      <c r="B6752"/>
      <c r="C6752"/>
      <c r="D6752"/>
      <c r="E6752"/>
      <c r="F6752"/>
      <c r="G6752"/>
    </row>
    <row r="6753" spans="1:7" ht="15" customHeight="1" x14ac:dyDescent="0.2">
      <c r="A6753"/>
      <c r="B6753"/>
      <c r="C6753"/>
      <c r="D6753"/>
      <c r="E6753"/>
      <c r="F6753"/>
      <c r="G6753"/>
    </row>
    <row r="6754" spans="1:7" ht="15" customHeight="1" x14ac:dyDescent="0.2">
      <c r="A6754"/>
      <c r="B6754"/>
      <c r="C6754"/>
      <c r="D6754"/>
      <c r="E6754"/>
      <c r="F6754"/>
      <c r="G6754"/>
    </row>
    <row r="6755" spans="1:7" ht="15" customHeight="1" x14ac:dyDescent="0.2">
      <c r="A6755"/>
      <c r="B6755"/>
      <c r="C6755"/>
      <c r="D6755"/>
      <c r="E6755"/>
      <c r="F6755"/>
      <c r="G6755"/>
    </row>
    <row r="6756" spans="1:7" ht="15" customHeight="1" x14ac:dyDescent="0.2">
      <c r="A6756"/>
      <c r="B6756"/>
      <c r="C6756"/>
      <c r="D6756"/>
      <c r="E6756"/>
      <c r="F6756"/>
      <c r="G6756"/>
    </row>
    <row r="6757" spans="1:7" ht="15" customHeight="1" x14ac:dyDescent="0.2">
      <c r="A6757"/>
      <c r="B6757"/>
      <c r="C6757"/>
      <c r="D6757"/>
      <c r="E6757"/>
      <c r="F6757"/>
      <c r="G6757"/>
    </row>
    <row r="6758" spans="1:7" ht="15" customHeight="1" x14ac:dyDescent="0.2">
      <c r="A6758"/>
      <c r="B6758"/>
      <c r="C6758"/>
      <c r="D6758"/>
      <c r="E6758"/>
      <c r="F6758"/>
      <c r="G6758"/>
    </row>
    <row r="6759" spans="1:7" ht="15" customHeight="1" x14ac:dyDescent="0.2">
      <c r="A6759"/>
      <c r="B6759"/>
      <c r="C6759"/>
      <c r="D6759"/>
      <c r="E6759"/>
      <c r="F6759"/>
      <c r="G6759"/>
    </row>
    <row r="6760" spans="1:7" ht="15" customHeight="1" x14ac:dyDescent="0.2">
      <c r="A6760"/>
      <c r="B6760"/>
      <c r="C6760"/>
      <c r="D6760"/>
      <c r="E6760"/>
      <c r="F6760"/>
      <c r="G6760"/>
    </row>
    <row r="6761" spans="1:7" ht="15" customHeight="1" x14ac:dyDescent="0.2">
      <c r="A6761"/>
      <c r="B6761"/>
      <c r="C6761"/>
      <c r="D6761"/>
      <c r="E6761"/>
      <c r="F6761"/>
      <c r="G6761"/>
    </row>
    <row r="6762" spans="1:7" ht="15" customHeight="1" x14ac:dyDescent="0.2">
      <c r="A6762"/>
      <c r="B6762"/>
      <c r="C6762"/>
      <c r="D6762"/>
      <c r="E6762"/>
      <c r="F6762"/>
      <c r="G6762"/>
    </row>
    <row r="6763" spans="1:7" ht="15" customHeight="1" x14ac:dyDescent="0.2">
      <c r="A6763"/>
      <c r="B6763"/>
      <c r="C6763"/>
      <c r="D6763"/>
      <c r="E6763"/>
      <c r="F6763"/>
      <c r="G6763"/>
    </row>
    <row r="6764" spans="1:7" ht="15" customHeight="1" x14ac:dyDescent="0.2">
      <c r="A6764"/>
      <c r="B6764"/>
      <c r="C6764"/>
      <c r="D6764"/>
      <c r="E6764"/>
      <c r="F6764"/>
      <c r="G6764"/>
    </row>
    <row r="6765" spans="1:7" ht="15" customHeight="1" x14ac:dyDescent="0.2">
      <c r="A6765"/>
      <c r="B6765"/>
      <c r="C6765"/>
      <c r="D6765"/>
      <c r="E6765"/>
      <c r="F6765"/>
      <c r="G6765"/>
    </row>
    <row r="6766" spans="1:7" ht="15" customHeight="1" x14ac:dyDescent="0.2">
      <c r="A6766"/>
      <c r="B6766"/>
      <c r="C6766"/>
      <c r="D6766"/>
      <c r="E6766"/>
      <c r="F6766"/>
      <c r="G6766"/>
    </row>
    <row r="6767" spans="1:7" ht="15" customHeight="1" x14ac:dyDescent="0.2">
      <c r="A6767"/>
      <c r="B6767"/>
      <c r="C6767"/>
      <c r="D6767"/>
      <c r="E6767"/>
      <c r="F6767"/>
      <c r="G6767"/>
    </row>
    <row r="6768" spans="1:7" ht="15" customHeight="1" x14ac:dyDescent="0.2">
      <c r="A6768"/>
      <c r="B6768"/>
      <c r="C6768"/>
      <c r="D6768"/>
      <c r="E6768"/>
      <c r="F6768"/>
      <c r="G6768"/>
    </row>
    <row r="6769" spans="1:7" ht="15" customHeight="1" x14ac:dyDescent="0.2">
      <c r="A6769"/>
      <c r="B6769"/>
      <c r="C6769"/>
      <c r="D6769"/>
      <c r="E6769"/>
      <c r="F6769"/>
      <c r="G6769"/>
    </row>
    <row r="6770" spans="1:7" ht="15" customHeight="1" x14ac:dyDescent="0.2">
      <c r="A6770"/>
      <c r="B6770"/>
      <c r="C6770"/>
      <c r="D6770"/>
      <c r="E6770"/>
      <c r="F6770"/>
      <c r="G6770"/>
    </row>
    <row r="6771" spans="1:7" ht="15" customHeight="1" x14ac:dyDescent="0.2">
      <c r="A6771"/>
      <c r="B6771"/>
      <c r="C6771"/>
      <c r="D6771"/>
      <c r="E6771"/>
      <c r="F6771"/>
      <c r="G6771"/>
    </row>
    <row r="6772" spans="1:7" ht="15" customHeight="1" x14ac:dyDescent="0.2">
      <c r="A6772"/>
      <c r="B6772"/>
      <c r="C6772"/>
      <c r="D6772"/>
      <c r="E6772"/>
      <c r="F6772"/>
      <c r="G6772"/>
    </row>
    <row r="6773" spans="1:7" ht="15" customHeight="1" x14ac:dyDescent="0.2">
      <c r="A6773"/>
      <c r="B6773"/>
      <c r="C6773"/>
      <c r="D6773"/>
      <c r="E6773"/>
      <c r="F6773"/>
      <c r="G6773"/>
    </row>
    <row r="6774" spans="1:7" ht="15" customHeight="1" x14ac:dyDescent="0.2">
      <c r="A6774"/>
      <c r="B6774"/>
      <c r="C6774"/>
      <c r="D6774"/>
      <c r="E6774"/>
      <c r="F6774"/>
      <c r="G6774"/>
    </row>
    <row r="6775" spans="1:7" ht="15" customHeight="1" x14ac:dyDescent="0.2">
      <c r="A6775"/>
      <c r="B6775"/>
      <c r="C6775"/>
      <c r="D6775"/>
      <c r="E6775"/>
      <c r="F6775"/>
      <c r="G6775"/>
    </row>
    <row r="6776" spans="1:7" ht="15" customHeight="1" x14ac:dyDescent="0.2">
      <c r="A6776"/>
      <c r="B6776"/>
      <c r="C6776"/>
      <c r="D6776"/>
      <c r="E6776"/>
      <c r="F6776"/>
      <c r="G6776"/>
    </row>
    <row r="6777" spans="1:7" ht="15" customHeight="1" x14ac:dyDescent="0.2">
      <c r="A6777"/>
      <c r="B6777"/>
      <c r="C6777"/>
      <c r="D6777"/>
      <c r="E6777"/>
      <c r="F6777"/>
      <c r="G6777"/>
    </row>
    <row r="6778" spans="1:7" ht="15" customHeight="1" x14ac:dyDescent="0.2">
      <c r="A6778"/>
      <c r="B6778"/>
      <c r="C6778"/>
      <c r="D6778"/>
      <c r="E6778"/>
      <c r="F6778"/>
      <c r="G6778"/>
    </row>
    <row r="6779" spans="1:7" ht="15" customHeight="1" x14ac:dyDescent="0.2">
      <c r="A6779"/>
      <c r="B6779"/>
      <c r="C6779"/>
      <c r="D6779"/>
      <c r="E6779"/>
      <c r="F6779"/>
      <c r="G6779"/>
    </row>
    <row r="6780" spans="1:7" ht="15" customHeight="1" x14ac:dyDescent="0.2">
      <c r="A6780"/>
      <c r="B6780"/>
      <c r="C6780"/>
      <c r="D6780"/>
      <c r="E6780"/>
      <c r="F6780"/>
      <c r="G6780"/>
    </row>
    <row r="6781" spans="1:7" ht="15" customHeight="1" x14ac:dyDescent="0.2">
      <c r="A6781"/>
      <c r="B6781"/>
      <c r="C6781"/>
      <c r="D6781"/>
      <c r="E6781"/>
      <c r="F6781"/>
      <c r="G6781"/>
    </row>
    <row r="6782" spans="1:7" ht="15" customHeight="1" x14ac:dyDescent="0.2">
      <c r="A6782"/>
      <c r="B6782"/>
      <c r="C6782"/>
      <c r="D6782"/>
      <c r="E6782"/>
      <c r="F6782"/>
      <c r="G6782"/>
    </row>
    <row r="6783" spans="1:7" ht="15" customHeight="1" x14ac:dyDescent="0.2">
      <c r="A6783"/>
      <c r="B6783"/>
      <c r="C6783"/>
      <c r="D6783"/>
      <c r="E6783"/>
      <c r="F6783"/>
      <c r="G6783"/>
    </row>
    <row r="6784" spans="1:7" ht="15" customHeight="1" x14ac:dyDescent="0.2">
      <c r="A6784"/>
      <c r="B6784"/>
      <c r="C6784"/>
      <c r="D6784"/>
      <c r="E6784"/>
      <c r="F6784"/>
      <c r="G6784"/>
    </row>
    <row r="6785" spans="1:7" ht="15" customHeight="1" x14ac:dyDescent="0.2">
      <c r="A6785"/>
      <c r="B6785"/>
      <c r="C6785"/>
      <c r="D6785"/>
      <c r="E6785"/>
      <c r="F6785"/>
      <c r="G6785"/>
    </row>
    <row r="6786" spans="1:7" ht="15" customHeight="1" x14ac:dyDescent="0.2">
      <c r="A6786"/>
      <c r="B6786"/>
      <c r="C6786"/>
      <c r="D6786"/>
      <c r="E6786"/>
      <c r="F6786"/>
      <c r="G6786"/>
    </row>
    <row r="6787" spans="1:7" ht="15" customHeight="1" x14ac:dyDescent="0.2">
      <c r="A6787"/>
      <c r="B6787"/>
      <c r="C6787"/>
      <c r="D6787"/>
      <c r="E6787"/>
      <c r="F6787"/>
      <c r="G6787"/>
    </row>
    <row r="6788" spans="1:7" ht="15" customHeight="1" x14ac:dyDescent="0.2">
      <c r="A6788"/>
      <c r="B6788"/>
      <c r="C6788"/>
      <c r="D6788"/>
      <c r="E6788"/>
      <c r="F6788"/>
      <c r="G6788"/>
    </row>
    <row r="6789" spans="1:7" ht="15" customHeight="1" x14ac:dyDescent="0.2">
      <c r="A6789"/>
      <c r="B6789"/>
      <c r="C6789"/>
      <c r="D6789"/>
      <c r="E6789"/>
      <c r="F6789"/>
      <c r="G6789"/>
    </row>
    <row r="6790" spans="1:7" ht="15" customHeight="1" x14ac:dyDescent="0.2">
      <c r="A6790"/>
      <c r="B6790"/>
      <c r="C6790"/>
      <c r="D6790"/>
      <c r="E6790"/>
      <c r="F6790"/>
      <c r="G6790"/>
    </row>
    <row r="6791" spans="1:7" ht="15" customHeight="1" x14ac:dyDescent="0.2">
      <c r="A6791"/>
      <c r="B6791"/>
      <c r="C6791"/>
      <c r="D6791"/>
      <c r="E6791"/>
      <c r="F6791"/>
      <c r="G6791"/>
    </row>
    <row r="6792" spans="1:7" ht="15" customHeight="1" x14ac:dyDescent="0.2">
      <c r="A6792"/>
      <c r="B6792"/>
      <c r="C6792"/>
      <c r="D6792"/>
      <c r="E6792"/>
      <c r="F6792"/>
      <c r="G6792"/>
    </row>
    <row r="6793" spans="1:7" ht="15" customHeight="1" x14ac:dyDescent="0.2">
      <c r="A6793"/>
      <c r="B6793"/>
      <c r="C6793"/>
      <c r="D6793"/>
      <c r="E6793"/>
      <c r="F6793"/>
      <c r="G6793"/>
    </row>
    <row r="6794" spans="1:7" ht="15" customHeight="1" x14ac:dyDescent="0.2">
      <c r="A6794"/>
      <c r="B6794"/>
      <c r="C6794"/>
      <c r="D6794"/>
      <c r="E6794"/>
      <c r="F6794"/>
      <c r="G6794"/>
    </row>
    <row r="6795" spans="1:7" ht="15" customHeight="1" x14ac:dyDescent="0.2">
      <c r="A6795"/>
      <c r="B6795"/>
      <c r="C6795"/>
      <c r="D6795"/>
      <c r="E6795"/>
      <c r="F6795"/>
      <c r="G6795"/>
    </row>
    <row r="6796" spans="1:7" ht="15" customHeight="1" x14ac:dyDescent="0.2">
      <c r="A6796"/>
      <c r="B6796"/>
      <c r="C6796"/>
      <c r="D6796"/>
      <c r="E6796"/>
      <c r="F6796"/>
      <c r="G6796"/>
    </row>
    <row r="6797" spans="1:7" ht="15" customHeight="1" x14ac:dyDescent="0.2">
      <c r="A6797"/>
      <c r="B6797"/>
      <c r="C6797"/>
      <c r="D6797"/>
      <c r="E6797"/>
      <c r="F6797"/>
      <c r="G6797"/>
    </row>
    <row r="6798" spans="1:7" ht="15" customHeight="1" x14ac:dyDescent="0.2">
      <c r="A6798"/>
      <c r="B6798"/>
      <c r="C6798"/>
      <c r="D6798"/>
      <c r="E6798"/>
      <c r="F6798"/>
      <c r="G6798"/>
    </row>
    <row r="6799" spans="1:7" ht="15" customHeight="1" x14ac:dyDescent="0.2">
      <c r="A6799"/>
      <c r="B6799"/>
      <c r="C6799"/>
      <c r="D6799"/>
      <c r="E6799"/>
      <c r="F6799"/>
      <c r="G6799"/>
    </row>
    <row r="6800" spans="1:7" ht="15" customHeight="1" x14ac:dyDescent="0.2">
      <c r="A6800"/>
      <c r="B6800"/>
      <c r="C6800"/>
      <c r="D6800"/>
      <c r="E6800"/>
      <c r="F6800"/>
      <c r="G6800"/>
    </row>
    <row r="6801" spans="1:7" ht="15" customHeight="1" x14ac:dyDescent="0.2">
      <c r="A6801"/>
      <c r="B6801"/>
      <c r="C6801"/>
      <c r="D6801"/>
      <c r="E6801"/>
      <c r="F6801"/>
      <c r="G6801"/>
    </row>
    <row r="6802" spans="1:7" ht="15" customHeight="1" x14ac:dyDescent="0.2">
      <c r="A6802"/>
      <c r="B6802"/>
      <c r="C6802"/>
      <c r="D6802"/>
      <c r="E6802"/>
      <c r="F6802"/>
      <c r="G6802"/>
    </row>
    <row r="6803" spans="1:7" ht="15" customHeight="1" x14ac:dyDescent="0.2">
      <c r="A6803"/>
      <c r="B6803"/>
      <c r="C6803"/>
      <c r="D6803"/>
      <c r="E6803"/>
      <c r="F6803"/>
      <c r="G6803"/>
    </row>
    <row r="6804" spans="1:7" ht="15" customHeight="1" x14ac:dyDescent="0.2">
      <c r="A6804"/>
      <c r="B6804"/>
      <c r="C6804"/>
      <c r="D6804"/>
      <c r="E6804"/>
      <c r="F6804"/>
      <c r="G6804"/>
    </row>
    <row r="6805" spans="1:7" ht="15" customHeight="1" x14ac:dyDescent="0.2">
      <c r="A6805"/>
      <c r="B6805"/>
      <c r="C6805"/>
      <c r="D6805"/>
      <c r="E6805"/>
      <c r="F6805"/>
      <c r="G6805"/>
    </row>
    <row r="6806" spans="1:7" ht="15" customHeight="1" x14ac:dyDescent="0.2">
      <c r="A6806"/>
      <c r="B6806"/>
      <c r="C6806"/>
      <c r="D6806"/>
      <c r="E6806"/>
      <c r="F6806"/>
      <c r="G6806"/>
    </row>
    <row r="6807" spans="1:7" ht="15" customHeight="1" x14ac:dyDescent="0.2">
      <c r="A6807"/>
      <c r="B6807"/>
      <c r="C6807"/>
      <c r="D6807"/>
      <c r="E6807"/>
      <c r="F6807"/>
      <c r="G6807"/>
    </row>
    <row r="6808" spans="1:7" ht="15" customHeight="1" x14ac:dyDescent="0.2">
      <c r="A6808"/>
      <c r="B6808"/>
      <c r="C6808"/>
      <c r="D6808"/>
      <c r="E6808"/>
      <c r="F6808"/>
      <c r="G6808"/>
    </row>
    <row r="6809" spans="1:7" ht="15" customHeight="1" x14ac:dyDescent="0.2">
      <c r="A6809"/>
      <c r="B6809"/>
      <c r="C6809"/>
      <c r="D6809"/>
      <c r="E6809"/>
      <c r="F6809"/>
      <c r="G6809"/>
    </row>
    <row r="6810" spans="1:7" ht="15" customHeight="1" x14ac:dyDescent="0.2">
      <c r="A6810"/>
      <c r="B6810"/>
      <c r="C6810"/>
      <c r="D6810"/>
      <c r="E6810"/>
      <c r="F6810"/>
      <c r="G6810"/>
    </row>
    <row r="6811" spans="1:7" ht="15" customHeight="1" x14ac:dyDescent="0.2">
      <c r="A6811"/>
      <c r="B6811"/>
      <c r="C6811"/>
      <c r="D6811"/>
      <c r="E6811"/>
      <c r="F6811"/>
      <c r="G6811"/>
    </row>
    <row r="6812" spans="1:7" ht="15" customHeight="1" x14ac:dyDescent="0.2">
      <c r="A6812"/>
      <c r="B6812"/>
      <c r="C6812"/>
      <c r="D6812"/>
      <c r="E6812"/>
      <c r="F6812"/>
      <c r="G6812"/>
    </row>
    <row r="6813" spans="1:7" ht="15" customHeight="1" x14ac:dyDescent="0.2">
      <c r="A6813"/>
      <c r="B6813"/>
      <c r="C6813"/>
      <c r="D6813"/>
      <c r="E6813"/>
      <c r="F6813"/>
      <c r="G6813"/>
    </row>
    <row r="6814" spans="1:7" ht="15" customHeight="1" x14ac:dyDescent="0.2">
      <c r="A6814"/>
      <c r="B6814"/>
      <c r="C6814"/>
      <c r="D6814"/>
      <c r="E6814"/>
      <c r="F6814"/>
      <c r="G6814"/>
    </row>
    <row r="6815" spans="1:7" ht="15" customHeight="1" x14ac:dyDescent="0.2">
      <c r="A6815"/>
      <c r="B6815"/>
      <c r="C6815"/>
      <c r="D6815"/>
      <c r="E6815"/>
      <c r="F6815"/>
      <c r="G6815"/>
    </row>
    <row r="6816" spans="1:7" ht="15" customHeight="1" x14ac:dyDescent="0.2">
      <c r="A6816"/>
      <c r="B6816"/>
      <c r="C6816"/>
      <c r="D6816"/>
      <c r="E6816"/>
      <c r="F6816"/>
      <c r="G6816"/>
    </row>
    <row r="6817" spans="1:7" ht="15" customHeight="1" x14ac:dyDescent="0.2">
      <c r="A6817"/>
      <c r="B6817"/>
      <c r="C6817"/>
      <c r="D6817"/>
      <c r="E6817"/>
      <c r="F6817"/>
      <c r="G6817"/>
    </row>
    <row r="6818" spans="1:7" ht="15" customHeight="1" x14ac:dyDescent="0.2">
      <c r="A6818"/>
      <c r="B6818"/>
      <c r="C6818"/>
      <c r="D6818"/>
      <c r="E6818"/>
      <c r="F6818"/>
      <c r="G6818"/>
    </row>
    <row r="6819" spans="1:7" ht="15" customHeight="1" x14ac:dyDescent="0.2">
      <c r="A6819"/>
      <c r="B6819"/>
      <c r="C6819"/>
      <c r="D6819"/>
      <c r="E6819"/>
      <c r="F6819"/>
      <c r="G6819"/>
    </row>
    <row r="6820" spans="1:7" ht="15" customHeight="1" x14ac:dyDescent="0.2">
      <c r="A6820"/>
      <c r="B6820"/>
      <c r="C6820"/>
      <c r="D6820"/>
      <c r="E6820"/>
      <c r="F6820"/>
      <c r="G6820"/>
    </row>
    <row r="6821" spans="1:7" ht="15" customHeight="1" x14ac:dyDescent="0.2">
      <c r="A6821"/>
      <c r="B6821"/>
      <c r="C6821"/>
      <c r="D6821"/>
      <c r="E6821"/>
      <c r="F6821"/>
      <c r="G6821"/>
    </row>
    <row r="6822" spans="1:7" ht="15" customHeight="1" x14ac:dyDescent="0.2">
      <c r="A6822"/>
      <c r="B6822"/>
      <c r="C6822"/>
      <c r="D6822"/>
      <c r="E6822"/>
      <c r="F6822"/>
      <c r="G6822"/>
    </row>
    <row r="6823" spans="1:7" ht="15" customHeight="1" x14ac:dyDescent="0.2">
      <c r="A6823"/>
      <c r="B6823"/>
      <c r="C6823"/>
      <c r="D6823"/>
      <c r="E6823"/>
      <c r="F6823"/>
      <c r="G6823"/>
    </row>
    <row r="6824" spans="1:7" ht="15" customHeight="1" x14ac:dyDescent="0.2">
      <c r="A6824"/>
      <c r="B6824"/>
      <c r="C6824"/>
      <c r="D6824"/>
      <c r="E6824"/>
      <c r="F6824"/>
      <c r="G6824"/>
    </row>
    <row r="6825" spans="1:7" ht="15" customHeight="1" x14ac:dyDescent="0.2">
      <c r="A6825"/>
      <c r="B6825"/>
      <c r="C6825"/>
      <c r="D6825"/>
      <c r="E6825"/>
      <c r="F6825"/>
      <c r="G6825"/>
    </row>
    <row r="6826" spans="1:7" ht="15" customHeight="1" x14ac:dyDescent="0.2">
      <c r="A6826"/>
      <c r="B6826"/>
      <c r="C6826"/>
      <c r="D6826"/>
      <c r="E6826"/>
      <c r="F6826"/>
      <c r="G6826"/>
    </row>
    <row r="6827" spans="1:7" ht="15" customHeight="1" x14ac:dyDescent="0.2">
      <c r="A6827"/>
      <c r="B6827"/>
      <c r="C6827"/>
      <c r="D6827"/>
      <c r="E6827"/>
      <c r="F6827"/>
      <c r="G6827"/>
    </row>
    <row r="6828" spans="1:7" ht="15" customHeight="1" x14ac:dyDescent="0.2">
      <c r="A6828"/>
      <c r="B6828"/>
      <c r="C6828"/>
      <c r="D6828"/>
      <c r="E6828"/>
      <c r="F6828"/>
      <c r="G6828"/>
    </row>
    <row r="6829" spans="1:7" ht="15" customHeight="1" x14ac:dyDescent="0.2">
      <c r="A6829"/>
      <c r="B6829"/>
      <c r="C6829"/>
      <c r="D6829"/>
      <c r="E6829"/>
      <c r="F6829"/>
      <c r="G6829"/>
    </row>
    <row r="6830" spans="1:7" ht="15" customHeight="1" x14ac:dyDescent="0.2">
      <c r="A6830"/>
      <c r="B6830"/>
      <c r="C6830"/>
      <c r="D6830"/>
      <c r="E6830"/>
      <c r="F6830"/>
      <c r="G6830"/>
    </row>
    <row r="6831" spans="1:7" ht="15" customHeight="1" x14ac:dyDescent="0.2">
      <c r="A6831"/>
      <c r="B6831"/>
      <c r="C6831"/>
      <c r="D6831"/>
      <c r="E6831"/>
      <c r="F6831"/>
      <c r="G6831"/>
    </row>
    <row r="6832" spans="1:7" ht="15" customHeight="1" x14ac:dyDescent="0.2">
      <c r="A6832"/>
      <c r="B6832"/>
      <c r="C6832"/>
      <c r="D6832"/>
      <c r="E6832"/>
      <c r="F6832"/>
      <c r="G6832"/>
    </row>
    <row r="6833" spans="1:7" ht="15" customHeight="1" x14ac:dyDescent="0.2">
      <c r="A6833"/>
      <c r="B6833"/>
      <c r="C6833"/>
      <c r="D6833"/>
      <c r="E6833"/>
      <c r="F6833"/>
      <c r="G6833"/>
    </row>
    <row r="6834" spans="1:7" ht="15" customHeight="1" x14ac:dyDescent="0.2">
      <c r="A6834"/>
      <c r="B6834"/>
      <c r="C6834"/>
      <c r="D6834"/>
      <c r="E6834"/>
      <c r="F6834"/>
      <c r="G6834"/>
    </row>
    <row r="6835" spans="1:7" ht="15" customHeight="1" x14ac:dyDescent="0.2">
      <c r="A6835"/>
      <c r="B6835"/>
      <c r="C6835"/>
      <c r="D6835"/>
      <c r="E6835"/>
      <c r="F6835"/>
      <c r="G6835"/>
    </row>
    <row r="6836" spans="1:7" ht="15" customHeight="1" x14ac:dyDescent="0.2">
      <c r="A6836"/>
      <c r="B6836"/>
      <c r="C6836"/>
      <c r="D6836"/>
      <c r="E6836"/>
      <c r="F6836"/>
      <c r="G6836"/>
    </row>
    <row r="6837" spans="1:7" ht="15" customHeight="1" x14ac:dyDescent="0.2">
      <c r="A6837"/>
      <c r="B6837"/>
      <c r="C6837"/>
      <c r="D6837"/>
      <c r="E6837"/>
      <c r="F6837"/>
      <c r="G6837"/>
    </row>
    <row r="6838" spans="1:7" ht="15" customHeight="1" x14ac:dyDescent="0.2">
      <c r="A6838"/>
      <c r="B6838"/>
      <c r="C6838"/>
      <c r="D6838"/>
      <c r="E6838"/>
      <c r="F6838"/>
      <c r="G6838"/>
    </row>
    <row r="6839" spans="1:7" ht="15" customHeight="1" x14ac:dyDescent="0.2">
      <c r="A6839"/>
      <c r="B6839"/>
      <c r="C6839"/>
      <c r="D6839"/>
      <c r="E6839"/>
      <c r="F6839"/>
      <c r="G6839"/>
    </row>
    <row r="6840" spans="1:7" ht="15" customHeight="1" x14ac:dyDescent="0.2">
      <c r="A6840"/>
      <c r="B6840"/>
      <c r="C6840"/>
      <c r="D6840"/>
      <c r="E6840"/>
      <c r="F6840"/>
      <c r="G6840"/>
    </row>
    <row r="6841" spans="1:7" ht="15" customHeight="1" x14ac:dyDescent="0.2">
      <c r="A6841"/>
      <c r="B6841"/>
      <c r="C6841"/>
      <c r="D6841"/>
      <c r="E6841"/>
      <c r="F6841"/>
      <c r="G6841"/>
    </row>
    <row r="6842" spans="1:7" ht="15" customHeight="1" x14ac:dyDescent="0.2">
      <c r="A6842"/>
      <c r="B6842"/>
      <c r="C6842"/>
      <c r="D6842"/>
      <c r="E6842"/>
      <c r="F6842"/>
      <c r="G684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venadatastore xmlns="http://venasolutions.com/VenaSPMAddin/VenaWorkbookProperties">{"LoadedSuccessfully":false,"ConnectionContext":null,"Replay":false,"OfflineGuid":"00000000-0000-0000-0000-000000000000","ServiceUrl":null,"WorkbookIsOffline":false,"DocPropertiesJson":null,"Filename":null,"WP":null,"Subdomain":null}</venadatastore>
</file>

<file path=customXml/item2.xml><?xml version="1.0" encoding="utf-8"?>
<venadatastore xmlns="http://venasolutions.com/VenaSPMAddin/DataModelSectionStore_V1">{"Settings":{"Id":651628815408562176,"Name":"Foundation Module 2.0"},"Selection":{"Id":651628815408562176,"Name":"1.1 - Finance"},"Controls":{"Id":651628815408562176,"Name":"1.1 - Finance"},"Variable":{"Id":651628815408562176,"Name":"1.1 - Finance"},"Setting":{"Id":651628815408562176,"Name":"1.1 - Finance"},"Summary":{"Id":651628815408562176,"Name":"1.1 - Finance"},"Dashboard":{"Id":651628815408562176,"Name":"1.1 - Finance"},"List":{"Id":651628815408562176,"Name":"Foundation Module 2.0"},"PVOverride":{"Id":651628815408562176,"Name":"1.1 - Finance"},"PVOverrides":{"Id":651628815408562176,"Name":"1.1 - Finance"},"SummaryBS":{"Id":651628815408562176,"Name":"1.1 - Finance"},"IS.T12":{"Id":651628815408562176,"Name":"1.1 - Finance"},"BS.T12":{"Id":651628815408562176,"Name":"1.1 - Finance"},"IS.T12.Propco":{"Id":651628815408562176,"Name":"1.1 - Finance"},"BS.T12.Propco":{"Id":651628815408562176,"Name":"1.1 - Finance"},"IS.T12.Opco":{"Id":651628815408562176,"Name":"1.1 - Finance"},"BS.T12.Opco":{"Id":651628815408562176,"Name":"1.1 - Finance"},"Budget.vs.Actual":{"Id":651628815408562176,"Name":"1.1 - Finance"},"BvA.Summary":{"Id":651628815408562176,"Name":"1.1 - Finance"},"IS.Elim":{"Id":651628815408562176,"Name":"1.1 - Finance"},"BS.Elim":{"Id":651628815408562176,"Name":"1.1 - Finance"},"Stats":{"Id":651628815408562176,"Name":"1.1 - Finance"},"BvA":{"Id":651628815408562176,"Name":"1.1 - Finance"}}</venadatastore>
</file>

<file path=customXml/item3.xml><?xml version="1.0" encoding="utf-8"?>
<venadatastore xmlns="http://venasolutions.com/VenaSPMAddin/DrillThroughTableInfo_V1">[{"sectionName":null,"blockName":null,"tableName":"Fin_DataLoad_tsv_DrillTransGL"}]</venadatastore>
</file>

<file path=customXml/item4.xml><?xml version="1.0" encoding="utf-8"?>
<venadatastore xmlns="http://venasolutions.com/VenaSPMAddin/ExcelCustomMultiDynamicCollectionStore_V1">[{"Section":"Summary","Block":"B1","ID":"8e5455ba","DataModelID":651628815408562176,"Ranges":{"b8838418":{"Section":"Summary","Block":"B1","CollectionID":"8e5455ba","ID":"b8838418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834e2fdc":{"Section":"Summary","Block":"B1","CollectionID":"8e5455ba","ID":"834e2fd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b96df0c":{"Section":"Summary","Block":"B1","CollectionID":"8e5455ba","ID":"9b96df0c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fca14fb5","DataModelID":651628815408562176,"Ranges":{"643fd236":{"Section":"Summary","Block":"B1","CollectionID":"fca14fb5","ID":"643fd236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87a86c1":{"Section":"Summary","Block":"B1","CollectionID":"fca14fb5","ID":"a87a86c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49b40df1":{"Section":"Summary","Block":"B1","CollectionID":"fca14fb5","ID":"49b40df1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61280735","DataModelID":651628815408562176,"Ranges":{"193b5734":{"Section":"Summary","Block":"B1","CollectionID":"61280735","ID":"193b5734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52d23a3":{"Section":"Summary","Block":"B1","CollectionID":"61280735","ID":"b52d23a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696d1508":{"Section":"Summary","Block":"B1","CollectionID":"61280735","ID":"696d1508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72e258e1","DataModelID":651628815408562176,"Ranges":{"8c1bd9fa":{"Section":"Summary","Block":"B1","CollectionID":"72e258e1","ID":"8c1bd9f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a2bb1ca":{"Section":"Summary","Block":"B1","CollectionID":"72e258e1","ID":"ca2bb1c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1de9a61":{"Section":"Summary","Block":"B1","CollectionID":"72e258e1","ID":"c1de9a61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aeed5a20","DataModelID":651628815408562176,"Ranges":{"1daaac07":{"Section":"Summary","Block":"B1","CollectionID":"aeed5a20","ID":"1daaac07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35f8337":{"Section":"Summary","Block":"B1","CollectionID":"aeed5a20","ID":"b35f8337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942874b":{"Section":"Summary","Block":"B1","CollectionID":"aeed5a20","ID":"c942874b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9866c594","DataModelID":651628815408562176,"Ranges":{"da42c443":{"Section":"Summary","Block":"B1","CollectionID":"9866c594","ID":"da42c443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19ede1e2":{"Section":"Summary","Block":"B1","CollectionID":"9866c594","ID":"19ede1e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d8de551":{"Section":"Summary","Block":"B1","CollectionID":"9866c594","ID":"6d8de551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82cad14a","DataModelID":651628815408562176,"Ranges":{"5a8fa427":{"Section":"Summary","Block":"B1","CollectionID":"82cad14a","ID":"5a8fa427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7823f171":{"Section":"Summary","Block":"B1","CollectionID":"82cad14a","ID":"7823f171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0c69f66":{"Section":"Summary","Block":"B1","CollectionID":"82cad14a","ID":"d0c69f66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589458fc","DataModelID":651628815408562176,"Ranges":{"bdc5e37a":{"Section":"Summary","Block":"B1","CollectionID":"589458fc","ID":"bdc5e37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24882c0":{"Section":"Summary","Block":"B1","CollectionID":"589458fc","ID":"c24882c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30480f7":{"Section":"Summary","Block":"B1","CollectionID":"589458fc","ID":"a30480f7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4c17e3b7","DataModelID":651628815408562176,"Ranges":{"5ee6fe6c":{"Section":"Summary","Block":"B1","CollectionID":"4c17e3b7","ID":"5ee6fe6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bbbd67f":{"Section":"Summary","Block":"B1","CollectionID":"4c17e3b7","ID":"fbbbd67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8ca6f9d":{"Section":"Summary","Block":"B1","CollectionID":"4c17e3b7","ID":"f8ca6f9d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b069b1b2","DataModelID":651628815408562176,"Ranges":{"f259896e":{"Section":"Summary","Block":"B1","CollectionID":"b069b1b2","ID":"f259896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8b2b9cd":{"Section":"Summary","Block":"B1","CollectionID":"b069b1b2","ID":"d8b2b9c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883302":{"Section":"Summary","Block":"B1","CollectionID":"b069b1b2","ID":"a883302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SummaryBS","Block":"B1","ID":"2cb1cc9b","DataModelID":651628815408562176,"Ranges":{"eaa2ff5d":{"Section":"SummaryBS","Block":"B1","CollectionID":"2cb1cc9b","ID":"eaa2ff5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53aa874c":{"Section":"SummaryBS","Block":"B1","CollectionID":"2cb1cc9b","ID":"53aa874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249df97":{"Section":"SummaryBS","Block":"B1","CollectionID":"2cb1cc9b","ID":"a249df97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16de8bd4":{"Section":"SummaryBS","Block":"B1","CollectionID":"2cb1cc9b","ID":"16de8bd4","DataModelID":651628815408562176,"Dimension":1,"DynamicExpression":"H4sIAAAAAAAEAK1RwWqDQBT8l3dqwYKKWustiVICmpak9BJK2cQXuvDcld21bQj+e3eJUg8eeujtzc68nZndCwhZo4Zsf4EKmwOqdQ3ZXeBBjoZxgiyJgyRM0yCO/DROwuA+sRxvnMyqFsYofugMjmtPLSpmpIIs8sNfuFDcnO2G73uwQqItnlChOOKGNQgZgDfYO7xDpo4fL+fWMla/sQnd9el1fGZ20axFjd/Osvf+PfkUDcHd0VzuRyW7drmL/pL/YSZ/2r95QEybiUhLZdCOJ0YabWTFiXL5Ja4GeixrP010RBNBiewTZ3jeoNBciqF5zgyrrB05PPdIr4w6V64qqmWxfV8VZXkzFr2F/gfdlWYuNAIAAA==","EnableZoom":false,"HierarchyIndenting":false,"ParentsOnBottom":false,"SortingOption":0,"Sorting":"","Order":3,"ZoomInParentMemberIds":[],"ZoomInBottomLevelParentMemberIds":[]}},"SuppressBlankRows":true,"SuppressZeroes":true,"EnableDataInput":false},{"Section":"IS.T12","Block":"B1","ID":"6e8d5d41","DataModelID":651628815408562176,"Ranges":{"62e4cdb7":{"Section":"IS.T12","Block":"B1","CollectionID":"6e8d5d41","ID":"62e4cdb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877a29b":{"Section":"IS.T12","Block":"B1","CollectionID":"6e8d5d41","ID":"d877a29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00132ae":{"Section":"IS.T12","Block":"B1","CollectionID":"6e8d5d41","ID":"a00132ae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np/SRDOJAiGV4dwqs1EpKUygOWBcg1IrRjnqfwQPwb6khc/nOg5nwgKoO8wM2ctCM2kGMOn1NAS7fi338w7PVPe23zJfV6kdVYtyqy8y+q3JCuKxST0ckmGLyj8+1j9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2e4a1898","DataModelID":651628815408562176,"Ranges":{"3af9f29c":{"Section":"IS.T12","Block":"B1","CollectionID":"2e4a1898","ID":"3af9f29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55a9d5a3":{"Section":"IS.T12","Block":"B1","CollectionID":"2e4a1898","ID":"55a9d5a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83a0681d":{"Section":"IS.T12","Block":"B1","CollectionID":"2e4a1898","ID":"83a0681d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vp/SRDOJAiGV4dwqs1EpKUygOWBcg1IrRjnqfwQPwb6khc/nOg5nwgKoO8wM2ctCM2kGMOn1NAS7fi338w7PVPe23zJfV6kdVYtyqy8y+q3JCuKxST0ckmGL1zxjIr9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f0df3387","DataModelID":651628815408562176,"Ranges":{"f6127d3c":{"Section":"IS.T12","Block":"B1","CollectionID":"f0df3387","ID":"f6127d3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c87c84f":{"Section":"IS.T12","Block":"B1","CollectionID":"f0df3387","ID":"9c87c84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16f8b654":{"Section":"IS.T12","Block":"B1","CollectionID":"f0df3387","ID":"16f8b654","DataModelID":651628815408562176,"Dimension":1,"DynamicExpression":"H4sIAAAAAAAEALVSTU+DQBT8L3tqE0wACyXcKhAlATTUeDHGbMtr3GTZJbuL2jT8d98qjRw4eKi39zGzM/OyJyJkA5rEzydSQrsDlTckvvIckoKhjJM4DLzQjyIvWLlREPreOsQday0MURtjFNv1Bs60+w4UNVIh0XV/241i5ogMO0uA8xoOoEDsoaItkJgQZ5S3/Rao2r89HjvcIL5Ch/b5sXygSDS5aODTSg7OxZ2vXP+yzsMZ5+4/GJ92o287mrN9q2Tf5VuUvP5LgvVMgnB4cQin2kxAWioDWB4o14CuFeM8lR/iR0Cf8+KHEz3nE0AB9B1m9qwFoZkUY/iUGlqiHP8+68ydnijvbb7kLi/SOqsWZVbeZPVrkhXFYhJ6uSTDFysH/eb9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50d79129","DataModelID":651628815408562176,"Ranges":{"41c4124c":{"Section":"IS.T12","Block":"B1","CollectionID":"50d79129","ID":"41c4124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ee767791":{"Section":"IS.T12","Block":"B1","CollectionID":"50d79129","ID":"ee767791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b829f47":{"Section":"IS.T12","Block":"B1","CollectionID":"50d79129","ID":"9b829f47","DataModelID":651628815408562176,"Dimension":1,"DynamicExpression":"H4sIAAAAAAAEALWSQU+EMBCF/0tPuwkmQAAJtxWIkgAa1ngxxnSX2diktKQt6mbDf3eqbOTAwcN6m+m86fte0xMRsgVNkucTqaDbgSpaklx5DsnAUMZJEoVe5MexFwZuHEa+dx3hjHVWhqqNMYrtBgPntfseFDVS4aLr/rYbxcwRN+xZCpw3cAAFYg817YAkhDiTve23QNX+7fHY4wT1NRLa66fygeKiKUQLn9ZydC5OHrj+ZcnDBXL3H8Dn3cRtj5awb5Uc+mKLlsFfEkQLCcLxxSGcajMTaakMYHmgXANSK8Z5Jj/Ej4E+58UPJwbOZ4IS6DsszFkHQjMppvAZNbRCO/7tt/BOT5QPNl96V5RZk9erKq9u8uY1zctyNQu9XpPxC/XtE/X9AgAA","EnableZoom":true,"HierarchyIndenting":true,"ParentsOnBottom":false,"SortingOption":0,"Sorting":"","Order":2,"ZoomInParentMemberIds":[],"ZoomInBottomLevelParentMemberIds":[1100889239103602702,1100889239091019776,1100889239099408398,1100889239107797006,1100889239111991310]}},"SuppressBlankRows":true,"SuppressZeroes":true,"EnableDataInput":false},{"Section":"IS.T12","Block":"B1","ID":"4765fc63","DataModelID":651628815408562176,"Ranges":{"8222b5b4":{"Section":"IS.T12","Block":"B1","CollectionID":"4765fc63","ID":"8222b5b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c0d7301":{"Section":"IS.T12","Block":"B1","CollectionID":"4765fc63","ID":"9c0d7301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7670da59":{"Section":"IS.T12","Block":"B1","CollectionID":"4765fc63","ID":"7670da59","DataModelID":651628815408562176,"Dimension":1,"DynamicExpression":"H4sIAAAAAAAEALWSwU+DMBTG/5eetgQTICsSbhOIkgAaZrwYY7rxFpuUlrRFXZb9774qixw4eJi39/q+1+/3NT0SqVowJHk+kgq6LeiiJclV4JEMLOOCJBENojCOA7ryYxqFwXWEM945GarW1mq+HSyc1+570MwqjYu+/9uuNbcH3HBnKQjRwB40yB3UrAOSEOKN9q7fANO7t8dDjxPU10jorh/LB4aLtpAtfDrLk3dx8pUfXpaczpD7/wA+7UZudzSHfavV0BcbtKR/SRDNJKCnF48IZuxEZJS2gOWeCQNIrbkQmfqQPwbmnBc/nByEmAhKYO8wM+cdSMOVHMNnzLIK7cS338w7PTExuHzpXVFmTV4vqry6yZvXNC/LxST0cklOX+YU7g39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4b13016b","DataModelID":651628815408562176,"Ranges":{"23fdc815":{"Section":"IS.T12","Block":"B1","CollectionID":"4b13016b","ID":"23fdc815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d371500":{"Section":"IS.T12","Block":"B1","CollectionID":"4b13016b","ID":"2d371500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ef3a72e":{"Section":"IS.T12","Block":"B1","CollectionID":"4b13016b","ID":"5ef3a72e","DataModelID":651628815408562176,"Dimension":1,"DynamicExpression":"H4sIAAAAAAAEALWSwU+DMBTG/5eetgQTIKMSbhOIkgAaZrwYY7rxFpuUlrRFXZb9774qixw4eJi39/q+1+/3NT0SqVowJHk+kgq6LeiiJclV4JEMLOOCJDQKaBjHQbTy44iGwTXFGe+cDFVrazXfDhbOa/c9aGaVxkXf/23XmtsDbrizFIRoYA8a5A5q1gFJCPFGe9dvgOnd2+OhxwnqayR014/lA8NFW8gWPp3lybs4+coPL0sezZD7/wA+7UZudzSHfavV0BcbtKR/SUBnEkSnF48IZuxEZJS2gOWeCQNIrbkQmfqQPwbmnBc/nByEmAhKYO8wM+cdSMOVHMNnzLIK7cS338w7PTExuHzpXVFmTV4vqry6yZvXNC/LxST0cklOX5IZmd/9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ca4814ac","DataModelID":651628815408562176,"Ranges":{"c9116eac":{"Section":"IS.T12","Block":"B1","CollectionID":"ca4814ac","ID":"c9116ea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dd3c85a":{"Section":"IS.T12","Block":"B1","CollectionID":"ca4814ac","ID":"fdd3c85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a415c2b":{"Section":"IS.T12","Block":"B1","CollectionID":"ca4814ac","ID":"9a415c2b","DataModelID":651628815408562176,"Dimension":1,"DynamicExpression":"H4sIAAAAAAAEALWSwWuDMBTG/5ecWnCgUq1461Q2Qd2wY5cyRlpfWSAmksRtpfi/72WzzIOHHbrbe3nfy/f7Qs5EyAY0iXdnUkK7B5U3JL7xHJKCoYyTOAy80I8iL1i5URD63jrEGWutDFUbYxTb9wYuaw8dKGqkwkXX/W03ipkTbtizBDiv4QgKxAEq2gKJCXFGe9tvgarD29OpwwnqKyS014/lI8VFk4sGPq3l4FydfOX61yUPZsjdfwCfdiO3PZrDvlOy7/ItWq7/kiCcSRAMLw7hVJuJSEtlAMsj5RqQWjHOU/khfgz0JS9+ONFzPhEUQN9hZs5aEJpJMYZPqaEl2vFvv5l3eqa8t/mS+7xI66xalFl5m9WvSVYUi0no5ZIMX4HgZCf9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cf114b71","DataModelID":651628815408562176,"Ranges":{"e7d498d9":{"Section":"IS.T12","Block":"B1","CollectionID":"cf114b71","ID":"e7d498d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ba9e0a7":{"Section":"IS.T12","Block":"B1","CollectionID":"cf114b71","ID":"6ba9e0a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15e7244":{"Section":"IS.T12","Block":"B1","CollectionID":"cf114b71","ID":"15e7244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kZ/SRDOJAiGV4dwqs1EpKUygOWBcg1IrRjnqfwQPwb6khc/nOg5nwgKoO8wM2ctCM2kGMOn1NAS7fi338w7PVPe23zJfV6kdVYtyqy8y+q3JCuKxST0ckmGL6fULQr9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32ae537e","DataModelID":651628815408562176,"Ranges":{"5722b4db":{"Section":"IS.T12","Block":"B1","CollectionID":"32ae537e","ID":"5722b4d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16e0265":{"Section":"IS.T12","Block":"B1","CollectionID":"32ae537e","ID":"a16e0265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85b8462":{"Section":"IS.T12","Block":"B1","CollectionID":"32ae537e","ID":"85b8462","DataModelID":651628815408562176,"Dimension":1,"DynamicExpression":"H4sIAAAAAAAEALWSwU+DMBTG/5eetgQTIAOR2wSiJICGmV2MMd14i01KS9qiLgv/u6/KIgcOHubtvb7v9ft9TU9EyAY0iZ9PpIR2BypvSHzlOSQFQxkncRh4oR9FXrByoyD0vesQZ6y1MlStjVFs1xs4rz10oKiRChdd97ddK2aOuGHPEuC8hgMoEHuoaAskJsQZ7W2/Aar2b0/HDieor5DQXj+WjxQXTS4a+LSWg3Nx8pXrX5Y8mCF3/wF82o3c9mgO+07Jvss3aHnzlwThTIJgeHEIp9pMRFoqA1geKNeA1IpxnsoP8WOgz3nxw4me84mgAPoOM3PWgtBMijF8Sg0t0Y5/+82805by3uZL7vMirbNqUWblbVa/JllRLCahl0syfAG0LdDy/QIAAA==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4ddefa42","DataModelID":651628815408562176,"Ranges":{"53427a5a":{"Section":"IS.T12","Block":"B1","CollectionID":"4ddefa42","ID":"53427a5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a9c0047":{"Section":"IS.T12","Block":"B1","CollectionID":"4ddefa42","ID":"8a9c0047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91b778da":{"Section":"IS.T12","Block":"B1","CollectionID":"4ddefa42","ID":"91b778da","DataModelID":651628815408562176,"Dimension":1,"DynamicExpression":"H4sIAAAAAAAEALWSwU+DMBTG/5eetgSTQgYSbhOIkgAaZrwYY7rxFpuUlrRFXZb9774qixw4eJi39/q+1+/3NT0SqVowJHk+kgq6LeiiJcmV75EMLOOCJFHoR0Ec++GKxmEU+NcRznjnZKhaW6v5drBwXrvvQTOrNC5S+tuuNbcH3HBnKQjRwB40yB3UrAOSEOKN9q7fANO7t8dDjxPU10jorh/LB4aLtpAtfDrLk3dx8hUNLksezpDTfwCfdiO3O5rDvtVq6IsNWvr0LxGimQjh6cUjghk7ERmlLWC5Z8IAYmsuRKY+5I+BOQfGHycHISaCEtg7zMx5B9JwJcf0GbOsQjvx7TfzUE9MDC5geleUWZPXiyqvbvLmNc3LcjFNvVyS0xeuUGGd/wIAAA==","EnableZoom":true,"HierarchyIndenting":true,"ParentsOnBottom":false,"SortingOption":0,"Sorting":"","Order":2,"ZoomInParentMemberIds":[],"ZoomInBottomLevelParentMemberIds":[]}},"SuppressBlankRows":true,"SuppressZeroes":true,"EnableDataInput":false},{"Section":"BS.T12","Block":"B1","ID":"80235295","DataModelID":651628815408562176,"Ranges":{"9979f97b":{"Section":"BS.T12","Block":"B1","CollectionID":"80235295","ID":"9979f97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37d575ee":{"Section":"BS.T12","Block":"B1","CollectionID":"80235295","ID":"37d575e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5722bf4":{"Section":"BS.T12","Block":"B1","CollectionID":"80235295","ID":"5722bf4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2,"ZoomInParentMemberIds":[],"ZoomInBottomLevelParentMemberIds":[817239818341580803,817239818488381443]}},"SuppressBlankRows":true,"SuppressZeroes":true,"EnableDataInput":false},{"Section":"BS.T12","Block":"B1","ID":"50140057","DataModelID":651628815408562176,"Ranges":{"738d0b51":{"Section":"BS.T12","Block":"B1","CollectionID":"50140057","ID":"738d0b51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e99db83":{"Section":"BS.T12","Block":"B1","CollectionID":"50140057","ID":"1e99db83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4743f76":{"Section":"BS.T12","Block":"B1","CollectionID":"50140057","ID":"4743f76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2,"ZoomInParentMemberIds":[],"ZoomInBottomLevelParentMemberIds":[1130625129581117440]}},"SuppressBlankRows":true,"SuppressZeroes":true,"EnableDataInput":false},{"Section":"BS.T12","Block":"B1","ID":"efe0e0f0","DataModelID":651628815408562176,"Ranges":{"52a7b05b":{"Section":"BS.T12","Block":"B1","CollectionID":"efe0e0f0","ID":"52a7b05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27722ba1":{"Section":"BS.T12","Block":"B1","CollectionID":"efe0e0f0","ID":"27722ba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68562b5":{"Section":"BS.T12","Block":"B1","CollectionID":"efe0e0f0","ID":"f68562b5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2,"ZoomInParentMemberIds":[],"ZoomInBottomLevelParentMemberIds":[]}},"SuppressBlankRows":true,"SuppressZeroes":true,"EnableDataInput":false},{"Section":"BS.T12","Block":"B1","ID":"5428be4","DataModelID":651628815408562176,"Ranges":{"6cf3de0":{"Section":"BS.T12","Block":"B1","CollectionID":"5428be4","ID":"6cf3de0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b3fa5f3":{"Section":"BS.T12","Block":"B1","CollectionID":"5428be4","ID":"db3fa5f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cdc59fe":{"Section":"BS.T12","Block":"B1","CollectionID":"5428be4","ID":"ccdc59fe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2,"ZoomInParentMemberIds":[],"ZoomInBottomLevelParentMemberIds":[]}},"SuppressBlankRows":true,"SuppressZeroes":true,"EnableDataInput":false},{"Section":"BS.T12","Block":"B1","ID":"45821b0c","DataModelID":651628815408562176,"Ranges":{"1e37ae03":{"Section":"BS.T12","Block":"B1","CollectionID":"45821b0c","ID":"1e37ae03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6ddc938":{"Section":"BS.T12","Block":"B1","CollectionID":"45821b0c","ID":"a6ddc938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87cb620c":{"Section":"BS.T12","Block":"B1","CollectionID":"45821b0c","ID":"87cb620c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2,"ZoomInParentMemberIds":[],"ZoomInBottomLevelParentMemberIds":[]}},"SuppressBlankRows":true,"SuppressZeroes":true,"EnableDataInput":false},{"Section":"BS.T12","Block":"B1","ID":"497b56e6","DataModelID":651628815408562176,"Ranges":{"b26f6da7":{"Section":"BS.T12","Block":"B1","CollectionID":"497b56e6","ID":"b26f6da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1e577f5":{"Section":"BS.T12","Block":"B1","CollectionID":"497b56e6","ID":"f1e577f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7f85f75":{"Section":"BS.T12","Block":"B1","CollectionID":"497b56e6","ID":"e7f85f75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2,"ZoomInParentMemberIds":[],"ZoomInBottomLevelParentMemberIds":[]}},"SuppressBlankRows":true,"SuppressZeroes":true,"EnableDataInput":false},{"Section":"BS.T12","Block":"B1","ID":"1153d199","DataModelID":651628815408562176,"Ranges":{"b004c2d0":{"Section":"BS.T12","Block":"B1","CollectionID":"1153d199","ID":"b004c2d0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16b09227":{"Section":"BS.T12","Block":"B1","CollectionID":"1153d199","ID":"16b09227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d1ab1aa":{"Section":"BS.T12","Block":"B1","CollectionID":"1153d199","ID":"ad1ab1aa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2,"ZoomInParentMemberIds":[],"ZoomInBottomLevelParentMemberIds":[]}},"SuppressBlankRows":true,"SuppressZeroes":true,"EnableDataInput":false},{"Section":"BS.T12","Block":"B1","ID":"87734e9","DataModelID":651628815408562176,"Ranges":{"a7486477":{"Section":"BS.T12","Block":"B1","CollectionID":"87734e9","ID":"a7486477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28563b56":{"Section":"BS.T12","Block":"B1","CollectionID":"87734e9","ID":"28563b56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365fd30f":{"Section":"BS.T12","Block":"B1","CollectionID":"87734e9","ID":"365fd30f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2,"ZoomInParentMemberIds":[],"ZoomInBottomLevelParentMemberIds":[]}},"SuppressBlankRows":true,"SuppressZeroes":true,"EnableDataInput":false},{"Section":"BS.T12","Block":"B1","ID":"6dd849d3","DataModelID":651628815408562176,"Ranges":{"49b91ae9":{"Section":"BS.T12","Block":"B1","CollectionID":"6dd849d3","ID":"49b91ae9","DataModelID":651628815408562176,"Dimension":2,"DynamicExpression":"H4sIAAAAAAAEAK1RQWrDMBD8y55aUMEysWt0S2MfAnZaktJLKUGxN1SwloMktw3Bf69EHBqKDz30tqOZ1cxIJ9BdgxbE6wkqbHdolg2IO84gRycVgUgTnsZZxpNZlCVpzO9Tz6k2yGIGc+eM2vUOL2uPBzTSdQbELIp/4NwodwTBo4jBAonWuEeDusaVbBEEABvtA96gNPX78/HgGa9f+YTh+nF8kn7RLXWDX8FyYP+e/BqNwcPRVO4NEtZOdXpbaBeUf+jBJ3pEwxsDktZdiWxnHPpxL8mij24UUd596rOBvZT2n6d7oitBifIDJ3jVorY+6/iYuXSy8nYU8FnyIqkPtaqieijW20VRlje/K97C8A2Y0PQmNgIAAA==","EnableZoom":false,"HierarchyIndenting":false,"ParentsOnBottom":false,"SortingOption":0,"Sorting":"","Order":0,"ZoomInParentMemberIds":[],"ZoomInBottomLevelParentMemberIds":[]},"e4a76b87":{"Section":"BS.T12","Block":"B1","CollectionID":"6dd849d3","ID":"e4a76b87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253353b":{"Section":"BS.T12","Block":"B1","CollectionID":"6dd849d3","ID":"253353b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[817239818136059904,817239818270277633]}},"SuppressBlankRows":true,"SuppressZeroes":true,"EnableDataInput":false},{"Section":"IS.T12.Propco","Block":"B1","ID":"166dd0eb","DataModelID":651628815408562176,"Ranges":{"c5189f7":{"Section":"IS.T12.Propco","Block":"B1","CollectionID":"166dd0eb","ID":"c5189f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3630222":{"Section":"IS.T12.Propco","Block":"B1","CollectionID":"166dd0eb","ID":"d3630222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3141904e":{"Section":"IS.T12.Propco","Block":"B1","CollectionID":"166dd0eb","ID":"3141904e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bda428a0","DataModelID":651628815408562176,"Ranges":{"8315a6a3":{"Section":"IS.T12.Propco","Block":"B1","CollectionID":"bda428a0","ID":"8315a6a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24eda88b":{"Section":"IS.T12.Propco","Block":"B1","CollectionID":"bda428a0","ID":"24eda88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a938b36":{"Section":"IS.T12.Propco","Block":"B1","CollectionID":"bda428a0","ID":"da938b36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b9a04b64","DataModelID":651628815408562176,"Ranges":{"4a70901d":{"Section":"IS.T12.Propco","Block":"B1","CollectionID":"b9a04b64","ID":"4a70901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84470ec8":{"Section":"IS.T12.Propco","Block":"B1","CollectionID":"b9a04b64","ID":"84470ec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b81ef753":{"Section":"IS.T12.Propco","Block":"B1","CollectionID":"b9a04b64","ID":"b81ef753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12cac1c9","DataModelID":651628815408562176,"Ranges":{"abd5e7b9":{"Section":"IS.T12.Propco","Block":"B1","CollectionID":"12cac1c9","ID":"abd5e7b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ec93332e":{"Section":"IS.T12.Propco","Block":"B1","CollectionID":"12cac1c9","ID":"ec93332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498d9e72":{"Section":"IS.T12.Propco","Block":"B1","CollectionID":"12cac1c9","ID":"498d9e72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3851716c","DataModelID":651628815408562176,"Ranges":{"c59a0e76":{"Section":"IS.T12.Propco","Block":"B1","CollectionID":"3851716c","ID":"c59a0e76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5326f8":{"Section":"IS.T12.Propco","Block":"B1","CollectionID":"3851716c","ID":"5326f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4384417c":{"Section":"IS.T12.Propco","Block":"B1","CollectionID":"3851716c","ID":"4384417c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8d49a5ca","DataModelID":651628815408562176,"Ranges":{"23b97472":{"Section":"IS.T12.Propco","Block":"B1","CollectionID":"8d49a5ca","ID":"23b97472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95cb9e30":{"Section":"IS.T12.Propco","Block":"B1","CollectionID":"8d49a5ca","ID":"95cb9e30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62e83640":{"Section":"IS.T12.Propco","Block":"B1","CollectionID":"8d49a5ca","ID":"62e83640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6ff2ed97","DataModelID":651628815408562176,"Ranges":{"a50ebccc":{"Section":"IS.T12.Propco","Block":"B1","CollectionID":"6ff2ed97","ID":"a50ebcc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251c9008":{"Section":"IS.T12.Propco","Block":"B1","CollectionID":"6ff2ed97","ID":"251c9008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8e79bc9":{"Section":"IS.T12.Propco","Block":"B1","CollectionID":"6ff2ed97","ID":"f8e79bc9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d0cf08ed","DataModelID":651628815408562176,"Ranges":{"81783659":{"Section":"IS.T12.Propco","Block":"B1","CollectionID":"d0cf08ed","ID":"81783659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a6e1b37":{"Section":"IS.T12.Propco","Block":"B1","CollectionID":"d0cf08ed","ID":"6a6e1b37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49a30c24":{"Section":"IS.T12.Propco","Block":"B1","CollectionID":"d0cf08ed","ID":"49a30c24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eecafc48","DataModelID":651628815408562176,"Ranges":{"113b098b":{"Section":"IS.T12.Propco","Block":"B1","CollectionID":"eecafc48","ID":"113b098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62f989a":{"Section":"IS.T12.Propco","Block":"B1","CollectionID":"eecafc48","ID":"f62f989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46f1bfd9":{"Section":"IS.T12.Propco","Block":"B1","CollectionID":"eecafc48","ID":"46f1bfd9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af703c5","DataModelID":651628815408562176,"Ranges":{"156aeeb":{"Section":"IS.T12.Propco","Block":"B1","CollectionID":"af703c5","ID":"156aee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7b962412":{"Section":"IS.T12.Propco","Block":"B1","CollectionID":"af703c5","ID":"7b962412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6ad8cd4":{"Section":"IS.T12.Propco","Block":"B1","CollectionID":"af703c5","ID":"f6ad8cd4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924c1a45","DataModelID":651628815408562176,"Ranges":{"b982de80":{"Section":"IS.T12.Opco","Block":"B1","CollectionID":"924c1a45","ID":"b982de80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b21cb1":{"Section":"IS.T12.Opco","Block":"B1","CollectionID":"924c1a45","ID":"ab21cb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896202c8":{"Section":"IS.T12.Opco","Block":"B1","CollectionID":"924c1a45","ID":"896202c8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a505961f","DataModelID":651628815408562176,"Ranges":{"ea72a1c8":{"Section":"IS.T12.Opco","Block":"B1","CollectionID":"a505961f","ID":"ea72a1c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fcc64b6":{"Section":"IS.T12.Opco","Block":"B1","CollectionID":"a505961f","ID":"6fcc64b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ed1ee97":{"Section":"IS.T12.Opco","Block":"B1","CollectionID":"a505961f","ID":"8ed1ee97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ccfa61b","DataModelID":651628815408562176,"Ranges":{"3e9d77b5":{"Section":"IS.T12.Opco","Block":"B1","CollectionID":"ccfa61b","ID":"3e9d77b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550f6d0":{"Section":"IS.T12.Opco","Block":"B1","CollectionID":"ccfa61b","ID":"b550f6d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242b8875":{"Section":"IS.T12.Opco","Block":"B1","CollectionID":"ccfa61b","ID":"242b8875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16a71466","DataModelID":651628815408562176,"Ranges":{"cb21aeca":{"Section":"IS.T12.Opco","Block":"B1","CollectionID":"16a71466","ID":"cb21aec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bcbcb63":{"Section":"IS.T12.Opco","Block":"B1","CollectionID":"16a71466","ID":"fbcbcb63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fc35798":{"Section":"IS.T12.Opco","Block":"B1","CollectionID":"16a71466","ID":"6fc35798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e946352c","DataModelID":651628815408562176,"Ranges":{"7a2a6ccb":{"Section":"IS.T12.Opco","Block":"B1","CollectionID":"e946352c","ID":"7a2a6cc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b78dc13":{"Section":"IS.T12.Opco","Block":"B1","CollectionID":"e946352c","ID":"1b78dc13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604f7259":{"Section":"IS.T12.Opco","Block":"B1","CollectionID":"e946352c","ID":"604f7259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8f616832","DataModelID":651628815408562176,"Ranges":{"79a83d3a":{"Section":"IS.T12.Opco","Block":"B1","CollectionID":"8f616832","ID":"79a83d3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94874d04":{"Section":"IS.T12.Opco","Block":"B1","CollectionID":"8f616832","ID":"94874d04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c34af69":{"Section":"IS.T12.Opco","Block":"B1","CollectionID":"8f616832","ID":"dc34af69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b1bb0d2a","DataModelID":651628815408562176,"Ranges":{"2cc4366e":{"Section":"IS.T12.Opco","Block":"B1","CollectionID":"b1bb0d2a","ID":"2cc4366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77945ed4":{"Section":"IS.T12.Opco","Block":"B1","CollectionID":"b1bb0d2a","ID":"77945ed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1585d797":{"Section":"IS.T12.Opco","Block":"B1","CollectionID":"b1bb0d2a","ID":"1585d797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5ba0c210","DataModelID":651628815408562176,"Ranges":{"8fc7a9b5":{"Section":"IS.T12.Opco","Block":"B1","CollectionID":"5ba0c210","ID":"8fc7a9b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c204e70":{"Section":"IS.T12.Opco","Block":"B1","CollectionID":"5ba0c210","ID":"4c204e70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be5f92f":{"Section":"IS.T12.Opco","Block":"B1","CollectionID":"5ba0c210","ID":"2be5f92f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f937bd85","DataModelID":651628815408562176,"Ranges":{"4d9c5f3f":{"Section":"IS.T12.Opco","Block":"B1","CollectionID":"f937bd85","ID":"4d9c5f3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60a8639a":{"Section":"IS.T12.Opco","Block":"B1","CollectionID":"f937bd85","ID":"60a8639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dc5bc14":{"Section":"IS.T12.Opco","Block":"B1","CollectionID":"f937bd85","ID":"1dc5bc14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bbda6424","DataModelID":651628815408562176,"Ranges":{"5b4eb68a":{"Section":"IS.T12.Opco","Block":"B1","CollectionID":"bbda6424","ID":"5b4eb68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22c3d7cb":{"Section":"IS.T12.Opco","Block":"B1","CollectionID":"bbda6424","ID":"22c3d7c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fcf58d0":{"Section":"IS.T12.Opco","Block":"B1","CollectionID":"bbda6424","ID":"5fcf58d0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5a8b4c06","DataModelID":651628815408562176,"Ranges":{"4bfb4afb":{"Section":"BS.T12.Propco","Block":"B1","CollectionID":"5a8b4c06","ID":"4bfb4afb","DataModelID":651628815408562176,"Dimension":2,"DynamicExpression":"H4sIAAAAAAAEAK1RQWrDMBD8y55aUMEysWt0S2MfAnZaktJLKUGxN1SwloMktw3Bf69EHBqKDz30tqOZ1cxIJ9BdgxbE6wkqbHdolg2IO84gRycVgUgTnsZZxpNZlCVpzO9Tz6k2yGIGc+eM2vUOL2uPBzTSdQbELIp/4NwodwTBo4jBAonWuEeDusaVbBEEABvtA96gNPX78/HgGa9f+YTh+nF8kn7RLXWDX8FyYP+e/BqNwcPRVO4NEtZOdXpbaBeUf+jBJ3pEwxsDktZdiWxnHPpxL8mij24UUd596rOBvZT2n6d7oitBifIDJ3jVorY+6/iYuXSy8nYU8FnyIqkPtaqieijW20VRlje/K97C8A2Y0PQmNgIAAA==","EnableZoom":false,"HierarchyIndenting":false,"ParentsOnBottom":false,"SortingOption":0,"Sorting":"","Order":0,"ZoomInParentMemberIds":[],"ZoomInBottomLevelParentMemberIds":[]},"65d3be9a":{"Section":"BS.T12.Propco","Block":"B1","CollectionID":"5a8b4c06","ID":"65d3be9a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fb279624":{"Section":"BS.T12.Propco","Block":"B1","CollectionID":"5a8b4c06","ID":"fb279624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e5d90b97","DataModelID":651628815408562176,"Ranges":{"caa5a5c9":{"Section":"BS.T12.Propco","Block":"B1","CollectionID":"e5d90b97","ID":"caa5a5c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46c4d05a":{"Section":"BS.T12.Propco","Block":"B1","CollectionID":"e5d90b97","ID":"46c4d05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5a66787":{"Section":"BS.T12.Propco","Block":"B1","CollectionID":"e5d90b97","ID":"d5a66787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9084d8c3","DataModelID":651628815408562176,"Ranges":{"4709793d":{"Section":"BS.T12.Propco","Block":"B1","CollectionID":"9084d8c3","ID":"4709793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eebea4a8":{"Section":"BS.T12.Propco","Block":"B1","CollectionID":"9084d8c3","ID":"eebea4a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915e5a25":{"Section":"BS.T12.Propco","Block":"B1","CollectionID":"9084d8c3","ID":"915e5a25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343d5ad2","DataModelID":651628815408562176,"Ranges":{"791a2997":{"Section":"BS.T12.Propco","Block":"B1","CollectionID":"343d5ad2","ID":"791a2997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22864a3":{"Section":"BS.T12.Propco","Block":"B1","CollectionID":"343d5ad2","ID":"d22864a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b4e3d0f":{"Section":"BS.T12.Propco","Block":"B1","CollectionID":"343d5ad2","ID":"8b4e3d0f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e2e7e920","DataModelID":651628815408562176,"Ranges":{"8ba91e34":{"Section":"BS.T12.Propco","Block":"B1","CollectionID":"e2e7e920","ID":"8ba91e34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f6bc046":{"Section":"BS.T12.Propco","Block":"B1","CollectionID":"e2e7e920","ID":"8f6bc046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df5fba":{"Section":"BS.T12.Propco","Block":"B1","CollectionID":"e2e7e920","ID":"edf5fba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6cbf1944","DataModelID":651628815408562176,"Ranges":{"43c08315":{"Section":"BS.T12.Propco","Block":"B1","CollectionID":"6cbf1944","ID":"43c08315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c3d6c60":{"Section":"BS.T12.Propco","Block":"B1","CollectionID":"6cbf1944","ID":"ac3d6c60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fc9b11a":{"Section":"BS.T12.Propco","Block":"B1","CollectionID":"6cbf1944","ID":"6fc9b11a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94673b8b","DataModelID":651628815408562176,"Ranges":{"4917a130":{"Section":"BS.T12.Propco","Block":"B1","CollectionID":"94673b8b","ID":"4917a130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ed6236d4":{"Section":"BS.T12.Propco","Block":"B1","CollectionID":"94673b8b","ID":"ed6236d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da500ac":{"Section":"BS.T12.Propco","Block":"B1","CollectionID":"94673b8b","ID":"3da500ac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2b35bbe1","DataModelID":651628815408562176,"Ranges":{"7637feef":{"Section":"BS.T12.Propco","Block":"B1","CollectionID":"2b35bbe1","ID":"7637fee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17a0ec41":{"Section":"BS.T12.Propco","Block":"B1","CollectionID":"2b35bbe1","ID":"17a0ec41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e72d9b4":{"Section":"BS.T12.Propco","Block":"B1","CollectionID":"2b35bbe1","ID":"ee72d9b4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1f39c064","DataModelID":651628815408562176,"Ranges":{"9fa5fd9e":{"Section":"BS.T12.Propco","Block":"B1","CollectionID":"1f39c064","ID":"9fa5fd9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8e58afb":{"Section":"BS.T12.Propco","Block":"B1","CollectionID":"1f39c064","ID":"d8e58af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fe6f837":{"Section":"BS.T12.Propco","Block":"B1","CollectionID":"1f39c064","ID":"ffe6f837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c5473696","DataModelID":651628815408562176,"Ranges":{"d0497a1c":{"Section":"Summary","Block":"B1","CollectionID":"c5473696","ID":"d0497a1c","DataModelID":651628815408562176,"Dimension":2,"DynamicExpression":"H4sIAAAAAAAEAK1RQWrDMBD8y55aUMEysWt0S2MfAnZaktJLKUGxN1SwloMktw3Bf69EHBqKDz30tqOZ1cxIJ9BdgxbE6wkqbHdolg2IO84gRycVgUgTnsZZxpNZlCVpzO9Tz6k2yGIGc+eM2vUOL2uPBzTSdQbELIp/4NwodwTBo4jBAonWuEeDusaVbBEEABvtA96gNPX78/HgGa9f+YTh+nF8kn7RLXWDX8FyYP+e/BqNwcPRVO4NEtZOdXpbaBeUf+jBJ3pEwxsDktZdiWxnHPpxL8mij24UUd596rOBvZT2n6d7oitBifIDJ3jVorY+6/iYuXSy8nYU8FnyIqkPtaqieijW20VRlje/K97C8A2Y0PQmNgIAAA==","EnableZoom":false,"HierarchyIndenting":false,"ParentsOnBottom":false,"SortingOption":0,"Sorting":"","Order":0,"ZoomInParentMemberIds":[],"ZoomInBottomLevelParentMemberIds":[]},"b2931680":{"Section":"Summary","Block":"B1","CollectionID":"c5473696","ID":"b2931680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1dd20c68":{"Section":"Summary","Block":"B1","CollectionID":"c5473696","ID":"1dd20c68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fdb3d690","DataModelID":651628815408562176,"Ranges":{"8b7d421f":{"Section":"Summary","Block":"B1","CollectionID":"fdb3d690","ID":"8b7d421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13624e5":{"Section":"Summary","Block":"B1","CollectionID":"fdb3d690","ID":"a13624e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13f25aef":{"Section":"Summary","Block":"B1","CollectionID":"fdb3d690","ID":"13f25aef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4fe78f54","DataModelID":651628815408562176,"Ranges":{"17d20529":{"Section":"Summary","Block":"B1","CollectionID":"4fe78f54","ID":"17d20529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747f1992":{"Section":"Summary","Block":"B1","CollectionID":"4fe78f54","ID":"747f1992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3d2cc01":{"Section":"Summary","Block":"B1","CollectionID":"4fe78f54","ID":"f3d2cc01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94194faf","DataModelID":651628815408562176,"Ranges":{"a1d61f69":{"Section":"Summary","Block":"B1","CollectionID":"94194faf","ID":"a1d61f69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188b9bd":{"Section":"Summary","Block":"B1","CollectionID":"94194faf","ID":"b188b9b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918066d2":{"Section":"Summary","Block":"B1","CollectionID":"94194faf","ID":"918066d2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77b9eb55","DataModelID":651628815408562176,"Ranges":{"9a8d77e":{"Section":"Summary","Block":"B1","CollectionID":"77b9eb55","ID":"9a8d77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f746f3a":{"Section":"Summary","Block":"B1","CollectionID":"77b9eb55","ID":"9f746f3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261fcf60":{"Section":"Summary","Block":"B1","CollectionID":"77b9eb55","ID":"261fcf60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44107951","DataModelID":651628815408562176,"Ranges":{"a9ebd624":{"Section":"Summary","Block":"B1","CollectionID":"44107951","ID":"a9ebd624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4178df84":{"Section":"Summary","Block":"B1","CollectionID":"44107951","ID":"4178df84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34a76f31":{"Section":"Summary","Block":"B1","CollectionID":"44107951","ID":"34a76f31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7b77cfce","DataModelID":651628815408562176,"Ranges":{"dcf56045":{"Section":"Summary","Block":"B1","CollectionID":"7b77cfce","ID":"dcf56045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bf7f281":{"Section":"Summary","Block":"B1","CollectionID":"7b77cfce","ID":"cbf7f281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c925e35":{"Section":"Summary","Block":"B1","CollectionID":"7b77cfce","ID":"1c925e35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b92f6eec","DataModelID":651628815408562176,"Ranges":{"d5fc7209":{"Section":"Summary","Block":"B1","CollectionID":"b92f6eec","ID":"d5fc7209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a1420d5":{"Section":"Summary","Block":"B1","CollectionID":"b92f6eec","ID":"fa1420d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06b655b":{"Section":"Summary","Block":"B1","CollectionID":"b92f6eec","ID":"a06b655b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1649503","DataModelID":651628815408562176,"Ranges":{"aa2de654":{"Section":"Summary","Block":"B1","CollectionID":"1649503","ID":"aa2de654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966fc27a":{"Section":"Summary","Block":"B1","CollectionID":"1649503","ID":"966fc27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0cd50b2":{"Section":"Summary","Block":"B1","CollectionID":"1649503","ID":"e0cd50b2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d60cce7","DataModelID":651628815408562176,"Ranges":{"80fda13":{"Section":"IS.T12.Propco","Block":"B1","CollectionID":"d60cce7","ID":"80fda13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true,"HierarchyIndenting":false,"ParentsOnBottom":false,"SortingOption":0,"Sorting":"","Order":0,"ZoomInParentMemberIds":[],"ZoomInBottomLevelParentMemberIds":[]},"325d0da3":{"Section":"IS.T12.Propco","Block":"B1","CollectionID":"d60cce7","ID":"325d0da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f238195":{"Section":"IS.T12.Propco","Block":"B1","CollectionID":"d60cce7","ID":"6f238195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a2d6650f","DataModelID":651628815408562176,"Ranges":{"5bf01387":{"Section":"IS.T12.Propco","Block":"B1","CollectionID":"a2d6650f","ID":"5bf01387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a6b73b36":{"Section":"IS.T12.Propco","Block":"B1","CollectionID":"a2d6650f","ID":"a6b73b36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6305406b":{"Section":"IS.T12.Propco","Block":"B1","CollectionID":"a2d6650f","ID":"6305406b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[1100889239153934350,1100889239158128686]}},"SuppressBlankRows":true,"SuppressZeroes":true,"EnableDataInput":false},{"Section":"IS.T12.Propco","Block":"B1","ID":"3dc38531","DataModelID":651628815408562176,"Ranges":{"3652ae23":{"Section":"IS.T12.Propco","Block":"B1","CollectionID":"3dc38531","ID":"3652ae23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c525916e":{"Section":"IS.T12.Propco","Block":"B1","CollectionID":"3dc38531","ID":"c525916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fbf1f1":{"Section":"IS.T12.Propco","Block":"B1","CollectionID":"3dc38531","ID":"3fbf1f1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223f2f0d","DataModelID":651628815408562176,"Ranges":{"6428d8c1":{"Section":"IS.T12.Propco","Block":"B1","CollectionID":"223f2f0d","ID":"6428d8c1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a2991f71":{"Section":"IS.T12.Propco","Block":"B1","CollectionID":"223f2f0d","ID":"a2991f71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260457ee":{"Section":"IS.T12.Propco","Block":"B1","CollectionID":"223f2f0d","ID":"260457ee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[1130622369192476672,1119290463939198976,1130612637186392064],"ZoomInBottomLevelParentMemberIds":[]}},"SuppressBlankRows":true,"SuppressZeroes":true,"EnableDataInput":false},{"Section":"IS.T12.Propco","Block":"B1","ID":"4ba874ee","DataModelID":651628815408562176,"Ranges":{"e4fd7968":{"Section":"IS.T12.Propco","Block":"B1","CollectionID":"4ba874ee","ID":"e4fd7968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235947d2":{"Section":"IS.T12.Propco","Block":"B1","CollectionID":"4ba874ee","ID":"235947d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a6cc64a":{"Section":"IS.T12.Propco","Block":"B1","CollectionID":"4ba874ee","ID":"ca6cc64a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ef399baa","DataModelID":651628815408562176,"Ranges":{"38afbba9":{"Section":"IS.T12.Propco","Block":"B1","CollectionID":"ef399baa","ID":"38afbba9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2d854488":{"Section":"IS.T12.Propco","Block":"B1","CollectionID":"ef399baa","ID":"2d854488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34bb05d0":{"Section":"IS.T12.Propco","Block":"B1","CollectionID":"ef399baa","ID":"34bb05d0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f7e31bd7","DataModelID":651628815408562176,"Ranges":{"ab71cdfb":{"Section":"IS.T12.Propco","Block":"B1","CollectionID":"f7e31bd7","ID":"ab71cdfb","DataModelID":651628815408562176,"Dimension":2,"DynamicExpression":"H4sIAAAAAAAEALWTXWvCMBSG/0uuFDpo+m3v/MhFoR+iZTdjSKxHVkgTSeM2Ef/70lmZjFzIpnc5Oe/Jed6T5Ii42ECL4pcjyqBZg0w2KH7CFpqBojVDceDjwIki7Ht25AcODgOdq5tO5lhorJSs13sFl7JiB5IqIVHs2vZPOJa1OvR7U2BsAVuQwCvIaQMoRsjq23fxEqis3srDTme0PteE3fHeeTmnulAlfAOfXcuTdXdybBvQ8X/QfQO69wByz3buCx4YwP0HgF9HPXe3ZcJeAoNK1YKvCFed8gYbocFGcBcbGPv2yHdDzw0d1x2F2LH/6OsWH5HxHb1aiNFWXYlaIRXo5ZayFjS7rBmbiQ9+btBeXOt/z/eMXQlSoO9gyNcN8FbPvB/BjCqa6Xbs+40YpvVM2b4zleQlWSzJtEyKfDApyrLIUvJM0kFGsglZrKYkTQe/b3Q4tOZS7CoxRKcvBP2sO6EEAAA=","EnableZoom":false,"HierarchyIndenting":false,"ParentsOnBottom":false,"SortingOption":0,"Sorting":"","Order":0,"ZoomInParentMemberIds":[],"ZoomInBottomLevelParentMemberIds":[]},"feee4f06":{"Section":"IS.T12.Propco","Block":"B1","CollectionID":"f7e31bd7","ID":"feee4f06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bd8d95e":{"Section":"IS.T12.Propco","Block":"B1","CollectionID":"f7e31bd7","ID":"dbd8d95e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d28d869a","DataModelID":651628815408562176,"Ranges":{"7a418907":{"Section":"IS.T12.Propco","Block":"B1","CollectionID":"d28d869a","ID":"7a418907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32394533":{"Section":"IS.T12.Propco","Block":"B1","CollectionID":"d28d869a","ID":"32394533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5bcd722":{"Section":"IS.T12.Propco","Block":"B1","CollectionID":"d28d869a","ID":"e5bcd722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e8dc3a30","DataModelID":651628815408562176,"Ranges":{"f69234aa":{"Section":"IS.T12.Propco","Block":"B1","CollectionID":"e8dc3a30","ID":"f69234aa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116f0439":{"Section":"IS.T12.Propco","Block":"B1","CollectionID":"e8dc3a30","ID":"116f0439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61182053":{"Section":"IS.T12.Propco","Block":"B1","CollectionID":"e8dc3a30","ID":"61182053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230b8631","DataModelID":651628815408562176,"Ranges":{"cdcb5794":{"Section":"IS.T12.Propco","Block":"B1","CollectionID":"230b8631","ID":"cdcb5794","DataModelID":651628815408562176,"Dimension":2,"DynamicExpression":"H4sIAAAAAAAEALWTXWvCMBSG/0uuFDpomn5o7/zIRaEfosWbMSTWIyukqaRxm4j/felWWRm5kE3vcnLe8D7vSXJGot5Bg8LnM0qg2oKMdih8whaag2IlR6HvYd8ZjbDn2iPPd3Dg615ZtTLHQhOlZLk9Krgeyw4gmaolColt/5QTWapTtzcDzpewBwmigJRVgEKErM6+rVfAZPGanw66o/WpJuzs2uWC6YMqEjv4aC0v1t3JsW1Ax/9BJwZ05wHkru3cF9w1gJMHgPerjrvdMmGvgEOhylpsqFCt8oYYniGGe5cYGHv22COBSwKHkHGAHfuPuW7J4Rvf0YuFOGtUT9TUUoFe7hlvQLPLkvN5/S6+DZprav3vxZHzniAG9gaGflmBaPTMuxHMmWKJtuNffoZprRk/tqGiNKfLFZ3lUZYOplmeZ0lM1zQeJDSZ0uVmRuN48PtGh0NrIetDUQ/R5RMEAX0goQQAAA==","EnableZoom":false,"HierarchyIndenting":false,"ParentsOnBottom":false,"SortingOption":0,"Sorting":"","Order":0,"ZoomInParentMemberIds":[],"ZoomInBottomLevelParentMemberIds":[]},"b5e4b2f0":{"Section":"IS.T12.Propco","Block":"B1","CollectionID":"230b8631","ID":"b5e4b2f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28895967":{"Section":"IS.T12.Propco","Block":"B1","CollectionID":"230b8631","ID":"28895967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2c02cdb4","DataModelID":651628815408562176,"Ranges":{"4aff0ff4":{"Section":"IS.T12.Opco","Block":"B1","CollectionID":"2c02cdb4","ID":"4aff0ff4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4faa4a5e":{"Section":"IS.T12.Opco","Block":"B1","CollectionID":"2c02cdb4","ID":"4faa4a5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51447d89":{"Section":"IS.T12.Opco","Block":"B1","CollectionID":"2c02cdb4","ID":"51447d89","DataModelID":651628815408562176,"Dimension":1,"DynamicExpression":"H4sIAAAAAAAEALWSwWuDMBTG/5ecWnBgsurEm1MZBXWjll3KGGl9ZYGYSBK3leL/vgRb5sHDDt3tfXnfy/t9IWckZAMaxbszKqHdg1o3KL7DHsrAUMZRHAY4JFGEg5UfBSHBD6HtsdbZrCsxRrF9b+A69tyBokYqFEe+/ysTxczJTrizFDjfwBEUiANUtAUUI+Rd1jtdA1WHj+2psx3rryyhu57gsX6hdtKsRQPfbufg3Rx95ZMbo5MZdPIf6FN1IXdHc+BPSvYd/hP+/Rw+Gd48xKk2U5uWyoCtj5RrsMyKcZ7JLzHu0Ne09seJnvOJoQD6CTN91oLQTIpL9IwaWtp93Om5V3qlvHfpsrxO8ypLqm29KPPyMd+8p3lRLMbUyyUafgBHixx5/A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fef66e8f","DataModelID":651628815408562176,"Ranges":{"a4277c9d":{"Section":"IS.T12.Opco","Block":"B1","CollectionID":"fef66e8f","ID":"a4277c9d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2da1dea9":{"Section":"IS.T12.Opco","Block":"B1","CollectionID":"fef66e8f","ID":"2da1dea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9489f034":{"Section":"IS.T12.Opco","Block":"B1","CollectionID":"fef66e8f","ID":"9489f034","DataModelID":651628815408562176,"Dimension":1,"DynamicExpression":"H4sIAAAAAAAEALWST2uDMBjGv0tOLThQqZp5cyqjoG7UsksZI61vWSAmksRtpfjdl8yWefCwQ3d7/zwvz+8JOSMuGlAo3p1RCe0e5LpB8Z3noAw0oQzFYeCFPsZesHJxEPpeFJodba3MqBKtJd33Gq5nTx1IooVEMXbd3zaRVJ/MhZ2lwNgGjiCBH6AiLaAYIedib/saiDy8b0+d2Rh9ZQh/7KKxfibmUq95A1/Wc3Bujr5y/Ruj4xl0L/oH9Gl3IbejOfBHKfrO/xP+/Rw+Hl4dxIjSU5kSUoOpj4QpMMySMpaJTz56qGta8+N4z9hEUAD5gJk9bYErKvglekY0KY0fs/3cK70Q1tt0WV6neZUl1bZelHn5kG/e0rwoFmPq5RIN355zAvH8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f011808c","DataModelID":651628815408562176,"Ranges":{"8003ad89":{"Section":"IS.T12.Opco","Block":"B1","CollectionID":"f011808c","ID":"8003ad89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cc229c2f":{"Section":"IS.T12.Opco","Block":"B1","CollectionID":"f011808c","ID":"cc229c2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7da7f04":{"Section":"IS.T12.Opco","Block":"B1","CollectionID":"f011808c","ID":"c7da7f04","DataModelID":651628815408562176,"Dimension":1,"DynamicExpression":"H4sIAAAAAAAEALWSwWuDMBTG/5ecWnCQuOqsN6cyCupGLb2MMdL6ygIxShK3leL/vgQt8+Bhh+72vrzv5f2+kAsSTQUKha8XlEN9ALmpUHhHHJSApoyj0PeI7wYB8VY48HyXPPimx2prM65Ia8kOnYbr2HMLkupGojDA+FdGkumzmbBnMXC+hRNIEEcoaA0oRMgZ11tdApXHj925NR3jLwyhvX49lC/UDOqNqODbruydm5OvsHtbcoJn0Nf/QD5VI7g9muN+kk3X3v+JnszQE9y/OYhTpac21UgNpj5RrsAwS8Z50nyJYYe6pjX/TXScTwwZ0E+Y6bMahGKNGKMnVNPc7ONWz73SnvLOpkvSMk6LJCp25SJP88d0+x6nWbYYUi+XqP8BtxWyj/o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a8957b0f","DataModelID":651628815408562176,"Ranges":{"4b0b2a25":{"Section":"IS.T12.Opco","Block":"B1","CollectionID":"a8957b0f","ID":"4b0b2a25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ab9de169":{"Section":"IS.T12.Opco","Block":"B1","CollectionID":"a8957b0f","ID":"ab9de169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e05594d":{"Section":"IS.T12.Opco","Block":"B1","CollectionID":"a8957b0f","ID":"4e05594d","DataModelID":651628815408562176,"Dimension":1,"DynamicExpression":"H4sIAAAAAAAEALWSwWuDMBTG/5ecWnCgoi715lRGQd2oZZcxRlpfWSAmksRtpfi/L0HLPHjYobu9L+97eb8v5IK4aECh+PWCSmgPILcNiu88B2WgCWUojkIv8jH2wsDFYeR795Hp0dbajCvRWtJDr+E69tSBJFpIFGPX/ZWJpPpsJuxZCozt4AQS+BEq0gKKEXKm9VbXQOTxY3/uTMf4K0Nor8dj+UzMoN7yBr7tysG5OXng+rcl3yyQ438An6uJ2x4tYT9K0XfBX+A9d4F+M7w5iBGl5y4lpAZTnwhTYJAlZSwTX3xcoa5hzW/jPWMzQwHkExb6tAWuqOBT8oxoUpp9zOqlR3ohrLfhsrxO8ypLqn29KvPyId+9p3lRrMbQ6zUafgBfpOaJ+A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1c0c2dd1","DataModelID":651628815408562176,"Ranges":{"32784403":{"Section":"IS.T12.Opco","Block":"B1","CollectionID":"1c0c2dd1","ID":"32784403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54817e28":{"Section":"IS.T12.Opco","Block":"B1","CollectionID":"1c0c2dd1","ID":"54817e28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871839f7":{"Section":"IS.T12.Opco","Block":"B1","CollectionID":"1c0c2dd1","ID":"871839f7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1566878","DataModelID":651628815408562176,"Ranges":{"72cd5a7d":{"Section":"IS.T12.Opco","Block":"B1","CollectionID":"1566878","ID":"72cd5a7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89145411":{"Section":"IS.T12.Opco","Block":"B1","CollectionID":"1566878","ID":"89145411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b7891081":{"Section":"IS.T12.Opco","Block":"B1","CollectionID":"1566878","ID":"b7891081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198beb69","DataModelID":651628815408562176,"Ranges":{"f9b94fcc":{"Section":"IS.T12.Opco","Block":"B1","CollectionID":"198beb69","ID":"f9b94fc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a6a8a6b":{"Section":"IS.T12.Opco","Block":"B1","CollectionID":"198beb69","ID":"ca6a8a6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af691e7":{"Section":"IS.T12.Opco","Block":"B1","CollectionID":"198beb69","ID":"8af691e7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e41a4c52","DataModelID":651628815408562176,"Ranges":{"be44541":{"Section":"IS.T12.Opco","Block":"B1","CollectionID":"e41a4c52","ID":"be44541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9123b3f9":{"Section":"IS.T12.Opco","Block":"B1","CollectionID":"e41a4c52","ID":"9123b3f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1518d4b4":{"Section":"IS.T12.Opco","Block":"B1","CollectionID":"e41a4c52","ID":"1518d4b4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b98edc6a","DataModelID":651628815408562176,"Ranges":{"4c5258bc":{"Section":"IS.T12.Opco","Block":"B1","CollectionID":"b98edc6a","ID":"4c5258b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d2da187":{"Section":"IS.T12.Opco","Block":"B1","CollectionID":"b98edc6a","ID":"5d2da187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69b621a8":{"Section":"IS.T12.Opco","Block":"B1","CollectionID":"b98edc6a","ID":"69b621a8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28a82566","DataModelID":651628815408562176,"Ranges":{"c7105c0f":{"Section":"IS.T12.Opco","Block":"B1","CollectionID":"28a82566","ID":"c7105c0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a73f161":{"Section":"IS.T12.Opco","Block":"B1","CollectionID":"28a82566","ID":"1a73f161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96bbd69":{"Section":"IS.T12.Opco","Block":"B1","CollectionID":"28a82566","ID":"96bbd69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6f15fe75","DataModelID":651628815408562176,"Ranges":{"9acc6871":{"Section":"BS.T12.Propco","Block":"B1","CollectionID":"6f15fe75","ID":"9acc6871","DataModelID":651628815408562176,"Dimension":2,"DynamicExpression":"H4sIAAAAAAAEALWTUWvCMBSF/0ueFDpo0qbVvjntQ8FWUdnLGBLrlQXSRNK4TcT/vgQrK1sfZHNv9+ae5HwnISck1RZqlDyfUA7VBnS2RckD9tAEDOMCJRHFERkMMA39AY0IjiM745WTEQ+NjNF8czBw3Tbbg2ZGaZQEvv/VjjQ3x2ZtDEIsYAcaZAkFqwAlCHmNveuXwHT5ujru7cTqC0vY2LlyzuxGk8ktfDjLs3d38tAnP8jxX8hpBzn5B/B213C7pS7sJQgoDVdynUrjlDfEiDpi0LvEwJj6QxrEYRCTIBjGmPi/zHVLjrjzOV48JFhtWqJaaQO23DFRg2XXXIiJepcXg/qa2v4eeRCiJZgCe4OOOa9A1vbO3fmWZ8IMy62dcP1F8sTEwcXIilW6WKbjVTYrenmaP6aL9TidTnvf363vzbXal6qPzp8/Ho9SzAMAAA==","EnableZoom":false,"HierarchyIndenting":false,"ParentsOnBottom":false,"SortingOption":0,"Sorting":"","Order":0,"ZoomInParentMemberIds":[],"ZoomInBottomLevelParentMemberIds":[]},"7c4ad5db":{"Section":"BS.T12.Propco","Block":"B1","CollectionID":"6f15fe75","ID":"7c4ad5db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4798208":{"Section":"BS.T12.Propco","Block":"B1","CollectionID":"6f15fe75","ID":"4798208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f2c244f9","DataModelID":651628815408562176,"Ranges":{"a55ca57f":{"Section":"BS.T12.Propco","Block":"B1","CollectionID":"f2c244f9","ID":"a55ca57f","DataModelID":651628815408562176,"Dimension":2,"DynamicExpression":"H4sIAAAAAAAEALWTX2vCMBTFv0ueFDpokv7RvjntQ8FWUdnLGBLbKwukiaRxm4jffQmrKFsfZHNvubknnN+5lxyRVBU0KHk+ohzqDeisQskD9tAEDOMCJVGIIzIY4DDwB2FEcBzZHq+djHhoZIzmm72B87PZDjQzSqOE+v6lHGluDu3dGIRYwBY0yBIKVgNKEPJae1cvgenydXXY2Y7VF5awtXPHObMPTSYr+HCWJ+/u5IFPfpDjv5DTDnLyD+DXVcvtrrqwlyCgNFzJdSqNU94QI+iIQe8SA+PQH4Y0DmhMKB3GmPi/zHVLjrBzHS8eEqwxV6JGaQP2uGWiAcuuuRAT9S6/DJpzavt75F6IK8EU2Bt09HkNsrEzb0cwYYbl1k64umtaT0zsXaisWKWLZTpeZbOil6f5Y7pYj9PptPd9i31vrtWuVH10+gQfJxBh2gMAAA==","EnableZoom":false,"HierarchyIndenting":false,"ParentsOnBottom":false,"SortingOption":0,"Sorting":"","Order":0,"ZoomInParentMemberIds":[],"ZoomInBottomLevelParentMemberIds":[]},"75d01670":{"Section":"BS.T12.Propco","Block":"B1","CollectionID":"f2c244f9","ID":"75d01670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8517ed92":{"Section":"BS.T12.Propco","Block":"B1","CollectionID":"f2c244f9","ID":"8517ed92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1048bb0e","DataModelID":651628815408562176,"Ranges":{"ffe828a1":{"Section":"BS.T12.Propco","Block":"B1","CollectionID":"1048bb0e","ID":"ffe828a1","DataModelID":651628815408562176,"Dimension":2,"DynamicExpression":"H4sIAAAAAAAEALWTX2vCMBTFv0ueFDpo0n/aN2f7ULBVVPYyhsR6ZYE0KWncJuJ3X7JVVrY+yObecnNPOL9zLzkhIXfQoPjxhHKotqCyHYrvsIMS0JRxFIcBDslohAPfHQUhwVFoeqyyMuKgidaKbQ8aLs/mNSiqpUKx57pf5UQxfWzvpsD5EvagQJRQ0ApQjJDT2tt6BVSVz+tjbTpGXxjC1s4eF9Q81JnYwZu1PDs3J/dd8oMc/4Xc7yEn/wDerVpue9WHvQIOpWZSbFKhrfKKGEFPDP8mMTAO3HHgRb4XEc8bR5i4v8x1TY6wdx1PDuK00R1RI5UGc9xT3oBhV4zzRL6KT4Pmktr8HnHgvCOYAX2Bnj6rQDRm5u0IEqppbuz4h1/PtB4oP9hQWbFOl6t0us7mxSBP8/t0uZmms9ng+xaHzkLJupRDdH4HnSe2KdoDAAA=","EnableZoom":false,"HierarchyIndenting":false,"ParentsOnBottom":false,"SortingOption":0,"Sorting":"","Order":0,"ZoomInParentMemberIds":[],"ZoomInBottomLevelParentMemberIds":[]},"b2a291f5":{"Section":"BS.T12.Propco","Block":"B1","CollectionID":"1048bb0e","ID":"b2a291f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12a93836":{"Section":"BS.T12.Propco","Block":"B1","CollectionID":"1048bb0e","ID":"12a93836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9a1b894c","DataModelID":651628815408562176,"Ranges":{"f65a3e71":{"Section":"BS.T12.Propco","Block":"B1","CollectionID":"9a1b894c","ID":"f65a3e71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aa4648":{"Section":"BS.T12.Propco","Block":"B1","CollectionID":"9a1b894c","ID":"4aa4648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bbb4e64":{"Section":"BS.T12.Propco","Block":"B1","CollectionID":"9a1b894c","ID":"dbbb4e64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cb833da2","DataModelID":651628815408562176,"Ranges":{"68d867bb":{"Section":"BS.T12.Propco","Block":"B1","CollectionID":"cb833da2","ID":"68d867b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f0a37ca":{"Section":"BS.T12.Propco","Block":"B1","CollectionID":"cb833da2","ID":"bf0a37c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89e373d5":{"Section":"BS.T12.Propco","Block":"B1","CollectionID":"cb833da2","ID":"89e373d5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35dd3066","DataModelID":651628815408562176,"Ranges":{"52748df9":{"Section":"BS.T12.Propco","Block":"B1","CollectionID":"35dd3066","ID":"52748df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90636224":{"Section":"BS.T12.Propco","Block":"B1","CollectionID":"35dd3066","ID":"90636224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cadd581":{"Section":"BS.T12.Propco","Block":"B1","CollectionID":"35dd3066","ID":"4cadd581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5264578","DataModelID":651628815408562176,"Ranges":{"914c08c8":{"Section":"BS.T12.Propco","Block":"B1","CollectionID":"5264578","ID":"914c08c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49ce9cd9":{"Section":"BS.T12.Propco","Block":"B1","CollectionID":"5264578","ID":"49ce9cd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b1dad18":{"Section":"BS.T12.Propco","Block":"B1","CollectionID":"5264578","ID":"6b1dad18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a26f2d06","DataModelID":651628815408562176,"Ranges":{"cbbb5b22":{"Section":"BS.T12.Propco","Block":"B1","CollectionID":"a26f2d06","ID":"cbbb5b22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54d4b761":{"Section":"BS.T12.Propco","Block":"B1","CollectionID":"a26f2d06","ID":"54d4b761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9903b486":{"Section":"BS.T12.Propco","Block":"B1","CollectionID":"a26f2d06","ID":"9903b486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37f9baf2","DataModelID":651628815408562176,"Ranges":{"6d3d101b":{"Section":"BS.T12.Propco","Block":"B1","CollectionID":"37f9baf2","ID":"6d3d101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81865c4":{"Section":"BS.T12.Propco","Block":"B1","CollectionID":"37f9baf2","ID":"a81865c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812038fe":{"Section":"BS.T12.Propco","Block":"B1","CollectionID":"37f9baf2","ID":"812038fe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2,"ZoomInParentMemberIds":[],"ZoomInBottomLevelParentMemberIds":[]}},"SuppressBlankRows":true,"SuppressZeroes":true,"EnableDataInput":false},{"Section":"BS.T12.Opco","Block":"B1","ID":"db3ad89c","DataModelID":651628815408562176,"Ranges":{"3f91ad7c":{"Section":"BS.T12.Opco","Block":"B1","CollectionID":"db3ad89c","ID":"3f91ad7c","DataModelID":651628815408562176,"Dimension":2,"DynamicExpression":"H4sIAAAAAAAEALWTS4vCMBSF/0tWCh1o+rLtzkcWhT4GLW6GQWK9MoE0lTTOjIj/fRKsKEMXMqO73NyTnO/kcUSi2UCL4rcjyqBeg0w2KH7BFpqBooyjOPBx4IQh9j079AMHjwLdY7WRORYaKyXZeq/gsqzYgaSqkSh2bftajiVTh25uCpzPYQsSRAU5rQHFCFmdvakXQGX1UR52uqP1uSbs7MzwleqFKhEb+DaWJ+vh5NjuQcf/QXd70J0nkHu281hwrwfcfQL4bdVxm6k+7AVwqBRrxIoIZZR3xPB7YngPiYGxb0e+O8Je5ERh5LpG+6dc9+QIet/Ru4U4bdWNqG2kAj3cUt6CZpeM81nzJc4G7SW1/vdiz/mNIAX6CT19VoNo9Zmb/TXPjCqaaTtu6rNkSfnexEjykswXZFomRT6YFGVZZClZknSQkWxC5qspSdPB7zscDq1iVzVDdPoBzIDuLpEEAAA=","EnableZoom":false,"HierarchyIndenting":false,"ParentsOnBottom":false,"SortingOption":0,"Sorting":"","Order":0,"ZoomInParentMemberIds":[],"ZoomInBottomLevelParentMemberIds":[]},"d4a3e03b":{"Section":"BS.T12.Opco","Block":"B1","CollectionID":"db3ad89c","ID":"d4a3e03b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23effdba":{"Section":"BS.T12.Opco","Block":"B1","CollectionID":"db3ad89c","ID":"23effdba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[817239818136059904]}},"SuppressBlankRows":true,"SuppressZeroes":true,"EnableDataInput":false},{"Section":"BS.T12.Opco","Block":"B1","ID":"792253e","DataModelID":651628815408562176,"Ranges":{"39fb9540":{"Section":"BS.T12.Opco","Block":"B1","CollectionID":"792253e","ID":"39fb9540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6286aa75":{"Section":"BS.T12.Opco","Block":"B1","CollectionID":"792253e","ID":"6286aa75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68a8d52":{"Section":"BS.T12.Opco","Block":"B1","CollectionID":"792253e","ID":"f68a8d52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2,"ZoomInParentMemberIds":[],"ZoomInBottomLevelParentMemberIds":[817239818341580803]}},"SuppressBlankRows":true,"SuppressZeroes":true,"EnableDataInput":false},{"Section":"BS.T12.Opco","Block":"B1","ID":"2e09c939","DataModelID":651628815408562176,"Ranges":{"2fc03866":{"Section":"BS.T12.Opco","Block":"B1","CollectionID":"2e09c939","ID":"2fc03866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c63197c7":{"Section":"BS.T12.Opco","Block":"B1","CollectionID":"2e09c939","ID":"c63197c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b87ce33":{"Section":"BS.T12.Opco","Block":"B1","CollectionID":"2e09c939","ID":"5b87ce33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2,"ZoomInParentMemberIds":[],"ZoomInBottomLevelParentMemberIds":[1130625129581117440]}},"SuppressBlankRows":true,"SuppressZeroes":true,"EnableDataInput":false},{"Section":"BS.T12.Opco","Block":"B1","ID":"95582a1","DataModelID":651628815408562176,"Ranges":{"3cf8c194":{"Section":"BS.T12.Opco","Block":"B1","CollectionID":"95582a1","ID":"3cf8c194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0628d95":{"Section":"BS.T12.Opco","Block":"B1","CollectionID":"95582a1","ID":"d0628d95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cd4a6c1":{"Section":"BS.T12.Opco","Block":"B1","CollectionID":"95582a1","ID":"6cd4a6c1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2,"ZoomInParentMemberIds":[],"ZoomInBottomLevelParentMemberIds":[]}},"SuppressBlankRows":true,"SuppressZeroes":true,"EnableDataInput":false},{"Section":"BS.T12.Opco","Block":"B1","ID":"d5042f55","DataModelID":651628815408562176,"Ranges":{"3fa6df41":{"Section":"BS.T12.Opco","Block":"B1","CollectionID":"d5042f55","ID":"3fa6df41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a640f2f":{"Section":"BS.T12.Opco","Block":"B1","CollectionID":"d5042f55","ID":"ca640f2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d452e06":{"Section":"BS.T12.Opco","Block":"B1","CollectionID":"d5042f55","ID":"3d452e06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2,"ZoomInParentMemberIds":[],"ZoomInBottomLevelParentMemberIds":[]}},"SuppressBlankRows":true,"SuppressZeroes":true,"EnableDataInput":false},{"Section":"BS.T12.Opco","Block":"B1","ID":"97fb5f47","DataModelID":651628815408562176,"Ranges":{"167e45a9":{"Section":"BS.T12.Opco","Block":"B1","CollectionID":"97fb5f47","ID":"167e45a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aee49":{"Section":"BS.T12.Opco","Block":"B1","CollectionID":"97fb5f47","ID":"9aee49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b58fb497":{"Section":"BS.T12.Opco","Block":"B1","CollectionID":"97fb5f47","ID":"b58fb497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2,"ZoomInParentMemberIds":[],"ZoomInBottomLevelParentMemberIds":[]}},"SuppressBlankRows":true,"SuppressZeroes":true,"EnableDataInput":false},{"Section":"BS.T12.Opco","Block":"B1","ID":"455a86db","DataModelID":651628815408562176,"Ranges":{"75eb46bf":{"Section":"BS.T12.Opco","Block":"B1","CollectionID":"455a86db","ID":"75eb46b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2639dfe5":{"Section":"BS.T12.Opco","Block":"B1","CollectionID":"455a86db","ID":"2639dfe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304aef47":{"Section":"BS.T12.Opco","Block":"B1","CollectionID":"455a86db","ID":"304aef47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2,"ZoomInParentMemberIds":[],"ZoomInBottomLevelParentMemberIds":[]}},"SuppressBlankRows":true,"SuppressZeroes":true,"EnableDataInput":false},{"Section":"BS.T12.Opco","Block":"B1","ID":"192f0b1f","DataModelID":651628815408562176,"Ranges":{"1b2e1f17":{"Section":"BS.T12.Opco","Block":"B1","CollectionID":"192f0b1f","ID":"1b2e1f17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912418cf":{"Section":"BS.T12.Opco","Block":"B1","CollectionID":"192f0b1f","ID":"912418c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ceb62d1":{"Section":"BS.T12.Opco","Block":"B1","CollectionID":"192f0b1f","ID":"2ceb62d1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2,"ZoomInParentMemberIds":[],"ZoomInBottomLevelParentMemberIds":[]}},"SuppressBlankRows":true,"SuppressZeroes":true,"EnableDataInput":false},{"Section":"BS.T12.Opco","Block":"B1","ID":"dea842cc","DataModelID":651628815408562176,"Ranges":{"36ace06a":{"Section":"BS.T12.Opco","Block":"B1","CollectionID":"dea842cc","ID":"36ace06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29fe4d37":{"Section":"BS.T12.Opco","Block":"B1","CollectionID":"dea842cc","ID":"29fe4d37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462cb4fd":{"Section":"BS.T12.Opco","Block":"B1","CollectionID":"dea842cc","ID":"462cb4fd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2,"ZoomInParentMemberIds":[],"ZoomInBottomLevelParentMemberIds":[]}},"SuppressBlankRows":true,"SuppressZeroes":true,"EnableDataInput":false},{"Section":"Budget.vs.Actual","Block":"B1","ID":"4bbed725","DataModelID":651628815408562176,"Ranges":{"8889a43":{"Section":"Budget.vs.Actual","Block":"B1","CollectionID":"4bbed725","ID":"8889a43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da38df7":{"Section":"Budget.vs.Actual","Block":"B1","CollectionID":"4bbed725","ID":"6da38df7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b3dc2629":{"Section":"Budget.vs.Actual","Block":"B1","CollectionID":"4bbed725","ID":"b3dc2629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95a1194b":{"Section":"Budget.vs.Actual","Block":"B1","CollectionID":"4bbed725","ID":"95a1194b","DataModelID":651628815408562176,"Dimension":1,"DynamicExpression":"H4sIAAAAAAAEALWST2uDMBjGv8t7asFB4qoTb22VUdA6utLLGCOtb1kgRknitlL87ktWyzx42KG7vX+e5Pk9IWeQdYka4pcz5FjtUa1KiO+oBwkaxgXEYUBDP4poMCNREPr0IbQ7XjmZVc2NUXzfGrweKxpUzNTKbgkhv/1ccXP6GXqwRCE2eESF8oBrViHEAF7v7/pnZOrwvj01dmP1a4vo7u/LJ2YPmpUs8ct5dt7N0WfEvy05HSEn/wA+7HpuNxrDflR129C/wN+PwNPu1QPBtBmIdK0M2vLIhEYLrLgQSf0pLwb6GtV+NtkKMRBkyD5wZM8rlJrXss+dMMNyaydcP/ZEOyZaF21RbLdFnqW7NJvkab5IN2/LNMsml8jTKXTf0lLB7/c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c72378a8","DataModelID":651628815408562176,"Ranges":{"419aa1d6":{"Section":"Budget.vs.Actual","Block":"B1","CollectionID":"c72378a8","ID":"419aa1d6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749be0b7":{"Section":"Budget.vs.Actual","Block":"B1","CollectionID":"c72378a8","ID":"749be0b7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b499f292":{"Section":"Budget.vs.Actual","Block":"B1","CollectionID":"c72378a8","ID":"b499f292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61d4992":{"Section":"Budget.vs.Actual","Block":"B1","CollectionID":"c72378a8","ID":"61d4992","DataModelID":651628815408562176,"Dimension":1,"DynamicExpression":"H4sIAAAAAAAEALWST2uDMBjGv0tOLThIRJ14a6uMgtbRSS+jjLS+ZYGYSBK3leJ3X7Ja5sHDDt3t/fMkz+8JuSAha9Aoeb2gApoDqHWNkgfioRQMZRwlUUgiP45JGOA4jHzyGNkda5zMqhbGKHboDNyOlS0oaqSyW4zxb79QzJx/hh5aAedbOIECcYQNbQAlCHmDv+tfgKrje3Vu7cbqNxbR3T+Uz9QeNGtRw5fz7L27owfYvy85mSDH/wA+7gZuN5rCflKya/2/wAcT8KTfe4hTbUYiLZUBW54o12CBFeM8lZ/iaqBvUe1nEx3nI0EO9AMm9qwBoZkUQ+6UGlpYO+76qSfaUd65aMuyqsoiz3ZZPiuyYplt31ZZns+ukedz1H8DOU6eXPc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9ac42dbd","DataModelID":651628815408562176,"Ranges":{"ebda49d1":{"Section":"Budget.vs.Actual","Block":"B1","CollectionID":"9ac42dbd","ID":"ebda49d1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0869fe7":{"Section":"Budget.vs.Actual","Block":"B1","CollectionID":"9ac42dbd","ID":"a0869fe7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a1c7ccc":{"Section":"Budget.vs.Actual","Block":"B1","CollectionID":"9ac42dbd","ID":"a1c7ccc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a72771e4":{"Section":"Budget.vs.Actual","Block":"B1","CollectionID":"9ac42dbd","ID":"a72771e4","DataModelID":651628815408562176,"Dimension":1,"DynamicExpression":"H4sIAAAAAAAEALWST2uDMBjGv8t7asFBdNWJt7bKKGgdXelljJHWtywQE0nitlL87ktWyzx42KG7vX+e5Pk9IWcQskINycsZCqz3qFYVJHe+BykayjgkUehHQRz74YzEYRT4D5HdsdrJrGpujGL71uD1WNmgokYquyWE/PZzxczpZ+jBEjnf4BEVigOuaY2QAHi9v+ufkarD+/bU2I3Vry2iu78vn6g9aFaiwi/n2Xk3R5+R4Lbk/gg5+QfwYddzu9EY9qOSbXP/F/hwBN7vXj3gVJuBSEtl0JZHyjVaYMU4T+WnuBjoa1T72UTL+UCQI/3AkT2rUWgmRZ87pYYW1o67fuyJdpS3Ltqi3G7LIs92WT4psmKRbd6WWZ5PLpGnU+i+Ae1r+gX3AgAA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ed01e82","DataModelID":651628815408562176,"Ranges":{"903ecae7":{"Section":"Budget.vs.Actual","Block":"B1","CollectionID":"ed01e82","ID":"903ecae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550894c":{"Section":"Budget.vs.Actual","Block":"B1","CollectionID":"ed01e82","ID":"f550894c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6f34f852":{"Section":"Budget.vs.Actual","Block":"B1","CollectionID":"ed01e82","ID":"6f34f852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63a5d922":{"Section":"Budget.vs.Actual","Block":"B1","CollectionID":"ed01e82","ID":"63a5d922","DataModelID":651628815408562176,"Dimension":1,"DynamicExpression":"H4sIAAAAAAAEALWSwWuDMBTG/5ecWnCQiDrx1lYZBa2jk17GGGl9ZYGYSBK3leL/vqS1zIOHHbrbe+/7ku/3Qs5IyBo0Sl7PqIBmD2pdo+SBeCgFQxlHSRSSyI9jEgY4DiOfPEZWY42zWdfCGMX2nYHbsbIFRY1UVsUY//YLxczpMvTQCjjfwhEUiANsaAMoQcgb8l3/AlQdPqpTaxXr31hEd/9QPlN70KxFDd8us/fujh5g/77kZIIc/wP4uBu43WgK+0nJrg3+Ah9NwJP+zUOcajMyaakM2PJIuQYLrBjnqfwS1wB9W9V+NtFxPjLkQD9hQmcNCM2kGPZOqaGFjeOXvIkn2lHeudWWZVWVRZ7tsnxWZMUy276vsjyfXVeez1H/AxfmRAj3AgAA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54f07a80","DataModelID":651628815408562176,"Ranges":{"9284ef68":{"Section":"Budget.vs.Actual","Block":"B1","CollectionID":"54f07a80","ID":"9284ef68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f654c82":{"Section":"Budget.vs.Actual","Block":"B1","CollectionID":"54f07a80","ID":"bf654c82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359c950e":{"Section":"Budget.vs.Actual","Block":"B1","CollectionID":"54f07a80","ID":"359c950e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5f6c0c96":{"Section":"Budget.vs.Actual","Block":"B1","CollectionID":"54f07a80","ID":"5f6c0c96","DataModelID":651628815408562176,"Dimension":1,"DynamicExpression":"H4sIAAAAAAAEALWST2vCMBjGv8t7UuggLbaW3tSWIbR2OPEyxoj2lQXSpCTpNpF+9yWzsh562MHd3j9P8vyekAsIWaGG5OUCBdYHVOsKkgffgxQNZRySKPSjII79cEbiMAr8eWR3rHYyq1oYo9ihNXg7VjaoqJHKbgkhv/1CMXP+GXqwQs63eEKF4ogbWiMkAF7v7/pnpOr4vjs3dmP1G4vo7u/LJ2oPmrWo8Mt5dt7d0WckuC+5P0JO/gF82PXcbjSG/ahk24R/gZ+PwPvdqwecajMQaakM2vJEuUYLrBjnqfwUVwN9i2o/m2g5HwhypB84smc1Cs2k6HOn1NDC2nHXjz3RnvLWRVuWu11Z5Nk+yydFViyz7dsqy/PJNfJ0Ct03w8MgUfc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f33b2c3d","DataModelID":651628815408562176,"Ranges":{"e46a742d":{"Section":"Budget.vs.Actual","Block":"B1","CollectionID":"f33b2c3d","ID":"e46a742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2e13dd4":{"Section":"Budget.vs.Actual","Block":"B1","CollectionID":"f33b2c3d","ID":"d2e13dd4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9d03314c":{"Section":"Budget.vs.Actual","Block":"B1","CollectionID":"f33b2c3d","ID":"9d03314c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9d1f82e4":{"Section":"Budget.vs.Actual","Block":"B1","CollectionID":"f33b2c3d","ID":"9d1f82e4","DataModelID":651628815408562176,"Dimension":1,"DynamicExpression":"H4sIAAAAAAAEALWST2vCMBjGv8t7UuggLbYrvaktQ2jtcOJlyIj2lQXSpCTpNpF+9yWzsh562MHd3j9P8vyekAsIWaGG5PUCBdYHVKsKkgffgxQNZRySKPSjII79cEbiMAr8x8juWO1kVjU3RrFDa/B2rGxQUSOV3RJCfvu5Yub8M/RgiZxv8IQKxRHXtEZIALze3/UvSNXxfXtu7Mbq1xbR3d+Xz9QeNCtR4Zfz7Ly7o89IcF9yf4Sc/AP4sOu53WgM+0nJton+Ah+PwPvd3gNOtRmItFQGbXmiXKMFVozzVH6Kq4G+RbWfTbScDwQ50g8c2bMahWZS9LlTamhh7bjrx55oR3nroi3K7bYs8myX5ZMiKxbZ5m2Z5fnkGnk6he4bBjqZU/c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5345f11","DataModelID":651628815408562176,"Ranges":{"3a482d15":{"Section":"Budget.vs.Actual","Block":"B1","CollectionID":"5345f11","ID":"3a482d15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e15ad297":{"Section":"Budget.vs.Actual","Block":"B1","CollectionID":"5345f11","ID":"e15ad297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94e40ff5":{"Section":"Budget.vs.Actual","Block":"B1","CollectionID":"5345f11","ID":"94e40ff5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740b89e7":{"Section":"Budget.vs.Actual","Block":"B1","CollectionID":"5345f11","ID":"740b89e7","DataModelID":651628815408562176,"Dimension":1,"DynamicExpression":"H4sIAAAAAAAEALWST2uDMBjGv0tOLThIpFrnra0yClpHJ72UMdL6lgViIkncVorffclqmQcPO3S398+TPL8n5IKErECjeH9BOdQHUOsKxQ/EQwkYyjiKw4CEfhSRYIajIPTJPLQ7VjuZVS2MUezQGrgdKxpQ1Ehltxjj336hmDn/DD20As63cAIF4ggbWgOKEfJ6f9e/AFXH9/Lc2I3Vbyyiu78vn6k9aNaigi/n2Xl3R59h/77kZIQc/wP4sOu53WgM+0nJtpn/Bf5xBJ50rx7iVJuBSEtlwJYnyjVYYMU4T+SnuBroW1T72UTL+UCQAf2AkT2rQWgmRZ87oYbm1o67fuyJdpS3LtqyKMsiz9Jdmk3yNF+m27dVmmWTa+TpFHXf0h/9Cvc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b6a55138","DataModelID":651628815408562176,"Ranges":{"795ce82":{"Section":"Budget.vs.Actual","Block":"B1","CollectionID":"b6a55138","ID":"795ce82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a8b6a1b":{"Section":"Budget.vs.Actual","Block":"B1","CollectionID":"b6a55138","ID":"ca8b6a1b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7aa0797":{"Section":"Budget.vs.Actual","Block":"B1","CollectionID":"b6a55138","ID":"7aa0797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44c39c8c":{"Section":"Budget.vs.Actual","Block":"B1","CollectionID":"b6a55138","ID":"44c39c8c","DataModelID":651628815408562176,"Dimension":1,"DynamicExpression":"H4sIAAAAAAAEALWSz2uDMBTH/5d3asFBlOrEW1tlFLSOrvQyykjrKwvERJK4rRT/9yWrZR487NDd3o/vy/fzHrmAkBVqSF4vUGB9QLWqIHnwPUjRUMYhiUI/CuLYD2ckDqPAf4xsj9VOZlVzYxQ7tAZvY2WDihqpbJcQ8pvPFTPnn6IHS+R8gydUKI64pjVCAuD1/i5/QaqO79tzYztWv7aI7v0+fKZ20KxEhV/Os/Pujj4jwX3J/RFy8g/gw6zndqUx7Ccl2yb+E/zY3f1u7wGn2gxVWiqDNj5RrtEiK8Z5Kj/F1ULflrXfTbScDwQ50g8c6bMahWZS9Jun1NDC+nGXjx1pR3nrlluU221Z5NkuyydFViyyzdsyy/PJdenpFLpvpcrxdfk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bf50423e","DataModelID":651628815408562176,"Ranges":{"29900fe5":{"Section":"Budget.vs.Actual","Block":"B1","CollectionID":"bf50423e","ID":"29900fe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2fb5832":{"Section":"Budget.vs.Actual","Block":"B1","CollectionID":"bf50423e","ID":"b2fb5832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bfa41a3":{"Section":"Budget.vs.Actual","Block":"B1","CollectionID":"bf50423e","ID":"bfa41a3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81463a9d":{"Section":"Budget.vs.Actual","Block":"B1","CollectionID":"bf50423e","ID":"81463a9d","DataModelID":651628815408562176,"Dimension":1,"DynamicExpression":"H4sIAAAAAAAEALWST2uDMBjGv8t7asFBItU5b22VUdA6utLLGCOtb1kgRknitlL87ktWyzx42KG7vX+e5Pk9IWeQdYka4pcz5FjtUa1KiO+oBwkaxgXEYUBDP4poMCNREPr0PrQ7XjmZVc2NUXzfGrweKxpUzNTKbgkhv/1ccXP6GXqwRCE2eESF8oBrViHEAF7v7/pnZOrwvj01dmP1a4vo7u/LJ2YPmpUs8ct5dt7N0WfEvy05HSEn/wA+7HpuNxrDflR12zz8CX6MnnavHgimzVCla2XQ1kcmNFpkxYVI6k95sdDXsPa7yVaIgSBD9oEje16h1LyWffKEGZZbP+H6sUfaMdG6cItiuy3yLN2l2SRP80W6eVumWTa5hJ5OofsGL1+HkPk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826ac617","DataModelID":651628815408562176,"Ranges":{"7d8f2b37":{"Section":"Budget.vs.Actual","Block":"B1","CollectionID":"826ac617","ID":"7d8f2b37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c1115c1":{"Section":"Budget.vs.Actual","Block":"B1","CollectionID":"826ac617","ID":"ac1115c1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8c2f6db9":{"Section":"Budget.vs.Actual","Block":"B1","CollectionID":"826ac617","ID":"8c2f6db9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f93a6703":{"Section":"Budget.vs.Actual","Block":"B1","CollectionID":"826ac617","ID":"f93a6703","DataModelID":651628815408562176,"Dimension":1,"DynamicExpression":"H4sIAAAAAAAEALWST2uDMBjGv8t7asFBItWJt7bKKGgdnfQyxkjrWxaIUZK4rRS/+5LNMg8eduhu758neX5PyAVkU6GG+PkCOdYHVJsK4jvqQYKGcQFxGNDQjyIaLEgUhD69D+2O105mVUtjFD90Bq/HihYVM42yW0LIb79U3Jy/hx6sUYgdnlChPOKW1QgxgDf4u/4JmTq+lefWbqx+axHd/UP5yOxBs5EVfjrP3rs5+oL4tyWnE+TkH8DH3cDtRlPYD6rpWkr+RO9P4NP+xQPBtBmrdKMM2vrEhEbLrLgQSfMhfyz0Na39b7ITYiTIkL3jxJ7XKDVv5BA9YYbl1k+4fuqV9kx0Lt2qKMsiz9J9ms3yNF+lu9d1mmWzIfV8Dv0XnhTB2fsCAAA=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60813d5b","DataModelID":651628815408562176,"Ranges":{"89b9e3f3":{"Section":"Budget.vs.Actual","Block":"B1","CollectionID":"60813d5b","ID":"89b9e3f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b8f668e":{"Section":"Budget.vs.Actual","Block":"B1","CollectionID":"60813d5b","ID":"bb8f668e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1f865bcb":{"Section":"Budget.vs.Actual","Block":"B1","CollectionID":"60813d5b","ID":"1f865bcb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5b951343":{"Section":"Budget.vs.Actual","Block":"B1","CollectionID":"60813d5b","ID":"5b951343","DataModelID":651628815408562176,"Dimension":1,"DynamicExpression":"H4sIAAAAAAAEALWST2uDMBjGv8t7asFB4qoTb22VUdA6utJLGSOtb1kgRknitlL87ks2yzx42KG7vX+e5Pk9IReQdYka4v0FcqwOqFYlxHfUgwQN4wLiMKChH0U0mJEoCH36ENodr5zMqubGKH5oDV6PFQ0qZmplt4SQ336uuDl/Dz1YohAbPKFCecQ1qxBiAK/3d/0zMnV8254bu7H6tUV09/flE7MHzUqW+Ok8O+/m6DPi35acjpCTfwAfdj23G41hP6q6bSj9E/39CD7tXjwQTJuhStfKoK1PTGi0zIoLkdQf8sdCX9Pa/yZbIQaCDNk7jux5hVLzWvbRE2ZYbv2E68deacdE69Itiu22yLN0l2aTPM0X6eZ1mWbZpE89nUL3BSDydSL7AgAA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fca09856","DataModelID":651628815408562176,"Ranges":{"5ebb3b2d":{"Section":"Budget.vs.Actual","Block":"B1","CollectionID":"fca09856","ID":"5ebb3b2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f9a61b1":{"Section":"Budget.vs.Actual","Block":"B1","CollectionID":"fca09856","ID":"cf9a61b1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8a80ed81":{"Section":"Budget.vs.Actual","Block":"B1","CollectionID":"fca09856","ID":"8a80ed81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40275c8a":{"Section":"Budget.vs.Actual","Block":"B1","CollectionID":"fca09856","ID":"40275c8a","DataModelID":651628815408562176,"Dimension":1,"DynamicExpression":"H4sIAAAAAAAEALWST2uDMBjGv8t7asFB4qoTb22VUdA6utJLGSOtb1kgRknitlL87ks2yzx42KG7vX+e5Pk9IReQdYka4v0FcqwOqFYlxHfUgwQN4wLiMKChH0U0mJEoCH36ENodr5zMqubGKH5oDV6PFQ0qZmplt4SQ336uuDl/Dz1YohAbPKFCecQ1qxBiAK/3d/0zMnV8254bu7H6tUV09/flE7MHzUqW+Ok8O+/m6DPi35acjpCTfwAfdj23G41hP6q6baj/J/r7EXzavXggmDZDla6VQVufmNBomRUXIqk/5I+Fvqa1/022QgwEGbJ3HNnzCqXmteyjJ8yw3PoJ14+90o6J1qVbFNttkWfpLs0meZov0s3rMs2ySZ96OoXuC3Y4+7T7AgAA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fff31ffe","DataModelID":651628815408562176,"Ranges":{"8d314357":{"Section":"Budget.vs.Actual","Block":"B1","CollectionID":"fff31ffe","ID":"8d314357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37d05d74":{"Section":"Budget.vs.Actual","Block":"B1","CollectionID":"fff31ffe","ID":"37d05d74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dc851188":{"Section":"Budget.vs.Actual","Block":"B1","CollectionID":"fff31ffe","ID":"dc851188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b0682d0c":{"Section":"Budget.vs.Actual","Block":"B1","CollectionID":"fff31ffe","ID":"b0682d0c","DataModelID":651628815408562176,"Dimension":1,"DynamicExpression":"H4sIAAAAAAAEALWST2uDMBjGv8t7asFB0lYn3toqo6B1dNLLGCOtb1kgRknitlL87ks2yzx42KG7vX+e5Pk9IReQdYkaoucLZFgdUG1KiO6oBzEaxgVEgU+DWRhSf0FCP5jR+8DueOVkVrU0RvFDa/B6LG9QMVMruyWE/PZLxc35e+jBGoXY4QkVyiNuWYUQAXi9v+ufkKnjW3Fu7MbqtxbR3d+Xj8weNBtZ4qfz7Lyboy/I7LbkdISc/AP4sOu53WgM+0HVbUPnf6Kfj+DT7sUDwbQZqnStDNr6xIRGy6y4EHH9IX8s9DWt/W+yFWIgSJG948ieVyg1r2UfPWaGZdZPuH7slfZMtC7dKi+KPEuTfZJOsiRbJbvXdZKmkz71dArdF0R+gcb7AgAA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4732991e","DataModelID":651628815408562176,"Ranges":{"63aaaf1a":{"Section":"Budget.vs.Actual","Block":"B1","CollectionID":"4732991e","ID":"63aaaf1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0f3840d":{"Section":"Budget.vs.Actual","Block":"B1","CollectionID":"4732991e","ID":"d0f3840d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724009e1":{"Section":"Budget.vs.Actual","Block":"B1","CollectionID":"4732991e","ID":"724009e1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2a16d704":{"Section":"Budget.vs.Actual","Block":"B1","CollectionID":"4732991e","ID":"2a16d704","DataModelID":651628815408562176,"Dimension":1,"DynamicExpression":"H4sIAAAAAAAEALWST2uDMBjGv0tOLThInDrx1lYZBa2jk17KGGl9ywIxkSRuK8XvvmSzzIOHHbrb++dJnt8TckFC1qBRsr+gApoDqHWNkjvioRQMZRwlUUgiP45JGOA4jHzyENkda5zMqhbGKHboDFyPlS0oaqSyW4zxb79QzJy/hx5aAedbOIECcYQNbQAlCHmDv+ufgarjW3Vu7cbqNxbR3T+UT9QeNGtRw6fz7L2bowfYvy05mSDH/wA+7gZuN5rCflSya0nwJ/r7CXzSv3iIU23GKi2VAVufKNdgmRXjPJUf4sdCX9Pa/yY6zkeCHOg7TOxZA0IzKYboKTW0sH7c9VOvtKO8c+mWZVWVRZ7tsnxWZMUy276usjyfDannc9R/AZuql0L7AgAA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9e49dccd","DataModelID":651628815408562176,"Ranges":{"6d77bd95":{"Section":"Budget.vs.Actual","Block":"B1","CollectionID":"9e49dccd","ID":"6d77bd95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4b6c5a6":{"Section":"Budget.vs.Actual","Block":"B1","CollectionID":"9e49dccd","ID":"c4b6c5a6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1dc4cbc2":{"Section":"Budget.vs.Actual","Block":"B1","CollectionID":"9e49dccd","ID":"1dc4cbc2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db9a6e67":{"Section":"Budget.vs.Actual","Block":"B1","CollectionID":"9e49dccd","ID":"db9a6e67","DataModelID":651628815408562176,"Dimension":1,"DynamicExpression":"H4sIAAAAAAAEALWST2uDMBjGv8t7asFB4qoTb22VUdA6utJLGSOtb1kgRknitlL87ks2yzx42KG7vX+e5Pk9IReQdYka4v0FcqwOqFYlxHfUgwQN4wLiMKChH0U0mJEoCH36ENodr5zMqubGKH5oDV6PFQ0qZmplt4SQ336uuDl/Dz1YohAbPKFCecQ1qxBiAK/3d/0zMnV8254bu7H6tUV09/flE7MHzUqW+Ok8O+/m6DPi35acjpCTfwAfdj23G41hP6q6bWjwJ/r7EXzavXggmDZDla6VQVufmNBomRUXIqk/5I+Fvqa1/022QgwEGbJ3HNnzCqXmteyjJ8yw3PoJ14+90o6J1qVbFNttkWfpLs0meZov0s3rMs2ySZ96OoXuC6ns7TD7AgAA","EnableZoom":false,"HierarchyIndenting":false,"ParentsOnBottom":false,"SortingOption":0,"Sorting":"","Order":3,"ZoomInParentMemberIds":[],"ZoomInBottomLevelParentMemberIds":[]}},"SuppressBlankRows":true,"SuppressZeroes":true,"EnableDataInput":false},{"Section":"Budget.vs.Actual","Block":"B1","ID":"10e4cfcf","DataModelID":651628815408562176,"Ranges":{"571635b3":{"Section":"Budget.vs.Actual","Block":"B1","CollectionID":"10e4cfcf","ID":"571635b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e5f3142":{"Section":"Budget.vs.Actual","Block":"B1","CollectionID":"10e4cfcf","ID":"2e5f3142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8eb297d":{"Section":"Budget.vs.Actual","Block":"B1","CollectionID":"10e4cfcf","ID":"8eb297d","DataModelID":651628815408562176,"Dimension":11,"DynamicExpression":"H4sIAAAAAAAEAK1RwWqDQBT8l3dqwYJKtOItVQ8BTUtSeiklbPSFLjzXsLu2leC/9y0xNFAPPfT2ZmfezszuCVTXoIH09QQVtnvUqwbSu8CDHK2QBGkcBXGYJEG08JMoDoP7mDnZOlnAsqW1Wu57i5e9xyNqYTsN6cIPf+BSSzvwiu97kCHRBg+oUdW4Fi1CCuBN/g5vUej6/Xk4MsP6NUd010/jk+BFu1INfjnL0fv/6NdoSu6O5oJvkbC2slO7rNeOGP5SJZip4o9vHpAw9kpkOm2Rx4Mgg5xeS6K8+1RnA3PpzR+oeqIrQYniA2d42aIynHZ6z1xYUbEdOXyWvAjqXbGqqB6KzS4ryvLmd8lbGL8B9j871jwCAAA=","EnableZoom":false,"HierarchyIndenting":false,"ParentsOnBottom":false,"SortingOption":0,"Sorting":"","Order":2,"ZoomInParentMemberIds":[],"ZoomInBottomLevelParentMemberIds":[]},"e90f92d2":{"Section":"Budget.vs.Actual","Block":"B1","CollectionID":"10e4cfcf","ID":"e90f92d2","DataModelID":651628815408562176,"Dimension":1,"DynamicExpression":"H4sIAAAAAAAEALWST2uDMBjGv8t7asFB4qoTb22VUdA6utJLGSOtb1kgRknitlL87ks2yzx42KG7vX+e5Pk9IReQdYka4v0FcqwOqFYlxHfUgwQN4wLiMKChH0U0mJEoCH36ENodr5zMqubGKH5oDV6PFQ0qZmplt4SQ336uuDl/Dz1YohAbPKFCecQ1qxBiAK/3d/0zMnV8254bu7H6tUV09/flE7MHzUqW+Ok8O+/m6DPi35acjpCTfwAfdj23G41hP6q6bWj4J/r7EXzavXggmDZDla6VQVufmNBomRUXIqk/5I+Fvqa1/022QgwEGbJ3HNnzCqXmteyjJ8yw3PoJ14+90o6J1qVbFNttkWfpLs0meZov0s3rMs2ySZ96OoXuC/8mY6b7AgAA","EnableZoom":false,"HierarchyIndenting":false,"ParentsOnBottom":false,"SortingOption":0,"Sorting":"","Order":3,"ZoomInParentMemberIds":[],"ZoomInBottomLevelParentMemberIds":[]}},"SuppressBlankRows":true,"SuppressZeroes":true,"EnableDataInput":false},{"Section":"BvA.Summary","Block":"B1","ID":"b9c8bb5a","DataModelID":651628815408562176,"Ranges":{"3f15b61b":{"Section":"BvA.Summary","Block":"B1","CollectionID":"b9c8bb5a","ID":"3f15b61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f07671d":{"Section":"BvA.Summary","Block":"B1","CollectionID":"b9c8bb5a","ID":"6f07671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413abf1a":{"Section":"BvA.Summary","Block":"B1","CollectionID":"b9c8bb5a","ID":"413abf1a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a5f6db86","DataModelID":651628815408562176,"Ranges":{"111b5254":{"Section":"BvA.Summary","Block":"B1","CollectionID":"a5f6db86","ID":"111b5254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57773df":{"Section":"BvA.Summary","Block":"B1","CollectionID":"a5f6db86","ID":"a57773d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6519f4a":{"Section":"BvA.Summary","Block":"B1","CollectionID":"a5f6db86","ID":"d6519f4a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a6f317a2","DataModelID":651628815408562176,"Ranges":{"70c06c67":{"Section":"BvA.Summary","Block":"B1","CollectionID":"a6f317a2","ID":"70c06c67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9bea20c":{"Section":"BvA.Summary","Block":"B1","CollectionID":"a6f317a2","ID":"a9bea20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656f6697":{"Section":"BvA.Summary","Block":"B1","CollectionID":"a6f317a2","ID":"656f6697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1a50814c","DataModelID":651628815408562176,"Ranges":{"b6b6f657":{"Section":"BvA.Summary","Block":"B1","CollectionID":"1a50814c","ID":"b6b6f657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d8a30b1":{"Section":"BvA.Summary","Block":"B1","CollectionID":"1a50814c","ID":"fd8a30b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5547fff":{"Section":"BvA.Summary","Block":"B1","CollectionID":"1a50814c","ID":"5547fff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b9a4ed1b","DataModelID":651628815408562176,"Ranges":{"e7f80a98":{"Section":"BvA.Summary","Block":"B1","CollectionID":"b9a4ed1b","ID":"e7f80a98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af80f87":{"Section":"BvA.Summary","Block":"B1","CollectionID":"b9a4ed1b","ID":"8af80f87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65b57cd4":{"Section":"BvA.Summary","Block":"B1","CollectionID":"b9a4ed1b","ID":"65b57cd4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d2924963","DataModelID":651628815408562176,"Ranges":{"16c4362f":{"Section":"BvA.Summary","Block":"B1","CollectionID":"d2924963","ID":"16c4362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3d168577":{"Section":"BvA.Summary","Block":"B1","CollectionID":"d2924963","ID":"3d168577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df6b698":{"Section":"BvA.Summary","Block":"B1","CollectionID":"d2924963","ID":"fdf6b698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4202538f","DataModelID":651628815408562176,"Ranges":{"907e0eb4":{"Section":"BvA.Summary","Block":"B1","CollectionID":"4202538f","ID":"907e0eb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3f755781":{"Section":"BvA.Summary","Block":"B1","CollectionID":"4202538f","ID":"3f755781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f902c51":{"Section":"BvA.Summary","Block":"B1","CollectionID":"4202538f","ID":"ff902c51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f93cfacc","DataModelID":651628815408562176,"Ranges":{"79d06988":{"Section":"BvA.Summary","Block":"B1","CollectionID":"f93cfacc","ID":"79d06988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798aa078":{"Section":"BvA.Summary","Block":"B1","CollectionID":"f93cfacc","ID":"798aa078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326199c9":{"Section":"BvA.Summary","Block":"B1","CollectionID":"f93cfacc","ID":"326199c9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d6f1b2f4","DataModelID":651628815408562176,"Ranges":{"d91e8682":{"Section":"BvA.Summary","Block":"B1","CollectionID":"d6f1b2f4","ID":"d91e8682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37ae499":{"Section":"BvA.Summary","Block":"B1","CollectionID":"d6f1b2f4","ID":"c37ae499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812547c1":{"Section":"BvA.Summary","Block":"B1","CollectionID":"d6f1b2f4","ID":"812547c1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BvA.Summary","Block":"B1","ID":"7bb3f383","DataModelID":651628815408562176,"Ranges":{"599dfb67":{"Section":"BvA.Summary","Block":"B1","CollectionID":"7bb3f383","ID":"599dfb67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ab726ac":{"Section":"BvA.Summary","Block":"B1","CollectionID":"7bb3f383","ID":"6ab726a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69b22cf3":{"Section":"BvA.Summary","Block":"B1","CollectionID":"7bb3f383","ID":"69b22cf3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IS.Elim","Block":"B1","ID":"1822701a","DataModelID":651628815408562176,"Ranges":{"9ad5c25f":{"Section":"IS.Elim","Block":"B1","CollectionID":"1822701a","ID":"9ad5c25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35fedd7f":{"Section":"IS.Elim","Block":"B1","CollectionID":"1822701a","ID":"35fedd7f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1,"ZoomInParentMemberIds":[],"ZoomInBottomLevelParentMemberIds":[]}},"SuppressBlankRows":true,"SuppressZeroes":true,"EnableDataInput":false},{"Section":"IS.Elim","Block":"B1","ID":"9e846d65","DataModelID":651628815408562176,"Ranges":{"d963a533":{"Section":"IS.Elim","Block":"B1","CollectionID":"9e846d65","ID":"d963a533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8b7cc1dc":{"Section":"IS.Elim","Block":"B1","CollectionID":"9e846d65","ID":"8b7cc1dc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1,"ZoomInParentMemberIds":[],"ZoomInBottomLevelParentMemberIds":[]}},"SuppressBlankRows":true,"SuppressZeroes":true,"EnableDataInput":false},{"Section":"IS.Elim","Block":"B1","ID":"d77c5deb","DataModelID":651628815408562176,"Ranges":{"c490a962":{"Section":"IS.Elim","Block":"B1","CollectionID":"d77c5deb","ID":"c490a962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e23aa126":{"Section":"IS.Elim","Block":"B1","CollectionID":"d77c5deb","ID":"e23aa126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1,"ZoomInParentMemberIds":[],"ZoomInBottomLevelParentMemberIds":[]}},"SuppressBlankRows":true,"SuppressZeroes":true,"EnableDataInput":false},{"Section":"IS.Elim","Block":"B1","ID":"791fcb75","DataModelID":651628815408562176,"Ranges":{"1d8c6673":{"Section":"IS.Elim","Block":"B1","CollectionID":"791fcb75","ID":"1d8c6673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aeadeeb4":{"Section":"IS.Elim","Block":"B1","CollectionID":"791fcb75","ID":"aeadeeb4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1,"ZoomInParentMemberIds":[],"ZoomInBottomLevelParentMemberIds":[]}},"SuppressBlankRows":true,"SuppressZeroes":true,"EnableDataInput":false},{"Section":"IS.Elim","Block":"B1","ID":"6c56a2b6","DataModelID":651628815408562176,"Ranges":{"d568523":{"Section":"IS.Elim","Block":"B1","CollectionID":"6c56a2b6","ID":"d568523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d941dd1":{"Section":"IS.Elim","Block":"B1","CollectionID":"6c56a2b6","ID":"fd941dd1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IS.Elim","Block":"B1","ID":"4b179f6","DataModelID":651628815408562176,"Ranges":{"34fff824":{"Section":"IS.Elim","Block":"B1","CollectionID":"4b179f6","ID":"34fff824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14ab953":{"Section":"IS.Elim","Block":"B1","CollectionID":"4b179f6","ID":"e14ab953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IS.Elim","Block":"B1","ID":"34e6a07e","DataModelID":651628815408562176,"Ranges":{"be610229":{"Section":"IS.Elim","Block":"B1","CollectionID":"34e6a07e","ID":"be610229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e3f960":{"Section":"IS.Elim","Block":"B1","CollectionID":"34e6a07e","ID":"ae3f960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IS.Elim","Block":"B1","ID":"c1501b40","DataModelID":651628815408562176,"Ranges":{"dab3a06e":{"Section":"IS.Elim","Block":"B1","CollectionID":"c1501b40","ID":"dab3a06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56d98ad":{"Section":"IS.Elim","Block":"B1","CollectionID":"c1501b40","ID":"e56d98ad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IS.Elim","Block":"B1","ID":"c67ecce3","DataModelID":651628815408562176,"Ranges":{"95cd6857":{"Section":"IS.Elim","Block":"B1","CollectionID":"c67ecce3","ID":"95cd6857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35e524c":{"Section":"IS.Elim","Block":"B1","CollectionID":"c67ecce3","ID":"a35e524c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IS.Elim","Block":"B1","ID":"40b613eb","DataModelID":651628815408562176,"Ranges":{"f3a64d4f":{"Section":"IS.Elim","Block":"B1","CollectionID":"40b613eb","ID":"f3a64d4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1716b3f":{"Section":"IS.Elim","Block":"B1","CollectionID":"40b613eb","ID":"a1716b3f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3921ea75","DataModelID":651628815408562176,"Ranges":{"a8377115":{"Section":"IS.T12","Block":"B1","CollectionID":"3921ea75","ID":"a8377115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f4757b2":{"Section":"IS.T12","Block":"B1","CollectionID":"3921ea75","ID":"bf4757b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9c46e9a":{"Section":"IS.T12","Block":"B1","CollectionID":"3921ea75","ID":"a9c46e9a","DataModelID":651628815408562176,"Dimension":1,"DynamicExpression":"H4sIAAAAAAAEALVSTWuEMBT8LzntggUj6wfetiqtoLa4pZdSSnZ9SwMxShLbLov/vS/UpR489LC9vcmbycyEnInsGtAkfjmTEto9qLwh8Q11SAqGcUHiwKeBF0XU37iRH3g0DHDHW0tD1tYYxfeDgYvsoQfFTKdQ6Lq/cKu4OaHCniUgRA1HUCAPULEWSEyIM9lbvAOmDu9Ppx43yK8wob1+Gh8ZCk0uG/iylqNz9eQb17tu8nAhufsPwedoym2PlmLfqW7o8x1aUvqXCtFChXB8dYhg2sxIulMGcDwyoQFjKy5E2n3KHwN9KYw/Tg5CzAgFsA9Y2PMWpOadnNqnzLAS7YTFSw/1zMRgCyb3eZHWWbUqs/I2q9+SrChW89brNRm/AQ127KH/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7f127280","DataModelID":651628815408562176,"Ranges":{"a8e9403e":{"Section":"IS.T12","Block":"B1","CollectionID":"7f127280","ID":"a8e9403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13facc57":{"Section":"IS.T12","Block":"B1","CollectionID":"7f127280","ID":"13facc57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31d57466":{"Section":"IS.T12","Block":"B1","CollectionID":"7f127280","ID":"31d57466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Py/VIgXKkTjq0M41WZG0lIZwPFIuQaMrRjnmfwUPwb6Uhh/nBg4nxFKoB+wsGcdCM2kmNpn1NAK7bjFSw/1TPlgC6b3RZk1eb2q8uo2b97SvCxX89brNRm/AVu8Yjf/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41deba12","DataModelID":651628815408562176,"Ranges":{"732b7b5d":{"Section":"IS.T12","Block":"B1","CollectionID":"41deba12","ID":"732b7b5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f69d27":{"Section":"IS.T12","Block":"B1","CollectionID":"41deba12","ID":"9f69d27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6082b7c1":{"Section":"IS.T12","Block":"B1","CollectionID":"41deba12","ID":"6082b7c1","DataModelID":651628815408562176,"Dimension":1,"DynamicExpression":"H4sIAAAAAAAEALVSXWuDMBT9L3lqwYG6+oFvncomqBvt6MsYI623LBATSeK2Uvzvu2GW+eDDHrq3e3LPyTkn5EyEbECT5OVMKmj3oIqGJDeeQzIwlHGShIEX+nHsBSs3DkLfi0LcsdbSkLU2RrF9b+Aie+xAUSMVCl33F64VMydU2LMUON/AERSIA9S0BZIQ4oz2Fm+BqsP786nDDfJrTGivH8cnikJTiAa+rOXgXD35yvWvmzyaSe7+Q/ApGnPbo7nY90r2XbFFS+/2LxXimQrR8OoQTrWZkLRUBnA8Uq4BYyvGeSY/xY+BvhTGHyd6zieEEugHzOxZC0IzKcb2GTW0Qjtu8dxD7SjvbcH0oSizTV4vqry6yzdvaV6Wi2nr5ZIM32n6GEX/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3a04b4bb","DataModelID":651628815408562176,"Ranges":{"a30e665f":{"Section":"IS.T12","Block":"B1","CollectionID":"3a04b4bb","ID":"a30e665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e4108ad":{"Section":"IS.T12","Block":"B1","CollectionID":"3a04b4bb","ID":"ce4108a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c9c5b3e":{"Section":"IS.T12","Block":"B1","CollectionID":"3a04b4bb","ID":"5c9c5b3e","DataModelID":651628815408562176,"Dimension":1,"DynamicExpression":"H4sIAAAAAAAEALVSTWuEMBT8LzntggUVv/C2VWkFtcUtvZRSsutbGoiJJLHtsux/7wt1qQcPPWxvb/JmMjMhJyJkB5qkLydSQ78DVXYkvfEckoOhjJM0Cr3ITxIvDNwkjHwvjnDHektD1sYYxXajgYvsYQBFjVQodN1fuFHMHFFhzzLgvIUDKBB7aGgPJCXEmewt3gJV+/en44Ab5DeY0F4/jY8UhaYUHXxZy7Nz9eSB6183ebyQ3P2H4HM05bZHS7HvlByHcouWXvCXCslChfj86hBOtZmRtFQGcDxQrgFjK8Z5Lj/Fj4G+FMYfJ0bOZ4QK6Acs7FkPQjMppvY5NbRGO27x0kM9Uz7agtl9WeVt0azqor4t2resqKrVvPV6Tc7fti4Owf8CAAA=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6ada9049","DataModelID":651628815408562176,"Ranges":{"8fdccfda":{"Section":"IS.T12","Block":"B1","CollectionID":"6ada9049","ID":"8fdccfd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417fc846":{"Section":"IS.T12","Block":"B1","CollectionID":"6ada9049","ID":"417fc846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520c743":{"Section":"IS.T12","Block":"B1","CollectionID":"6ada9049","ID":"f520c743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IK/VIgXKkTjq0M41WZG0lIZwPFIuQaMrRjnmfwUPwb6Uhh/nBg4nxFKoB+wsGcdCM2kmNpn1NAK7bjFSw/1TPlgC6b3RZk1eb2q8uo2b97SvCxX89brNRm/AYRodLP/AgAA","EnableZoom":true,"HierarchyIndenting":true,"ParentsOnBottom":false,"SortingOption":0,"Sorting":"","Order":2,"ZoomInParentMemberIds":[],"ZoomInBottomLevelParentMemberIds":[]}},"SuppressBlankRows":true,"SuppressZeroes":true,"EnableDataInput":false},{"Section":"IS.T12","Block":"B1","ID":"7ab2b44b","DataModelID":651628815408562176,"Ranges":{"9ecf39e":{"Section":"IS.T12","Block":"B1","CollectionID":"7ab2b44b","ID":"9ecf39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11ae656a":{"Section":"IS.T12","Block":"B1","CollectionID":"7ab2b44b","ID":"11ae656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06d1405":{"Section":"IS.T12","Block":"B1","CollectionID":"7ab2b44b","ID":"a06d1405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MK/VIgXKkTjq0M41WZG0lIZwPFIuQaMrRjnmfwUPwb6Uhh/nBg4nxFKoB+wsGcdCM2kmNpn1NAK7bjFSw/1TPlgC6b3RZk1eb2q8uo2b97SvCxX89brNRm/AdKi+iX/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e2433b01","DataModelID":651628815408562176,"Ranges":{"c5168422":{"Section":"IS.T12.Opco","Block":"B1","CollectionID":"e2433b01","ID":"c5168422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ea285a9d":{"Section":"IS.T12.Opco","Block":"B1","CollectionID":"e2433b01","ID":"ea285a9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ba2b673":{"Section":"IS.T12.Opco","Block":"B1","CollectionID":"e2433b01","ID":"aba2b673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np/SRDOJAiGV4dwqs1EpKUygOWBcg1IrRjnqfwQPwb6khc/nOg5nwgKoO8wM2ctCM2kGMOn1NAS7fi338w7PVPe23zJfV6kdVYtyqy8y+q3JCuKxST0ckmGLyj8+1j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d5e07c36","DataModelID":651628815408562176,"Ranges":{"df00be29":{"Section":"IS.T12.Opco","Block":"B1","CollectionID":"d5e07c36","ID":"df00be29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481cffab":{"Section":"IS.T12.Opco","Block":"B1","CollectionID":"d5e07c36","ID":"481cffa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4a95632":{"Section":"IS.T12.Opco","Block":"B1","CollectionID":"d5e07c36","ID":"d4a95632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vp/SRDOJAiGV4dwqs1EpKUygOWBcg1IrRjnqfwQPwb6khc/nOg5nwgKoO8wM2ctCM2kGMOn1NAS7fi338w7PVPe23zJfV6kdVYtyqy8y+q3JCuKxST0ckmGL1zxjIr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51327a4a","DataModelID":651628815408562176,"Ranges":{"6b85102":{"Section":"IS.T12.Opco","Block":"B1","CollectionID":"51327a4a","ID":"6b85102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2d749efc":{"Section":"IS.T12.Opco","Block":"B1","CollectionID":"51327a4a","ID":"2d749ef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21053cf6":{"Section":"IS.T12.Opco","Block":"B1","CollectionID":"51327a4a","ID":"21053cf6","DataModelID":651628815408562176,"Dimension":1,"DynamicExpression":"H4sIAAAAAAAEALVSTU+DQBT8L3tqE0wACyXcKhAlATTUeDHGbMtr3GTZJbuL2jT8d98qjRw4eKi39zGzM/OyJyJkA5rEzydSQrsDlTckvvIckoKhjJM4DLzQjyIvWLlREPreOsQday0MURtjFNv1Bs60+w4UNVIh0XV/241i5ogMO0uA8xoOoEDsoaItkJgQZ5S3/Rao2r89HjvcIL5Ch/b5sXygSDS5aODTSg7OxZ2vXP+yzsMZ5+4/GJ92o287mrN9q2Tf5VuUvP5LgvVMgnB4cQin2kxAWioDWB4o14CuFeM8lR/iR0Cf8+KHEz3nE0AB9B1m9qwFoZkUY/iUGlqiHP8+68ydnijvbb7kLi/SOqsWZVbeZPVrkhXFYhJ6uSTDFysH/eb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438bbc4d","DataModelID":651628815408562176,"Ranges":{"f17b6370":{"Section":"IS.T12.Opco","Block":"B1","CollectionID":"438bbc4d","ID":"f17b6370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96542dc3":{"Section":"IS.T12.Opco","Block":"B1","CollectionID":"438bbc4d","ID":"96542dc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7b0adf0":{"Section":"IS.T12.Opco","Block":"B1","CollectionID":"438bbc4d","ID":"e7b0adf0","DataModelID":651628815408562176,"Dimension":1,"DynamicExpression":"H4sIAAAAAAAEALWSQU+EMBCF/0tPuwkmQAAJtxWIkgAa1ngxxnSX2diktKQt6mbDf3eqbOTAwcN6m+m86fte0xMRsgVNkucTqaDbgSpaklx5DsnAUMZJEoVe5MexFwZuHEa+dx3hjHVWhqqNMYrtBgPntfseFDVS4aLr/rYbxcwRN+xZCpw3cAAFYg817YAkhDiTve23QNX+7fHY4wT1NRLa66fygeKiKUQLn9ZydC5OHrj+ZcnDBXL3H8Dn3cRtj5awb5Uc+mKLlsFfEkQLCcLxxSGcajMTaakMYHmgXANSK8Z5Jj/Ej4E+58UPJwbOZ4IS6DsszFkHQjMppvAZNbRCO/7tt/BOT5QPNl96V5RZk9erKq9u8uY1zctyNQu9XpPxC/XtE/X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3a9ab205","DataModelID":651628815408562176,"Ranges":{"8d6e3663":{"Section":"IS.T12.Opco","Block":"B1","CollectionID":"3a9ab205","ID":"8d6e3663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318110e7":{"Section":"IS.T12.Opco","Block":"B1","CollectionID":"3a9ab205","ID":"318110e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45a7476c":{"Section":"IS.T12.Opco","Block":"B1","CollectionID":"3a9ab205","ID":"45a7476c","DataModelID":651628815408562176,"Dimension":1,"DynamicExpression":"H4sIAAAAAAAEALWSwU+DMBTG/5eetgQTICsSbhOIkgAaZrwYY7rxFpuUlrRFXZb9774qixw4eJi39/q+1+/3NT0SqVowJHk+kgq6LeiiJclV4JEMLOOCJBENojCOA7ryYxqFwXWEM945GarW1mq+HSyc1+570MwqjYu+/9uuNbcH3HBnKQjRwB40yB3UrAOSEOKN9q7fANO7t8dDjxPU10jorh/LB4aLtpAtfDrLk3dx8pUfXpaczpD7/wA+7UZudzSHfavV0BcbtKR/SRDNJKCnF48IZuxEZJS2gOWeCQNIrbkQmfqQPwbmnBc/nByEmAhKYO8wM+cdSMOVHMNnzLIK7cS338w7PTExuHzpXVFmTV4vqry6yZvXNC/LxST0cklOX+YU7g39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ee638374","DataModelID":651628815408562176,"Ranges":{"2e834133":{"Section":"IS.T12.Opco","Block":"B1","CollectionID":"ee638374","ID":"2e834133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69385c1f":{"Section":"IS.T12.Opco","Block":"B1","CollectionID":"ee638374","ID":"69385c1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22249a3c":{"Section":"IS.T12.Opco","Block":"B1","CollectionID":"ee638374","ID":"22249a3c","DataModelID":651628815408562176,"Dimension":1,"DynamicExpression":"H4sIAAAAAAAEALWSwU+DMBTG/5eetgQTIKMSbhOIkgAaZrwYY7rxFpuUlrRFXZb9774qixw4eJi39/q+1+/3NT0SqVowJHk+kgq6LeiiJclV4JEMLOOCJDQKaBjHQbTy44iGwTXFGe+cDFVrazXfDhbOa/c9aGaVxkXf/23XmtsDbrizFIRoYA8a5A5q1gFJCPFGe9dvgOnd2+OhxwnqayR014/lA8NFW8gWPp3lybs4+coPL0sezZD7/wA+7UZudzSHfavV0BcbtKR/SUBnEkSnF48IZuxEZJS2gOWeCQNIrbkQmfqQPwbmnBc/nByEmAhKYO8wM+cdSMOVHMNnzLIK7cS338w7PTExuHzpXVFmTV4vqry6yZvXNC/LxST0cklOX5IZmd/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edb159","DataModelID":651628815408562176,"Ranges":{"54d19d92":{"Section":"IS.T12.Opco","Block":"B1","CollectionID":"edb159","ID":"54d19d92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9fa18b7":{"Section":"IS.T12.Opco","Block":"B1","CollectionID":"edb159","ID":"9fa18b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8ccaf9d":{"Section":"IS.T12.Opco","Block":"B1","CollectionID":"edb159","ID":"e8ccaf9d","DataModelID":651628815408562176,"Dimension":1,"DynamicExpression":"H4sIAAAAAAAEALWSwWuDMBTG/5ecWnCgUq1461Q2Qd2wY5cyRlpfWSAmksRtpfi/72WzzIOHHbrbe3nfy/f7Qs5EyAY0iXdnUkK7B5U3JL7xHJKCoYyTOAy80I8iL1i5URD63jrEGWutDFUbYxTb9wYuaw8dKGqkwkXX/W03ipkTbtizBDiv4QgKxAEq2gKJCXFGe9tvgarD29OpwwnqKyS014/lI8VFk4sGPq3l4FydfOX61yUPZsjdfwCfdiO3PZrDvlOy7/ItWq7/kiCcSRAMLw7hVJuJSEtlAMsj5RqQWjHOU/khfgz0JS9+ONFzPhEUQN9hZs5aEJpJMYZPqaEl2vFvv5l3eqa8t/mS+7xI66xalFl5m9WvSVYUi0no5ZIMX4HgZCf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3fc6f455","DataModelID":651628815408562176,"Ranges":{"c406ad80":{"Section":"IS.T12.Opco","Block":"B1","CollectionID":"3fc6f455","ID":"c406ad80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f8b21f2":{"Section":"IS.T12.Opco","Block":"B1","CollectionID":"3fc6f455","ID":"f8b21f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788b6e8b":{"Section":"IS.T12.Opco","Block":"B1","CollectionID":"3fc6f455","ID":"788b6e8b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kZ/SRDOJAiGV4dwqs1EpKUygOWBcg1IrRjnqfwQPwb6khc/nOg5nwgKoO8wM2ctCM2kGMOn1NAS7fi338w7PVPe23zJfV6kdVYtyqy8y+q3JCuKxST0ckmGL6fULQr9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e4ec2f7d","DataModelID":651628815408562176,"Ranges":{"f16f15d4":{"Section":"IS.T12.Opco","Block":"B1","CollectionID":"e4ec2f7d","ID":"f16f15d4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eb8162dc":{"Section":"IS.T12.Opco","Block":"B1","CollectionID":"e4ec2f7d","ID":"eb8162d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768ba84":{"Section":"IS.T12.Opco","Block":"B1","CollectionID":"e4ec2f7d","ID":"d768ba84","DataModelID":651628815408562176,"Dimension":1,"DynamicExpression":"H4sIAAAAAAAEALWSwU+DMBTG/5eetgQTIAOR2wSiJICGmV2MMd14i01KS9qiLgv/u6/KIgcOHubtvb7v9ft9TU9EyAY0iZ9PpIR2BypvSHzlOSQFQxkncRh4oR9FXrByoyD0vesQZ6y1MlStjVFs1xs4rz10oKiRChdd97ddK2aOuGHPEuC8hgMoEHuoaAskJsQZ7W2/Aar2b0/HDieor5DQXj+WjxQXTS4a+LSWg3Nx8pXrX5Y8mCF3/wF82o3c9mgO+07Jvss3aHnzlwThTIJgeHEIp9pMRFoqA1geKNeA1IpxnsoP8WOgz3nxw4me84mgAPoOM3PWgtBMijF8Sg0t0Y5/+82805by3uZL7vMirbNqUWblbVa/JllRLCahl0syfAG0LdDy/Q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344871cf","DataModelID":651628815408562176,"Ranges":{"ceeab325":{"Section":"IS.T12.Opco","Block":"B1","CollectionID":"344871cf","ID":"ceeab325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bea62e26":{"Section":"IS.T12.Opco","Block":"B1","CollectionID":"344871cf","ID":"bea62e26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5e0169a":{"Section":"IS.T12.Opco","Block":"B1","CollectionID":"344871cf","ID":"a5e0169a","DataModelID":651628815408562176,"Dimension":1,"DynamicExpression":"H4sIAAAAAAAEALWSwU+DMBTG/5eetgSTQgYSbhOIkgAaZrwYY7rxFpuUlrRFXZb9774qixw4eJi39/q+1+/3NT0SqVowJHk+kgq6LeiiJcmV75EMLOOCJFHoR0Ec++GKxmEU+NcRznjnZKhaW6v5drBwXrvvQTOrNC5S+tuuNbcH3HBnKQjRwB40yB3UrAOSEOKN9q7fANO7t8dDjxPU10jorh/LB4aLtpAtfDrLk3dx8hUNLksezpDTfwCfdiO3O5rDvtVq6IsNWvr0LxGimQjh6cUjghk7ERmlLWC5Z8IAYmsuRKY+5I+BOQfGHycHISaCEtg7zMx5B9JwJcf0GbOsQjvx7TfzUE9MDC5geleUWZPXiyqvbvLmNc3LcjFNvVyS0xeuUGGd/wIAAA=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166ae9f6","DataModelID":651628815408562176,"Ranges":{"2cb16495":{"Section":"IS.T12.Opco","Block":"B1","CollectionID":"166ae9f6","ID":"2cb16495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fd496bfe":{"Section":"IS.T12.Opco","Block":"B1","CollectionID":"166ae9f6","ID":"fd496bf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b9feb03f":{"Section":"IS.T12.Opco","Block":"B1","CollectionID":"166ae9f6","ID":"b9feb03f","DataModelID":651628815408562176,"Dimension":1,"DynamicExpression":"H4sIAAAAAAAEALVSTWuEMBT8LzntggUj6wfetiqtoLa4pZdSSnZ9SwMxShLbLov/vS/UpR489LC9vcmbycyEnInsGtAkfjmTEto9qLwh8Q11SAqGcUHiwKeBF0XU37iRH3g0DHDHW0tD1tYYxfeDgYvsoQfFTKdQ6Lq/cKu4OaHCniUgRA1HUCAPULEWSEyIM9lbvAOmDu9Ppx43yK8wob1+Gh8ZCk0uG/iylqNz9eQb17tu8nAhufsPwedoym2PlmLfqW7o8x1aUvqXCtFChXB8dYhg2sxIulMGcDwyoQFjKy5E2n3KHwN9KYw/Tg5CzAgFsA9Y2PMWpOadnNqnzLAS7YTFSw/1zMRgCyb3eZHWWbUqs/I2q9+SrChW89brNRm/AQ127KH/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11c2b0c5","DataModelID":651628815408562176,"Ranges":{"891bd265":{"Section":"IS.T12.Opco","Block":"B1","CollectionID":"11c2b0c5","ID":"891bd265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4b7b7943":{"Section":"IS.T12.Opco","Block":"B1","CollectionID":"11c2b0c5","ID":"4b7b7943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b9c94b2b":{"Section":"IS.T12.Opco","Block":"B1","CollectionID":"11c2b0c5","ID":"b9c94b2b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Py/VIgXKkTjq0M41WZG0lIZwPFIuQaMrRjnmfwUPwb6Uhh/nBg4nxFKoB+wsGcdCM2kmNpn1NAK7bjFSw/1TPlgC6b3RZk1eb2q8uo2b97SvCxX89brNRm/AVu8Yjf/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8b4b26c3","DataModelID":651628815408562176,"Ranges":{"e36bc4dd":{"Section":"IS.T12.Opco","Block":"B1","CollectionID":"8b4b26c3","ID":"e36bc4dd","DataModelID":651628815408562176,"Dimension":2,"DynamicExpression":"H4sIAAAAAAAEALWTTYvCMBCG/0tOCl1oWvt58yOHQj8WLV6WRWId2UKaShp3V8T/vglWlCUH2dVbZuZN5nknyRHxdgMdit+OKINmDSLZoPgFW2gGktYMxb6HfScMsTeyQ893cOCrWt1omWOhsZSiXu8lXLYVOxBUtgLFrm1fw7Go5aHPTYGxOWxBAK8gpw2gGCGrb6/jBVBRfZSHnaoofa4I9fHBeflK1UaZ8A1865Yn6+Hk2Dag4/+ghwb04AnkI9t5LHhkAA+fAH4b9dw6ZcJeAINK1i1fES618g4b2Db4iB7iA2PPjjw3wKPIicLIdbX2T8buMoKNL+ndQox28lbVtUKCWm8p60DRi5qxWfvFzy26i2/19fmesRtBCvQTDPW6Ad6psfdDmFFJM9WP6dg0ryVle20ryUsyX5BpmRT5YFKUZZGlZEnSQUayCZmvpiRNB78vdTi0il3VDtHpB7Zp/pyiBAAA","EnableZoom":false,"HierarchyIndenting":false,"ParentsOnBottom":false,"SortingOption":0,"Sorting":"","Order":0,"ZoomInParentMemberIds":[],"ZoomInBottomLevelParentMemberIds":[]},"3b1ae9db":{"Section":"IS.T12.Opco","Block":"B1","CollectionID":"8b4b26c3","ID":"3b1ae9d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a5b6eb":{"Section":"IS.T12.Opco","Block":"B1","CollectionID":"8b4b26c3","ID":"fa5b6eb","DataModelID":651628815408562176,"Dimension":1,"DynamicExpression":"H4sIAAAAAAAEALVSXWuDMBT9L3lqwYG6+oFvncomqBvt6MsYI623LBATSeK2Uvzvu2GW+eDDHrq3e3LPyTkn5EyEbECT5OVMKmj3oIqGJDeeQzIwlHGShIEX+nHsBSs3DkLfi0LcsdbSkLU2RrF9b+Aie+xAUSMVCl33F64VMydU2LMUON/AERSIA9S0BZIQ4oz2Fm+BqsP786nDDfJrTGivH8cnikJTiAa+rOXgXD35yvWvmzyaSe7+Q/ApGnPbo7nY90r2XbFFS+/2LxXimQrR8OoQTrWZkLRUBnA8Uq4BYyvGeSY/xY+BvhTGHyd6zieEEugHzOxZC0IzKcb2GTW0Qjtu8dxD7SjvbcH0oSizTV4vqry6yzdvaV6Wi2nr5ZIM32n6GEX/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7f48fcad","DataModelID":651628815408562176,"Ranges":{"da885de5":{"Section":"IS.T12.Opco","Block":"B1","CollectionID":"7f48fcad","ID":"da885de5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598c20cf":{"Section":"IS.T12.Opco","Block":"B1","CollectionID":"7f48fcad","ID":"598c20c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68045f4":{"Section":"IS.T12.Opco","Block":"B1","CollectionID":"7f48fcad","ID":"a68045f4","DataModelID":651628815408562176,"Dimension":1,"DynamicExpression":"H4sIAAAAAAAEALVSTWuEMBT8LzntggUVv/C2VWkFtcUtvZRSsutbGoiJJLHtsux/7wt1qQcPPWxvb/JmMjMhJyJkB5qkLydSQ78DVXYkvfEckoOhjJM0Cr3ITxIvDNwkjHwvjnDHektD1sYYxXajgYvsYQBFjVQodN1fuFHMHFFhzzLgvIUDKBB7aGgPJCXEmewt3gJV+/en44Ab5DeY0F4/jY8UhaYUHXxZy7Nz9eSB6183ebyQ3P2H4HM05bZHS7HvlByHcouWXvCXCslChfj86hBOtZmRtFQGcDxQrgFjK8Z5Lj/Fj4G+FMYfJ0bOZ4QK6Acs7FkPQjMppvY5NbRGO27x0kM9Uz7agtl9WeVt0azqor4t2resqKrVvPV6Tc7fti4Owf8CAAA=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ddff7456","DataModelID":651628815408562176,"Ranges":{"10bc1bed":{"Section":"IS.T12.Opco","Block":"B1","CollectionID":"ddff7456","ID":"10bc1bed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c55d0110":{"Section":"IS.T12.Opco","Block":"B1","CollectionID":"ddff7456","ID":"c55d0110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afc9ad1":{"Section":"IS.T12.Opco","Block":"B1","CollectionID":"ddff7456","ID":"7afc9ad1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IK/VIgXKkTjq0M41WZG0lIZwPFIuQaMrRjnmfwUPwb6Uhh/nBg4nxFKoB+wsGcdCM2kmNpn1NAK7bjFSw/1TPlgC6b3RZk1eb2q8uo2b97SvCxX89brNRm/AYRodLP/AgAA","EnableZoom":true,"HierarchyIndenting":true,"ParentsOnBottom":false,"SortingOption":0,"Sorting":"","Order":2,"ZoomInParentMemberIds":[],"ZoomInBottomLevelParentMemberIds":[]}},"SuppressBlankRows":true,"SuppressZeroes":true,"EnableDataInput":false},{"Section":"IS.T12.Opco","Block":"B1","ID":"874a95bc","DataModelID":651628815408562176,"Ranges":{"88e61f90":{"Section":"IS.T12.Opco","Block":"B1","CollectionID":"874a95bc","ID":"88e61f90","DataModelID":651628815408562176,"Dimension":2,"DynamicExpression":"H4sIAAAAAAAEALWTXWvCMBSG/0uuFDpo+mXbOz9yUejH0OLNGBLrkRXSVNK4TcT/vmSrKCMXsuldTs4b3uc9SY6ItxvoUPxyRBk0axDJBsVP2EIzkLRmKA58HDhhiH3PDv3AwaNA9epGyxwLjaUU9Xov4Xys2IGgshUodm37Uo5FLQ/93hQYm8MWBPAKctoAihGyentdL4CK6q087FRH6XNF2Nvp5TNVB2XCN/CpLU/W3cmxbUDH/0F3DejOA8g927kvuGcAdx8Afl313HrLhL0ABpWsW74iXGrlDTF8QwzvLjEw9u3Id0fYi5wojFxXa/+U65YcgfEdvVqI0U5eibpWSFDLLWUdKHZRMzZrP/iPQXdOrf493zN2JUiBvoOhXzfAOzXzfgQzKmmm7Ni3n2FaS8r2OlSSl2S+INMyKfLBpCjLIkvJkqSDjGQTMl9NSZoOft/ocGgVu6odotMX7QKUqp8EAAA=","EnableZoom":false,"HierarchyIndenting":false,"ParentsOnBottom":false,"SortingOption":0,"Sorting":"","Order":0,"ZoomInParentMemberIds":[],"ZoomInBottomLevelParentMemberIds":[]},"9b24eefc":{"Section":"IS.T12.Opco","Block":"B1","CollectionID":"874a95bc","ID":"9b24eef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07e7d39":{"Section":"IS.T12.Opco","Block":"B1","CollectionID":"874a95bc","ID":"e07e7d39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MK/VIgXKkTjq0M41WZG0lIZwPFIuQaMrRjnmfwUPwb6Uhh/nBg4nxFKoB+wsGcdCM2kmNpn1NAK7bjFSw/1TPlgC6b3RZk1eb2q8uo2b97SvCxX89brNRm/AdKi+iX/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73f0a5f","DataModelID":651628815408562176,"Ranges":{"8c453903":{"Section":"BS.T12.Propco","Block":"B1","CollectionID":"73f0a5f","ID":"8c453903","DataModelID":651628815408562176,"Dimension":2,"DynamicExpression":"H4sIAAAAAAAEALWTS4vCMBSF/0tWCh1I+tTufGRR6EO0uBkGifXKFNJU0jgzIv73SbAyMnQhM3WXm3uS8508zkjUO2hQ+HpGCVRbkNEOhS/EQnNQrOQo9D3i26MR8Vw88nybBL7ulZWR2RaaKCXL7VHBbVl2AMlULVHoYPxTTmSpTu3cDDhfwh4kiAJSVgEKEbJae1OvgMniPT8ddEfrU03Y2pnhgumFKhI7+DKWF6t3coI70Ml/0J0OdPsJ5C62+wV3O8CdJ4DfVy23merCXgGHQpW12FChjPKBGF5HDLeXGIR4eOw5gesEtuOMA2LjP+Z6JEfQ+Y7eLMRZo+5ETS0V6OGe8QY0uyw5n9ef4mrQ3FLrfy+OnN8JYmAf0NEvKxCNPnOzv+aZM8USbcdNfZWsGT+aGFGa0+WKzvIoSwfTLM+zJKZrGg8SmkzpcjOjcTz4fYfDobWQ9aGoh+jyDXm+eUaTBAAA","EnableZoom":false,"HierarchyIndenting":false,"ParentsOnBottom":false,"SortingOption":0,"Sorting":"","Order":0,"ZoomInParentMemberIds":[],"ZoomInBottomLevelParentMemberIds":[]},"7d9bd5b":{"Section":"BS.T12.Propco","Block":"B1","CollectionID":"73f0a5f","ID":"7d9bd5b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5740ff87":{"Section":"BS.T12.Propco","Block":"B1","CollectionID":"73f0a5f","ID":"5740ff87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86a8fa30","DataModelID":651628815408562176,"Ranges":{"2a37de59":{"Section":"BS.T12.Propco","Block":"B1","CollectionID":"86a8fa30","ID":"2a37de59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ac57bc1":{"Section":"BS.T12.Propco","Block":"B1","CollectionID":"86a8fa30","ID":"ac57bc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ec0229e":{"Section":"BS.T12.Propco","Block":"B1","CollectionID":"86a8fa30","ID":"dec0229e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91ea44d","DataModelID":651628815408562176,"Ranges":{"838e95b1":{"Section":"BS.T12.Propco","Block":"B1","CollectionID":"91ea44d","ID":"838e95b1","DataModelID":651628815408562176,"Dimension":2,"DynamicExpression":"H4sIAAAAAAAEALWTS4vCMBSF/0tWCh1o+rY7H1kU+hAtboZBYr0yhTSVNM6MiP99EqaiDFnIjO5yc08437lJToi3W+hQ/HpCGTQbEMkWxS/YQjOQtGYoDnwcOFGEfc+O/MDBYaB6daNljoXGUop6c5BwOVbsQVDZChS7tn0tx6KWx35vCowtYAcCeAU5bQDFCFm9va6XQEX1Xh73qqP0uSLs7fRyTtVBmfAtfGnLs/Vwcmwb0PF/0F0DuvMEcs92HgvuGcDdJ4DfVj233jJhL4FBJeuWrwmXWnlHDN8Qw3tIDIx9e+S7oeeGjuuOQuzYf8x1T47Q+I7eLMRoJy+iyEJdKySo5Y6yDhS7qBmbtZ/8x6C7pFb/nh8YuxGkQD/A0K8b4J2aeT+CGZU0U3ZM16ZprSg76FBJXpLFkkzLpMgHk6IsiywlK5IOMpJNyGI9JWk6+H2jw6E1F+2+aofo/A1o06nuoQQAAA==","EnableZoom":false,"HierarchyIndenting":false,"ParentsOnBottom":false,"SortingOption":0,"Sorting":"","Order":0,"ZoomInParentMemberIds":[],"ZoomInBottomLevelParentMemberIds":[]},"4c9d2f0e":{"Section":"BS.T12.Propco","Block":"B1","CollectionID":"91ea44d","ID":"4c9d2f0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21239587":{"Section":"BS.T12.Propco","Block":"B1","CollectionID":"91ea44d","ID":"21239587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b32e8f9a","DataModelID":651628815408562176,"Ranges":{"a008d3fb":{"Section":"BS.T12.Propco","Block":"B1","CollectionID":"b32e8f9a","ID":"a008d3f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540838b":{"Section":"BS.T12.Propco","Block":"B1","CollectionID":"b32e8f9a","ID":"a540838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7aa8cd2":{"Section":"BS.T12.Propco","Block":"B1","CollectionID":"b32e8f9a","ID":"f7aa8cd2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8c4e0944","DataModelID":651628815408562176,"Ranges":{"4dec4ef3":{"Section":"BS.T12.Propco","Block":"B1","CollectionID":"8c4e0944","ID":"4dec4ef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abb2e90f":{"Section":"BS.T12.Propco","Block":"B1","CollectionID":"8c4e0944","ID":"abb2e90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3bf3f6d":{"Section":"BS.T12.Propco","Block":"B1","CollectionID":"8c4e0944","ID":"f3bf3f6d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66c1495c","DataModelID":651628815408562176,"Ranges":{"2ea7695f":{"Section":"BS.T12.Propco","Block":"B1","CollectionID":"66c1495c","ID":"2ea7695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e8af704c":{"Section":"BS.T12.Propco","Block":"B1","CollectionID":"66c1495c","ID":"e8af704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f1a049b":{"Section":"BS.T12.Propco","Block":"B1","CollectionID":"66c1495c","ID":"1f1a049b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72a14c55","DataModelID":651628815408562176,"Ranges":{"63dbf67a":{"Section":"BS.T12.Propco","Block":"B1","CollectionID":"72a14c55","ID":"63dbf67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3dc45387":{"Section":"BS.T12.Propco","Block":"B1","CollectionID":"72a14c55","ID":"3dc45387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e775e05":{"Section":"BS.T12.Propco","Block":"B1","CollectionID":"72a14c55","ID":"7e775e05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5401a678","DataModelID":651628815408562176,"Ranges":{"7fd511e8":{"Section":"BS.T12.Propco","Block":"B1","CollectionID":"5401a678","ID":"7fd511e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b5a5386":{"Section":"BS.T12.Propco","Block":"B1","CollectionID":"5401a678","ID":"5b5a5386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b3c5a5a":{"Section":"BS.T12.Propco","Block":"B1","CollectionID":"5401a678","ID":"1b3c5a5a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2,"ZoomInParentMemberIds":[],"ZoomInBottomLevelParentMemberIds":[]}},"SuppressBlankRows":true,"SuppressZeroes":true,"EnableDataInput":false},{"Section":"BS.T12.Propco","Block":"B1","ID":"e7daa47e","DataModelID":651628815408562176,"Ranges":{"69e63a8d":{"Section":"BS.T12.Propco","Block":"B1","CollectionID":"e7daa47e","ID":"69e63a8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e0de827":{"Section":"BS.T12.Propco","Block":"B1","CollectionID":"e7daa47e","ID":"9e0de827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b0146cc":{"Section":"BS.T12.Propco","Block":"B1","CollectionID":"e7daa47e","ID":"4b0146cc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9906b57e","DataModelID":651628815408562176,"Ranges":{"b47fb9dd":{"Section":"IS.T12.Propco","Block":"B1","CollectionID":"9906b57e","ID":"b47fb9dd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f4364134":{"Section":"IS.T12.Propco","Block":"B1","CollectionID":"9906b57e","ID":"f4364134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59fab05c":{"Section":"IS.T12.Propco","Block":"B1","CollectionID":"9906b57e","ID":"59fab05c","DataModelID":651628815408562176,"Dimension":1,"DynamicExpression":"H4sIAAAAAAAEAK1RwUrEMBT8l3dSqNDUbS29rdsihXaVXfEiItntWwykSUlSdVn6776wXeyhBw/e3mTmZWaSEyjdoIXs9QQ1tjs0ZQPZDQsgR8eFhCyJWRKlKYsXYRonEbtLiBOtl5Fq6ZwRu97hZe2xQ8OdNpAtwugXLo1wR9oIwwBWKOUGD2hQ7XHNW4QMIBjtPd4iN/uP52NHDOnXlNBfH53HJ06LrlQNfnvLIfj35FM0BvdHc7kfjO67ckuW7C8VbmcqRMNbAJJbNxFZbRzSeODSIqU2Qspcf6mzgb30pX9TvZQTQYX8E2d40aKyQquxfM4dr8lOejz3Ti9c9r5fXdT3xeZ9VVTV1aTrNQw/axQPgToCAAA=","EnableZoom":false,"HierarchyIndenting":false,"ParentsOnBottom":false,"SortingOption":0,"Sorting":"","Order":2,"ZoomInParentMemberIds":[],"ZoomInBottomLevelParentMemberIds":[]}},"SuppressBlankRows":true,"SuppressZeroes":true,"EnableDataInput":false},{"Section":"IS.T12.Propco","Block":"B1","ID":"a3ade8d","DataModelID":651628815408562176,"Ranges":{"7d449b4a":{"Section":"IS.T12.Propco","Block":"B1","CollectionID":"a3ade8d","ID":"7d449b4a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9bece2ca":{"Section":"IS.T12.Propco","Block":"B1","CollectionID":"a3ade8d","ID":"9bece2c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f0a6fb8":{"Section":"IS.T12.Propco","Block":"B1","CollectionID":"a3ade8d","ID":"1f0a6fb8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vp/SRDOJAiGV4dwqs1EpKUygOWBcg1IrRjnqfwQPwb6khc/nOg5nwgKoO8wM2ctCM2kGMOn1NAS7fi338w7PVPe23zJfV6kdVYtyqy8y+q3JCuKxST0ckmGL1zxjIr9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2159a136","DataModelID":651628815408562176,"Ranges":{"bfe48ea7":{"Section":"IS.T12.Propco","Block":"B1","CollectionID":"2159a136","ID":"bfe48ea7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fd26dffb":{"Section":"IS.T12.Propco","Block":"B1","CollectionID":"2159a136","ID":"fd26dff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eb3a3f8":{"Section":"IS.T12.Propco","Block":"B1","CollectionID":"2159a136","ID":"ceb3a3f8","DataModelID":651628815408562176,"Dimension":1,"DynamicExpression":"H4sIAAAAAAAEALVSTU+DQBT8L3tqE0wACyXcKhAlATTUeDHGbMtr3GTZJbuL2jT8d98qjRw4eKi39zGzM/OyJyJkA5rEzydSQrsDlTckvvIckoKhjJM4DLzQjyIvWLlREPreOsQday0MURtjFNv1Bs60+w4UNVIh0XV/241i5ogMO0uA8xoOoEDsoaItkJgQZ5S3/Rao2r89HjvcIL5Ch/b5sXygSDS5aODTSg7OxZ2vXP+yzsMZ5+4/GJ92o287mrN9q2Tf5VuUvP5LgvVMgnB4cQin2kxAWioDWB4o14CuFeM8lR/iR0Cf8+KHEz3nE0AB9B1m9qwFoZkUY/iUGlqiHP8+68ydnijvbb7kLi/SOqsWZVbeZPVrkhXFYhJ6uSTDFysH/eb9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8d0de461","DataModelID":651628815408562176,"Ranges":{"8b746be8":{"Section":"IS.T12.Propco","Block":"B1","CollectionID":"8d0de461","ID":"8b746be8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e5d7a92e":{"Section":"IS.T12.Propco","Block":"B1","CollectionID":"8d0de461","ID":"e5d7a92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d2033c0":{"Section":"IS.T12.Propco","Block":"B1","CollectionID":"8d0de461","ID":"1d2033c0","DataModelID":651628815408562176,"Dimension":1,"DynamicExpression":"H4sIAAAAAAAEALWSQU+EMBCF/0tPuwkmQAAJtxWIkgAa1ngxxnSX2diktKQt6mbDf3eqbOTAwcN6m+m86fte0xMRsgVNkucTqaDbgSpaklx5DsnAUMZJEoVe5MexFwZuHEa+dx3hjHVWhqqNMYrtBgPntfseFDVS4aLr/rYbxcwRN+xZCpw3cAAFYg817YAkhDiTve23QNX+7fHY4wT1NRLa66fygeKiKUQLn9ZydC5OHrj+ZcnDBXL3H8Dn3cRtj5awb5Uc+mKLlsFfEkQLCcLxxSGcajMTaakMYHmgXANSK8Z5Jj/Ej4E+58UPJwbOZ4IS6DsszFkHQjMppvAZNbRCO/7tt/BOT5QPNl96V5RZk9erKq9u8uY1zctyNQu9XpPxC/XtE/X9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6ef9cda9","DataModelID":651628815408562176,"Ranges":{"f5eac2bd":{"Section":"IS.T12.Propco","Block":"B1","CollectionID":"6ef9cda9","ID":"f5eac2bd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914b1e25":{"Section":"IS.T12.Propco","Block":"B1","CollectionID":"6ef9cda9","ID":"914b1e25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7cac282":{"Section":"IS.T12.Propco","Block":"B1","CollectionID":"6ef9cda9","ID":"f7cac282","DataModelID":651628815408562176,"Dimension":1,"DynamicExpression":"H4sIAAAAAAAEALWSwU+DMBTG/5eetgQTICsSbhOIkgAaZrwYY7rxFpuUlrRFXZb9774qixw4eJi39/q+1+/3NT0SqVowJHk+kgq6LeiiJclV4JEMLOOCJBENojCOA7ryYxqFwXWEM945GarW1mq+HSyc1+570MwqjYu+/9uuNbcH3HBnKQjRwB40yB3UrAOSEOKN9q7fANO7t8dDjxPU10jorh/LB4aLtpAtfDrLk3dx8pUfXpaczpD7/wA+7UZudzSHfavV0BcbtKR/SRDNJKCnF48IZuxEZJS2gOWeCQNIrbkQmfqQPwbmnBc/nByEmAhKYO8wM+cdSMOVHMNnzLIK7cS338w7PTExuHzpXVFmTV4vqry6yZvXNC/LxST0cklOX+YU7g39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2c423e98","DataModelID":651628815408562176,"Ranges":{"e4a7400f":{"Section":"IS.T12.Propco","Block":"B1","CollectionID":"2c423e98","ID":"e4a7400f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8f31d6ba":{"Section":"IS.T12.Propco","Block":"B1","CollectionID":"2c423e98","ID":"8f31d6b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51f12aff":{"Section":"IS.T12.Propco","Block":"B1","CollectionID":"2c423e98","ID":"51f12aff","DataModelID":651628815408562176,"Dimension":1,"DynamicExpression":"H4sIAAAAAAAEALWSwU+DMBTG/5eetgQTIKMSbhOIkgAaZrwYY7rxFpuUlrRFXZb9774qixw4eJi39/q+1+/3NT0SqVowJHk+kgq6LeiiJclV4JEMLOOCJDQKaBjHQbTy44iGwTXFGe+cDFVrazXfDhbOa/c9aGaVxkXf/23XmtsDbrizFIRoYA8a5A5q1gFJCPFGe9dvgOnd2+OhxwnqayR014/lA8NFW8gWPp3lybs4+coPL0sezZD7/wA+7UZudzSHfavV0BcbtKR/SUBnEkSnF48IZuxEZJS2gOWeCQNIrbkQmfqQPwbmnBc/nByEmAhKYO8wM+cdSMOVHMNnzLIK7cS338w7PTExuHzpXVFmTV4vqry6yZvXNC/LxST0cklOX5IZmd/9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5cccb5a0","DataModelID":651628815408562176,"Ranges":{"dc524c93":{"Section":"IS.T12.Propco","Block":"B1","CollectionID":"5cccb5a0","ID":"dc524c93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cd760db1":{"Section":"IS.T12.Propco","Block":"B1","CollectionID":"5cccb5a0","ID":"cd760db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e5ad592":{"Section":"IS.T12.Propco","Block":"B1","CollectionID":"5cccb5a0","ID":"3e5ad592","DataModelID":651628815408562176,"Dimension":1,"DynamicExpression":"H4sIAAAAAAAEALWSwWuDMBTG/5ecWnCgUq1461Q2Qd2wY5cyRlpfWSAmksRtpfi/72WzzIOHHbrbe3nfy/f7Qs5EyAY0iXdnUkK7B5U3JL7xHJKCoYyTOAy80I8iL1i5URD63jrEGWutDFUbYxTb9wYuaw8dKGqkwkXX/W03ipkTbtizBDiv4QgKxAEq2gKJCXFGe9tvgarD29OpwwnqKyS014/lI8VFk4sGPq3l4FydfOX61yUPZsjdfwCfdiO3PZrDvlOy7/ItWq7/kiCcSRAMLw7hVJuJSEtlAMsj5RqQWjHOU/khfgz0JS9+ONFzPhEUQN9hZs5aEJpJMYZPqaEl2vFvv5l3eqa8t/mS+7xI66xalFl5m9WvSVYUi0no5ZIMX4HgZCf9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5202ba24","DataModelID":651628815408562176,"Ranges":{"7def92b1":{"Section":"IS.T12.Propco","Block":"B1","CollectionID":"5202ba24","ID":"7def92b1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cfd832a2":{"Section":"IS.T12.Propco","Block":"B1","CollectionID":"5202ba24","ID":"cfd832a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d6a38be":{"Section":"IS.T12.Propco","Block":"B1","CollectionID":"5202ba24","ID":"8d6a38be","DataModelID":651628815408562176,"Dimension":1,"DynamicExpression":"H4sIAAAAAAAEALWSwWuDMBTG/5ecWnCgUp1461Q6Qd2wY5cxRlpfaSAmksRtpfi/72WzzIOHHbrbe3nfy/f7Qs5EyAY0iV/OpIR2BypvSHzjOSQFQxkncRh4oR9FXrByoyD0vdsQZ6y1MlStjVFs1xu4rD10oKiRChdd97ddK2ZOuGHPEuC8hgMoEHuoaAskJsQZ7W2/Bar2x6dThxPUV0horx/LR4qLJhcNfFrLwbk6+cr1r0sezJC7/wA+7UZuezSHvVGy7/ItWkZ/SRDOJAiGV4dwqs1EpKUygOWBcg1IrRjnqfwQPwb6khc/nOg5nwgKoO8wM2ctCM2kGMOn1NAS7fi338w7PVPe23zJfV6kdVYtyqy8y+q3JCuKxST0ckmGL6fULQr9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9f85d73a","DataModelID":651628815408562176,"Ranges":{"6261b1a5":{"Section":"IS.T12.Propco","Block":"B1","CollectionID":"9f85d73a","ID":"6261b1a5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c23a9a48":{"Section":"IS.T12.Propco","Block":"B1","CollectionID":"9f85d73a","ID":"c23a9a48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39c4b9bb":{"Section":"IS.T12.Propco","Block":"B1","CollectionID":"9f85d73a","ID":"39c4b9bb","DataModelID":651628815408562176,"Dimension":1,"DynamicExpression":"H4sIAAAAAAAEALWSwU+DMBTG/5eetgQTIAOR2wSiJICGmV2MMd14i01KS9qiLgv/u6/KIgcOHubtvb7v9ft9TU9EyAY0iZ9PpIR2BypvSHzlOSQFQxkncRh4oR9FXrByoyD0vesQZ6y1MlStjVFs1xs4rz10oKiRChdd97ddK2aOuGHPEuC8hgMoEHuoaAskJsQZ7W2/Aar2b0/HDieor5DQXj+WjxQXTS4a+LSWg3Nx8pXrX5Y8mCF3/wF82o3c9mgO+07Jvss3aHnzlwThTIJgeHEIp9pMRFoqA1geKNeA1IpxnsoP8WOgz3nxw4me84mgAPoOM3PWgtBMijF8Sg0t0Y5/+82805by3uZL7vMirbNqUWblbVa/JllRLCahl0syfAG0LdDy/Q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59542eeb","DataModelID":651628815408562176,"Ranges":{"d50c2c85":{"Section":"IS.T12.Propco","Block":"B1","CollectionID":"59542eeb","ID":"d50c2c85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5155f693":{"Section":"IS.T12.Propco","Block":"B1","CollectionID":"59542eeb","ID":"5155f693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65d52131":{"Section":"IS.T12.Propco","Block":"B1","CollectionID":"59542eeb","ID":"65d52131","DataModelID":651628815408562176,"Dimension":1,"DynamicExpression":"H4sIAAAAAAAEALWSwU+DMBTG/5eetgSTQgYSbhOIkgAaZrwYY7rxFpuUlrRFXZb9774qixw4eJi39/q+1+/3NT0SqVowJHk+kgq6LeiiJcmV75EMLOOCJFHoR0Ec++GKxmEU+NcRznjnZKhaW6v5drBwXrvvQTOrNC5S+tuuNbcH3HBnKQjRwB40yB3UrAOSEOKN9q7fANO7t8dDjxPU10jorh/LB4aLtpAtfDrLk3dx8hUNLksezpDTfwCfdiO3O5rDvtVq6IsNWvr0LxGimQjh6cUjghk7ERmlLWC5Z8IAYmsuRKY+5I+BOQfGHycHISaCEtg7zMx5B9JwJcf0GbOsQjvx7TfzUE9MDC5geleUWZPXiyqvbvLmNc3LcjFNvVyS0xeuUGGd/wIAAA=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4b6e14b5","DataModelID":651628815408562176,"Ranges":{"a5eaf59d":{"Section":"IS.T12.Propco","Block":"B1","CollectionID":"4b6e14b5","ID":"a5eaf59d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1b1dc046":{"Section":"IS.T12.Propco","Block":"B1","CollectionID":"4b6e14b5","ID":"1b1dc046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61b75fd2":{"Section":"IS.T12.Propco","Block":"B1","CollectionID":"4b6e14b5","ID":"61b75fd2","DataModelID":651628815408562176,"Dimension":1,"DynamicExpression":"H4sIAAAAAAAEALVSTWuEMBT8LzntggUj6wfetiqtoLa4pZdSSnZ9SwMxShLbLov/vS/UpR489LC9vcmbycyEnInsGtAkfjmTEto9qLwh8Q11SAqGcUHiwKeBF0XU37iRH3g0DHDHW0tD1tYYxfeDgYvsoQfFTKdQ6Lq/cKu4OaHCniUgRA1HUCAPULEWSEyIM9lbvAOmDu9Ppx43yK8wob1+Gh8ZCk0uG/iylqNz9eQb17tu8nAhufsPwedoym2PlmLfqW7o8x1aUvqXCtFChXB8dYhg2sxIulMGcDwyoQFjKy5E2n3KHwN9KYw/Tg5CzAgFsA9Y2PMWpOadnNqnzLAS7YTFSw/1zMRgCyb3eZHWWbUqs/I2q9+SrChW89brNRm/AQ127KH/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eb778320","DataModelID":651628815408562176,"Ranges":{"35f1cd6b":{"Section":"IS.T12.Propco","Block":"B1","CollectionID":"eb778320","ID":"35f1cd6b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39594b1f":{"Section":"IS.T12.Propco","Block":"B1","CollectionID":"eb778320","ID":"39594b1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db44956":{"Section":"IS.T12.Propco","Block":"B1","CollectionID":"eb778320","ID":"ddb44956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Py/VIgXKkTjq0M41WZG0lIZwPFIuQaMrRjnmfwUPwb6Uhh/nBg4nxFKoB+wsGcdCM2kmNpn1NAK7bjFSw/1TPlgC6b3RZk1eb2q8uo2b97SvCxX89brNRm/AVu8Yjf/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137bc435","DataModelID":651628815408562176,"Ranges":{"9d3ef53":{"Section":"IS.T12.Propco","Block":"B1","CollectionID":"137bc435","ID":"9d3ef53","DataModelID":651628815408562176,"Dimension":2,"DynamicExpression":"H4sIAAAAAAAEALWTTYvCMBCG/0tOCl1IWvt58yOHQj9Ei5dlkVhHtpCmksbdFfG/b4KVlaUH2dVbZuZN5nknyQmJZgstil5PKIV6AzLeouiFWGgGilUcRZ5LPDsIiDvCgevZxPd0raqNzLbQWClZbQ4KrtvyPUimGokiB+OfcCwrdexyU+B8ATuQIErIWA0oQsjq2pt4CUyW78Vxrytan2lCc7x/Wc6Z3qhisYUv0/JsPZyc4B508h/0oAfdfwL5CNuPBQ97wIMngN9GHbdJ9WEvgUOpqkasqVBGeYcNgnt8hA/xQYiLQ9fxR45vO07oExv/0dhdRuzel/RmIc5adatqG6lAr3eMt6DpZcX5rPkUlxbt1bf++uLA+Y0gAfYBPfWqBtHqsXdDmDHFUt2Pm7hvXivGD8ZWnBV0saTTIs6zwSQvijxN6Iomg5SmE7pYT2mSDH5f6nBozWWzL5shOn8DpVMYTaQEAAA=","EnableZoom":false,"HierarchyIndenting":false,"ParentsOnBottom":false,"SortingOption":0,"Sorting":"","Order":0,"ZoomInParentMemberIds":[],"ZoomInBottomLevelParentMemberIds":[]},"81867f07":{"Section":"IS.T12.Propco","Block":"B1","CollectionID":"137bc435","ID":"81867f07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78462daa":{"Section":"IS.T12.Propco","Block":"B1","CollectionID":"137bc435","ID":"78462daa","DataModelID":651628815408562176,"Dimension":1,"DynamicExpression":"H4sIAAAAAAAEALVSXWuDMBT9L3lqwYG6+oFvncomqBvt6MsYI623LBATSeK2Uvzvu2GW+eDDHrq3e3LPyTkn5EyEbECT5OVMKmj3oIqGJDeeQzIwlHGShIEX+nHsBSs3DkLfi0LcsdbSkLU2RrF9b+Aie+xAUSMVCl33F64VMydU2LMUON/AERSIA9S0BZIQ4oz2Fm+BqsP786nDDfJrTGivH8cnikJTiAa+rOXgXD35yvWvmzyaSe7+Q/ApGnPbo7nY90r2XbFFS+/2LxXimQrR8OoQTrWZkLRUBnA8Uq4BYyvGeSY/xY+BvhTGHyd6zieEEugHzOxZC0IzKcb2GTW0Qjtu8dxD7SjvbcH0oSizTV4vqry6yzdvaV6Wi2nr5ZIM32n6GEX/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e8faab09","DataModelID":651628815408562176,"Ranges":{"57452aa0":{"Section":"IS.T12.Propco","Block":"B1","CollectionID":"e8faab09","ID":"57452aa0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164fc0d4":{"Section":"IS.T12.Propco","Block":"B1","CollectionID":"e8faab09","ID":"164fc0d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b4772":{"Section":"IS.T12.Propco","Block":"B1","CollectionID":"e8faab09","ID":"7b4772","DataModelID":651628815408562176,"Dimension":1,"DynamicExpression":"H4sIAAAAAAAEALVSTWuEMBT8LzntggUVv/C2VWkFtcUtvZRSsutbGoiJJLHtsux/7wt1qQcPPWxvb/JmMjMhJyJkB5qkLydSQ78DVXYkvfEckoOhjJM0Cr3ITxIvDNwkjHwvjnDHektD1sYYxXajgYvsYQBFjVQodN1fuFHMHFFhzzLgvIUDKBB7aGgPJCXEmewt3gJV+/en44Ab5DeY0F4/jY8UhaYUHXxZy7Nz9eSB6183ebyQ3P2H4HM05bZHS7HvlByHcouWXvCXCslChfj86hBOtZmRtFQGcDxQrgFjK8Z5Lj/Fj4G+FMYfJ0bOZ4QK6Acs7FkPQjMppvY5NbRGO27x0kM9Uz7agtl9WeVt0azqor4t2resqKrVvPV6Tc7fti4Owf8CAAA=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ec4a9380","DataModelID":651628815408562176,"Ranges":{"434aa843":{"Section":"IS.T12.Propco","Block":"B1","CollectionID":"ec4a9380","ID":"434aa843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d1bdd6a5":{"Section":"IS.T12.Propco","Block":"B1","CollectionID":"ec4a9380","ID":"d1bdd6a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ca90ff1":{"Section":"IS.T12.Propco","Block":"B1","CollectionID":"ec4a9380","ID":"1ca90ff1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IK/VIgXKkTjq0M41WZG0lIZwPFIuQaMrRjnmfwUPwb6Uhh/nBg4nxFKoB+wsGcdCM2kmNpn1NAK7bjFSw/1TPlgC6b3RZk1eb2q8uo2b97SvCxX89brNRm/AYRodLP/AgAA","EnableZoom":true,"HierarchyIndenting":true,"ParentsOnBottom":false,"SortingOption":0,"Sorting":"","Order":2,"ZoomInParentMemberIds":[],"ZoomInBottomLevelParentMemberIds":[]}},"SuppressBlankRows":true,"SuppressZeroes":true,"EnableDataInput":false},{"Section":"IS.T12.Propco","Block":"B1","ID":"3ba93735","DataModelID":651628815408562176,"Ranges":{"813ec8af":{"Section":"IS.T12.Propco","Block":"B1","CollectionID":"3ba93735","ID":"813ec8af","DataModelID":651628815408562176,"Dimension":2,"DynamicExpression":"H4sIAAAAAAAEALWTS2sCMRSF/0tWClNI5qmz85HFwDxEh25KkThe6UAmI5nYVsT/3oSOVEoW0uouN/eE852b5IREu4UOxS8nlEGzAZlsUfxEHDQHxWqO4jAgoTsakcDHoyB0SRTqXt0YmeugiVKy3hwUXI4Ve5BMtRLFHsY/5UTW6tjvzYDzJexAgqggZw2gGCGntzf1Cpis3srjXne0PteEvZ1ZLpg+qBKxhU9jeXbuTk6wBZ38B92zoLsPIPexe19w3wLuPQD8uuq5zZYNewUcKlW3Yk2FMsobYgSWGP5dYhAS4HHgRb4XuZ43joiL/5jrlhyR9R29OoizTl2JulYq0Msd4x1odllzPm8/xLdBd0mt/704cH4lSIG9g6VfNyA6PfN+BHOmWKbtuKlt03pm/GBCJXlJlys6K5MiH0yLsiyylD7TdJDRbEqX6xlN08HvGx0OnYVs91U7ROcvw7Y1tKEEAAA=","EnableZoom":false,"HierarchyIndenting":false,"ParentsOnBottom":false,"SortingOption":0,"Sorting":"","Order":0,"ZoomInParentMemberIds":[],"ZoomInBottomLevelParentMemberIds":[]},"62dd3dd7":{"Section":"IS.T12.Propco","Block":"B1","CollectionID":"3ba93735","ID":"62dd3dd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ba06b89":{"Section":"IS.T12.Propco","Block":"B1","CollectionID":"3ba93735","ID":"4ba06b89","DataModelID":651628815408562176,"Dimension":1,"DynamicExpression":"H4sIAAAAAAAEALVSTWuEMBT8LzntggWV9QNvW5VWUFvc0kspJbu+pYGYSBLbLov/vS/UpR489LC9vcmbycyEnImQLWiSvJxJBd0eVNGS5MZzSAaGMk6SMPBCP469YOPGQeh7UYg71lkasrbGKLYfDFxkDz0oaqRCoev+wq1i5oQKe5YC5w0cQYE4QE07IAkhzmRv8Q6oOrw/nXrcIL/GhPb6aXykKDSFaOHLWo7O1ZNvXP+6yaOF5O4/BJ+jKbc9Wop9p+TQFzu09MK/VIgXKkTjq0M41WZG0lIZwPFIuQaMrRjnmfwUPwb6Uhh/nBg4nxFKoB+wsGcdCM2kmNpn1NAK7bjFSw/1TPlgC6b3RZk1eb2q8uo2b97SvCxX89brNRm/AdKi+iX/AgAA","EnableZoom":true,"HierarchyIndenting":true,"ParentsOnBottom":false,"SortingOption":0,"Sorting":"","Order":2,"ZoomInParentMemberIds":[],"ZoomInBottomLevelParentMemberIds":[]}},"SuppressBlankRows":true,"SuppressZeroes":true,"EnableDataInput":false},{"Section":"BS.Elim","Block":"B1","ID":"82a840c7","DataModelID":651628815408562176,"Ranges":{"84a4b593":{"Section":"BS.Elim","Block":"B1","CollectionID":"82a840c7","ID":"84a4b593","DataModelID":651628815408562176,"Dimension":2,"DynamicExpression":"H4sIAAAAAAAEAG2NsQoCMRBE/2XrCCaYGFJfc+BZ2ojFSlYI7CWQzZ2F+O/msLGwmnnMDPOCXCIJhOtNAaO0c8cxQthpBVJqo+4fyEIKhpqYh/LME813qvKVMfZ1Xph/CifClf7kaaYsqeTtwHTGhlP/442d1c54r+1h760z+ugUXJAXggDw/gDZonWjqAAAAA==","EnableZoom":false,"HierarchyIndenting":false,"ParentsOnBottom":false,"SortingOption":0,"Sorting":"","Order":0,"ZoomInParentMemberIds":[],"ZoomInBottomLevelParentMemberIds":[]},"86381287":{"Section":"BS.Elim","Block":"B1","CollectionID":"82a840c7","ID":"86381287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ed8f2a6d":{"Section":"BS.Elim","Block":"B1","CollectionID":"82a840c7","ID":"ed8f2a6d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]}},"SuppressBlankRows":true,"SuppressZeroes":true,"EnableDataInput":false},{"Section":"BS.Elim","Block":"B1","ID":"9597ddaa","DataModelID":651628815408562176,"Ranges":{"fe93d8bd":{"Section":"BS.Elim","Block":"B1","CollectionID":"9597ddaa","ID":"fe93d8b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e8382cbf":{"Section":"BS.Elim","Block":"B1","CollectionID":"9597ddaa","ID":"e8382cbf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4ae0c081","DataModelID":651628815408562176,"Ranges":{"62cb7016":{"Section":"BS.Elim","Block":"B1","CollectionID":"4ae0c081","ID":"62cb7016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41c9e7c4":{"Section":"BS.Elim","Block":"B1","CollectionID":"4ae0c081","ID":"41c9e7c4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92ea1457","DataModelID":651628815408562176,"Ranges":{"7797b8cb":{"Section":"BS.Elim","Block":"B1","CollectionID":"92ea1457","ID":"7797b8c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99bcd87b":{"Section":"BS.Elim","Block":"B1","CollectionID":"92ea1457","ID":"99bcd87b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5801362f","DataModelID":651628815408562176,"Ranges":{"870d7914":{"Section":"BS.Elim","Block":"B1","CollectionID":"5801362f","ID":"870d7914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6ddb2eda":{"Section":"BS.Elim","Block":"B1","CollectionID":"5801362f","ID":"6ddb2eda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7a8f7056","DataModelID":651628815408562176,"Ranges":{"cce46dc3":{"Section":"BS.Elim","Block":"B1","CollectionID":"7a8f7056","ID":"cce46dc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fbc825af":{"Section":"BS.Elim","Block":"B1","CollectionID":"7a8f7056","ID":"fbc825af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9cf1c9a","DataModelID":651628815408562176,"Ranges":{"d83f91e2":{"Section":"BS.Elim","Block":"B1","CollectionID":"9cf1c9a","ID":"d83f91e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c6aef944":{"Section":"BS.Elim","Block":"B1","CollectionID":"9cf1c9a","ID":"c6aef944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adda6eb4","DataModelID":651628815408562176,"Ranges":{"df09999d":{"Section":"BS.Elim","Block":"B1","CollectionID":"adda6eb4","ID":"df09999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4e1b015d":{"Section":"BS.Elim","Block":"B1","CollectionID":"adda6eb4","ID":"4e1b015d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d4b012c5","DataModelID":651628815408562176,"Ranges":{"4b4bb8d9":{"Section":"BS.Elim","Block":"B1","CollectionID":"d4b012c5","ID":"4b4bb8d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0,"ZoomInParentMemberIds":[],"ZoomInBottomLevelParentMemberIds":[]},"5989e0ad":{"Section":"BS.Elim","Block":"B1","CollectionID":"d4b012c5","ID":"5989e0ad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1,"ZoomInParentMemberIds":[],"ZoomInBottomLevelParentMemberIds":[]}},"SuppressBlankRows":true,"SuppressZeroes":true,"EnableDataInput":false},{"Section":"BS.Elim","Block":"B1","ID":"253d16ce","DataModelID":651628815408562176,"Ranges":{"c4927838":{"Section":"BS.Elim","Block":"B1","CollectionID":"253d16ce","ID":"c4927838","DataModelID":651628815408562176,"Dimension":3,"DynamicExpression":"H4sIAAAAAAAEAK2RP2vDMBDFv8tNLahgubFrtKWxh4CdlqR0KSEo9oUKzn+Q5LYh+LtXog714KFDNz3dnd7vnS7QtBUaEG8XKLA+ol5XIO44gxStVAQijngcJgmPFkESxSF/iF1N1b7tnsHSWq2OvcXr2FOHWtpWg1gE4a9camXPIHgQMFgh0RZPqLEpcSNrBAHARnuvdyh1+f5y7lzF9W8coX9+PD5LN2jXTYVf3nJg/04+VSO4v5rj3iFhaVXbHFLspLa1Q/tLFj6TJRj2DEgaO2kyrbbojidJBh2+VkRp+9n8GJhrcPeBTU80achRfuBMXTlC43jHLaTSysLZkddzC3uV1PugRVY8ZtvDKsvzm7nQtzB8AxZkG+BMAgAA","EnableZoom":false,"HierarchyIndenting":false,"ParentsOnBottom":false,"SortingOption":0,"Sorting":"","Order":1,"ZoomInParentMemberIds":[],"ZoomInBottomLevelParentMemberIds":[]},"59e51042":{"Section":"BS.Elim","Block":"B1","CollectionID":"253d16ce","ID":"59e51042","DataModelID":651628815408562176,"Dimension":1,"DynamicExpression":"H4sIAAAAAAAEALWSQWuEMBCF/0tOu2DByGrF265KK6gtbumllJJdZ2kgRkli22Xxv3dClXrw0MP2NpN5L++bkAuRbQ2aRC8XUkBzAJXVJLqhDknAMC5IFPg08MKQ+hs39AOP3gY4442VoWprjOKH3sBke+hAMdMqNLrub7tV3JzRYc9iEKKCEyiQRyhZAyQixBnjbb8Hpo7vT+cOJ6gvkdBeP5aPDI0mkzV82cjBuTr5xvWuS04XyN1/AJ93I7c9WsK+U23f7fb0L/jeAj4dXh0imDYzkW6VASxPTGhAZMWFSNpP+ROgp2Xxt8leiJkgB/YBC3PegNS8lePmCTOswDhh+6VHemait8vF91meVGm5KtJil1ZvcZrnq2nj9ZoM3+bw/xX3AgAA","EnableZoom":true,"HierarchyIndenting":true,"ParentsOnBottom":false,"SortingOption":0,"Sorting":"","Order":2,"ZoomInParentMemberIds":[],"ZoomInBottomLevelParentMemberIds":[817239818136059904,817239818270277633]}},"SuppressBlankRows":true,"SuppressZeroes":true,"EnableDataInput":false},{"Section":"BS.Elim","Block":"B1","ID":"cdf5a213","DataModelID":651628815408562176,"Ranges":{"973e999b":{"Section":"BS.Elim","Block":"B1","CollectionID":"cdf5a213","ID":"973e999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f391fb9":{"Section":"BS.Elim","Block":"B1","CollectionID":"cdf5a213","ID":"9f391fb9","DataModelID":651628815408562176,"Dimension":1,"DynamicExpression":"H4sIAAAAAAAEALWSwWuDMBTG/5d3asGBEXXOW6uyCeqGHb2MMdL6ygIxShK3ldL/fQlT1oOHHbrbe3nfl+/3Qk4gugYVxC8nKLHdocwbiG+IAylqyjjEYUBCL4pI4LtREHrkNjQz1lqZUa20lmw3aJxsjz1KqjtpjK77264k00fjsGcJcl7jASWKPVa0RYgBnDHe9hukcv/+fOzNxOgrQ2ivH8snaow6Fw1+2cizc3Vy3/WuS05myN1/AL/sRm57NId9L7uhX2+8v+D7M/jk/OoAp0pPojsHVCc1mvJAuUKDLBnnafcpfgLUtKz5bWLg/EJQIP3AmTlrUSjWiXHzlGpamjhu+7lH2lI+2OWSh7xI66xalFm5zuq3JCuKxbTxcgnnb4scmnT3AgAA","EnableZoom":true,"HierarchyIndenting":true,"ParentsOnBottom":false,"SortingOption":0,"Sorting":"","Order":2,"ZoomInParentMemberIds":[],"ZoomInBottomLevelParentMemberIds":[817239818341580803,817239818488381443]}},"SuppressBlankRows":true,"SuppressZeroes":true,"EnableDataInput":false},{"Section":"BS.Elim","Block":"B1","ID":"474d269f","DataModelID":651628815408562176,"Ranges":{"381bdf6e":{"Section":"BS.Elim","Block":"B1","CollectionID":"474d269f","ID":"381bdf6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b7c2a90e":{"Section":"BS.Elim","Block":"B1","CollectionID":"474d269f","ID":"b7c2a90e","DataModelID":651628815408562176,"Dimension":1,"DynamicExpression":"H4sIAAAAAAAEALWSwWuDMBTG/5ecWnBgbHXFW6uyCeqGHb2MMdL6ygIxShK3leL/vhemWw8eduhu7+W9L9/vCzkT2VSgSfh8JjnUe1BpRcIb6pAYDOOChIFPA2+1ov7SXfmBR28DnPHaruHW2hjF952BUfbQgmKmUSh03d92rbg5ocKeRSBECUdQIA9QsBpISIgz2Nt+C0wd3p5OLU5wv0BCe/1QPjIUmlRW8Gkte+fq5EvXuy45nSB3/wH8shu47dEU9p1qunazXfwFfzGBT/sXhwimzU9GFOhGGcD6yIQGZFZciLj5kN8OekyL3012QlwsZMDeYWLOa5CaN3KIHjPDcvQTtp96pR0TnU0X3adZXCbFLE/yTVK+RkmWzcbI8znpvwBiFt9W+AIAAA==","EnableZoom":true,"HierarchyIndenting":true,"ParentsOnBottom":false,"SortingOption":0,"Sorting":"","Order":2,"ZoomInParentMemberIds":[],"ZoomInBottomLevelParentMemberIds":[1130625129581117440]}},"SuppressBlankRows":true,"SuppressZeroes":true,"EnableDataInput":false},{"Section":"BS.Elim","Block":"B1","ID":"a48df3aa","DataModelID":651628815408562176,"Ranges":{"40422c04":{"Section":"BS.Elim","Block":"B1","CollectionID":"a48df3aa","ID":"40422c04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70e138d3":{"Section":"BS.Elim","Block":"B1","CollectionID":"a48df3aa","ID":"70e138d3","DataModelID":651628815408562176,"Dimension":1,"DynamicExpression":"H4sIAAAAAAAEALWSwWuDMBTG/5d3asGBkeqct1ZlE9QNO3oZY6T1lQVilCRuK8X/fQlT1oOHHbrbe3nfl+/3Qs4g2hoVRC9nKLDZo8xqiG6IAwlqyjhEgU8CLwyJv3JDP/DIbWBmrLEyo1prLdm+1zjZHjuUVLfSGF33t11Lpk/GYc9i5LzCI0oUByxpgxABOGO87bdI5eH9+dSZidGXhtBeP5ZP1Bh1Jmr8spGDc3Xyletdl5zMkLv/AH7Zjdz2aA77XrZ9t9n6f8H3Z/DJ8OoAp0pPojsHVCs1mvJIuUKDLBnnSfspfgLUtKz5baLn/EKQI/3AmTlrUCjWinHzhGpamDhu+7lH2lHe2+XihyxPqrRcFGmxSau3OM3zxbTxcgnDNwGJPff3AgAA","EnableZoom":true,"HierarchyIndenting":true,"ParentsOnBottom":false,"SortingOption":0,"Sorting":"","Order":2,"ZoomInParentMemberIds":[],"ZoomInBottomLevelParentMemberIds":[]}},"SuppressBlankRows":true,"SuppressZeroes":true,"EnableDataInput":false},{"Section":"BS.Elim","Block":"B1","ID":"6f95d298","DataModelID":651628815408562176,"Ranges":{"daf19de8":{"Section":"BS.Elim","Block":"B1","CollectionID":"6f95d298","ID":"daf19de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556b5e8c":{"Section":"BS.Elim","Block":"B1","CollectionID":"6f95d298","ID":"556b5e8c","DataModelID":651628815408562176,"Dimension":1,"DynamicExpression":"H4sIAAAAAAAEALWSwU+DMBTG/5eetgQTIKMSbhsQJQE0zHgxxnTjLTYphbRFXRb+d18VdAcOHubtvb739ft9TU9EtjVoEj2dSAHNDlRWk+jKc0gChnFBIhp41A9DL1i5YUB975rijDd2DbfWxii+6w1MsrsOFDOtQqHr/rZrxc0RFfYsBiEqOIACuYeSNUAiQpzR3vZbYGr/+nDscIL7JRLa68fynqHQZLKGD2s5OBcnX7n+Zcm9GXL3H8DPu5HbHs1h36i27zZb+hd8OoPvDc8OEUybn4wo0K0ygPWBCQ3IrLgQSfsuvx30lBa/m+yFOFvIgb3BzJw3IDVv5Rg9YYYV6Ce+qGZe6ZGJ3qaLb7M8qdJyUaTFJq1e4jTPF1Pk5ZIMnzxoTb74AgAA","EnableZoom":true,"HierarchyIndenting":true,"ParentsOnBottom":false,"SortingOption":0,"Sorting":"","Order":2,"ZoomInParentMemberIds":[],"ZoomInBottomLevelParentMemberIds":[]}},"SuppressBlankRows":true,"SuppressZeroes":true,"EnableDataInput":false},{"Section":"BS.Elim","Block":"B1","ID":"f5b4af2f","DataModelID":651628815408562176,"Ranges":{"e24f96c4":{"Section":"BS.Elim","Block":"B1","CollectionID":"f5b4af2f","ID":"e24f96c4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69e3e69":{"Section":"BS.Elim","Block":"B1","CollectionID":"f5b4af2f","ID":"d69e3e69","DataModelID":651628815408562176,"Dimension":1,"DynamicExpression":"H4sIAAAAAAAEALWSwWuDMBTG/5ecWnBgpFrnrVXZBHXDjl3GGGl9ZYEYJYnbSvF/3wtT1oOHHbrbe3nfl+/3Qs5EtjVoEr2cSQHNHlRWk+iGOiQBw7ggUeDTwAtD6q/c0A88ug5wxhsrQ9XGGMX3vYHJ9tCBYqZVaHTd33ajuDmhw57FIEQFR1AgD1CyBkhEiDPG234HTB3en04dTlBfIqG9fiwfGRpNJmv4spGDc3Xyletdl5zOkLv/AH7Zjdz2aA77TrV9t92t/4Lvz+DT4dUhgmkziW4doltlAMsjExoQWXEhkvZT/gToaVn8bbIX4kKQA/uAmTlvQGreynHzhBlWYJyw/dwjPTPR2+Xi+yxPqrRcFGmxTau3OM3zxbTxckmGb21Sk/L3AgAA","EnableZoom":true,"HierarchyIndenting":true,"ParentsOnBottom":false,"SortingOption":0,"Sorting":"","Order":2,"ZoomInParentMemberIds":[],"ZoomInBottomLevelParentMemberIds":[]}},"SuppressBlankRows":true,"SuppressZeroes":true,"EnableDataInput":false},{"Section":"BS.Elim","Block":"B1","ID":"2cb27113","DataModelID":651628815408562176,"Ranges":{"20d1633":{"Section":"BS.Elim","Block":"B1","CollectionID":"2cb27113","ID":"20d1633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25a6dd3":{"Section":"BS.Elim","Block":"B1","CollectionID":"2cb27113","ID":"25a6dd3","DataModelID":651628815408562176,"Dimension":1,"DynamicExpression":"H4sIAAAAAAAEALWSwWuDMBTG/5ecWnBgpDrnrVXZBHXDjl7GGGl9ZYEYJYnbSvF/3wtT1oOHHbrbe3nfl+/3Qs5EtjVoEr2cSQHNHlRWk+iGOiQBw7ggUeDTwAtD6q/c0A88ehvgjDdWhqq1MYrvewOT7bEDxUyr0Oi6v+1acXNChz2LQYgKjqBAHqBkDZCIEGeMt/0WmDq8P586nKC+REJ7/Vg+MTSaTNbwZSMH5+rkK9e7LjmdIXf/AfyyG7nt0Rz2vWr7brMN/4Lvz+DT4dUhgmkzie4coltlAMsjExoQWXEhkvZT/gToaVn8bbIX4kKQA/uAmTlvQGreynHzhBlWYJyw/dwj7Zjo7XLxQ5YnVVouirTYpNVbnOb5Ytp4uSTDN98/DOj3AgAA","EnableZoom":true,"HierarchyIndenting":true,"ParentsOnBottom":false,"SortingOption":0,"Sorting":"","Order":2,"ZoomInParentMemberIds":[],"ZoomInBottomLevelParentMemberIds":[]}},"SuppressBlankRows":true,"SuppressZeroes":true,"EnableDataInput":false},{"Section":"BS.Elim","Block":"B1","ID":"f401487d","DataModelID":651628815408562176,"Ranges":{"2c1dfafd":{"Section":"BS.Elim","Block":"B1","CollectionID":"f401487d","ID":"2c1dfaf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80fc3d":{"Section":"BS.Elim","Block":"B1","CollectionID":"f401487d","ID":"80fc3d","DataModelID":651628815408562176,"Dimension":1,"DynamicExpression":"H4sIAAAAAAAEALWSwWuDMBTG/5ecWnBgRJ311qpsgrphxy5jjLS+skCMksRtpfR/3wtT1oOHHbrbe3nfl+/3Qk5Edg1oEr+cSAntDlTekPiGOiQFw7ggcRjQ0IsiGvhuFIQevQ1xxlsrQ9XaGMV3g4HJ9tCDYqZTaHTd33atuDmiw54lIEQNB1Ag91CxFkhMiDPG234LTO3fn449TlBfIaG9fiwfGRpNLhv4spFn5+rkvutdl5zOkLv/AH7Zjdz2aA77TnVDv9mu/oLvz+DT86tDBNNmEq0cojtlAMsDExoQWXEh0u5T/gToaVn8bXIQ4kJQAPuAmTlvQWreyXHzlBlWYpyw/dwjPTMx2OWS+7xI66xalFm5yeq3JCuKxbTxcknO3+HHWGX3AgAA","EnableZoom":true,"HierarchyIndenting":true,"ParentsOnBottom":false,"SortingOption":0,"Sorting":"","Order":2,"ZoomInParentMemberIds":[],"ZoomInBottomLevelParentMemberIds":[]}},"SuppressBlankRows":true,"SuppressZeroes":true,"EnableDataInput":false},{"Section":"BS.Elim","Block":"B1","ID":"505daa5b","DataModelID":651628815408562176,"Ranges":{"ea187693":{"Section":"BS.Elim","Block":"B1","CollectionID":"505daa5b","ID":"ea187693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4dc054cc":{"Section":"BS.Elim","Block":"B1","CollectionID":"505daa5b","ID":"4dc054cc","DataModelID":651628815408562176,"Dimension":1,"DynamicExpression":"H4sIAAAAAAAEALWSwU+DMBTG/5eetgSTlgxEbhsQJQE0zHgxxnTjLTYpLWmLuiz877YRdAcOHubtvb7v6/d7TU9IyAY0ip9PqIR2BypvUHxFPJSCoYyjOAxI6EcRCVY4CkKfXId2xlons6q1MYrtegOT7b4DRY1U1ojxb7tWzBytw50lwHkNB1Ag9lDRFlCMkDfGu34LVO3fHo+dnVh9ZQnd9WP5QK3R5KKBTxc5eBcnX2H/suRkhhz/A/h5N3K7oznsWyX7brMl+C/8wQw/GV48xKk2k+jGQ1oqA7Y8UK7BMivGeSo/xHeAnra13030nJ8JCqDvMDNnLQjNpBhXT6mhpY3jrp97pSfKe7ddcpcXaZ1VizIrN1n9mmRFsfhZeblEwxcT275I+QIAAA=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6be00e1d","DataModelID":651628815408562176,"Ranges":{"fd12c18f":{"Section":"Stats","Block":"B1","CollectionID":"6be00e1d","ID":"fd12c18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57b31147":{"Section":"Stats","Block":"B1","CollectionID":"6be00e1d","ID":"57b31147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6202da4":{"Section":"Stats","Block":"B1","CollectionID":"6be00e1d","ID":"f6202da4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f1a3b9e6","DataModelID":651628815408562176,"Ranges":{"e9d5509f":{"Section":"Stats","Block":"B1","CollectionID":"f1a3b9e6","ID":"e9d5509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b8b9099":{"Section":"Stats","Block":"B1","CollectionID":"f1a3b9e6","ID":"fb8b9099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4cfa65":{"Section":"Stats","Block":"B1","CollectionID":"f1a3b9e6","ID":"e4cfa65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e7d0cf15","DataModelID":651628815408562176,"Ranges":{"47b223c6":{"Section":"Stats","Block":"B1","CollectionID":"e7d0cf15","ID":"47b223c6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63a6410f":{"Section":"Stats","Block":"B1","CollectionID":"e7d0cf15","ID":"63a6410f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5220604":{"Section":"Stats","Block":"B1","CollectionID":"e7d0cf15","ID":"a5220604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1faeda2b","DataModelID":651628815408562176,"Ranges":{"d2defd67":{"Section":"Stats","Block":"B1","CollectionID":"1faeda2b","ID":"d2defd67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f9736d7":{"Section":"Stats","Block":"B1","CollectionID":"1faeda2b","ID":"5f9736d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c68e9ee":{"Section":"Stats","Block":"B1","CollectionID":"1faeda2b","ID":"7c68e9ee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795fbf6a","DataModelID":651628815408562176,"Ranges":{"f63cc575":{"Section":"Stats","Block":"B1","CollectionID":"795fbf6a","ID":"f63cc575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55051021":{"Section":"Stats","Block":"B1","CollectionID":"795fbf6a","ID":"55051021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ed63ea5":{"Section":"Stats","Block":"B1","CollectionID":"795fbf6a","ID":"ded63ea5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3a3d3a29","DataModelID":651628815408562176,"Ranges":{"49062126":{"Section":"Stats","Block":"B1","CollectionID":"3a3d3a29","ID":"49062126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21325768":{"Section":"Stats","Block":"B1","CollectionID":"3a3d3a29","ID":"21325768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b1dfdbce":{"Section":"Stats","Block":"B1","CollectionID":"3a3d3a29","ID":"b1dfdbce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d7b6c44c","DataModelID":651628815408562176,"Ranges":{"f1c410c9":{"Section":"Stats","Block":"B1","CollectionID":"d7b6c44c","ID":"f1c410c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6b854535":{"Section":"Stats","Block":"B1","CollectionID":"d7b6c44c","ID":"6b854535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bc63d33":{"Section":"Stats","Block":"B1","CollectionID":"d7b6c44c","ID":"8bc63d33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d86a2ef2","DataModelID":651628815408562176,"Ranges":{"8898009a":{"Section":"Stats","Block":"B1","CollectionID":"d86a2ef2","ID":"8898009a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a74a54a":{"Section":"Stats","Block":"B1","CollectionID":"d86a2ef2","ID":"ba74a54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c4abaab":{"Section":"Stats","Block":"B1","CollectionID":"d86a2ef2","ID":"dc4abaab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ee1a82f2","DataModelID":651628815408562176,"Ranges":{"4cb6e4a5":{"Section":"Stats","Block":"B1","CollectionID":"ee1a82f2","ID":"4cb6e4a5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b08d29e":{"Section":"Stats","Block":"B1","CollectionID":"ee1a82f2","ID":"db08d29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7081e7b1":{"Section":"Stats","Block":"B1","CollectionID":"ee1a82f2","ID":"7081e7b1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Stats","Block":"B1","ID":"7da38989","DataModelID":651628815408562176,"Ranges":{"194d6bd4":{"Section":"Stats","Block":"B1","CollectionID":"7da38989","ID":"194d6bd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9938b116":{"Section":"Stats","Block":"B1","CollectionID":"7da38989","ID":"9938b116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2fda481":{"Section":"Stats","Block":"B1","CollectionID":"7da38989","ID":"c2fda481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40583271","DataModelID":651628815408562176,"Ranges":{"d235e3a4":{"Section":"Summary","Block":"B1","CollectionID":"40583271","ID":"d235e3a4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49902000":{"Section":"Summary","Block":"B1","CollectionID":"40583271","ID":"49902000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8264bc3":{"Section":"Summary","Block":"B1","CollectionID":"40583271","ID":"8264bc3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abf91df2","DataModelID":651628815408562176,"Ranges":{"4ba93563":{"Section":"Summary","Block":"B1","CollectionID":"abf91df2","ID":"4ba93563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39e43eb":{"Section":"Summary","Block":"B1","CollectionID":"abf91df2","ID":"b39e43eb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d834364d":{"Section":"Summary","Block":"B1","CollectionID":"abf91df2","ID":"d834364d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34ca4aa9","DataModelID":651628815408562176,"Ranges":{"967eb9e9":{"Section":"Summary","Block":"B1","CollectionID":"34ca4aa9","ID":"967eb9e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47dcbd4c":{"Section":"Summary","Block":"B1","CollectionID":"34ca4aa9","ID":"47dcbd4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7a69b17e":{"Section":"Summary","Block":"B1","CollectionID":"34ca4aa9","ID":"7a69b17e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70c9467f","DataModelID":651628815408562176,"Ranges":{"552d1a36":{"Section":"Summary","Block":"B1","CollectionID":"70c9467f","ID":"552d1a36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7705de1":{"Section":"Summary","Block":"B1","CollectionID":"70c9467f","ID":"7705de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f2ff5b0":{"Section":"Summary","Block":"B1","CollectionID":"70c9467f","ID":"6f2ff5b0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283f21b","DataModelID":651628815408562176,"Ranges":{"7333bb07":{"Section":"Summary","Block":"B1","CollectionID":"283f21b","ID":"7333bb07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928ffd5":{"Section":"Summary","Block":"B1","CollectionID":"283f21b","ID":"d928ffd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ea60c12":{"Section":"Summary","Block":"B1","CollectionID":"283f21b","ID":"eea60c12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5d184ff6","DataModelID":651628815408562176,"Ranges":{"19749158":{"Section":"Summary","Block":"B1","CollectionID":"5d184ff6","ID":"19749158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f4e26dd":{"Section":"Summary","Block":"B1","CollectionID":"5d184ff6","ID":"5f4e26d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90aaa40":{"Section":"Summary","Block":"B1","CollectionID":"5d184ff6","ID":"a90aaa40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a84b90e9","DataModelID":651628815408562176,"Ranges":{"9bc87c48":{"Section":"Summary","Block":"B1","CollectionID":"a84b90e9","ID":"9bc87c48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50322311":{"Section":"Summary","Block":"B1","CollectionID":"a84b90e9","ID":"50322311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0d1f93c":{"Section":"Summary","Block":"B1","CollectionID":"a84b90e9","ID":"a0d1f93c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3f6bfe6b","DataModelID":651628815408562176,"Ranges":{"c9c79b4c":{"Section":"Summary","Block":"B1","CollectionID":"3f6bfe6b","ID":"c9c79b4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fa7e5a1a":{"Section":"Summary","Block":"B1","CollectionID":"3f6bfe6b","ID":"fa7e5a1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b48a563":{"Section":"Summary","Block":"B1","CollectionID":"3f6bfe6b","ID":"ab48a563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7c9dfac4","DataModelID":651628815408562176,"Ranges":{"6b8b715e":{"Section":"Summary","Block":"B1","CollectionID":"7c9dfac4","ID":"6b8b715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cc8207f7":{"Section":"Summary","Block":"B1","CollectionID":"7c9dfac4","ID":"cc8207f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caa4f9e3":{"Section":"Summary","Block":"B1","CollectionID":"7c9dfac4","ID":"caa4f9e3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Summary","Block":"B1","ID":"fb5b04f8","DataModelID":651628815408562176,"Ranges":{"c50665fe":{"Section":"Summary","Block":"B1","CollectionID":"fb5b04f8","ID":"c50665fe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559bbd72":{"Section":"Summary","Block":"B1","CollectionID":"fb5b04f8","ID":"559bbd72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cdbc504":{"Section":"Summary","Block":"B1","CollectionID":"fb5b04f8","ID":"8cdbc504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6b4dd3dd","DataModelID":651628815408562176,"Ranges":{"486446b8":{"Section":"BvA","Block":"B1","CollectionID":"6b4dd3dd","ID":"486446b8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ded91e57":{"Section":"BvA","Block":"B1","CollectionID":"6b4dd3dd","ID":"ded91e57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10690c3d":{"Section":"BvA","Block":"B1","CollectionID":"6b4dd3dd","ID":"10690c3d","DataModelID":651628815408562176,"Dimension":1,"DynamicExpression":"H4sIAAAAAAAEALWSQU+EMBCF/8ucdhNMKAISbisQJQE0aLwYY7rLbGxSCmmLutnw322zEPfAwcN6m+m81/dN0yOIrkEF8esRSmy3KPMG4iviQIqaMg5xGJDQiyIS+G4UhB65Cc2MtVZmVButJdsOGmfbQ4+S6k4ao+v+thvJ9ME47FmCnNe4R4lihxVtEWIAZ4q3/RNSuft4PvRmYvSVIbTXT+UjNUadiwa/beToXJzcd73LkpMFcvcfwM+7idseLWHfyW7oyV/grxfgyfjmAKdKzyLfAdVJjabcU67QAEvGedp9iVOAmlc1f00MnJ8JCqSfuDBnLQrFOjHtnVJNSxPHbb/0RC+UD3a15D4v0jqrVmVW3mb1e5IVxeq073oN4w87S7c88wIAAA==","EnableZoom":true,"HierarchyIndenting":true,"ParentsOnBottom":false,"SortingOption":0,"Sorting":"","Order":2,"ZoomInParentMemberIds":[],"ZoomInBottomLevelParentMemberIds":[1100889239057465388,1100889239070048282,1100889239074242604]}},"SuppressBlankRows":true,"SuppressZeroes":true,"EnableDataInput":false},{"Section":"BvA","Block":"B1","ID":"b4f6f525","DataModelID":651628815408562176,"Ranges":{"e3fa3c27":{"Section":"BvA","Block":"B1","CollectionID":"b4f6f525","ID":"e3fa3c27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c5cee8d":{"Section":"BvA","Block":"B1","CollectionID":"b4f6f525","ID":"1c5cee8d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1fdca025":{"Section":"BvA","Block":"B1","CollectionID":"b4f6f525","ID":"1fdca025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9/8Cf70A741vDjCi9CwKHFBCajTlnjCFBlhSxjLxxU8Bal7V/DU+MHYmKJF84sKcdsgVFXzaOyOaVCaO2X7piV4IG+xq6X1RZk1er6q8us2b9zQvy9Vp3/Uaxh+uxM4K8wIAAA==","EnableZoom":true,"HierarchyIndenting":true,"ParentsOnBottom":false,"SortingOption":0,"Sorting":"","Order":2,"ZoomInParentMemberIds":[],"ZoomInBottomLevelParentMemberIds":[1100889239082631202,1100889239120379911,1100889239124574217,1100889239128768520,1100889239132962840,1100889239137157128,1100889239141351439,1100889239145545752,1100889239153934350,1100889239158128686]}},"SuppressBlankRows":true,"SuppressZeroes":true,"EnableDataInput":false},{"Section":"BvA","Block":"B1","ID":"83189ef0","DataModelID":651628815408562176,"Ranges":{"35aeb3fc":{"Section":"BvA","Block":"B1","CollectionID":"83189ef0","ID":"35aeb3fc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eb47d5ce":{"Section":"BvA","Block":"B1","CollectionID":"83189ef0","ID":"eb47d5ce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e3a7670d":{"Section":"BvA","Block":"B1","CollectionID":"83189ef0","ID":"e3a7670d","DataModelID":651628815408562176,"Dimension":1,"DynamicExpression":"H4sIAAAAAAAEALWSwU+DMBTG/5eetgQTigMXbhOIkgAaNF6MMd14i01KS9qiLgv/u68ZxB04eJi39/q+r9/vNT0SqRowJH49khLaLei8IfEV9UgKlnFB4iikUbBe03Dlr8MooDcRznjrZKjaWKv5trcw2R460MwqjUbf/203mtsDOtxZAkLUsAcNcgcVa4HEhHhjvOufgOndx/OhwwnqKyR014/lI0OjzWUD3y5y8C5OvvKDy5LTGXL/H8DPu5HbHc1h32nVd9d/gQ9m4Onw5hHBjJ1EoUeM0haw3DNhAIE1FyJVX/IUYKZV8a/JXogzQQHsE2bmvAVpuJLj3imzrMQ44fq5J3phonerJfd5kdZZtSiz8jar35OsKBanfZdLMvwAAnQK5fMCAAA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2aae1c7","DataModelID":651628815408562176,"Ranges":{"826d0130":{"Section":"BvA","Block":"B1","CollectionID":"2aae1c7","ID":"826d0130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9501d475":{"Section":"BvA","Block":"B1","CollectionID":"2aae1c7","ID":"9501d475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2bfaf6d1":{"Section":"BvA","Block":"B1","CollectionID":"2aae1c7","ID":"2bfaf6d1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4Cf70A741vDjCi9CwKHFBCajTlnjCFBlhSxjLxxU8Bal7V/DU+MHYmKJF84sKcdsgVFXzaOyOaVCaO2X7piV4IG+xq6X1RZk1er6q8us2b9zQvy9Vp3/Uaxh+E2z1m8wIAAA=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85c4a6c","DataModelID":651628815408562176,"Ranges":{"3b6e94b7":{"Section":"BvA","Block":"B1","CollectionID":"85c4a6c","ID":"3b6e94b7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d7811f3":{"Section":"BvA","Block":"B1","CollectionID":"85c4a6c","ID":"8d7811f3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87d59c03":{"Section":"BvA","Block":"B1","CollectionID":"85c4a6c","ID":"87d59c03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D/8Cf70A741vDjCi9CwKHFBCajTlnjCFBlhSxjLxxU8Bal7V/DU+MHYmKJF84sKcdsgVFXzaOyOaVCaO2X7piV4IG+xq6X1RZk1er6q8us2b9zQvy9Vp3/Uaxh/3XhV08wIAAA=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e5185bef","DataModelID":651628815408562176,"Ranges":{"276b4f51":{"Section":"BvA","Block":"B1","CollectionID":"e5185bef","ID":"276b4f51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b3e2bb87":{"Section":"BvA","Block":"B1","CollectionID":"e5185bef","ID":"b3e2bb87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65b6b1a1":{"Section":"BvA","Block":"B1","CollectionID":"e5185bef","ID":"65b6b1a1","DataModelID":651628815408562176,"Dimension":1,"DynamicExpression":"H4sIAAAAAAAEALWSQU+EMBCF/0tPuwkmgICE2wpESQANGi/GmO4yG5uUlrRF3Wz4706zEPfAwcN6m+m81/dN0yMRsgVNktcjqaDbgipaklx5DsnAUMZJEoVe5MexFwZuHEa+dxPhjHVWhqqNMYptBwOz7aEHRY1UaHTd33ajmDmgw56lwHkDe1AgdlDTDkhCiDPF2/4JqNp9PB96nKC+RkJ7/VQ+UjSaQrTwbSNH5+LkgetfltxbIHf/Afy8m7jt0RL2nZJDH/0F/noB3hvfHMKpNrMocIiWygCWe8o1ILBinGfyS5wC9Lwq/jUxcH4mKIF+wsKcdSA0k2LaO6OGVhjHbb/0RC+UD3a19L4osyavV1Ve3ebNe5qX5eq073pNxh9i0WxC8wIAAA=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49e28ff1","DataModelID":651628815408562176,"Ranges":{"19cce95d":{"Section":"BvA","Block":"B1","CollectionID":"49e28ff1","ID":"19cce95d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11e71707":{"Section":"BvA","Block":"B1","CollectionID":"49e28ff1","ID":"11e71707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98cd66d4":{"Section":"BvA","Block":"B1","CollectionID":"49e28ff1","ID":"98cd66d4","DataModelID":651628815408562176,"Dimension":1,"DynamicExpression":"H4sIAAAAAAAEALWSwWuDMBTG/5d3asGBOrXFW6eyCeqGG72MMdL6ygIxkSRuK8X/fQlV1oOHHbrbe3nfl+/3Qk7ARYMK4tcTlNjuUOYNxDeeAylqQhnEUehF/nrthYG7DiPfW0VmRlsrM6qN1pLueo2T7bFDSbSQxui6v+1GUn00DnuWIGM1HlAi32NFWoQYwBnjbf+MRO4/Xo6dmRh9ZQjt9WP5RIxR57zBbxs5OFcnD1z/uuTeDLn7D+CX3chtj+aw76Xou9Vf4G9n4L3hzQFGlJ5EgQNKSI2mPBCm0ABLylgqvvg5QE2rmr/Ge8YuBAWST5yZ0xa5ooKPe6dEk9LEMdvPPdGWsN6uljzkRVpn1aLMyrusfk+yolic910uYfgBEVREUPMCAAA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f26e5db7","DataModelID":651628815408562176,"Ranges":{"9b1c9839":{"Section":"BvA","Block":"B1","CollectionID":"f26e5db7","ID":"9b1c9839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8b87052c":{"Section":"BvA","Block":"B1","CollectionID":"f26e5db7","ID":"8b87052c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6670f10a":{"Section":"BvA","Block":"B1","CollectionID":"f26e5db7","ID":"6670f10a","DataModelID":651628815408562176,"Dimension":1,"DynamicExpression":"H4sIAAAAAAAEALWSQU+EMBCF/8ucdhNMAAEJtxWIkgAaNF6MMd1lNjYpLWmLutnw322zEPfAwcN6m+m81/dN0yNw0aKC5PUIFXZblEULyZXnQIaaUAZJFHqRH8deGLhxGPneTWRmtLMyo9poLel20DjbHnqURAtpjK77224k1QfjsGcpMtbgHiXyHdakQ0gAnCne9k9I5O7j+dCbidHXhtBeP5WPxBh1wVv8tpGjc3HywPUvS+4tkLv/AH7eTdz2aAn7Toqhj/8Cf70A741vDjCi9CwKHFBCajTlnjCFBlhSxjLxxU8Bal7V/DU+MHYmKJF84sKcdsgVFXzaOyOaVCaO2X7piV4IG+xq6X1RZk1er6q8us2b9zQvy9Vp3/Uaxh/Q5du/8wIAAA=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4f00b3e6","DataModelID":651628815408562176,"Ranges":{"f6976cbb":{"Section":"BvA","Block":"B1","CollectionID":"4f00b3e6","ID":"f6976cbb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c76aca":{"Section":"BvA","Block":"B1","CollectionID":"4f00b3e6","ID":"5c76ac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aad4169d":{"Section":"BvA","Block":"B1","CollectionID":"4f00b3e6","ID":"aad4169d","DataModelID":651628815408562176,"Dimension":1,"DynamicExpression":"H4sIAAAAAAAEALWSwU+DMBTG/5eetgQTQMDJbQJREkCDixdjTDfeYpPSkraoy8L/7msGcQcOHubtvb7v6/d7TY9EyAY0iV+PpIR2CypvSHzlOSQFQxkncRR6kb9aeWHgrsLI924inLHWylC1NkaxbW9gsj12oKiRCo2u+9uuFTMHdNizBDivYQ8KxA4q2gKJCXHGeNs/A1W7j82hwwnqKyS014/lE0WjyUUD3zZycC5OHrj+Zcm9GXL3H8DPu5HbHs1h3yvZd7d/gb+egfeGN4dwqs0kChyipTKA5Z5yDQisGOep/BKnAD2tin9N9JyfCQqgnzAzZy0IzaQY906poSXGcdvPPdEL5b1dLXnIi7TOqkWZlXdZ/Z5kRbE47btckuEHo2DzrfMCAAA=","EnableZoom":true,"HierarchyIndenting":true,"ParentsOnBottom":false,"SortingOption":0,"Sorting":"","Order":2,"ZoomInParentMemberIds":[],"ZoomInBottomLevelParentMemberIds":[]}},"SuppressBlankRows":true,"SuppressZeroes":true,"EnableDataInput":false},{"Section":"BvA","Block":"B1","ID":"bf114e15","DataModelID":651628815408562176,"Ranges":{"4ade1c7f":{"Section":"BvA","Block":"B1","CollectionID":"bf114e15","ID":"4ade1c7f","DataModelID":651628815408562176,"Dimension":2,"DynamicExpression":"H4sIAAAAAAAEAK1RwWrDMAz9F5028CAOTRZ865ocCkk32rHLGMVNVGZQnGI720rJv89mKSslhx1207Oe/N6TTqC7Bi2I1xNU2O7QLBsQd5xBjk4qApEmPI2zjCezKEvSmN+nvqfaQIsZzJ0zatc7PI89HtBI1xkQsyj+hXOj3BEEjyIGCyRa4x4N6hpXskUQAGyUD3iD0tTvz8eD73j+yjsM34/lk/SDbqkb/AqSA/t355doNB6epnxvkLB2qtPbQrvA/EMOPpEjGt4YkLTugmQ749CXe0kWvXWjiPLuU/8I2HNofzzdE10QSpQfONFXLWrrvY4byKWTlZejgKeW9SKpDyGronoo1ttFUZY314FvYfgG89DynkQCAAA=","EnableZoom":false,"HierarchyIndenting":false,"ParentsOnBottom":false,"SortingOption":0,"Sorting":"","Order":0,"ZoomInParentMemberIds":[],"ZoomInBottomLevelParentMemberIds":[]},"53af671a":{"Section":"BvA","Block":"B1","CollectionID":"bf114e15","ID":"53af671a","DataModelID":651628815408562176,"Dimension":3,"DynamicExpression":"H4sIAAAAAAAEAK2RMWvDMBCF/8tNLahgu7FivKWxh4CdlqR0KSEo9oUKZNlIStsQ/N97wgn14KFDtzvdu3vfQxfQbY0W0vcLlNgc0KxqSB9CBhk6IRWkPA55lCRhPAuSmEfhnNNMNl72yGDhnJGHk8Pb2nOHRrjWQDoLot92YaQ7QxoGAYMlKrXBIxrUFa5Fg5ACsKu977coTPXxeu5oQvo1EfrzfChfBC26la7x21v27N/Jx90V3D9NcW9RYeVkq/cZdsK4htD+kmU+kYX3OwZKWDcS2dY4pPIolEXCN1KprP3Sg4G9BacP1CelRoICxSdOzCURWuL194knE06UZKd8P0jehDr5aGVePuWb/TIvirupmPfQ/wCoc0c6PgIAAA==","EnableZoom":false,"HierarchyIndenting":false,"ParentsOnBottom":false,"SortingOption":0,"Sorting":"","Order":1,"ZoomInParentMemberIds":[],"ZoomInBottomLevelParentMemberIds":[]},"f37dda31":{"Section":"BvA","Block":"B1","CollectionID":"bf114e15","ID":"f37dda31","DataModelID":651628815408562176,"Dimension":1,"DynamicExpression":"H4sIAAAAAAAEALWSQU+EMBCF/0tPuwkmLQISbisQJQE0aPZijOkus7FJaUlb1M2G/24bIe6Bg4f1NtN5r++bpickZAsaJS8nVEG3A1W0KLkiHsrAUMZREoUk8uOYhAGOw8gnN5Gdsc7JrGpjjGK7wcBse+hBUSOVNWL8224UM0frcGcpcN7AARSIPdS0A5Qg5E3xrn8Cqvbvz8feTqy+toTu+ql8pNZoCtHCl4scvYuTB9i/LDlZIMf/AH7eTdzuaAn7TsmhJ/gv9NcL9GR89RCn2syiwENaKgO2PFCuwRIrxnkmP8VPgJ53tZ9NDJyfCUqgH7AwZx0IzaSYFs+ooZWN465feqMt5YPbLb0vyqzJ61WVV7d585bmZbmaFl6v0fgNBaxziPUCAAA=","EnableZoom":true,"HierarchyIndenting":true,"ParentsOnBottom":false,"SortingOption":0,"Sorting":"","Order":2,"ZoomInParentMemberIds":[],"ZoomInBottomLevelParentMemberIds":[]}},"SuppressBlankRows":true,"SuppressZeroes":true,"EnableDataInput":false}]</venadatastore>
</file>

<file path=customXml/item5.xml><?xml version="1.0" encoding="utf-8"?>
<venadatastore xmlns="http://venasolutions.com/VenaSPMAddin/ServerSideBlobV2"/>
</file>

<file path=customXml/item6.xml><?xml version="1.0" encoding="utf-8"?>
<venadatastore xmlns="http://venasolutions.com/VenaSPMAddin/ServerSideBlobV1">{"Version":1,"Mappings":{"_vena_BS.T12_B1_C_FV_134399665b374008851e5b8c04b5ee44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"},"_vena_BS.T12_B1_C_FV_134399665b374008851e5b8c04b5ee44_1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1"},"_vena_BS.T12_B1_C_FV_134399665b374008851e5b8c04b5ee44_10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10"},"_vena_BS.T12_B1_C_FV_134399665b374008851e5b8c04b5ee44_11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11"},"_vena_BS.T12_B1_C_FV_134399665b374008851e5b8c04b5ee44_2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2"},"_vena_BS.T12_B1_C_FV_134399665b374008851e5b8c04b5ee44_3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3"},"_vena_BS.T12_B1_C_FV_134399665b374008851e5b8c04b5ee44_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4"},"_vena_BS.T12_B1_C_FV_134399665b374008851e5b8c04b5ee44_5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5"},"_vena_BS.T12_B1_C_FV_134399665b374008851e5b8c04b5ee44_6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6"},"_vena_BS.T12_B1_C_FV_134399665b374008851e5b8c04b5ee44_7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7"},"_vena_BS.T12_B1_C_FV_134399665b374008851e5b8c04b5ee44_8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8"},"_vena_BS.T12_B1_C_FV_134399665b374008851e5b8c04b5ee44_9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134399665b374008851e5b8c04b5ee44","DimensionId":-1,"MemberId":-1,"Inc":"9"},"_vena_BS.T12_B1_C_FV_7cc8369c0b744816a17486bee792b4d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"},"_vena_BS.T12_B1_C_FV_7cc8369c0b744816a17486bee792b4d5_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1"},"_vena_BS.T12_B1_C_FV_7cc8369c0b744816a17486bee792b4d5_10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10"},"_vena_BS.T12_B1_C_FV_7cc8369c0b744816a17486bee792b4d5_11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11"},"_vena_BS.T12_B1_C_FV_7cc8369c0b744816a17486bee792b4d5_2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2"},"_vena_BS.T12_B1_C_FV_7cc8369c0b744816a17486bee792b4d5_3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3"},"_vena_BS.T12_B1_C_FV_7cc8369c0b744816a17486bee792b4d5_4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4"},"_vena_BS.T12_B1_C_FV_7cc8369c0b744816a17486bee792b4d5_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5"},"_vena_BS.T12_B1_C_FV_7cc8369c0b744816a17486bee792b4d5_6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6"},"_vena_BS.T12_B1_C_FV_7cc8369c0b744816a17486bee792b4d5_7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7"},"_vena_BS.T12_B1_C_FV_7cc8369c0b744816a17486bee792b4d5_8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8"},"_vena_BS.T12_B1_C_FV_7cc8369c0b744816a17486bee792b4d5_9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7cc8369c0b744816a17486bee792b4d5","DimensionId":-1,"MemberId":-1,"Inc":"9"},"_vena_BS.T12_B1_C_FV_f4ddf33ff6224574ba096b1a5435ea67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"},"_vena_BS.T12_B1_C_FV_f4ddf33ff6224574ba096b1a5435ea67_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1"},"_vena_BS.T12_B1_C_FV_f4ddf33ff6224574ba096b1a5435ea67_10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10"},"_vena_BS.T12_B1_C_FV_f4ddf33ff6224574ba096b1a5435ea67_11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11"},"_vena_BS.T12_B1_C_FV_f4ddf33ff6224574ba096b1a5435ea67_2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2"},"_vena_BS.T12_B1_C_FV_f4ddf33ff6224574ba096b1a5435ea67_3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3"},"_vena_BS.T12_B1_C_FV_f4ddf33ff6224574ba096b1a5435ea67_4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4"},"_vena_BS.T12_B1_C_FV_f4ddf33ff6224574ba096b1a5435ea67_5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5"},"_vena_BS.T12_B1_C_FV_f4ddf33ff6224574ba096b1a5435ea67_6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6"},"_vena_BS.T12_B1_C_FV_f4ddf33ff6224574ba096b1a5435ea67_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7"},"_vena_BS.T12_B1_C_FV_f4ddf33ff6224574ba096b1a5435ea67_8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8"},"_vena_BS.T12_B1_C_FV_f4ddf33ff6224574ba096b1a5435ea67_9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2,"DimensionIdStr":"FV","MemberIdStr":"f4ddf33ff6224574ba096b1a5435ea67","DimensionId":-1,"MemberId":-1,"Inc":"9"},"_vena_BS.T12_B1_R_FV_385b1d086d8a4b8abf43c04eedb00d88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"},"_vena_BS.T12_B1_R_FV_385b1d086d8a4b8abf43c04eedb00d88_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1"},"_vena_BS.T12_B1_R_FV_385b1d086d8a4b8abf43c04eedb00d88_1153d199.ad1ab1aa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1153d199.ad1ab1aa"},"_vena_BS.T12_B1_R_FV_385b1d086d8a4b8abf43c04eedb00d88_45821b0c.87cb620c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45821b0c.87cb620c"},"_vena_BS.T12_B1_R_FV_385b1d086d8a4b8abf43c04eedb00d88_497b56e6.e7f85f75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497b56e6.e7f85f75"},"_vena_BS.T12_B1_R_FV_385b1d086d8a4b8abf43c04eedb00d88_50140057.4743f76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50140057.4743f76"},"_vena_BS.T12_B1_R_FV_385b1d086d8a4b8abf43c04eedb00d88_5428be4.ccdc59fe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5428be4.ccdc59fe"},"_vena_BS.T12_B1_R_FV_385b1d086d8a4b8abf43c04eedb00d88_6dd849d3.253353b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6dd849d3.253353b"},"_vena_BS.T12_B1_R_FV_385b1d086d8a4b8abf43c04eedb00d88_80235295.5722bf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80235295.5722bf4"},"_vena_BS.T12_B1_R_FV_385b1d086d8a4b8abf43c04eedb00d88_87734e9.365fd30f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87734e9.365fd30f"},"_vena_BS.T12_B1_R_FV_385b1d086d8a4b8abf43c04eedb00d88_efe0e0f0.f68562b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385b1d086d8a4b8abf43c04eedb00d88","DimensionId":-1,"MemberId":-1,"Inc":"efe0e0f0.f68562b5"},"_vena_BS.T12_B1_R_FV_a2a46c4bae444ba2ab0e2971d74e2ddb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"},"_vena_BS.T12_B1_R_FV_a2a46c4bae444ba2ab0e2971d74e2ddb_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1"},"_vena_BS.T12_B1_R_FV_a2a46c4bae444ba2ab0e2971d74e2ddb_1153d199.16b09227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1153d199.16b09227"},"_vena_BS.T12_B1_R_FV_a2a46c4bae444ba2ab0e2971d74e2ddb_45821b0c.a6ddc938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45821b0c.a6ddc938"},"_vena_BS.T12_B1_R_FV_a2a46c4bae444ba2ab0e2971d74e2ddb_497b56e6.f1e577f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497b56e6.f1e577f5"},"_vena_BS.T12_B1_R_FV_a2a46c4bae444ba2ab0e2971d74e2ddb_50140057.1e99db83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50140057.1e99db83"},"_vena_BS.T12_B1_R_FV_a2a46c4bae444ba2ab0e2971d74e2ddb_5428be4.db3fa5f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5428be4.db3fa5f3"},"_vena_BS.T12_B1_R_FV_a2a46c4bae444ba2ab0e2971d74e2ddb_6dd849d3.e4a76b87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6dd849d3.e4a76b87"},"_vena_BS.T12_B1_R_FV_a2a46c4bae444ba2ab0e2971d74e2ddb_80235295.37d575ee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80235295.37d575ee"},"_vena_BS.T12_B1_R_FV_a2a46c4bae444ba2ab0e2971d74e2ddb_87734e9.28563b56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87734e9.28563b56"},"_vena_BS.T12_B1_R_FV_a2a46c4bae444ba2ab0e2971d74e2ddb_efe0e0f0.27722ba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a2a46c4bae444ba2ab0e2971d74e2ddb","DimensionId":-1,"MemberId":-1,"Inc":"efe0e0f0.27722ba1"},"_vena_BS.T12_B1_R_FV_ff3e73236b124ab899c3d97aa9a04313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"},"_vena_BS.T12_B1_R_FV_ff3e73236b124ab899c3d97aa9a04313_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1"},"_vena_BS.T12_B1_R_FV_ff3e73236b124ab899c3d97aa9a04313_1153d199.b004c2d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1153d199.b004c2d0"},"_vena_BS.T12_B1_R_FV_ff3e73236b124ab899c3d97aa9a04313_45821b0c.1e37ae03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45821b0c.1e37ae03"},"_vena_BS.T12_B1_R_FV_ff3e73236b124ab899c3d97aa9a04313_497b56e6.b26f6da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497b56e6.b26f6da7"},"_vena_BS.T12_B1_R_FV_ff3e73236b124ab899c3d97aa9a04313_50140057.738d0b51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50140057.738d0b51"},"_vena_BS.T12_B1_R_FV_ff3e73236b124ab899c3d97aa9a04313_5428be4.6cf3de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5428be4.6cf3de0"},"_vena_BS.T12_B1_R_FV_ff3e73236b124ab899c3d97aa9a04313_6dd849d3.49b91ae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6dd849d3.49b91ae9"},"_vena_BS.T12_B1_R_FV_ff3e73236b124ab899c3d97aa9a04313_80235295.9979f97b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80235295.9979f97b"},"_vena_BS.T12_B1_R_FV_ff3e73236b124ab899c3d97aa9a04313_87734e9.a7486477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87734e9.a7486477"},"_vena_BS.T12_B1_R_FV_ff3e73236b124ab899c3d97aa9a04313_efe0e0f0.52a7b05b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B1","VenaRangeType":1,"DimensionIdStr":"FV","MemberIdStr":"ff3e73236b124ab899c3d97aa9a04313","DimensionId":-1,"MemberId":-1,"Inc":"efe0e0f0.52a7b05b"},"_vena_BS.T12_P_11_651631431944765441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","VenaRangeType":0,"DimensionIdStr":"11","MemberIdStr":"651631431944765441","DimensionId":11,"MemberId":651631431944765441,"Inc":""},"_vena_BS.T12_P_12_651631431982514177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","VenaRangeType":0,"DimensionIdStr":"12","MemberIdStr":"651631431982514177","DimensionId":12,"MemberId":651631431982514177,"Inc":""},"_vena_BS.T12_P_4_652241713652170752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","VenaRangeType":0,"DimensionIdStr":"4","MemberIdStr":"652241713652170752","DimensionId":4,"MemberId":652241713652170752,"Inc":""},"_vena_BS.T12_P_5_652241713786388480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","VenaRangeType":0,"DimensionIdStr":"5","MemberIdStr":"652241713786388480","DimensionId":5,"MemberId":652241713786388480,"Inc":""},"_vena_BS.T12_P_6_652241713908023296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","VenaRangeType":0,"DimensionIdStr":"6","MemberIdStr":"652241713908023296","DimensionId":6,"MemberId":652241713908023296,"Inc":""},"_vena_BS.T12_P_7_652241714033852416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S.T12","BlockName":"","VenaRangeType":0,"DimensionIdStr":"7","MemberIdStr":"652241714033852416","DimensionId":7,"MemberId":652241714033852416,"Inc":""},"_vena_BvA.Summary_B1_C_FV_134399665b374008851e5b8c04b5ee44_10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134399665b374008851e5b8c04b5ee44","DimensionId":-1,"MemberId":-1,"Inc":"10"},"_vena_BvA.Summary_B1_C_FV_134399665b374008851e5b8c04b5ee44_11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134399665b374008851e5b8c04b5ee44","DimensionId":-1,"MemberId":-1,"Inc":"11"},"_vena_BvA.Summary_B1_C_FV_134399665b374008851e5b8c04b5ee44_12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134399665b374008851e5b8c04b5ee44","DimensionId":-1,"MemberId":-1,"Inc":"12"},"_vena_BvA.Summary_B1_C_FV_134399665b374008851e5b8c04b5ee44_13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134399665b374008851e5b8c04b5ee44","DimensionId":-1,"MemberId":-1,"Inc":"13"},"_vena_BvA.Summary_B1_C_FV_134399665b374008851e5b8c04b5ee44_14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134399665b374008851e5b8c04b5ee44","DimensionId":-1,"MemberId":-1,"Inc":"14"},"_vena_BvA.Summary_B1_C_FV_134399665b374008851e5b8c04b5ee44_9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134399665b374008851e5b8c04b5ee44","DimensionId":-1,"MemberId":-1,"Inc":"9"},"_vena_BvA.Summary_B1_C_FV_7cc8369c0b744816a17486bee792b4d5_10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7cc8369c0b744816a17486bee792b4d5","DimensionId":-1,"MemberId":-1,"Inc":"10"},"_vena_BvA.Summary_B1_C_FV_7cc8369c0b744816a17486bee792b4d5_11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7cc8369c0b744816a17486bee792b4d5","DimensionId":-1,"MemberId":-1,"Inc":"11"},"_vena_BvA.Summary_B1_C_FV_7cc8369c0b744816a17486bee792b4d5_12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7cc8369c0b744816a17486bee792b4d5","DimensionId":-1,"MemberId":-1,"Inc":"12"},"_vena_BvA.Summary_B1_C_FV_7cc8369c0b744816a17486bee792b4d5_13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7cc8369c0b744816a17486bee792b4d5","DimensionId":-1,"MemberId":-1,"Inc":"13"},"_vena_BvA.Summary_B1_C_FV_7cc8369c0b744816a17486bee792b4d5_14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7cc8369c0b744816a17486bee792b4d5","DimensionId":-1,"MemberId":-1,"Inc":"14"},"_vena_BvA.Summary_B1_C_FV_7cc8369c0b744816a17486bee792b4d5_9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7cc8369c0b744816a17486bee792b4d5","DimensionId":-1,"MemberId":-1,"Inc":"9"},"_vena_BvA.Summary_B1_C_FV_f4ddf33ff6224574ba096b1a5435ea67_10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f4ddf33ff6224574ba096b1a5435ea67","DimensionId":-1,"MemberId":-1,"Inc":"10"},"_vena_BvA.Summary_B1_C_FV_f4ddf33ff6224574ba096b1a5435ea67_11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f4ddf33ff6224574ba096b1a5435ea67","DimensionId":-1,"MemberId":-1,"Inc":"11"},"_vena_BvA.Summary_B1_C_FV_f4ddf33ff6224574ba096b1a5435ea67_12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f4ddf33ff6224574ba096b1a5435ea67","DimensionId":-1,"MemberId":-1,"Inc":"12"},"_vena_BvA.Summary_B1_C_FV_f4ddf33ff6224574ba096b1a5435ea67_13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f4ddf33ff6224574ba096b1a5435ea67","DimensionId":-1,"MemberId":-1,"Inc":"13"},"_vena_BvA.Summary_B1_C_FV_f4ddf33ff6224574ba096b1a5435ea67_14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f4ddf33ff6224574ba096b1a5435ea67","DimensionId":-1,"MemberId":-1,"Inc":"14"},"_vena_BvA.Summary_B1_C_FV_f4ddf33ff6224574ba096b1a5435ea67_9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2,"DimensionIdStr":"FV","MemberIdStr":"f4ddf33ff6224574ba096b1a5435ea67","DimensionId":-1,"MemberId":-1,"Inc":"9"},"_vena_BvA.Summary_B1_R_1_691119840308494336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1","MemberIdStr":"691119840308494336","DimensionId":1,"MemberId":691119840308494336,"Inc":""},"_vena_BvA.Summary_B1_R_FV_385b1d086d8a4b8abf43c04eedb00d88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"},"_vena_BvA.Summary_B1_R_FV_385b1d086d8a4b8abf43c04eedb00d88_1a50814c.5547fff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1a50814c.5547fff"},"_vena_BvA.Summary_B1_R_FV_385b1d086d8a4b8abf43c04eedb00d88_4202538f.ff902c51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4202538f.ff902c51"},"_vena_BvA.Summary_B1_R_FV_385b1d086d8a4b8abf43c04eedb00d88_7bb3f383.69b22cf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7bb3f383.69b22cf3"},"_vena_BvA.Summary_B1_R_FV_385b1d086d8a4b8abf43c04eedb00d88_a5f6db86.d6519f4a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a5f6db86.d6519f4a"},"_vena_BvA.Summary_B1_R_FV_385b1d086d8a4b8abf43c04eedb00d88_a6f317a2.656f6697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a6f317a2.656f6697"},"_vena_BvA.Summary_B1_R_FV_385b1d086d8a4b8abf43c04eedb00d88_b9a4ed1b.65b57cd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b9a4ed1b.65b57cd4"},"_vena_BvA.Summary_B1_R_FV_385b1d086d8a4b8abf43c04eedb00d88_b9c8bb5a.413abf1a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b9c8bb5a.413abf1a"},"_vena_BvA.Summary_B1_R_FV_385b1d086d8a4b8abf43c04eedb00d88_d2924963.fdf6b698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d2924963.fdf6b698"},"_vena_BvA.Summary_B1_R_FV_385b1d086d8a4b8abf43c04eedb00d88_d6f1b2f4.812547c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d6f1b2f4.812547c1"},"_vena_BvA.Summary_B1_R_FV_385b1d086d8a4b8abf43c04eedb00d88_f93cfacc.326199c9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385b1d086d8a4b8abf43c04eedb00d88","DimensionId":-1,"MemberId":-1,"Inc":"f93cfacc.326199c9"},"_vena_BvA.Summary_B1_R_FV_a2a46c4bae444ba2ab0e2971d74e2ddb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"},"_vena_BvA.Summary_B1_R_FV_a2a46c4bae444ba2ab0e2971d74e2ddb_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1"},"_vena_BvA.Summary_B1_R_FV_a2a46c4bae444ba2ab0e2971d74e2ddb_1a50814c.fd8a30b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1a50814c.fd8a30b1"},"_vena_BvA.Summary_B1_R_FV_a2a46c4bae444ba2ab0e2971d74e2ddb_4202538f.3f755781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4202538f.3f755781"},"_vena_BvA.Summary_B1_R_FV_a2a46c4bae444ba2ab0e2971d74e2ddb_7bb3f383.6ab726ac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7bb3f383.6ab726ac"},"_vena_BvA.Summary_B1_R_FV_a2a46c4bae444ba2ab0e2971d74e2ddb_a5f6db86.a57773df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a5f6db86.a57773df"},"_vena_BvA.Summary_B1_R_FV_a2a46c4bae444ba2ab0e2971d74e2ddb_a6f317a2.a9bea20c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a6f317a2.a9bea20c"},"_vena_BvA.Summary_B1_R_FV_a2a46c4bae444ba2ab0e2971d74e2ddb_b9a4ed1b.8af80f87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b9a4ed1b.8af80f87"},"_vena_BvA.Summary_B1_R_FV_a2a46c4bae444ba2ab0e2971d74e2ddb_b9c8bb5a.6f07671d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b9c8bb5a.6f07671d"},"_vena_BvA.Summary_B1_R_FV_a2a46c4bae444ba2ab0e2971d74e2ddb_d2924963.3d168577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d2924963.3d168577"},"_vena_BvA.Summary_B1_R_FV_a2a46c4bae444ba2ab0e2971d74e2ddb_d6f1b2f4.c37ae499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d6f1b2f4.c37ae499"},"_vena_BvA.Summary_B1_R_FV_a2a46c4bae444ba2ab0e2971d74e2ddb_f93cfacc.798aa078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a2a46c4bae444ba2ab0e2971d74e2ddb","DimensionId":-1,"MemberId":-1,"Inc":"f93cfacc.798aa078"},"_vena_BvA.Summary_B1_R_FV_ff3e73236b124ab899c3d97aa9a04313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"},"_vena_BvA.Summary_B1_R_FV_ff3e73236b124ab899c3d97aa9a04313_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1"},"_vena_BvA.Summary_B1_R_FV_ff3e73236b124ab899c3d97aa9a04313_1a50814c.b6b6f657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1a50814c.b6b6f657"},"_vena_BvA.Summary_B1_R_FV_ff3e73236b124ab899c3d97aa9a04313_4202538f.907e0eb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4202538f.907e0eb4"},"_vena_BvA.Summary_B1_R_FV_ff3e73236b124ab899c3d97aa9a04313_7bb3f383.599dfb67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7bb3f383.599dfb67"},"_vena_BvA.Summary_B1_R_FV_ff3e73236b124ab899c3d97aa9a04313_a5f6db86.111b5254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a5f6db86.111b5254"},"_vena_BvA.Summary_B1_R_FV_ff3e73236b124ab899c3d97aa9a04313_a6f317a2.70c06c67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a6f317a2.70c06c67"},"_vena_BvA.Summary_B1_R_FV_ff3e73236b124ab899c3d97aa9a04313_b9a4ed1b.e7f80a98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b9a4ed1b.e7f80a98"},"_vena_BvA.Summary_B1_R_FV_ff3e73236b124ab899c3d97aa9a04313_b9c8bb5a.3f15b61b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b9c8bb5a.3f15b61b"},"_vena_BvA.Summary_B1_R_FV_ff3e73236b124ab899c3d97aa9a04313_d2924963.16c4362f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d2924963.16c4362f"},"_vena_BvA.Summary_B1_R_FV_ff3e73236b124ab899c3d97aa9a04313_d6f1b2f4.d91e8682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d6f1b2f4.d91e8682"},"_vena_BvA.Summary_B1_R_FV_ff3e73236b124ab899c3d97aa9a04313_f93cfacc.79d06988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B1","VenaRangeType":1,"DimensionIdStr":"FV","MemberIdStr":"ff3e73236b124ab899c3d97aa9a04313","DimensionId":-1,"MemberId":-1,"Inc":"f93cfacc.79d06988"},"_vena_BvA.Summary_P_11_651631431944765441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","VenaRangeType":0,"DimensionIdStr":"11","MemberIdStr":"651631431944765441","DimensionId":11,"MemberId":651631431944765441,"Inc":""},"_vena_BvA.Summary_P_12_651631431982514177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","VenaRangeType":0,"DimensionIdStr":"12","MemberIdStr":"651631431982514177","DimensionId":12,"MemberId":651631431982514177,"Inc":""},"_vena_BvA.Summary_P_4_652241713652170752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","VenaRangeType":0,"DimensionIdStr":"4","MemberIdStr":"652241713652170752","DimensionId":4,"MemberId":652241713652170752,"Inc":""},"_vena_BvA.Summary_P_5_652241713786388480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","VenaRangeType":0,"DimensionIdStr":"5","MemberIdStr":"652241713786388480","DimensionId":5,"MemberId":652241713786388480,"Inc":""},"_vena_BvA.Summary_P_6_652241713908023296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","VenaRangeType":0,"DimensionIdStr":"6","MemberIdStr":"652241713908023296","DimensionId":6,"MemberId":652241713908023296,"Inc":""},"_vena_BvA.Summary_P_7_652241714033852416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.Summary","BlockName":"","VenaRangeType":0,"DimensionIdStr":"7","MemberIdStr":"652241714033852416","DimensionId":7,"MemberId":652241714033852416,"Inc":""},"_vena_BvA_B1_C_FV_134399665b374008851e5b8c04b5ee44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134399665b374008851e5b8c04b5ee44","DimensionId":-1,"MemberId":-1,"Inc":""},"_vena_BvA_B1_C_FV_134399665b374008851e5b8c04b5ee44_1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134399665b374008851e5b8c04b5ee44","DimensionId":-1,"MemberId":-1,"Inc":"1"},"_vena_BvA_B1_C_FV_134399665b374008851e5b8c04b5ee44_2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134399665b374008851e5b8c04b5ee44","DimensionId":-1,"MemberId":-1,"Inc":"2"},"_vena_BvA_B1_C_FV_134399665b374008851e5b8c04b5ee44_3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134399665b374008851e5b8c04b5ee44","DimensionId":-1,"MemberId":-1,"Inc":"3"},"_vena_BvA_B1_C_FV_134399665b374008851e5b8c04b5ee44_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134399665b374008851e5b8c04b5ee44","DimensionId":-1,"MemberId":-1,"Inc":"4"},"_vena_BvA_B1_C_FV_134399665b374008851e5b8c04b5ee44_5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134399665b374008851e5b8c04b5ee44","DimensionId":-1,"MemberId":-1,"Inc":"5"},"_vena_BvA_B1_C_FV_7cc8369c0b744816a17486bee792b4d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7cc8369c0b744816a17486bee792b4d5","DimensionId":-1,"MemberId":-1,"Inc":""},"_vena_BvA_B1_C_FV_7cc8369c0b744816a17486bee792b4d5_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7cc8369c0b744816a17486bee792b4d5","DimensionId":-1,"MemberId":-1,"Inc":"1"},"_vena_BvA_B1_C_FV_7cc8369c0b744816a17486bee792b4d5_2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7cc8369c0b744816a17486bee792b4d5","DimensionId":-1,"MemberId":-1,"Inc":"2"},"_vena_BvA_B1_C_FV_7cc8369c0b744816a17486bee792b4d5_3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7cc8369c0b744816a17486bee792b4d5","DimensionId":-1,"MemberId":-1,"Inc":"3"},"_vena_BvA_B1_C_FV_7cc8369c0b744816a17486bee792b4d5_4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7cc8369c0b744816a17486bee792b4d5","DimensionId":-1,"MemberId":-1,"Inc":"4"},"_vena_BvA_B1_C_FV_7cc8369c0b744816a17486bee792b4d5_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7cc8369c0b744816a17486bee792b4d5","DimensionId":-1,"MemberId":-1,"Inc":"5"},"_vena_BvA_B1_C_FV_f4ddf33ff6224574ba096b1a5435ea67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f4ddf33ff6224574ba096b1a5435ea67","DimensionId":-1,"MemberId":-1,"Inc":""},"_vena_BvA_B1_C_FV_f4ddf33ff6224574ba096b1a5435ea67_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f4ddf33ff6224574ba096b1a5435ea67","DimensionId":-1,"MemberId":-1,"Inc":"1"},"_vena_BvA_B1_C_FV_f4ddf33ff6224574ba096b1a5435ea67_2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f4ddf33ff6224574ba096b1a5435ea67","DimensionId":-1,"MemberId":-1,"Inc":"2"},"_vena_BvA_B1_C_FV_f4ddf33ff6224574ba096b1a5435ea67_3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f4ddf33ff6224574ba096b1a5435ea67","DimensionId":-1,"MemberId":-1,"Inc":"3"},"_vena_BvA_B1_C_FV_f4ddf33ff6224574ba096b1a5435ea67_4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f4ddf33ff6224574ba096b1a5435ea67","DimensionId":-1,"MemberId":-1,"Inc":"4"},"_vena_BvA_B1_C_FV_f4ddf33ff6224574ba096b1a5435ea67_5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2,"DimensionIdStr":"FV","MemberIdStr":"f4ddf33ff6224574ba096b1a5435ea67","DimensionId":-1,"MemberId":-1,"Inc":"5"},"_vena_BvA_B1_R_1_691119840308494336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1","MemberIdStr":"691119840308494336","DimensionId":1,"MemberId":691119840308494336,"Inc":""},"_vena_BvA_B1_R_FV_385b1d086d8a4b8abf43c04eedb00d88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"},"_vena_BvA_B1_R_FV_385b1d086d8a4b8abf43c04eedb00d88_2aae1c7.2bfaf6d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2aae1c7.2bfaf6d1"},"_vena_BvA_B1_R_FV_385b1d086d8a4b8abf43c04eedb00d88_49e28ff1.98cd66d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49e28ff1.98cd66d4"},"_vena_BvA_B1_R_FV_385b1d086d8a4b8abf43c04eedb00d88_4f00b3e6.aad4169d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4f00b3e6.aad4169d"},"_vena_BvA_B1_R_FV_385b1d086d8a4b8abf43c04eedb00d88_6b4dd3dd.10690c3d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6b4dd3dd.10690c3d"},"_vena_BvA_B1_R_FV_385b1d086d8a4b8abf43c04eedb00d88_83189ef0.e3a7670d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83189ef0.e3a7670d"},"_vena_BvA_B1_R_FV_385b1d086d8a4b8abf43c04eedb00d88_85c4a6c.87d59c03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85c4a6c.87d59c03"},"_vena_BvA_B1_R_FV_385b1d086d8a4b8abf43c04eedb00d88_b4f6f525.1fdca025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b4f6f525.1fdca025"},"_vena_BvA_B1_R_FV_385b1d086d8a4b8abf43c04eedb00d88_bf114e15.f37dda31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bf114e15.f37dda31"},"_vena_BvA_B1_R_FV_385b1d086d8a4b8abf43c04eedb00d88_e5185bef.65b6b1a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e5185bef.65b6b1a1"},"_vena_BvA_B1_R_FV_385b1d086d8a4b8abf43c04eedb00d88_f26e5db7.6670f10a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385b1d086d8a4b8abf43c04eedb00d88","DimensionId":-1,"MemberId":-1,"Inc":"f26e5db7.6670f10a"},"_vena_BvA_B1_R_FV_a2a46c4bae444ba2ab0e2971d74e2ddb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"},"_vena_BvA_B1_R_FV_a2a46c4bae444ba2ab0e2971d74e2ddb_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1"},"_vena_BvA_B1_R_FV_a2a46c4bae444ba2ab0e2971d74e2ddb_2aae1c7.9501d475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2aae1c7.9501d475"},"_vena_BvA_B1_R_FV_a2a46c4bae444ba2ab0e2971d74e2ddb_49e28ff1.11e71707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49e28ff1.11e71707"},"_vena_BvA_B1_R_FV_a2a46c4bae444ba2ab0e2971d74e2ddb_4f00b3e6.5c76aca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4f00b3e6.5c76aca"},"_vena_BvA_B1_R_FV_a2a46c4bae444ba2ab0e2971d74e2ddb_6b4dd3dd.ded91e57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6b4dd3dd.ded91e57"},"_vena_BvA_B1_R_FV_a2a46c4bae444ba2ab0e2971d74e2ddb_83189ef0.eb47d5ce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83189ef0.eb47d5ce"},"_vena_BvA_B1_R_FV_a2a46c4bae444ba2ab0e2971d74e2ddb_85c4a6c.8d7811f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85c4a6c.8d7811f3"},"_vena_BvA_B1_R_FV_a2a46c4bae444ba2ab0e2971d74e2ddb_b4f6f525.1c5cee8d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b4f6f525.1c5cee8d"},"_vena_BvA_B1_R_FV_a2a46c4bae444ba2ab0e2971d74e2ddb_bf114e15.53af671a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bf114e15.53af671a"},"_vena_BvA_B1_R_FV_a2a46c4bae444ba2ab0e2971d74e2ddb_e5185bef.b3e2bb87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e5185bef.b3e2bb87"},"_vena_BvA_B1_R_FV_a2a46c4bae444ba2ab0e2971d74e2ddb_f26e5db7.8b87052c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a2a46c4bae444ba2ab0e2971d74e2ddb","DimensionId":-1,"MemberId":-1,"Inc":"f26e5db7.8b87052c"},"_vena_BvA_B1_R_FV_ff3e73236b124ab899c3d97aa9a04313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"},"_vena_BvA_B1_R_FV_ff3e73236b124ab899c3d97aa9a04313_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1"},"_vena_BvA_B1_R_FV_ff3e73236b124ab899c3d97aa9a04313_2aae1c7.826d0130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2aae1c7.826d0130"},"_vena_BvA_B1_R_FV_ff3e73236b124ab899c3d97aa9a04313_49e28ff1.19cce95d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49e28ff1.19cce95d"},"_vena_BvA_B1_R_FV_ff3e73236b124ab899c3d97aa9a04313_4f00b3e6.f6976cbb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4f00b3e6.f6976cbb"},"_vena_BvA_B1_R_FV_ff3e73236b124ab899c3d97aa9a04313_6b4dd3dd.486446b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6b4dd3dd.486446b8"},"_vena_BvA_B1_R_FV_ff3e73236b124ab899c3d97aa9a04313_83189ef0.35aeb3fc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83189ef0.35aeb3fc"},"_vena_BvA_B1_R_FV_ff3e73236b124ab899c3d97aa9a04313_85c4a6c.3b6e94b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85c4a6c.3b6e94b7"},"_vena_BvA_B1_R_FV_ff3e73236b124ab899c3d97aa9a04313_b4f6f525.e3fa3c27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b4f6f525.e3fa3c27"},"_vena_BvA_B1_R_FV_ff3e73236b124ab899c3d97aa9a04313_bf114e15.4ade1c7f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bf114e15.4ade1c7f"},"_vena_BvA_B1_R_FV_ff3e73236b124ab899c3d97aa9a04313_e5185bef.276b4f51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e5185bef.276b4f51"},"_vena_BvA_B1_R_FV_ff3e73236b124ab899c3d97aa9a04313_f26e5db7.9b1c9839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B1","VenaRangeType":1,"DimensionIdStr":"FV","MemberIdStr":"ff3e73236b124ab899c3d97aa9a04313","DimensionId":-1,"MemberId":-1,"Inc":"f26e5db7.9b1c9839"},"_vena_BvA_P_11_651631431944765441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","VenaRangeType":0,"DimensionIdStr":"11","MemberIdStr":"651631431944765441","DimensionId":11,"MemberId":651631431944765441,"Inc":""},"_vena_BvA_P_12_651631431982514177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","VenaRangeType":0,"DimensionIdStr":"12","MemberIdStr":"651631431982514177","DimensionId":12,"MemberId":651631431982514177,"Inc":""},"_vena_BvA_P_4_652241713652170752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","VenaRangeType":0,"DimensionIdStr":"4","MemberIdStr":"652241713652170752","DimensionId":4,"MemberId":652241713652170752,"Inc":""},"_vena_BvA_P_5_652241713786388480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","VenaRangeType":0,"DimensionIdStr":"5","MemberIdStr":"652241713786388480","DimensionId":5,"MemberId":652241713786388480,"Inc":""},"_vena_BvA_P_6_652241713908023296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","VenaRangeType":0,"DimensionIdStr":"6","MemberIdStr":"652241713908023296","DimensionId":6,"MemberId":652241713908023296,"Inc":""},"_vena_BvA_P_7_652241714033852416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BvA","BlockName":"","VenaRangeType":0,"DimensionIdStr":"7","MemberIdStr":"652241714033852416","DimensionId":7,"MemberId":652241714033852416,"Inc":""},"_vena_DYNP_SSelection_c373ee52":{"SourceGlobalVariableId":-1,"SourceFormVariableId":"00000000-0000-0000-0000-000000000000","IsPageVariable":false,"IsLineItemDetailEnabled":false,"LineItemDetailOrder":0,"LineItemID":null,"PageVariableSectionReference":"","PageVariableDimensionName":null,"IsDynamicRange":true,"IsDynamicRangeEntry":false,"DynamicRangeID":"c373ee52","DynamicRangeEntryID":null,"IsMultiDynamicRange":false,"MultiDynamicRangeID":null,"MultiDynamicCollectionID":null,"SectionName":"Selection","BlockName":"","VenaRangeType":7,"DimensionIdStr":"-1","MemberIdStr":"-1","DimensionId":-1,"MemberId":-1,"Inc":""},"_vena_IS.T12_B1_C_FV_134399665b374008851e5b8c04b5ee44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"},"_vena_IS.T12_B1_C_FV_134399665b374008851e5b8c04b5ee44_1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1"},"_vena_IS.T12_B1_C_FV_134399665b374008851e5b8c04b5ee44_10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10"},"_vena_IS.T12_B1_C_FV_134399665b374008851e5b8c04b5ee44_11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11"},"_vena_IS.T12_B1_C_FV_134399665b374008851e5b8c04b5ee44_2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2"},"_vena_IS.T12_B1_C_FV_134399665b374008851e5b8c04b5ee44_3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3"},"_vena_IS.T12_B1_C_FV_134399665b374008851e5b8c04b5ee44_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4"},"_vena_IS.T12_B1_C_FV_134399665b374008851e5b8c04b5ee44_5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5"},"_vena_IS.T12_B1_C_FV_134399665b374008851e5b8c04b5ee44_6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6"},"_vena_IS.T12_B1_C_FV_134399665b374008851e5b8c04b5ee44_7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7"},"_vena_IS.T12_B1_C_FV_134399665b374008851e5b8c04b5ee44_8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8"},"_vena_IS.T12_B1_C_FV_134399665b374008851e5b8c04b5ee44_9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134399665b374008851e5b8c04b5ee44","DimensionId":-1,"MemberId":-1,"Inc":"9"},"_vena_IS.T12_B1_C_FV_7cc8369c0b744816a17486bee792b4d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"},"_vena_IS.T12_B1_C_FV_7cc8369c0b744816a17486bee792b4d5_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1"},"_vena_IS.T12_B1_C_FV_7cc8369c0b744816a17486bee792b4d5_10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10"},"_vena_IS.T12_B1_C_FV_7cc8369c0b744816a17486bee792b4d5_11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11"},"_vena_IS.T12_B1_C_FV_7cc8369c0b744816a17486bee792b4d5_2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2"},"_vena_IS.T12_B1_C_FV_7cc8369c0b744816a17486bee792b4d5_3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3"},"_vena_IS.T12_B1_C_FV_7cc8369c0b744816a17486bee792b4d5_4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4"},"_vena_IS.T12_B1_C_FV_7cc8369c0b744816a17486bee792b4d5_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5"},"_vena_IS.T12_B1_C_FV_7cc8369c0b744816a17486bee792b4d5_6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6"},"_vena_IS.T12_B1_C_FV_7cc8369c0b744816a17486bee792b4d5_7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7"},"_vena_IS.T12_B1_C_FV_7cc8369c0b744816a17486bee792b4d5_8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8"},"_vena_IS.T12_B1_C_FV_7cc8369c0b744816a17486bee792b4d5_9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7cc8369c0b744816a17486bee792b4d5","DimensionId":-1,"MemberId":-1,"Inc":"9"},"_vena_IS.T12_B1_C_FV_f4ddf33ff6224574ba096b1a5435ea67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"},"_vena_IS.T12_B1_C_FV_f4ddf33ff6224574ba096b1a5435ea67_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1"},"_vena_IS.T12_B1_C_FV_f4ddf33ff6224574ba096b1a5435ea67_10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10"},"_vena_IS.T12_B1_C_FV_f4ddf33ff6224574ba096b1a5435ea67_11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11"},"_vena_IS.T12_B1_C_FV_f4ddf33ff6224574ba096b1a5435ea67_2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2"},"_vena_IS.T12_B1_C_FV_f4ddf33ff6224574ba096b1a5435ea67_3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3"},"_vena_IS.T12_B1_C_FV_f4ddf33ff6224574ba096b1a5435ea67_4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4"},"_vena_IS.T12_B1_C_FV_f4ddf33ff6224574ba096b1a5435ea67_5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5"},"_vena_IS.T12_B1_C_FV_f4ddf33ff6224574ba096b1a5435ea67_6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6"},"_vena_IS.T12_B1_C_FV_f4ddf33ff6224574ba096b1a5435ea67_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7"},"_vena_IS.T12_B1_C_FV_f4ddf33ff6224574ba096b1a5435ea67_8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8"},"_vena_IS.T12_B1_C_FV_f4ddf33ff6224574ba096b1a5435ea67_9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2,"DimensionIdStr":"FV","MemberIdStr":"f4ddf33ff6224574ba096b1a5435ea67","DimensionId":-1,"MemberId":-1,"Inc":"9"},"_vena_IS.T12_B1_R_1_691119840308494336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1","MemberIdStr":"691119840308494336","DimensionId":1,"MemberId":691119840308494336,"Inc":""},"_vena_IS.T12_B1_R_FV_385b1d086d8a4b8abf43c04eedb00d88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"},"_vena_IS.T12_B1_R_FV_385b1d086d8a4b8abf43c04eedb00d88_2e4a1898.83a0681d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2e4a1898.83a0681d"},"_vena_IS.T12_B1_R_FV_385b1d086d8a4b8abf43c04eedb00d88_32ae537e.85b8462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32ae537e.85b8462"},"_vena_IS.T12_B1_R_FV_385b1d086d8a4b8abf43c04eedb00d88_3921ea75.a9c46e9a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3921ea75.a9c46e9a"},"_vena_IS.T12_B1_R_FV_385b1d086d8a4b8abf43c04eedb00d88_3a04b4bb.5c9c5b3e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3a04b4bb.5c9c5b3e"},"_vena_IS.T12_B1_R_FV_385b1d086d8a4b8abf43c04eedb00d88_41deba12.6082b7c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41deba12.6082b7c1"},"_vena_IS.T12_B1_R_FV_385b1d086d8a4b8abf43c04eedb00d88_4765fc63.7670da59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4765fc63.7670da59"},"_vena_IS.T12_B1_R_FV_385b1d086d8a4b8abf43c04eedb00d88_4b13016b.5ef3a72e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4b13016b.5ef3a72e"},"_vena_IS.T12_B1_R_FV_385b1d086d8a4b8abf43c04eedb00d88_4ddefa42.91b778da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4ddefa42.91b778da"},"_vena_IS.T12_B1_R_FV_385b1d086d8a4b8abf43c04eedb00d88_50d79129.9b829f47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50d79129.9b829f47"},"_vena_IS.T12_B1_R_FV_385b1d086d8a4b8abf43c04eedb00d88_6ada9049.f520c743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6ada9049.f520c743"},"_vena_IS.T12_B1_R_FV_385b1d086d8a4b8abf43c04eedb00d88_6e8d5d41.a00132ae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6e8d5d41.a00132ae"},"_vena_IS.T12_B1_R_FV_385b1d086d8a4b8abf43c04eedb00d88_7ab2b44b.a06d1405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7ab2b44b.a06d1405"},"_vena_IS.T12_B1_R_FV_385b1d086d8a4b8abf43c04eedb00d88_7f127280.31d57466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7f127280.31d57466"},"_vena_IS.T12_B1_R_FV_385b1d086d8a4b8abf43c04eedb00d88_ca4814ac.9a415c2b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ca4814ac.9a415c2b"},"_vena_IS.T12_B1_R_FV_385b1d086d8a4b8abf43c04eedb00d88_cf114b71.15e7244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cf114b71.15e7244"},"_vena_IS.T12_B1_R_FV_385b1d086d8a4b8abf43c04eedb00d88_f0df3387.16f8b654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385b1d086d8a4b8abf43c04eedb00d88","DimensionId":-1,"MemberId":-1,"Inc":"f0df3387.16f8b654"},"_vena_IS.T12_B1_R_FV_a2a46c4bae444ba2ab0e2971d74e2ddb_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1"},"_vena_IS.T12_B1_R_FV_a2a46c4bae444ba2ab0e2971d74e2ddb_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2"},"_vena_IS.T12_B1_R_FV_a2a46c4bae444ba2ab0e2971d74e2ddb_2e4a1898.55a9d5a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2e4a1898.55a9d5a3"},"_vena_IS.T12_B1_R_FV_a2a46c4bae444ba2ab0e2971d74e2ddb_32ae537e.a16e0265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32ae537e.a16e0265"},"_vena_IS.T12_B1_R_FV_a2a46c4bae444ba2ab0e2971d74e2ddb_3921ea75.bf4757b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3921ea75.bf4757b2"},"_vena_IS.T12_B1_R_FV_a2a46c4bae444ba2ab0e2971d74e2ddb_3a04b4bb.ce4108ad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3a04b4bb.ce4108ad"},"_vena_IS.T12_B1_R_FV_a2a46c4bae444ba2ab0e2971d74e2ddb_41deba12.9f69d27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41deba12.9f69d27"},"_vena_IS.T12_B1_R_FV_a2a46c4bae444ba2ab0e2971d74e2ddb_4765fc63.9c0d7301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4765fc63.9c0d7301"},"_vena_IS.T12_B1_R_FV_a2a46c4bae444ba2ab0e2971d74e2ddb_4b13016b.2d371500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4b13016b.2d371500"},"_vena_IS.T12_B1_R_FV_a2a46c4bae444ba2ab0e2971d74e2ddb_4ddefa42.8a9c0047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4ddefa42.8a9c0047"},"_vena_IS.T12_B1_R_FV_a2a46c4bae444ba2ab0e2971d74e2ddb_50d79129.ee767791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50d79129.ee767791"},"_vena_IS.T12_B1_R_FV_a2a46c4bae444ba2ab0e2971d74e2ddb_6ada9049.417fc846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6ada9049.417fc846"},"_vena_IS.T12_B1_R_FV_a2a46c4bae444ba2ab0e2971d74e2ddb_6e8d5d41.d877a29b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6e8d5d41.d877a29b"},"_vena_IS.T12_B1_R_FV_a2a46c4bae444ba2ab0e2971d74e2ddb_7ab2b44b.11ae656a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7ab2b44b.11ae656a"},"_vena_IS.T12_B1_R_FV_a2a46c4bae444ba2ab0e2971d74e2ddb_7f127280.13facc57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7f127280.13facc57"},"_vena_IS.T12_B1_R_FV_a2a46c4bae444ba2ab0e2971d74e2ddb_ca4814ac.fdd3c85a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ca4814ac.fdd3c85a"},"_vena_IS.T12_B1_R_FV_a2a46c4bae444ba2ab0e2971d74e2ddb_cf114b71.6ba9e0a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cf114b71.6ba9e0a7"},"_vena_IS.T12_B1_R_FV_a2a46c4bae444ba2ab0e2971d74e2ddb_f0df3387.9c87c84f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a2a46c4bae444ba2ab0e2971d74e2ddb","DimensionId":-1,"MemberId":-1,"Inc":"f0df3387.9c87c84f"},"_vena_IS.T12_B1_R_FV_ff3e73236b124ab899c3d97aa9a04313_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1"},"_vena_IS.T12_B1_R_FV_ff3e73236b124ab899c3d97aa9a04313_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2"},"_vena_IS.T12_B1_R_FV_ff3e73236b124ab899c3d97aa9a04313_2e4a1898.3af9f29c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2e4a1898.3af9f29c"},"_vena_IS.T12_B1_R_FV_ff3e73236b124ab899c3d97aa9a04313_32ae537e.5722b4db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32ae537e.5722b4db"},"_vena_IS.T12_B1_R_FV_ff3e73236b124ab899c3d97aa9a04313_3921ea75.a8377115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3921ea75.a8377115"},"_vena_IS.T12_B1_R_FV_ff3e73236b124ab899c3d97aa9a04313_3a04b4bb.a30e665f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3a04b4bb.a30e665f"},"_vena_IS.T12_B1_R_FV_ff3e73236b124ab899c3d97aa9a04313_41deba12.732b7b5d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41deba12.732b7b5d"},"_vena_IS.T12_B1_R_FV_ff3e73236b124ab899c3d97aa9a04313_4765fc63.8222b5b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4765fc63.8222b5b4"},"_vena_IS.T12_B1_R_FV_ff3e73236b124ab899c3d97aa9a04313_4b13016b.23fdc815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4b13016b.23fdc815"},"_vena_IS.T12_B1_R_FV_ff3e73236b124ab899c3d97aa9a04313_4ddefa42.53427a5a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4ddefa42.53427a5a"},"_vena_IS.T12_B1_R_FV_ff3e73236b124ab899c3d97aa9a04313_50d79129.41c4124c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50d79129.41c4124c"},"_vena_IS.T12_B1_R_FV_ff3e73236b124ab899c3d97aa9a04313_6ada9049.8fdccfda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6ada9049.8fdccfda"},"_vena_IS.T12_B1_R_FV_ff3e73236b124ab899c3d97aa9a04313_6e8d5d41.62e4cdb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6e8d5d41.62e4cdb7"},"_vena_IS.T12_B1_R_FV_ff3e73236b124ab899c3d97aa9a04313_7ab2b44b.9ecf39e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7ab2b44b.9ecf39e"},"_vena_IS.T12_B1_R_FV_ff3e73236b124ab899c3d97aa9a04313_7f127280.a8e9403e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7f127280.a8e9403e"},"_vena_IS.T12_B1_R_FV_ff3e73236b124ab899c3d97aa9a04313_ca4814ac.c9116eac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ca4814ac.c9116eac"},"_vena_IS.T12_B1_R_FV_ff3e73236b124ab899c3d97aa9a04313_cf114b71.e7d498d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cf114b71.e7d498d9"},"_vena_IS.T12_B1_R_FV_ff3e73236b124ab899c3d97aa9a04313_f0df3387.f6127d3c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B1","VenaRangeType":1,"DimensionIdStr":"FV","MemberIdStr":"ff3e73236b124ab899c3d97aa9a04313","DimensionId":-1,"MemberId":-1,"Inc":"f0df3387.f6127d3c"},"_vena_IS.T12_P_11_651631431944765441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","VenaRangeType":0,"DimensionIdStr":"11","MemberIdStr":"651631431944765441","DimensionId":11,"MemberId":651631431944765441,"Inc":""},"_vena_IS.T12_P_12_651631431982514177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","VenaRangeType":0,"DimensionIdStr":"12","MemberIdStr":"651631431982514177","DimensionId":12,"MemberId":651631431982514177,"Inc":""},"_vena_IS.T12_P_4_652241713652170752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","VenaRangeType":0,"DimensionIdStr":"4","MemberIdStr":"652241713652170752","DimensionId":4,"MemberId":652241713652170752,"Inc":""},"_vena_IS.T12_P_5_652241713786388480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","VenaRangeType":0,"DimensionIdStr":"5","MemberIdStr":"652241713786388480","DimensionId":5,"MemberId":652241713786388480,"Inc":""},"_vena_IS.T12_P_6_652241713908023296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","VenaRangeType":0,"DimensionIdStr":"6","MemberIdStr":"652241713908023296","DimensionId":6,"MemberId":652241713908023296,"Inc":""},"_vena_IS.T12_P_7_652241714033852416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IS.T12","BlockName":"","VenaRangeType":0,"DimensionIdStr":"7","MemberIdStr":"652241714033852416","DimensionId":7,"MemberId":652241714033852416,"Inc":""},"_vena_MDYNR_SBS.T12_BB1_1153d199_16b09227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16b09227","MultiDynamicCollectionID":"1153d199","SectionName":"BS.T12","BlockName":"B1","VenaRangeType":8,"DimensionIdStr":"-1","MemberIdStr":"-1","DimensionId":-1,"MemberId":-1,"Inc":""},"_vena_MDYNR_SBS.T12_BB1_1153d199_ad1ab1a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d1ab1aa","MultiDynamicCollectionID":"1153d199","SectionName":"BS.T12","BlockName":"B1","VenaRangeType":8,"DimensionIdStr":"-1","MemberIdStr":"-1","DimensionId":-1,"MemberId":-1,"Inc":""},"_vena_MDYNR_SBS.T12_BB1_1153d199_b004c2d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004c2d0","MultiDynamicCollectionID":"1153d199","SectionName":"BS.T12","BlockName":"B1","VenaRangeType":8,"DimensionIdStr":"-1","MemberIdStr":"-1","DimensionId":-1,"MemberId":-1,"Inc":""},"_vena_MDYNR_SBS.T12_BB1_45821b0c_1e37ae03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e37ae03","MultiDynamicCollectionID":"45821b0c","SectionName":"BS.T12","BlockName":"B1","VenaRangeType":8,"DimensionIdStr":"-1","MemberIdStr":"-1","DimensionId":-1,"MemberId":-1,"Inc":""},"_vena_MDYNR_SBS.T12_BB1_45821b0c_87cb620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87cb620c","MultiDynamicCollectionID":"45821b0c","SectionName":"BS.T12","BlockName":"B1","VenaRangeType":8,"DimensionIdStr":"-1","MemberIdStr":"-1","DimensionId":-1,"MemberId":-1,"Inc":""},"_vena_MDYNR_SBS.T12_BB1_45821b0c_a6ddc938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6ddc938","MultiDynamicCollectionID":"45821b0c","SectionName":"BS.T12","BlockName":"B1","VenaRangeType":8,"DimensionIdStr":"-1","MemberIdStr":"-1","DimensionId":-1,"MemberId":-1,"Inc":""},"_vena_MDYNR_SBS.T12_BB1_497b56e6_b26f6da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26f6da7","MultiDynamicCollectionID":"497b56e6","SectionName":"BS.T12","BlockName":"B1","VenaRangeType":8,"DimensionIdStr":"-1","MemberIdStr":"-1","DimensionId":-1,"MemberId":-1,"Inc":""},"_vena_MDYNR_SBS.T12_BB1_497b56e6_e7f85f75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7f85f75","MultiDynamicCollectionID":"497b56e6","SectionName":"BS.T12","BlockName":"B1","VenaRangeType":8,"DimensionIdStr":"-1","MemberIdStr":"-1","DimensionId":-1,"MemberId":-1,"Inc":""},"_vena_MDYNR_SBS.T12_BB1_497b56e6_f1e577f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1e577f5","MultiDynamicCollectionID":"497b56e6","SectionName":"BS.T12","BlockName":"B1","VenaRangeType":8,"DimensionIdStr":"-1","MemberIdStr":"-1","DimensionId":-1,"MemberId":-1,"Inc":""},"_vena_MDYNR_SBS.T12_BB1_50140057_1e99db83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e99db83","MultiDynamicCollectionID":"50140057","SectionName":"BS.T12","BlockName":"B1","VenaRangeType":8,"DimensionIdStr":"-1","MemberIdStr":"-1","DimensionId":-1,"MemberId":-1,"Inc":""},"_vena_MDYNR_SBS.T12_BB1_50140057_4743f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4743f76","MultiDynamicCollectionID":"50140057","SectionName":"BS.T12","BlockName":"B1","VenaRangeType":8,"DimensionIdStr":"-1","MemberIdStr":"-1","DimensionId":-1,"MemberId":-1,"Inc":""},"_vena_MDYNR_SBS.T12_BB1_50140057_738d0b51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738d0b51","MultiDynamicCollectionID":"50140057","SectionName":"BS.T12","BlockName":"B1","VenaRangeType":8,"DimensionIdStr":"-1","MemberIdStr":"-1","DimensionId":-1,"MemberId":-1,"Inc":""},"_vena_MDYNR_SBS.T12_BB1_5428be4_6cf3de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cf3de0","MultiDynamicCollectionID":"5428be4","SectionName":"BS.T12","BlockName":"B1","VenaRangeType":8,"DimensionIdStr":"-1","MemberIdStr":"-1","DimensionId":-1,"MemberId":-1,"Inc":""},"_vena_MDYNR_SBS.T12_BB1_5428be4_ccdc59f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cdc59fe","MultiDynamicCollectionID":"5428be4","SectionName":"BS.T12","BlockName":"B1","VenaRangeType":8,"DimensionIdStr":"-1","MemberIdStr":"-1","DimensionId":-1,"MemberId":-1,"Inc":""},"_vena_MDYNR_SBS.T12_BB1_5428be4_db3fa5f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b3fa5f3","MultiDynamicCollectionID":"5428be4","SectionName":"BS.T12","BlockName":"B1","VenaRangeType":8,"DimensionIdStr":"-1","MemberIdStr":"-1","DimensionId":-1,"MemberId":-1,"Inc":""},"_vena_MDYNR_SBS.T12_BB1_6dd849d3_253353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253353b","MultiDynamicCollectionID":"6dd849d3","SectionName":"BS.T12","BlockName":"B1","VenaRangeType":8,"DimensionIdStr":"-1","MemberIdStr":"-1","DimensionId":-1,"MemberId":-1,"Inc":""},"_vena_MDYNR_SBS.T12_BB1_6dd849d3_49b91ae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49b91ae9","MultiDynamicCollectionID":"6dd849d3","SectionName":"BS.T12","BlockName":"B1","VenaRangeType":8,"DimensionIdStr":"-1","MemberIdStr":"-1","DimensionId":-1,"MemberId":-1,"Inc":""},"_vena_MDYNR_SBS.T12_BB1_6dd849d3_e4a76b87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4a76b87","MultiDynamicCollectionID":"6dd849d3","SectionName":"BS.T12","BlockName":"B1","VenaRangeType":8,"DimensionIdStr":"-1","MemberIdStr":"-1","DimensionId":-1,"MemberId":-1,"Inc":""},"_vena_MDYNR_SBS.T12_BB1_80235295_37d575e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37d575ee","MultiDynamicCollectionID":"80235295","SectionName":"BS.T12","BlockName":"B1","VenaRangeType":8,"DimensionIdStr":"-1","MemberIdStr":"-1","DimensionId":-1,"MemberId":-1,"Inc":""},"_vena_MDYNR_SBS.T12_BB1_80235295_5722bf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5722bf4","MultiDynamicCollectionID":"80235295","SectionName":"BS.T12","BlockName":"B1","VenaRangeType":8,"DimensionIdStr":"-1","MemberIdStr":"-1","DimensionId":-1,"MemberId":-1,"Inc":""},"_vena_MDYNR_SBS.T12_BB1_80235295_9979f97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9979f97b","MultiDynamicCollectionID":"80235295","SectionName":"BS.T12","BlockName":"B1","VenaRangeType":8,"DimensionIdStr":"-1","MemberIdStr":"-1","DimensionId":-1,"MemberId":-1,"Inc":""},"_vena_MDYNR_SBS.T12_BB1_87734e9_28563b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28563b56","MultiDynamicCollectionID":"87734e9","SectionName":"BS.T12","BlockName":"B1","VenaRangeType":8,"DimensionIdStr":"-1","MemberIdStr":"-1","DimensionId":-1,"MemberId":-1,"Inc":""},"_vena_MDYNR_SBS.T12_BB1_87734e9_365fd30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365fd30f","MultiDynamicCollectionID":"87734e9","SectionName":"BS.T12","BlockName":"B1","VenaRangeType":8,"DimensionIdStr":"-1","MemberIdStr":"-1","DimensionId":-1,"MemberId":-1,"Inc":""},"_vena_MDYNR_SBS.T12_BB1_87734e9_a7486477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7486477","MultiDynamicCollectionID":"87734e9","SectionName":"BS.T12","BlockName":"B1","VenaRangeType":8,"DimensionIdStr":"-1","MemberIdStr":"-1","DimensionId":-1,"MemberId":-1,"Inc":""},"_vena_MDYNR_SBS.T12_BB1_efe0e0f0_27722ba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27722ba1","MultiDynamicCollectionID":"efe0e0f0","SectionName":"BS.T12","BlockName":"B1","VenaRangeType":8,"DimensionIdStr":"-1","MemberIdStr":"-1","DimensionId":-1,"MemberId":-1,"Inc":""},"_vena_MDYNR_SBS.T12_BB1_efe0e0f0_52a7b05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52a7b05b","MultiDynamicCollectionID":"efe0e0f0","SectionName":"BS.T12","BlockName":"B1","VenaRangeType":8,"DimensionIdStr":"-1","MemberIdStr":"-1","DimensionId":-1,"MemberId":-1,"Inc":""},"_vena_MDYNR_SBS.T12_BB1_efe0e0f0_f68562b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68562b5","MultiDynamicCollectionID":"efe0e0f0","SectionName":"BS.T12","BlockName":"B1","VenaRangeType":8,"DimensionIdStr":"-1","MemberIdStr":"-1","DimensionId":-1,"MemberId":-1,"Inc":""},"_vena_MDYNR_SBvA.Summary_BB1_1a50814c_5547ff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5547fff","MultiDynamicCollectionID":"1a50814c","SectionName":"BvA.Summary","BlockName":"B1","VenaRangeType":8,"DimensionIdStr":"-1","MemberIdStr":"-1","DimensionId":-1,"MemberId":-1,"Inc":""},"_vena_MDYNR_SBvA.Summary_BB1_1a50814c_b6b6f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6b6f657","MultiDynamicCollectionID":"1a50814c","SectionName":"BvA.Summary","BlockName":"B1","VenaRangeType":8,"DimensionIdStr":"-1","MemberIdStr":"-1","DimensionId":-1,"MemberId":-1,"Inc":""},"_vena_MDYNR_SBvA.Summary_BB1_1a50814c_fd8a30b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d8a30b1","MultiDynamicCollectionID":"1a50814c","SectionName":"BvA.Summary","BlockName":"B1","VenaRangeType":8,"DimensionIdStr":"-1","MemberIdStr":"-1","DimensionId":-1,"MemberId":-1,"Inc":""},"_vena_MDYNR_SBvA.Summary_BB1_4202538f_3f755781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f755781","MultiDynamicCollectionID":"4202538f","SectionName":"BvA.Summary","BlockName":"B1","VenaRangeType":8,"DimensionIdStr":"-1","MemberIdStr":"-1","DimensionId":-1,"MemberId":-1,"Inc":""},"_vena_MDYNR_SBvA.Summary_BB1_4202538f_907e0eb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907e0eb4","MultiDynamicCollectionID":"4202538f","SectionName":"BvA.Summary","BlockName":"B1","VenaRangeType":8,"DimensionIdStr":"-1","MemberIdStr":"-1","DimensionId":-1,"MemberId":-1,"Inc":""},"_vena_MDYNR_SBvA.Summary_BB1_4202538f_ff902c51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f902c51","MultiDynamicCollectionID":"4202538f","SectionName":"BvA.Summary","BlockName":"B1","VenaRangeType":8,"DimensionIdStr":"-1","MemberIdStr":"-1","DimensionId":-1,"MemberId":-1,"Inc":""},"_vena_MDYNR_SBvA.Summary_BB1_7bb3f383_599dfb67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599dfb67","MultiDynamicCollectionID":"7bb3f383","SectionName":"BvA.Summary","BlockName":"B1","VenaRangeType":8,"DimensionIdStr":"-1","MemberIdStr":"-1","DimensionId":-1,"MemberId":-1,"Inc":""},"_vena_MDYNR_SBvA.Summary_BB1_7bb3f383_69b22cf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69b22cf3","MultiDynamicCollectionID":"7bb3f383","SectionName":"BvA.Summary","BlockName":"B1","VenaRangeType":8,"DimensionIdStr":"-1","MemberIdStr":"-1","DimensionId":-1,"MemberId":-1,"Inc":""},"_vena_MDYNR_SBvA.Summary_BB1_7bb3f383_6ab726a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ab726ac","MultiDynamicCollectionID":"7bb3f383","SectionName":"BvA.Summary","BlockName":"B1","VenaRangeType":8,"DimensionIdStr":"-1","MemberIdStr":"-1","DimensionId":-1,"MemberId":-1,"Inc":""},"_vena_MDYNR_SBvA.Summary_BB1_a5f6db86_111b5254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111b5254","MultiDynamicCollectionID":"a5f6db86","SectionName":"BvA.Summary","BlockName":"B1","VenaRangeType":8,"DimensionIdStr":"-1","MemberIdStr":"-1","DimensionId":-1,"MemberId":-1,"Inc":""},"_vena_MDYNR_SBvA.Summary_BB1_a5f6db86_a57773d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57773df","MultiDynamicCollectionID":"a5f6db86","SectionName":"BvA.Summary","BlockName":"B1","VenaRangeType":8,"DimensionIdStr":"-1","MemberIdStr":"-1","DimensionId":-1,"MemberId":-1,"Inc":""},"_vena_MDYNR_SBvA.Summary_BB1_a5f6db86_d6519f4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6519f4a","MultiDynamicCollectionID":"a5f6db86","SectionName":"BvA.Summary","BlockName":"B1","VenaRangeType":8,"DimensionIdStr":"-1","MemberIdStr":"-1","DimensionId":-1,"MemberId":-1,"Inc":""},"_vena_MDYNR_SBvA.Summary_BB1_a6f317a2_656f6697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656f6697","MultiDynamicCollectionID":"a6f317a2","SectionName":"BvA.Summary","BlockName":"B1","VenaRangeType":8,"DimensionIdStr":"-1","MemberIdStr":"-1","DimensionId":-1,"MemberId":-1,"Inc":""},"_vena_MDYNR_SBvA.Summary_BB1_a6f317a2_70c06c67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70c06c67","MultiDynamicCollectionID":"a6f317a2","SectionName":"BvA.Summary","BlockName":"B1","VenaRangeType":8,"DimensionIdStr":"-1","MemberIdStr":"-1","DimensionId":-1,"MemberId":-1,"Inc":""},"_vena_MDYNR_SBvA.Summary_BB1_a6f317a2_a9bea20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9bea20c","MultiDynamicCollectionID":"a6f317a2","SectionName":"BvA.Summary","BlockName":"B1","VenaRangeType":8,"DimensionIdStr":"-1","MemberIdStr":"-1","DimensionId":-1,"MemberId":-1,"Inc":""},"_vena_MDYNR_SBvA.Summary_BB1_b9a4ed1b_65b57cd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65b57cd4","MultiDynamicCollectionID":"b9a4ed1b","SectionName":"BvA.Summary","BlockName":"B1","VenaRangeType":8,"DimensionIdStr":"-1","MemberIdStr":"-1","DimensionId":-1,"MemberId":-1,"Inc":""},"_vena_MDYNR_SBvA.Summary_BB1_b9a4ed1b_8af80f87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af80f87","MultiDynamicCollectionID":"b9a4ed1b","SectionName":"BvA.Summary","BlockName":"B1","VenaRangeType":8,"DimensionIdStr":"-1","MemberIdStr":"-1","DimensionId":-1,"MemberId":-1,"Inc":""},"_vena_MDYNR_SBvA.Summary_BB1_b9a4ed1b_e7f80a98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7f80a98","MultiDynamicCollectionID":"b9a4ed1b","SectionName":"BvA.Summary","BlockName":"B1","VenaRangeType":8,"DimensionIdStr":"-1","MemberIdStr":"-1","DimensionId":-1,"MemberId":-1,"Inc":""},"_vena_MDYNR_SBvA.Summary_BB1_b9c8bb5a_3f15b61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f15b61b","MultiDynamicCollectionID":"b9c8bb5a","SectionName":"BvA.Summary","BlockName":"B1","VenaRangeType":8,"DimensionIdStr":"-1","MemberIdStr":"-1","DimensionId":-1,"MemberId":-1,"Inc":""},"_vena_MDYNR_SBvA.Summary_BB1_b9c8bb5a_413abf1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413abf1a","MultiDynamicCollectionID":"b9c8bb5a","SectionName":"BvA.Summary","BlockName":"B1","VenaRangeType":8,"DimensionIdStr":"-1","MemberIdStr":"-1","DimensionId":-1,"MemberId":-1,"Inc":""},"_vena_MDYNR_SBvA.Summary_BB1_b9c8bb5a_6f07671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f07671d","MultiDynamicCollectionID":"b9c8bb5a","SectionName":"BvA.Summary","BlockName":"B1","VenaRangeType":8,"DimensionIdStr":"-1","MemberIdStr":"-1","DimensionId":-1,"MemberId":-1,"Inc":""},"_vena_MDYNR_SBvA.Summary_BB1_d2924963_16c4362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16c4362f","MultiDynamicCollectionID":"d2924963","SectionName":"BvA.Summary","BlockName":"B1","VenaRangeType":8,"DimensionIdStr":"-1","MemberIdStr":"-1","DimensionId":-1,"MemberId":-1,"Inc":""},"_vena_MDYNR_SBvA.Summary_BB1_d2924963_3d168577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d168577","MultiDynamicCollectionID":"d2924963","SectionName":"BvA.Summary","BlockName":"B1","VenaRangeType":8,"DimensionIdStr":"-1","MemberIdStr":"-1","DimensionId":-1,"MemberId":-1,"Inc":""},"_vena_MDYNR_SBvA.Summary_BB1_d2924963_fdf6b698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df6b698","MultiDynamicCollectionID":"d2924963","SectionName":"BvA.Summary","BlockName":"B1","VenaRangeType":8,"DimensionIdStr":"-1","MemberIdStr":"-1","DimensionId":-1,"MemberId":-1,"Inc":""},"_vena_MDYNR_SBvA.Summary_BB1_d6f1b2f4_812547c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812547c1","MultiDynamicCollectionID":"d6f1b2f4","SectionName":"BvA.Summary","BlockName":"B1","VenaRangeType":8,"DimensionIdStr":"-1","MemberIdStr":"-1","DimensionId":-1,"MemberId":-1,"Inc":""},"_vena_MDYNR_SBvA.Summary_BB1_d6f1b2f4_c37ae499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37ae499","MultiDynamicCollectionID":"d6f1b2f4","SectionName":"BvA.Summary","BlockName":"B1","VenaRangeType":8,"DimensionIdStr":"-1","MemberIdStr":"-1","DimensionId":-1,"MemberId":-1,"Inc":""},"_vena_MDYNR_SBvA.Summary_BB1_d6f1b2f4_d91e8682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91e8682","MultiDynamicCollectionID":"d6f1b2f4","SectionName":"BvA.Summary","BlockName":"B1","VenaRangeType":8,"DimensionIdStr":"-1","MemberIdStr":"-1","DimensionId":-1,"MemberId":-1,"Inc":""},"_vena_MDYNR_SBvA.Summary_BB1_f93cfacc_326199c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326199c9","MultiDynamicCollectionID":"f93cfacc","SectionName":"BvA.Summary","BlockName":"B1","VenaRangeType":8,"DimensionIdStr":"-1","MemberIdStr":"-1","DimensionId":-1,"MemberId":-1,"Inc":""},"_vena_MDYNR_SBvA.Summary_BB1_f93cfacc_798aa078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798aa078","MultiDynamicCollectionID":"f93cfacc","SectionName":"BvA.Summary","BlockName":"B1","VenaRangeType":8,"DimensionIdStr":"-1","MemberIdStr":"-1","DimensionId":-1,"MemberId":-1,"Inc":""},"_vena_MDYNR_SBvA.Summary_BB1_f93cfacc_79d06988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79d06988","MultiDynamicCollectionID":"f93cfacc","SectionName":"BvA.Summary","BlockName":"B1","VenaRangeType":8,"DimensionIdStr":"-1","MemberIdStr":"-1","DimensionId":-1,"MemberId":-1,"Inc":""},"_vena_MDYNR_SBvA_BB1_2aae1c7_2bfaf6d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2bfaf6d1","MultiDynamicCollectionID":"2aae1c7","SectionName":"BvA","BlockName":"B1","VenaRangeType":8,"DimensionIdStr":"-1","MemberIdStr":"-1","DimensionId":-1,"MemberId":-1,"Inc":""},"_vena_MDYNR_SBvA_BB1_2aae1c7_826d0130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826d0130","MultiDynamicCollectionID":"2aae1c7","SectionName":"BvA","BlockName":"B1","VenaRangeType":8,"DimensionIdStr":"-1","MemberIdStr":"-1","DimensionId":-1,"MemberId":-1,"Inc":""},"_vena_MDYNR_SBvA_BB1_2aae1c7_9501d475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9501d475","MultiDynamicCollectionID":"2aae1c7","SectionName":"BvA","BlockName":"B1","VenaRangeType":8,"DimensionIdStr":"-1","MemberIdStr":"-1","DimensionId":-1,"MemberId":-1,"Inc":""},"_vena_MDYNR_SBvA_BB1_49e28ff1_11e71707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11e71707","MultiDynamicCollectionID":"49e28ff1","SectionName":"BvA","BlockName":"B1","VenaRangeType":8,"DimensionIdStr":"-1","MemberIdStr":"-1","DimensionId":-1,"MemberId":-1,"Inc":""},"_vena_MDYNR_SBvA_BB1_49e28ff1_19cce95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19cce95d","MultiDynamicCollectionID":"49e28ff1","SectionName":"BvA","BlockName":"B1","VenaRangeType":8,"DimensionIdStr":"-1","MemberIdStr":"-1","DimensionId":-1,"MemberId":-1,"Inc":""},"_vena_MDYNR_SBvA_BB1_49e28ff1_98cd66d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98cd66d4","MultiDynamicCollectionID":"49e28ff1","SectionName":"BvA","BlockName":"B1","VenaRangeType":8,"DimensionIdStr":"-1","MemberIdStr":"-1","DimensionId":-1,"MemberId":-1,"Inc":""},"_vena_MDYNR_SBvA_BB1_4f00b3e6_5c76ac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c76aca","MultiDynamicCollectionID":"4f00b3e6","SectionName":"BvA","BlockName":"B1","VenaRangeType":8,"DimensionIdStr":"-1","MemberIdStr":"-1","DimensionId":-1,"MemberId":-1,"Inc":""},"_vena_MDYNR_SBvA_BB1_4f00b3e6_aad4169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ad4169d","MultiDynamicCollectionID":"4f00b3e6","SectionName":"BvA","BlockName":"B1","VenaRangeType":8,"DimensionIdStr":"-1","MemberIdStr":"-1","DimensionId":-1,"MemberId":-1,"Inc":""},"_vena_MDYNR_SBvA_BB1_4f00b3e6_f6976cb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6976cbb","MultiDynamicCollectionID":"4f00b3e6","SectionName":"BvA","BlockName":"B1","VenaRangeType":8,"DimensionIdStr":"-1","MemberIdStr":"-1","DimensionId":-1,"MemberId":-1,"Inc":""},"_vena_MDYNR_SBvA_BB1_6b4dd3dd_10690c3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10690c3d","MultiDynamicCollectionID":"6b4dd3dd","SectionName":"BvA","BlockName":"B1","VenaRangeType":8,"DimensionIdStr":"-1","MemberIdStr":"-1","DimensionId":-1,"MemberId":-1,"Inc":""},"_vena_MDYNR_SBvA_BB1_6b4dd3dd_486446b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486446b8","MultiDynamicCollectionID":"6b4dd3dd","SectionName":"BvA","BlockName":"B1","VenaRangeType":8,"DimensionIdStr":"-1","MemberIdStr":"-1","DimensionId":-1,"MemberId":-1,"Inc":""},"_vena_MDYNR_SBvA_BB1_6b4dd3dd_ded91e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ed91e57","MultiDynamicCollectionID":"6b4dd3dd","SectionName":"BvA","BlockName":"B1","VenaRangeType":8,"DimensionIdStr":"-1","MemberIdStr":"-1","DimensionId":-1,"MemberId":-1,"Inc":""},"_vena_MDYNR_SBvA_BB1_83189ef0_35aeb3f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35aeb3fc","MultiDynamicCollectionID":"83189ef0","SectionName":"BvA","BlockName":"B1","VenaRangeType":8,"DimensionIdStr":"-1","MemberIdStr":"-1","DimensionId":-1,"MemberId":-1,"Inc":""},"_vena_MDYNR_SBvA_BB1_83189ef0_e3a7670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3a7670d","MultiDynamicCollectionID":"83189ef0","SectionName":"BvA","BlockName":"B1","VenaRangeType":8,"DimensionIdStr":"-1","MemberIdStr":"-1","DimensionId":-1,"MemberId":-1,"Inc":""},"_vena_MDYNR_SBvA_BB1_83189ef0_eb47d5c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b47d5ce","MultiDynamicCollectionID":"83189ef0","SectionName":"BvA","BlockName":"B1","VenaRangeType":8,"DimensionIdStr":"-1","MemberIdStr":"-1","DimensionId":-1,"MemberId":-1,"Inc":""},"_vena_MDYNR_SBvA_BB1_85c4a6c_3b6e94b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b6e94b7","MultiDynamicCollectionID":"85c4a6c","SectionName":"BvA","BlockName":"B1","VenaRangeType":8,"DimensionIdStr":"-1","MemberIdStr":"-1","DimensionId":-1,"MemberId":-1,"Inc":""},"_vena_MDYNR_SBvA_BB1_85c4a6c_87d59c03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87d59c03","MultiDynamicCollectionID":"85c4a6c","SectionName":"BvA","BlockName":"B1","VenaRangeType":8,"DimensionIdStr":"-1","MemberIdStr":"-1","DimensionId":-1,"MemberId":-1,"Inc":""},"_vena_MDYNR_SBvA_BB1_85c4a6c_8d7811f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d7811f3","MultiDynamicCollectionID":"85c4a6c","SectionName":"BvA","BlockName":"B1","VenaRangeType":8,"DimensionIdStr":"-1","MemberIdStr":"-1","DimensionId":-1,"MemberId":-1,"Inc":""},"_vena_MDYNR_SBvA_BB1_b4f6f525_1c5cee8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c5cee8d","MultiDynamicCollectionID":"b4f6f525","SectionName":"BvA","BlockName":"B1","VenaRangeType":8,"DimensionIdStr":"-1","MemberIdStr":"-1","DimensionId":-1,"MemberId":-1,"Inc":""},"_vena_MDYNR_SBvA_BB1_b4f6f525_1fdca025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fdca025","MultiDynamicCollectionID":"b4f6f525","SectionName":"BvA","BlockName":"B1","VenaRangeType":8,"DimensionIdStr":"-1","MemberIdStr":"-1","DimensionId":-1,"MemberId":-1,"Inc":""},"_vena_MDYNR_SBvA_BB1_b4f6f525_e3fa3c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3fa3c27","MultiDynamicCollectionID":"b4f6f525","SectionName":"BvA","BlockName":"B1","VenaRangeType":8,"DimensionIdStr":"-1","MemberIdStr":"-1","DimensionId":-1,"MemberId":-1,"Inc":""},"_vena_MDYNR_SBvA_BB1_bf114e15_4ade1c7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ade1c7f","MultiDynamicCollectionID":"bf114e15","SectionName":"BvA","BlockName":"B1","VenaRangeType":8,"DimensionIdStr":"-1","MemberIdStr":"-1","DimensionId":-1,"MemberId":-1,"Inc":""},"_vena_MDYNR_SBvA_BB1_bf114e15_53af671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53af671a","MultiDynamicCollectionID":"bf114e15","SectionName":"BvA","BlockName":"B1","VenaRangeType":8,"DimensionIdStr":"-1","MemberIdStr":"-1","DimensionId":-1,"MemberId":-1,"Inc":""},"_vena_MDYNR_SBvA_BB1_bf114e15_f37dda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37dda31","MultiDynamicCollectionID":"bf114e15","SectionName":"BvA","BlockName":"B1","VenaRangeType":8,"DimensionIdStr":"-1","MemberIdStr":"-1","DimensionId":-1,"MemberId":-1,"Inc":""},"_vena_MDYNR_SBvA_BB1_e5185bef_276b4f51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276b4f51","MultiDynamicCollectionID":"e5185bef","SectionName":"BvA","BlockName":"B1","VenaRangeType":8,"DimensionIdStr":"-1","MemberIdStr":"-1","DimensionId":-1,"MemberId":-1,"Inc":""},"_vena_MDYNR_SBvA_BB1_e5185bef_65b6b1a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65b6b1a1","MultiDynamicCollectionID":"e5185bef","SectionName":"BvA","BlockName":"B1","VenaRangeType":8,"DimensionIdStr":"-1","MemberIdStr":"-1","DimensionId":-1,"MemberId":-1,"Inc":""},"_vena_MDYNR_SBvA_BB1_e5185bef_b3e2bb87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3e2bb87","MultiDynamicCollectionID":"e5185bef","SectionName":"BvA","BlockName":"B1","VenaRangeType":8,"DimensionIdStr":"-1","MemberIdStr":"-1","DimensionId":-1,"MemberId":-1,"Inc":""},"_vena_MDYNR_SBvA_BB1_f26e5db7_6670f10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6670f10a","MultiDynamicCollectionID":"f26e5db7","SectionName":"BvA","BlockName":"B1","VenaRangeType":8,"DimensionIdStr":"-1","MemberIdStr":"-1","DimensionId":-1,"MemberId":-1,"Inc":""},"_vena_MDYNR_SBvA_BB1_f26e5db7_8b87052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b87052c","MultiDynamicCollectionID":"f26e5db7","SectionName":"BvA","BlockName":"B1","VenaRangeType":8,"DimensionIdStr":"-1","MemberIdStr":"-1","DimensionId":-1,"MemberId":-1,"Inc":""},"_vena_MDYNR_SBvA_BB1_f26e5db7_9b1c9839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b1c9839","MultiDynamicCollectionID":"f26e5db7","SectionName":"BvA","BlockName":"B1","VenaRangeType":8,"DimensionIdStr":"-1","MemberIdStr":"-1","DimensionId":-1,"MemberId":-1,"Inc":""},"_vena_MDYNR_SIS.T12_BB1_2e4a1898_3af9f29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af9f29c","MultiDynamicCollectionID":"2e4a1898","SectionName":"IS.T12","BlockName":"B1","VenaRangeType":8,"DimensionIdStr":"-1","MemberIdStr":"-1","DimensionId":-1,"MemberId":-1,"Inc":""},"_vena_MDYNR_SIS.T12_BB1_2e4a1898_55a9d5a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55a9d5a3","MultiDynamicCollectionID":"2e4a1898","SectionName":"IS.T12","BlockName":"B1","VenaRangeType":8,"DimensionIdStr":"-1","MemberIdStr":"-1","DimensionId":-1,"MemberId":-1,"Inc":""},"_vena_MDYNR_SIS.T12_BB1_2e4a1898_83a0681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83a0681d","MultiDynamicCollectionID":"2e4a1898","SectionName":"IS.T12","BlockName":"B1","VenaRangeType":8,"DimensionIdStr":"-1","MemberIdStr":"-1","DimensionId":-1,"MemberId":-1,"Inc":""},"_vena_MDYNR_SIS.T12_BB1_32ae537e_5722b4d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5722b4db","MultiDynamicCollectionID":"32ae537e","SectionName":"IS.T12","BlockName":"B1","VenaRangeType":8,"DimensionIdStr":"-1","MemberIdStr":"-1","DimensionId":-1,"MemberId":-1,"Inc":""},"_vena_MDYNR_SIS.T12_BB1_32ae537e_85b8462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85b8462","MultiDynamicCollectionID":"32ae537e","SectionName":"IS.T12","BlockName":"B1","VenaRangeType":8,"DimensionIdStr":"-1","MemberIdStr":"-1","DimensionId":-1,"MemberId":-1,"Inc":""},"_vena_MDYNR_SIS.T12_BB1_32ae537e_a16e0265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16e0265","MultiDynamicCollectionID":"32ae537e","SectionName":"IS.T12","BlockName":"B1","VenaRangeType":8,"DimensionIdStr":"-1","MemberIdStr":"-1","DimensionId":-1,"MemberId":-1,"Inc":""},"_vena_MDYNR_SIS.T12_BB1_3921ea75_a8377115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8377115","MultiDynamicCollectionID":"3921ea75","SectionName":"IS.T12","BlockName":"B1","VenaRangeType":8,"DimensionIdStr":"-1","MemberIdStr":"-1","DimensionId":-1,"MemberId":-1,"Inc":""},"_vena_MDYNR_SIS.T12_BB1_3921ea75_a9c46e9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9c46e9a","MultiDynamicCollectionID":"3921ea75","SectionName":"IS.T12","BlockName":"B1","VenaRangeType":8,"DimensionIdStr":"-1","MemberIdStr":"-1","DimensionId":-1,"MemberId":-1,"Inc":""},"_vena_MDYNR_SIS.T12_BB1_3921ea75_bf4757b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f4757b2","MultiDynamicCollectionID":"3921ea75","SectionName":"IS.T12","BlockName":"B1","VenaRangeType":8,"DimensionIdStr":"-1","MemberIdStr":"-1","DimensionId":-1,"MemberId":-1,"Inc":""},"_vena_MDYNR_SIS.T12_BB1_3a04b4bb_5c9c5b3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c9c5b3e","MultiDynamicCollectionID":"3a04b4bb","SectionName":"IS.T12","BlockName":"B1","VenaRangeType":8,"DimensionIdStr":"-1","MemberIdStr":"-1","DimensionId":-1,"MemberId":-1,"Inc":""},"_vena_MDYNR_SIS.T12_BB1_3a04b4bb_a30e665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30e665f","MultiDynamicCollectionID":"3a04b4bb","SectionName":"IS.T12","BlockName":"B1","VenaRangeType":8,"DimensionIdStr":"-1","MemberIdStr":"-1","DimensionId":-1,"MemberId":-1,"Inc":""},"_vena_MDYNR_SIS.T12_BB1_3a04b4bb_ce4108a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e4108ad","MultiDynamicCollectionID":"3a04b4bb","SectionName":"IS.T12","BlockName":"B1","VenaRangeType":8,"DimensionIdStr":"-1","MemberIdStr":"-1","DimensionId":-1,"MemberId":-1,"Inc":""},"_vena_MDYNR_SIS.T12_BB1_41deba12_6082b7c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6082b7c1","MultiDynamicCollectionID":"41deba12","SectionName":"IS.T12","BlockName":"B1","VenaRangeType":8,"DimensionIdStr":"-1","MemberIdStr":"-1","DimensionId":-1,"MemberId":-1,"Inc":""},"_vena_MDYNR_SIS.T12_BB1_41deba12_732b7b5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732b7b5d","MultiDynamicCollectionID":"41deba12","SectionName":"IS.T12","BlockName":"B1","VenaRangeType":8,"DimensionIdStr":"-1","MemberIdStr":"-1","DimensionId":-1,"MemberId":-1,"Inc":""},"_vena_MDYNR_SIS.T12_BB1_41deba12_9f69d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f69d27","MultiDynamicCollectionID":"41deba12","SectionName":"IS.T12","BlockName":"B1","VenaRangeType":8,"DimensionIdStr":"-1","MemberIdStr":"-1","DimensionId":-1,"MemberId":-1,"Inc":""},"_vena_MDYNR_SIS.T12_BB1_4765fc63_7670da59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7670da59","MultiDynamicCollectionID":"4765fc63","SectionName":"IS.T12","BlockName":"B1","VenaRangeType":8,"DimensionIdStr":"-1","MemberIdStr":"-1","DimensionId":-1,"MemberId":-1,"Inc":""},"_vena_MDYNR_SIS.T12_BB1_4765fc63_8222b5b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8222b5b4","MultiDynamicCollectionID":"4765fc63","SectionName":"IS.T12","BlockName":"B1","VenaRangeType":8,"DimensionIdStr":"-1","MemberIdStr":"-1","DimensionId":-1,"MemberId":-1,"Inc":""},"_vena_MDYNR_SIS.T12_BB1_4765fc63_9c0d7301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c0d7301","MultiDynamicCollectionID":"4765fc63","SectionName":"IS.T12","BlockName":"B1","VenaRangeType":8,"DimensionIdStr":"-1","MemberIdStr":"-1","DimensionId":-1,"MemberId":-1,"Inc":""},"_vena_MDYNR_SIS.T12_BB1_4b13016b_23fdc815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23fdc815","MultiDynamicCollectionID":"4b13016b","SectionName":"IS.T12","BlockName":"B1","VenaRangeType":8,"DimensionIdStr":"-1","MemberIdStr":"-1","DimensionId":-1,"MemberId":-1,"Inc":""},"_vena_MDYNR_SIS.T12_BB1_4b13016b_2d371500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2d371500","MultiDynamicCollectionID":"4b13016b","SectionName":"IS.T12","BlockName":"B1","VenaRangeType":8,"DimensionIdStr":"-1","MemberIdStr":"-1","DimensionId":-1,"MemberId":-1,"Inc":""},"_vena_MDYNR_SIS.T12_BB1_4b13016b_5ef3a72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ef3a72e","MultiDynamicCollectionID":"4b13016b","SectionName":"IS.T12","BlockName":"B1","VenaRangeType":8,"DimensionIdStr":"-1","MemberIdStr":"-1","DimensionId":-1,"MemberId":-1,"Inc":""},"_vena_MDYNR_SIS.T12_BB1_4ddefa42_53427a5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53427a5a","MultiDynamicCollectionID":"4ddefa42","SectionName":"IS.T12","BlockName":"B1","VenaRangeType":8,"DimensionIdStr":"-1","MemberIdStr":"-1","DimensionId":-1,"MemberId":-1,"Inc":""},"_vena_MDYNR_SIS.T12_BB1_4ddefa42_8a9c0047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a9c0047","MultiDynamicCollectionID":"4ddefa42","SectionName":"IS.T12","BlockName":"B1","VenaRangeType":8,"DimensionIdStr":"-1","MemberIdStr":"-1","DimensionId":-1,"MemberId":-1,"Inc":""},"_vena_MDYNR_SIS.T12_BB1_4ddefa42_91b778d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91b778da","MultiDynamicCollectionID":"4ddefa42","SectionName":"IS.T12","BlockName":"B1","VenaRangeType":8,"DimensionIdStr":"-1","MemberIdStr":"-1","DimensionId":-1,"MemberId":-1,"Inc":""},"_vena_MDYNR_SIS.T12_BB1_50d79129_41c4124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41c4124c","MultiDynamicCollectionID":"50d79129","SectionName":"IS.T12","BlockName":"B1","VenaRangeType":8,"DimensionIdStr":"-1","MemberIdStr":"-1","DimensionId":-1,"MemberId":-1,"Inc":""},"_vena_MDYNR_SIS.T12_BB1_50d79129_9b829f47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b829f47","MultiDynamicCollectionID":"50d79129","SectionName":"IS.T12","BlockName":"B1","VenaRangeType":8,"DimensionIdStr":"-1","MemberIdStr":"-1","DimensionId":-1,"MemberId":-1,"Inc":""},"_vena_MDYNR_SIS.T12_BB1_50d79129_ee767791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e767791","MultiDynamicCollectionID":"50d79129","SectionName":"IS.T12","BlockName":"B1","VenaRangeType":8,"DimensionIdStr":"-1","MemberIdStr":"-1","DimensionId":-1,"MemberId":-1,"Inc":""},"_vena_MDYNR_SIS.T12_BB1_6ada9049_417fc846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417fc846","MultiDynamicCollectionID":"6ada9049","SectionName":"IS.T12","BlockName":"B1","VenaRangeType":8,"DimensionIdStr":"-1","MemberIdStr":"-1","DimensionId":-1,"MemberId":-1,"Inc":""},"_vena_MDYNR_SIS.T12_BB1_6ada9049_8fdccfd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fdccfda","MultiDynamicCollectionID":"6ada9049","SectionName":"IS.T12","BlockName":"B1","VenaRangeType":8,"DimensionIdStr":"-1","MemberIdStr":"-1","DimensionId":-1,"MemberId":-1,"Inc":""},"_vena_MDYNR_SIS.T12_BB1_6ada9049_f520c743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520c743","MultiDynamicCollectionID":"6ada9049","SectionName":"IS.T12","BlockName":"B1","VenaRangeType":8,"DimensionIdStr":"-1","MemberIdStr":"-1","DimensionId":-1,"MemberId":-1,"Inc":""},"_vena_MDYNR_SIS.T12_BB1_6e8d5d41_62e4cdb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62e4cdb7","MultiDynamicCollectionID":"6e8d5d41","SectionName":"IS.T12","BlockName":"B1","VenaRangeType":8,"DimensionIdStr":"-1","MemberIdStr":"-1","DimensionId":-1,"MemberId":-1,"Inc":""},"_vena_MDYNR_SIS.T12_BB1_6e8d5d41_a00132a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00132ae","MultiDynamicCollectionID":"6e8d5d41","SectionName":"IS.T12","BlockName":"B1","VenaRangeType":8,"DimensionIdStr":"-1","MemberIdStr":"-1","DimensionId":-1,"MemberId":-1,"Inc":""},"_vena_MDYNR_SIS.T12_BB1_6e8d5d41_d877a29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877a29b","MultiDynamicCollectionID":"6e8d5d41","SectionName":"IS.T12","BlockName":"B1","VenaRangeType":8,"DimensionIdStr":"-1","MemberIdStr":"-1","DimensionId":-1,"MemberId":-1,"Inc":""},"_vena_MDYNR_SIS.T12_BB1_7ab2b44b_11ae656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11ae656a","MultiDynamicCollectionID":"7ab2b44b","SectionName":"IS.T12","BlockName":"B1","VenaRangeType":8,"DimensionIdStr":"-1","MemberIdStr":"-1","DimensionId":-1,"MemberId":-1,"Inc":""},"_vena_MDYNR_SIS.T12_BB1_7ab2b44b_9ecf39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ecf39e","MultiDynamicCollectionID":"7ab2b44b","SectionName":"IS.T12","BlockName":"B1","VenaRangeType":8,"DimensionIdStr":"-1","MemberIdStr":"-1","DimensionId":-1,"MemberId":-1,"Inc":""},"_vena_MDYNR_SIS.T12_BB1_7ab2b44b_a06d1405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06d1405","MultiDynamicCollectionID":"7ab2b44b","SectionName":"IS.T12","BlockName":"B1","VenaRangeType":8,"DimensionIdStr":"-1","MemberIdStr":"-1","DimensionId":-1,"MemberId":-1,"Inc":""},"_vena_MDYNR_SIS.T12_BB1_7f127280_13facc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13facc57","MultiDynamicCollectionID":"7f127280","SectionName":"IS.T12","BlockName":"B1","VenaRangeType":8,"DimensionIdStr":"-1","MemberIdStr":"-1","DimensionId":-1,"MemberId":-1,"Inc":""},"_vena_MDYNR_SIS.T12_BB1_7f127280_31d57466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31d57466","MultiDynamicCollectionID":"7f127280","SectionName":"IS.T12","BlockName":"B1","VenaRangeType":8,"DimensionIdStr":"-1","MemberIdStr":"-1","DimensionId":-1,"MemberId":-1,"Inc":""},"_vena_MDYNR_SIS.T12_BB1_7f127280_a8e9403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8e9403e","MultiDynamicCollectionID":"7f127280","SectionName":"IS.T12","BlockName":"B1","VenaRangeType":8,"DimensionIdStr":"-1","MemberIdStr":"-1","DimensionId":-1,"MemberId":-1,"Inc":""},"_vena_MDYNR_SIS.T12_BB1_ca4814ac_9a415c2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a415c2b","MultiDynamicCollectionID":"ca4814ac","SectionName":"IS.T12","BlockName":"B1","VenaRangeType":8,"DimensionIdStr":"-1","MemberIdStr":"-1","DimensionId":-1,"MemberId":-1,"Inc":""},"_vena_MDYNR_SIS.T12_BB1_ca4814ac_c9116ea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9116eac","MultiDynamicCollectionID":"ca4814ac","SectionName":"IS.T12","BlockName":"B1","VenaRangeType":8,"DimensionIdStr":"-1","MemberIdStr":"-1","DimensionId":-1,"MemberId":-1,"Inc":""},"_vena_MDYNR_SIS.T12_BB1_ca4814ac_fdd3c85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dd3c85a","MultiDynamicCollectionID":"ca4814ac","SectionName":"IS.T12","BlockName":"B1","VenaRangeType":8,"DimensionIdStr":"-1","MemberIdStr":"-1","DimensionId":-1,"MemberId":-1,"Inc":""},"_vena_MDYNR_SIS.T12_BB1_cf114b71_15e7244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15e7244","MultiDynamicCollectionID":"cf114b71","SectionName":"IS.T12","BlockName":"B1","VenaRangeType":8,"DimensionIdStr":"-1","MemberIdStr":"-1","DimensionId":-1,"MemberId":-1,"Inc":""},"_vena_MDYNR_SIS.T12_BB1_cf114b71_6ba9e0a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ba9e0a7","MultiDynamicCollectionID":"cf114b71","SectionName":"IS.T12","BlockName":"B1","VenaRangeType":8,"DimensionIdStr":"-1","MemberIdStr":"-1","DimensionId":-1,"MemberId":-1,"Inc":""},"_vena_MDYNR_SIS.T12_BB1_cf114b71_e7d498d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e7d498d9","MultiDynamicCollectionID":"cf114b71","SectionName":"IS.T12","BlockName":"B1","VenaRangeType":8,"DimensionIdStr":"-1","MemberIdStr":"-1","DimensionId":-1,"MemberId":-1,"Inc":""},"_vena_MDYNR_SIS.T12_BB1_f0df3387_16f8b654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16f8b654","MultiDynamicCollectionID":"f0df3387","SectionName":"IS.T12","BlockName":"B1","VenaRangeType":8,"DimensionIdStr":"-1","MemberIdStr":"-1","DimensionId":-1,"MemberId":-1,"Inc":""},"_vena_MDYNR_SIS.T12_BB1_f0df3387_9c87c84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c87c84f","MultiDynamicCollectionID":"f0df3387","SectionName":"IS.T12","BlockName":"B1","VenaRangeType":8,"DimensionIdStr":"-1","MemberIdStr":"-1","DimensionId":-1,"MemberId":-1,"Inc":""},"_vena_MDYNR_SIS.T12_BB1_f0df3387_f6127d3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6127d3c","MultiDynamicCollectionID":"f0df3387","SectionName":"IS.T12","BlockName":"B1","VenaRangeType":8,"DimensionIdStr":"-1","MemberIdStr":"-1","DimensionId":-1,"MemberId":-1,"Inc":""},"_vena_MDYNR_SSummary_BB1_4c17e3b7_5ee6fe6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ee6fe6c","MultiDynamicCollectionID":"4c17e3b7","SectionName":"Summary","BlockName":"B1","VenaRangeType":8,"DimensionIdStr":"-1","MemberIdStr":"-1","DimensionId":-1,"MemberId":-1,"Inc":""},"_vena_MDYNR_SSummary_BB1_4c17e3b7_f8ca6f9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8ca6f9d","MultiDynamicCollectionID":"4c17e3b7","SectionName":"Summary","BlockName":"B1","VenaRangeType":8,"DimensionIdStr":"-1","MemberIdStr":"-1","DimensionId":-1,"MemberId":-1,"Inc":""},"_vena_MDYNR_SSummary_BB1_4c17e3b7_fbbbd67f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bbbd67f","MultiDynamicCollectionID":"4c17e3b7","SectionName":"Summary","BlockName":"B1","VenaRangeType":8,"DimensionIdStr":"-1","MemberIdStr":"-1","DimensionId":-1,"MemberId":-1,"Inc":""},"_vena_MDYNR_SSummary_BB1_589458fc_a30480f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30480f7","MultiDynamicCollectionID":"589458fc","SectionName":"Summary","BlockName":"B1","VenaRangeType":8,"DimensionIdStr":"-1","MemberIdStr":"-1","DimensionId":-1,"MemberId":-1,"Inc":""},"_vena_MDYNR_SSummary_BB1_589458fc_bdc5e37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dc5e37a","MultiDynamicCollectionID":"589458fc","SectionName":"Summary","BlockName":"B1","VenaRangeType":8,"DimensionIdStr":"-1","MemberIdStr":"-1","DimensionId":-1,"MemberId":-1,"Inc":""},"_vena_MDYNR_SSummary_BB1_589458fc_c24882c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24882c0","MultiDynamicCollectionID":"589458fc","SectionName":"Summary","BlockName":"B1","VenaRangeType":8,"DimensionIdStr":"-1","MemberIdStr":"-1","DimensionId":-1,"MemberId":-1,"Inc":""},"_vena_MDYNR_SSummary_BB1_61280735_193b5734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193b5734","MultiDynamicCollectionID":"61280735","SectionName":"Summary","BlockName":"B1","VenaRangeType":8,"DimensionIdStr":"-1","MemberIdStr":"-1","DimensionId":-1,"MemberId":-1,"Inc":""},"_vena_MDYNR_SSummary_BB1_61280735_696d1508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696d1508","MultiDynamicCollectionID":"61280735","SectionName":"Summary","BlockName":"B1","VenaRangeType":8,"DimensionIdStr":"-1","MemberIdStr":"-1","DimensionId":-1,"MemberId":-1,"Inc":""},"_vena_MDYNR_SSummary_BB1_61280735_b52d23a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52d23a3","MultiDynamicCollectionID":"61280735","SectionName":"Summary","BlockName":"B1","VenaRangeType":8,"DimensionIdStr":"-1","MemberIdStr":"-1","DimensionId":-1,"MemberId":-1,"Inc":""},"_vena_MDYNR_SSummary_BB1_72e258e1_8c1bd9f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c1bd9fa","MultiDynamicCollectionID":"72e258e1","SectionName":"Summary","BlockName":"B1","VenaRangeType":8,"DimensionIdStr":"-1","MemberIdStr":"-1","DimensionId":-1,"MemberId":-1,"Inc":""},"_vena_MDYNR_SSummary_BB1_72e258e1_c1de9a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1de9a61","MultiDynamicCollectionID":"72e258e1","SectionName":"Summary","BlockName":"B1","VenaRangeType":8,"DimensionIdStr":"-1","MemberIdStr":"-1","DimensionId":-1,"MemberId":-1,"Inc":""},"_vena_MDYNR_SSummary_BB1_72e258e1_ca2bb1ca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a2bb1ca","MultiDynamicCollectionID":"72e258e1","SectionName":"Summary","BlockName":"B1","VenaRangeType":8,"DimensionIdStr":"-1","MemberIdStr":"-1","DimensionId":-1,"MemberId":-1,"Inc":""},"_vena_MDYNR_SSummary_BB1_82cad14a_5a8fa427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5a8fa427","MultiDynamicCollectionID":"82cad14a","SectionName":"Summary","BlockName":"B1","VenaRangeType":8,"DimensionIdStr":"-1","MemberIdStr":"-1","DimensionId":-1,"MemberId":-1,"Inc":""},"_vena_MDYNR_SSummary_BB1_82cad14a_7823f171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7823f171","MultiDynamicCollectionID":"82cad14a","SectionName":"Summary","BlockName":"B1","VenaRangeType":8,"DimensionIdStr":"-1","MemberIdStr":"-1","DimensionId":-1,"MemberId":-1,"Inc":""},"_vena_MDYNR_SSummary_BB1_82cad14a_d0c69f66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0c69f66","MultiDynamicCollectionID":"82cad14a","SectionName":"Summary","BlockName":"B1","VenaRangeType":8,"DimensionIdStr":"-1","MemberIdStr":"-1","DimensionId":-1,"MemberId":-1,"Inc":""},"_vena_MDYNR_SSummary_BB1_8e5455ba_834e2fd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834e2fdc","MultiDynamicCollectionID":"8e5455ba","SectionName":"Summary","BlockName":"B1","VenaRangeType":8,"DimensionIdStr":"-1","MemberIdStr":"-1","DimensionId":-1,"MemberId":-1,"Inc":""},"_vena_MDYNR_SSummary_BB1_8e5455ba_9b96df0c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9b96df0c","MultiDynamicCollectionID":"8e5455ba","SectionName":"Summary","BlockName":"B1","VenaRangeType":8,"DimensionIdStr":"-1","MemberIdStr":"-1","DimensionId":-1,"MemberId":-1,"Inc":""},"_vena_MDYNR_SSummary_BB1_8e5455ba_b8838418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8838418","MultiDynamicCollectionID":"8e5455ba","SectionName":"Summary","BlockName":"B1","VenaRangeType":8,"DimensionIdStr":"-1","MemberIdStr":"-1","DimensionId":-1,"MemberId":-1,"Inc":""},"_vena_MDYNR_SSummary_BB1_9866c594_19ede1e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19ede1e2","MultiDynamicCollectionID":"9866c594","SectionName":"Summary","BlockName":"B1","VenaRangeType":8,"DimensionIdStr":"-1","MemberIdStr":"-1","DimensionId":-1,"MemberId":-1,"Inc":""},"_vena_MDYNR_SSummary_BB1_9866c594_6d8de551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d8de551","MultiDynamicCollectionID":"9866c594","SectionName":"Summary","BlockName":"B1","VenaRangeType":8,"DimensionIdStr":"-1","MemberIdStr":"-1","DimensionId":-1,"MemberId":-1,"Inc":""},"_vena_MDYNR_SSummary_BB1_9866c594_da42c443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a42c443","MultiDynamicCollectionID":"9866c594","SectionName":"Summary","BlockName":"B1","VenaRangeType":8,"DimensionIdStr":"-1","MemberIdStr":"-1","DimensionId":-1,"MemberId":-1,"Inc":""},"_vena_MDYNR_SSummary_BB1_aeed5a20_1daaac07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1daaac07","MultiDynamicCollectionID":"aeed5a20","SectionName":"Summary","BlockName":"B1","VenaRangeType":8,"DimensionIdStr":"-1","MemberIdStr":"-1","DimensionId":-1,"MemberId":-1,"Inc":""},"_vena_MDYNR_SSummary_BB1_aeed5a20_b35f8337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b35f8337","MultiDynamicCollectionID":"aeed5a20","SectionName":"Summary","BlockName":"B1","VenaRangeType":8,"DimensionIdStr":"-1","MemberIdStr":"-1","DimensionId":-1,"MemberId":-1,"Inc":""},"_vena_MDYNR_SSummary_BB1_aeed5a20_c942874b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c942874b","MultiDynamicCollectionID":"aeed5a20","SectionName":"Summary","BlockName":"B1","VenaRangeType":8,"DimensionIdStr":"-1","MemberIdStr":"-1","DimensionId":-1,"MemberId":-1,"Inc":""},"_vena_MDYNR_SSummary_BB1_b069b1b2_a883302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883302","MultiDynamicCollectionID":"b069b1b2","SectionName":"Summary","BlockName":"B1","VenaRangeType":8,"DimensionIdStr":"-1","MemberIdStr":"-1","DimensionId":-1,"MemberId":-1,"Inc":""},"_vena_MDYNR_SSummary_BB1_b069b1b2_d8b2b9cd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d8b2b9cd","MultiDynamicCollectionID":"b069b1b2","SectionName":"Summary","BlockName":"B1","VenaRangeType":8,"DimensionIdStr":"-1","MemberIdStr":"-1","DimensionId":-1,"MemberId":-1,"Inc":""},"_vena_MDYNR_SSummary_BB1_b069b1b2_f259896e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f259896e","MultiDynamicCollectionID":"b069b1b2","SectionName":"Summary","BlockName":"B1","VenaRangeType":8,"DimensionIdStr":"-1","MemberIdStr":"-1","DimensionId":-1,"MemberId":-1,"Inc":""},"_vena_MDYNR_SSummary_BB1_fca14fb5_49b40df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49b40df1","MultiDynamicCollectionID":"fca14fb5","SectionName":"Summary","BlockName":"B1","VenaRangeType":8,"DimensionIdStr":"-1","MemberIdStr":"-1","DimensionId":-1,"MemberId":-1,"Inc":""},"_vena_MDYNR_SSummary_BB1_fca14fb5_643fd236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643fd236","MultiDynamicCollectionID":"fca14fb5","SectionName":"Summary","BlockName":"B1","VenaRangeType":8,"DimensionIdStr":"-1","MemberIdStr":"-1","DimensionId":-1,"MemberId":-1,"Inc":""},"_vena_MDYNR_SSummary_BB1_fca14fb5_a87a86c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true,"MultiDynamicRangeID":"a87a86c1","MultiDynamicCollectionID":"fca14fb5","SectionName":"Summary","BlockName":"B1","VenaRangeType":8,"DimensionIdStr":"-1","MemberIdStr":"-1","DimensionId":-1,"MemberId":-1,"Inc":""},"_vena_Selection_P_2_1095988366582874112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1095988366582874112","DimensionId":2,"MemberId":1095988366582874112,"Inc":""},"_vena_Selection_P_2_1095988366700314627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1095988366700314627","DimensionId":2,"MemberId":1095988366700314627,"Inc":""},"_vena_Selection_P_2_1095988366700314629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1095988366700314629","DimensionId":2,"MemberId":1095988366700314629,"Inc":""},"_vena_Selection_P_2_1095988366700314631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1095988366700314631","DimensionId":2,"MemberId":1095988366700314631,"Inc":""},"_vena_Selection_P_2_1095988366700314635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1095988366700314635","DimensionId":2,"MemberId":1095988366700314635,"Inc":""},"_vena_Selection_P_2_1095988366700314641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1095988366700314641","DimensionId":2,"MemberId":1095988366700314641,"Inc":""},"_vena_Selection_P_2_1095988366700314643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1095988366700314643","DimensionId":2,"MemberId":1095988366700314643,"Inc":""},"_vena_Selection_P_2_1095988366700314645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1095988366700314645","DimensionId":2,"MemberId":1095988366700314645,"Inc":""},"_vena_Selection_P_2_1101008240798597120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2","MemberIdStr":"1101008240798597120","DimensionId":2,"MemberId":1101008240798597120,"Inc":""},"_vena_Selection_P_3_651631429189107713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lection","BlockName":"","VenaRangeType":0,"DimensionIdStr":"3","MemberIdStr":"651631429189107713","DimensionId":3,"MemberId":651631429189107713,"Inc":""},"_vena_Setting_P_GV_941913347317301253":{"SourceGlobalVariableId":941913347317301253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etting","BlockName":"","VenaRangeType":0,"DimensionIdStr":"GV","MemberIdStr":"941913347317301253","DimensionId":-1,"MemberId":-1,"Inc":""},"_vena_Stats_B1_C_10_651629367827103747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"},"_vena_Stats_B1_C_10_651629367827103747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1"},"_vena_Stats_B1_C_10_651629367827103747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10"},"_vena_Stats_B1_C_10_651629367827103747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11"},"_vena_Stats_B1_C_10_651629367827103747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2"},"_vena_Stats_B1_C_10_651629367827103747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3"},"_vena_Stats_B1_C_10_651629367827103747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4"},"_vena_Stats_B1_C_10_651629367827103747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5"},"_vena_Stats_B1_C_10_651629367827103747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6"},"_vena_Stats_B1_C_10_651629367827103747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7"},"_vena_Stats_B1_C_10_651629367827103747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8"},"_vena_Stats_B1_C_10_651629367827103747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10","MemberIdStr":"651629367827103747","DimensionId":10,"MemberId":651629367827103747,"Inc":"9"},"_vena_Stats_B1_C_FV_7cc8369c0b744816a17486bee792b4d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"},"_vena_Stats_B1_C_FV_7cc8369c0b744816a17486bee792b4d5_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1"},"_vena_Stats_B1_C_FV_7cc8369c0b744816a17486bee792b4d5_10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10"},"_vena_Stats_B1_C_FV_7cc8369c0b744816a17486bee792b4d5_11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11"},"_vena_Stats_B1_C_FV_7cc8369c0b744816a17486bee792b4d5_2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2"},"_vena_Stats_B1_C_FV_7cc8369c0b744816a17486bee792b4d5_3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3"},"_vena_Stats_B1_C_FV_7cc8369c0b744816a17486bee792b4d5_4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4"},"_vena_Stats_B1_C_FV_7cc8369c0b744816a17486bee792b4d5_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5"},"_vena_Stats_B1_C_FV_7cc8369c0b744816a17486bee792b4d5_6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6"},"_vena_Stats_B1_C_FV_7cc8369c0b744816a17486bee792b4d5_7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7"},"_vena_Stats_B1_C_FV_7cc8369c0b744816a17486bee792b4d5_8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8"},"_vena_Stats_B1_C_FV_7cc8369c0b744816a17486bee792b4d5_9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7cc8369c0b744816a17486bee792b4d5","DimensionId":-1,"MemberId":-1,"Inc":"9"},"_vena_Stats_B1_C_FV_f4ddf33ff6224574ba096b1a5435ea67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"},"_vena_Stats_B1_C_FV_f4ddf33ff6224574ba096b1a5435ea67_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1"},"_vena_Stats_B1_C_FV_f4ddf33ff6224574ba096b1a5435ea67_10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10"},"_vena_Stats_B1_C_FV_f4ddf33ff6224574ba096b1a5435ea67_11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11"},"_vena_Stats_B1_C_FV_f4ddf33ff6224574ba096b1a5435ea67_2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2"},"_vena_Stats_B1_C_FV_f4ddf33ff6224574ba096b1a5435ea67_3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3"},"_vena_Stats_B1_C_FV_f4ddf33ff6224574ba096b1a5435ea67_4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4"},"_vena_Stats_B1_C_FV_f4ddf33ff6224574ba096b1a5435ea67_5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5"},"_vena_Stats_B1_C_FV_f4ddf33ff6224574ba096b1a5435ea67_6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6"},"_vena_Stats_B1_C_FV_f4ddf33ff6224574ba096b1a5435ea67_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7"},"_vena_Stats_B1_C_FV_f4ddf33ff6224574ba096b1a5435ea67_8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8"},"_vena_Stats_B1_C_FV_f4ddf33ff6224574ba096b1a5435ea67_9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2,"DimensionIdStr":"FV","MemberIdStr":"f4ddf33ff6224574ba096b1a5435ea67","DimensionId":-1,"MemberId":-1,"Inc":"9"},"_vena_Stats_B1_R_1_1100889239091019776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10"},"_vena_Stats_B1_R_1_1100889239091019776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11"},"_vena_Stats_B1_R_1_1100889239091019776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12"},"_vena_Stats_B1_R_1_1100889239091019776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13"},"_vena_Stats_B1_R_1_1100889239091019776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2"},"_vena_Stats_B1_R_1_1100889239091019776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3"},"_vena_Stats_B1_R_1_1100889239091019776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4"},"_vena_Stats_B1_R_1_1100889239091019776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5"},"_vena_Stats_B1_R_1_1100889239091019776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6"},"_vena_Stats_B1_R_1_1100889239091019776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7"},"_vena_Stats_B1_R_1_1100889239091019776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8"},"_vena_Stats_B1_R_1_1100889239091019776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1100889239091019776","DimensionId":1,"MemberId":1100889239091019776,"Inc":"9"},"_vena_Stats_B1_R_1_1100889239099408398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10"},"_vena_Stats_B1_R_1_1100889239099408398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11"},"_vena_Stats_B1_R_1_1100889239099408398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12"},"_vena_Stats_B1_R_1_1100889239099408398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13"},"_vena_Stats_B1_R_1_1100889239099408398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2"},"_vena_Stats_B1_R_1_1100889239099408398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3"},"_vena_Stats_B1_R_1_1100889239099408398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4"},"_vena_Stats_B1_R_1_1100889239099408398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5"},"_vena_Stats_B1_R_1_1100889239099408398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6"},"_vena_Stats_B1_R_1_1100889239099408398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7"},"_vena_Stats_B1_R_1_1100889239099408398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8"},"_vena_Stats_B1_R_1_1100889239099408398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1100889239099408398","DimensionId":1,"MemberId":1100889239099408398,"Inc":"9"},"_vena_Stats_B1_R_1_1100889239107797006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10"},"_vena_Stats_B1_R_1_1100889239107797006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11"},"_vena_Stats_B1_R_1_1100889239107797006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12"},"_vena_Stats_B1_R_1_1100889239107797006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13"},"_vena_Stats_B1_R_1_1100889239107797006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2"},"_vena_Stats_B1_R_1_1100889239107797006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3"},"_vena_Stats_B1_R_1_1100889239107797006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4"},"_vena_Stats_B1_R_1_1100889239107797006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5"},"_vena_Stats_B1_R_1_1100889239107797006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6"},"_vena_Stats_B1_R_1_1100889239107797006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7"},"_vena_Stats_B1_R_1_1100889239107797006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8"},"_vena_Stats_B1_R_1_1100889239107797006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1100889239107797006","DimensionId":1,"MemberId":1100889239107797006,"Inc":"9"},"_vena_Stats_B1_R_1_1100889239124574217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1100889239124574217","DimensionId":1,"MemberId":1100889239124574217,"Inc":""},"_vena_Stats_B1_R_1_1100889239128768520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1100889239128768520","DimensionId":1,"MemberId":1100889239128768520,"Inc":""},"_vena_Stats_B1_R_1_1100889239132962840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1100889239132962840","DimensionId":1,"MemberId":1100889239132962840,"Inc":""},"_vena_Stats_B1_R_1_1100889239137157128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1100889239137157128","DimensionId":1,"MemberId":1100889239137157128,"Inc":""},"_vena_Stats_B1_R_1_1100889239141351439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1100889239141351439","DimensionId":1,"MemberId":1100889239141351439,"Inc":""},"_vena_Stats_B1_R_1_1100889239141351441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1100889239141351441","DimensionId":1,"MemberId":1100889239141351441,"Inc":""},"_vena_Stats_B1_R_1_1100889239145545752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1100889239145545752","DimensionId":1,"MemberId":1100889239145545752,"Inc":""},"_vena_Stats_B1_R_1_1100889239153934350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1100889239153934350","DimensionId":1,"MemberId":1100889239153934350,"Inc":""},"_vena_Stats_B1_R_1_1100889239158128686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1100889239158128686","DimensionId":1,"MemberId":1100889239158128686,"Inc":""},"_vena_Stats_B1_R_1_1154997327192522752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1154997327192522752","DimensionId":1,"MemberId":1154997327192522752,"Inc":""},"_vena_Stats_B1_R_1_1154997387527585792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1154997387527585792","DimensionId":1,"MemberId":1154997387527585792,"Inc":""},"_vena_Stats_B1_R_1_1154997469285842944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1154997469285842944","DimensionId":1,"MemberId":1154997469285842944,"Inc":""},"_vena_Stats_B1_R_1_1154997554708480067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1154997554708480067","DimensionId":1,"MemberId":1154997554708480067,"Inc":""},"_vena_Stats_B1_R_1_1154997594863304704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1154997594863304704","DimensionId":1,"MemberId":1154997594863304704,"Inc":""},"_vena_Stats_B1_R_1_1154997656616042496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1154997656616042496","DimensionId":1,"MemberId":1154997656616042496,"Inc":""},"_vena_Stats_B1_R_1_1154997752620777472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1154997752620777472","DimensionId":1,"MemberId":1154997752620777472,"Inc":""},"_vena_Stats_B1_R_1_1157517565285236736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1157517565285236736","DimensionId":1,"MemberId":1157517565285236736,"Inc":""},"_vena_Stats_B1_R_1_1157520919825612800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1157520919825612800","DimensionId":1,"MemberId":1157520919825612800,"Inc":""},"_vena_Stats_B1_R_1_1157520962439741440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1157520962439741440","DimensionId":1,"MemberId":1157520962439741440,"Inc":""},"_vena_Stats_B1_R_1_1161478817983627264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1161478817983627264","DimensionId":1,"MemberId":1161478817983627264,"Inc":""},"_vena_Stats_B1_R_1_691119840308494336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1","MemberIdStr":"691119840308494336","DimensionId":1,"MemberId":691119840308494336,"Inc":""},"_vena_Stats_B1_R_3_1155000344470093824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"},"_vena_Stats_B1_R_3_1155000344470093824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10"},"_vena_Stats_B1_R_3_1155000344470093824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11"},"_vena_Stats_B1_R_3_1155000344470093824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12"},"_vena_Stats_B1_R_3_1155000344470093824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13"},"_vena_Stats_B1_R_3_1155000344470093824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14"},"_vena_Stats_B1_R_3_1155000344470093824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5"},"_vena_Stats_B1_R_3_1155000344470093824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6"},"_vena_Stats_B1_R_3_1155000344470093824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7"},"_vena_Stats_B1_R_3_1155000344470093824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8"},"_vena_Stats_B1_R_3_1155000344470093824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3","MemberIdStr":"1155000344470093824","DimensionId":3,"MemberId":1155000344470093824,"Inc":"9"},"_vena_Stats_B1_R_FV_385b1d086d8a4b8abf43c04eedb00d88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"},"_vena_Stats_B1_R_FV_385b1d086d8a4b8abf43c04eedb00d88_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"},"_vena_Stats_B1_R_FV_385b1d086d8a4b8abf43c04eedb00d88_10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10"},"_vena_Stats_B1_R_FV_385b1d086d8a4b8abf43c04eedb00d88_11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11"},"_vena_Stats_B1_R_FV_385b1d086d8a4b8abf43c04eedb00d88_12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12"},"_vena_Stats_B1_R_FV_385b1d086d8a4b8abf43c04eedb00d88_13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13"},"_vena_Stats_B1_R_FV_385b1d086d8a4b8abf43c04eedb00d88_14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14"},"_vena_Stats_B1_R_FV_385b1d086d8a4b8abf43c04eedb00d88_15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15"},"_vena_Stats_B1_R_FV_385b1d086d8a4b8abf43c04eedb00d88_16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16"},"_vena_Stats_B1_R_FV_385b1d086d8a4b8abf43c04eedb00d88_17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17"},"_vena_Stats_B1_R_FV_385b1d086d8a4b8abf43c04eedb00d88_18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18"},"_vena_Stats_B1_R_FV_385b1d086d8a4b8abf43c04eedb00d88_19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19"},"_vena_Stats_B1_R_FV_385b1d086d8a4b8abf43c04eedb00d88_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"},"_vena_Stats_B1_R_FV_385b1d086d8a4b8abf43c04eedb00d88_20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20"},"_vena_Stats_B1_R_FV_385b1d086d8a4b8abf43c04eedb00d88_21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21"},"_vena_Stats_B1_R_FV_385b1d086d8a4b8abf43c04eedb00d88_22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22"},"_vena_Stats_B1_R_FV_385b1d086d8a4b8abf43c04eedb00d88_23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23"},"_vena_Stats_B1_R_FV_385b1d086d8a4b8abf43c04eedb00d88_24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24"},"_vena_Stats_B1_R_FV_385b1d086d8a4b8abf43c04eedb00d88_25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25"},"_vena_Stats_B1_R_FV_385b1d086d8a4b8abf43c04eedb00d88_26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26"},"_vena_Stats_B1_R_FV_385b1d086d8a4b8abf43c04eedb00d88_27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27"},"_vena_Stats_B1_R_FV_385b1d086d8a4b8abf43c04eedb00d88_28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28"},"_vena_Stats_B1_R_FV_385b1d086d8a4b8abf43c04eedb00d88_29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29"},"_vena_Stats_B1_R_FV_385b1d086d8a4b8abf43c04eedb00d88_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"},"_vena_Stats_B1_R_FV_385b1d086d8a4b8abf43c04eedb00d88_30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30"},"_vena_Stats_B1_R_FV_385b1d086d8a4b8abf43c04eedb00d88_31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31"},"_vena_Stats_B1_R_FV_385b1d086d8a4b8abf43c04eedb00d88_32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32"},"_vena_Stats_B1_R_FV_385b1d086d8a4b8abf43c04eedb00d88_33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33"},"_vena_Stats_B1_R_FV_385b1d086d8a4b8abf43c04eedb00d88_34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34"},"_vena_Stats_B1_R_FV_385b1d086d8a4b8abf43c04eedb00d88_35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35"},"_vena_Stats_B1_R_FV_385b1d086d8a4b8abf43c04eedb00d88_36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36"},"_vena_Stats_B1_R_FV_385b1d086d8a4b8abf43c04eedb00d88_37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37"},"_vena_Stats_B1_R_FV_385b1d086d8a4b8abf43c04eedb00d88_38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38"},"_vena_Stats_B1_R_FV_385b1d086d8a4b8abf43c04eedb00d88_39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39"},"_vena_Stats_B1_R_FV_385b1d086d8a4b8abf43c04eedb00d88_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"},"_vena_Stats_B1_R_FV_385b1d086d8a4b8abf43c04eedb00d88_40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40"},"_vena_Stats_B1_R_FV_385b1d086d8a4b8abf43c04eedb00d88_41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41"},"_vena_Stats_B1_R_FV_385b1d086d8a4b8abf43c04eedb00d88_42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42"},"_vena_Stats_B1_R_FV_385b1d086d8a4b8abf43c04eedb00d88_43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43"},"_vena_Stats_B1_R_FV_385b1d086d8a4b8abf43c04eedb00d88_44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44"},"_vena_Stats_B1_R_FV_385b1d086d8a4b8abf43c04eedb00d88_45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45"},"_vena_Stats_B1_R_FV_385b1d086d8a4b8abf43c04eedb00d88_46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46"},"_vena_Stats_B1_R_FV_385b1d086d8a4b8abf43c04eedb00d88_47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47"},"_vena_Stats_B1_R_FV_385b1d086d8a4b8abf43c04eedb00d88_48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48"},"_vena_Stats_B1_R_FV_385b1d086d8a4b8abf43c04eedb00d88_49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49"},"_vena_Stats_B1_R_FV_385b1d086d8a4b8abf43c04eedb00d88_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"},"_vena_Stats_B1_R_FV_385b1d086d8a4b8abf43c04eedb00d88_50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50"},"_vena_Stats_B1_R_FV_385b1d086d8a4b8abf43c04eedb00d88_51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51"},"_vena_Stats_B1_R_FV_385b1d086d8a4b8abf43c04eedb00d88_52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52"},"_vena_Stats_B1_R_FV_385b1d086d8a4b8abf43c04eedb00d88_53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53"},"_vena_Stats_B1_R_FV_385b1d086d8a4b8abf43c04eedb00d88_54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54"},"_vena_Stats_B1_R_FV_385b1d086d8a4b8abf43c04eedb00d88_55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55"},"_vena_Stats_B1_R_FV_385b1d086d8a4b8abf43c04eedb00d88_56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56"},"_vena_Stats_B1_R_FV_385b1d086d8a4b8abf43c04eedb00d88_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6"},"_vena_Stats_B1_R_FV_385b1d086d8a4b8abf43c04eedb00d88_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7"},"_vena_Stats_B1_R_FV_385b1d086d8a4b8abf43c04eedb00d88_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8"},"_vena_Stats_B1_R_FV_385b1d086d8a4b8abf43c04eedb00d88_9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385b1d086d8a4b8abf43c04eedb00d88","DimensionId":-1,"MemberId":-1,"Inc":"9"},"_vena_Stats_B1_R_FV_a2a46c4bae444ba2ab0e2971d74e2ddb_109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109"},"_vena_Stats_B1_R_FV_a2a46c4bae444ba2ab0e2971d74e2ddb_110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110"},"_vena_Stats_B1_R_FV_a2a46c4bae444ba2ab0e2971d74e2ddb_111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111"},"_vena_Stats_B1_R_FV_a2a46c4bae444ba2ab0e2971d74e2ddb_112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112"},"_vena_Stats_B1_R_FV_a2a46c4bae444ba2ab0e2971d74e2ddb_113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113"},"_vena_Stats_B1_R_FV_a2a46c4bae444ba2ab0e2971d74e2ddb_114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114"},"_vena_Stats_B1_R_FV_a2a46c4bae444ba2ab0e2971d74e2ddb_115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115"},"_vena_Stats_B1_R_FV_a2a46c4bae444ba2ab0e2971d74e2ddb_116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116"},"_vena_Stats_B1_R_FV_a2a46c4bae444ba2ab0e2971d74e2ddb_117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117"},"_vena_Stats_B1_R_FV_a2a46c4bae444ba2ab0e2971d74e2ddb_118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118"},"_vena_Stats_B1_R_FV_a2a46c4bae444ba2ab0e2971d74e2ddb_119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119"},"_vena_Stats_B1_R_FV_a2a46c4bae444ba2ab0e2971d74e2ddb_120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120"},"_vena_Stats_B1_R_FV_a2a46c4bae444ba2ab0e2971d74e2ddb_121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121"},"_vena_Stats_B1_R_FV_a2a46c4bae444ba2ab0e2971d74e2ddb_122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122"},"_vena_Stats_B1_R_FV_a2a46c4bae444ba2ab0e2971d74e2ddb_123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123"},"_vena_Stats_B1_R_FV_a2a46c4bae444ba2ab0e2971d74e2ddb_124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124"},"_vena_Stats_B1_R_FV_a2a46c4bae444ba2ab0e2971d74e2ddb_125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125"},"_vena_Stats_B1_R_FV_a2a46c4bae444ba2ab0e2971d74e2ddb_126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126"},"_vena_Stats_B1_R_FV_a2a46c4bae444ba2ab0e2971d74e2ddb_127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127"},"_vena_Stats_B1_R_FV_a2a46c4bae444ba2ab0e2971d74e2ddb_128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128"},"_vena_Stats_B1_R_FV_a2a46c4bae444ba2ab0e2971d74e2ddb_129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129"},"_vena_Stats_B1_R_FV_a2a46c4bae444ba2ab0e2971d74e2ddb_130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130"},"_vena_Stats_B1_R_FV_a2a46c4bae444ba2ab0e2971d74e2ddb_131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131"},"_vena_Stats_B1_R_FV_a2a46c4bae444ba2ab0e2971d74e2ddb_132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132"},"_vena_Stats_B1_R_FV_a2a46c4bae444ba2ab0e2971d74e2ddb_133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133"},"_vena_Stats_B1_R_FV_a2a46c4bae444ba2ab0e2971d74e2ddb_134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134"},"_vena_Stats_B1_R_FV_a2a46c4bae444ba2ab0e2971d74e2ddb_135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135"},"_vena_Stats_B1_R_FV_a2a46c4bae444ba2ab0e2971d74e2ddb_136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136"},"_vena_Stats_B1_R_FV_a2a46c4bae444ba2ab0e2971d74e2ddb_137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137"},"_vena_Stats_B1_R_FV_a2a46c4bae444ba2ab0e2971d74e2ddb_138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138"},"_vena_Stats_B1_R_FV_a2a46c4bae444ba2ab0e2971d74e2ddb_139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139"},"_vena_Stats_B1_R_FV_a2a46c4bae444ba2ab0e2971d74e2ddb_140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140"},"_vena_Stats_B1_R_FV_a2a46c4bae444ba2ab0e2971d74e2ddb_141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141"},"_vena_Stats_B1_R_FV_a2a46c4bae444ba2ab0e2971d74e2ddb_142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142"},"_vena_Stats_B1_R_FV_a2a46c4bae444ba2ab0e2971d74e2ddb_143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143"},"_vena_Stats_B1_R_FV_a2a46c4bae444ba2ab0e2971d74e2ddb_144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144"},"_vena_Stats_B1_R_FV_a2a46c4bae444ba2ab0e2971d74e2ddb_145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145"},"_vena_Stats_B1_R_FV_a2a46c4bae444ba2ab0e2971d74e2ddb_146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146"},"_vena_Stats_B1_R_FV_a2a46c4bae444ba2ab0e2971d74e2ddb_147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147"},"_vena_Stats_B1_R_FV_a2a46c4bae444ba2ab0e2971d74e2ddb_148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148"},"_vena_Stats_B1_R_FV_a2a46c4bae444ba2ab0e2971d74e2ddb_149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149"},"_vena_Stats_B1_R_FV_a2a46c4bae444ba2ab0e2971d74e2ddb_150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150"},"_vena_Stats_B1_R_FV_a2a46c4bae444ba2ab0e2971d74e2ddb_151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151"},"_vena_Stats_B1_R_FV_a2a46c4bae444ba2ab0e2971d74e2ddb_152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152"},"_vena_Stats_B1_R_FV_a2a46c4bae444ba2ab0e2971d74e2ddb_153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153"},"_vena_Stats_B1_R_FV_a2a46c4bae444ba2ab0e2971d74e2ddb_154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154"},"_vena_Stats_B1_R_FV_a2a46c4bae444ba2ab0e2971d74e2ddb_155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155"},"_vena_Stats_B1_R_FV_a2a46c4bae444ba2ab0e2971d74e2ddb_156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156"},"_vena_Stats_B1_R_FV_a2a46c4bae444ba2ab0e2971d74e2ddb_157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157"},"_vena_Stats_B1_R_FV_a2a46c4bae444ba2ab0e2971d74e2ddb_158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158"},"_vena_Stats_B1_R_FV_a2a46c4bae444ba2ab0e2971d74e2ddb_159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159"},"_vena_Stats_B1_R_FV_a2a46c4bae444ba2ab0e2971d74e2ddb_160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160"},"_vena_Stats_B1_R_FV_a2a46c4bae444ba2ab0e2971d74e2ddb_161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161"},"_vena_Stats_B1_R_FV_a2a46c4bae444ba2ab0e2971d74e2ddb_162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162"},"_vena_Stats_B1_R_FV_a2a46c4bae444ba2ab0e2971d74e2ddb_163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163"},"_vena_Stats_B1_R_FV_a2a46c4bae444ba2ab0e2971d74e2ddb_164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164"},"_vena_Stats_B1_R_FV_a2a46c4bae444ba2ab0e2971d74e2ddb_165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165"},"_vena_Stats_B1_R_FV_a2a46c4bae444ba2ab0e2971d74e2ddb_166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166"},"_vena_Stats_B1_R_FV_a2a46c4bae444ba2ab0e2971d74e2ddb_167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167"},"_vena_Stats_B1_R_FV_a2a46c4bae444ba2ab0e2971d74e2ddb_168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168"},"_vena_Stats_B1_R_FV_a2a46c4bae444ba2ab0e2971d74e2ddb_169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169"},"_vena_Stats_B1_R_FV_a2a46c4bae444ba2ab0e2971d74e2ddb_170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170"},"_vena_Stats_B1_R_FV_a2a46c4bae444ba2ab0e2971d74e2ddb_171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171"},"_vena_Stats_B1_R_FV_a2a46c4bae444ba2ab0e2971d74e2ddb_172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172"},"_vena_Stats_B1_R_FV_a2a46c4bae444ba2ab0e2971d74e2ddb_173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173"},"_vena_Stats_B1_R_FV_a2a46c4bae444ba2ab0e2971d74e2ddb_174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174"},"_vena_Stats_B1_R_FV_a2a46c4bae444ba2ab0e2971d74e2ddb_176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176"},"_vena_Stats_B1_R_FV_a2a46c4bae444ba2ab0e2971d74e2ddb_177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177"},"_vena_Stats_B1_R_FV_a2a46c4bae444ba2ab0e2971d74e2ddb_178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178"},"_vena_Stats_B1_R_FV_a2a46c4bae444ba2ab0e2971d74e2ddb_179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179"},"_vena_Stats_B1_R_FV_a2a46c4bae444ba2ab0e2971d74e2ddb_180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180"},"_vena_Stats_B1_R_FV_a2a46c4bae444ba2ab0e2971d74e2ddb_181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181"},"_vena_Stats_B1_R_FV_a2a46c4bae444ba2ab0e2971d74e2ddb_182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182"},"_vena_Stats_B1_R_FV_a2a46c4bae444ba2ab0e2971d74e2ddb_183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183"},"_vena_Stats_B1_R_FV_a2a46c4bae444ba2ab0e2971d74e2ddb_184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184"},"_vena_Stats_B1_R_FV_a2a46c4bae444ba2ab0e2971d74e2ddb_185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185"},"_vena_Stats_B1_R_FV_a2a46c4bae444ba2ab0e2971d74e2ddb_186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186"},"_vena_Stats_B1_R_FV_a2a46c4bae444ba2ab0e2971d74e2ddb_187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187"},"_vena_Stats_B1_R_FV_a2a46c4bae444ba2ab0e2971d74e2ddb_188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188"},"_vena_Stats_B1_R_FV_a2a46c4bae444ba2ab0e2971d74e2ddb_189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189"},"_vena_Stats_B1_R_FV_a2a46c4bae444ba2ab0e2971d74e2ddb_190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190"},"_vena_Stats_B1_R_FV_a2a46c4bae444ba2ab0e2971d74e2ddb_191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191"},"_vena_Stats_B1_R_FV_a2a46c4bae444ba2ab0e2971d74e2ddb_192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192"},"_vena_Stats_B1_R_FV_a2a46c4bae444ba2ab0e2971d74e2ddb_193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193"},"_vena_Stats_B1_R_FV_a2a46c4bae444ba2ab0e2971d74e2ddb_194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194"},"_vena_Stats_B1_R_FV_a2a46c4bae444ba2ab0e2971d74e2ddb_195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195"},"_vena_Stats_B1_R_FV_a2a46c4bae444ba2ab0e2971d74e2ddb_196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196"},"_vena_Stats_B1_R_FV_a2a46c4bae444ba2ab0e2971d74e2ddb_197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197"},"_vena_Stats_B1_R_FV_a2a46c4bae444ba2ab0e2971d74e2ddb_198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198"},"_vena_Stats_B1_R_FV_a2a46c4bae444ba2ab0e2971d74e2ddb_199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199"},"_vena_Stats_B1_R_FV_a2a46c4bae444ba2ab0e2971d74e2ddb_200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200"},"_vena_Stats_B1_R_FV_a2a46c4bae444ba2ab0e2971d74e2ddb_201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201"},"_vena_Stats_B1_R_FV_a2a46c4bae444ba2ab0e2971d74e2ddb_202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202"},"_vena_Stats_B1_R_FV_a2a46c4bae444ba2ab0e2971d74e2ddb_203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203"},"_vena_Stats_B1_R_FV_a2a46c4bae444ba2ab0e2971d74e2ddb_204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204"},"_vena_Stats_B1_R_FV_a2a46c4bae444ba2ab0e2971d74e2ddb_205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205"},"_vena_Stats_B1_R_FV_a2a46c4bae444ba2ab0e2971d74e2ddb_206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206"},"_vena_Stats_B1_R_FV_a2a46c4bae444ba2ab0e2971d74e2ddb_207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207"},"_vena_Stats_B1_R_FV_a2a46c4bae444ba2ab0e2971d74e2ddb_208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208"},"_vena_Stats_B1_R_FV_a2a46c4bae444ba2ab0e2971d74e2ddb_209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209"},"_vena_Stats_B1_R_FV_a2a46c4bae444ba2ab0e2971d74e2ddb_210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210"},"_vena_Stats_B1_R_FV_a2a46c4bae444ba2ab0e2971d74e2ddb_211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211"},"_vena_Stats_B1_R_FV_a2a46c4bae444ba2ab0e2971d74e2ddb_55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a2a46c4bae444ba2ab0e2971d74e2ddb","DimensionId":-1,"MemberId":-1,"Inc":"55"},"_vena_Stats_B1_R_FV_ff3e73236b124ab899c3d97aa9a04313_10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10"},"_vena_Stats_B1_R_FV_ff3e73236b124ab899c3d97aa9a04313_11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11"},"_vena_Stats_B1_R_FV_ff3e73236b124ab899c3d97aa9a04313_12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12"},"_vena_Stats_B1_R_FV_ff3e73236b124ab899c3d97aa9a04313_123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123"},"_vena_Stats_B1_R_FV_ff3e73236b124ab899c3d97aa9a04313_140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140"},"_vena_Stats_B1_R_FV_ff3e73236b124ab899c3d97aa9a04313_167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167"},"_vena_Stats_B1_R_FV_ff3e73236b124ab899c3d97aa9a04313_168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168"},"_vena_Stats_B1_R_FV_ff3e73236b124ab899c3d97aa9a04313_169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169"},"_vena_Stats_B1_R_FV_ff3e73236b124ab899c3d97aa9a04313_170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170"},"_vena_Stats_B1_R_FV_ff3e73236b124ab899c3d97aa9a04313_171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171"},"_vena_Stats_B1_R_FV_ff3e73236b124ab899c3d97aa9a04313_172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172"},"_vena_Stats_B1_R_FV_ff3e73236b124ab899c3d97aa9a04313_173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173"},"_vena_Stats_B1_R_FV_ff3e73236b124ab899c3d97aa9a04313_174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174"},"_vena_Stats_B1_R_FV_ff3e73236b124ab899c3d97aa9a04313_175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175"},"_vena_Stats_B1_R_FV_ff3e73236b124ab899c3d97aa9a04313_176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176"},"_vena_Stats_B1_R_FV_ff3e73236b124ab899c3d97aa9a04313_177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177"},"_vena_Stats_B1_R_FV_ff3e73236b124ab899c3d97aa9a04313_179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179"},"_vena_Stats_B1_R_FV_ff3e73236b124ab899c3d97aa9a04313_180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180"},"_vena_Stats_B1_R_FV_ff3e73236b124ab899c3d97aa9a04313_181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181"},"_vena_Stats_B1_R_FV_ff3e73236b124ab899c3d97aa9a04313_182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182"},"_vena_Stats_B1_R_FV_ff3e73236b124ab899c3d97aa9a04313_183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183"},"_vena_Stats_B1_R_FV_ff3e73236b124ab899c3d97aa9a04313_184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184"},"_vena_Stats_B1_R_FV_ff3e73236b124ab899c3d97aa9a04313_185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185"},"_vena_Stats_B1_R_FV_ff3e73236b124ab899c3d97aa9a04313_186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186"},"_vena_Stats_B1_R_FV_ff3e73236b124ab899c3d97aa9a04313_187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187"},"_vena_Stats_B1_R_FV_ff3e73236b124ab899c3d97aa9a04313_188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188"},"_vena_Stats_B1_R_FV_ff3e73236b124ab899c3d97aa9a04313_189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189"},"_vena_Stats_B1_R_FV_ff3e73236b124ab899c3d97aa9a04313_190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190"},"_vena_Stats_B1_R_FV_ff3e73236b124ab899c3d97aa9a04313_192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192"},"_vena_Stats_B1_R_FV_ff3e73236b124ab899c3d97aa9a04313_193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193"},"_vena_Stats_B1_R_FV_ff3e73236b124ab899c3d97aa9a04313_194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194"},"_vena_Stats_B1_R_FV_ff3e73236b124ab899c3d97aa9a04313_195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195"},"_vena_Stats_B1_R_FV_ff3e73236b124ab899c3d97aa9a04313_196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196"},"_vena_Stats_B1_R_FV_ff3e73236b124ab899c3d97aa9a04313_197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197"},"_vena_Stats_B1_R_FV_ff3e73236b124ab899c3d97aa9a04313_198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198"},"_vena_Stats_B1_R_FV_ff3e73236b124ab899c3d97aa9a04313_199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199"},"_vena_Stats_B1_R_FV_ff3e73236b124ab899c3d97aa9a04313_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"},"_vena_Stats_B1_R_FV_ff3e73236b124ab899c3d97aa9a04313_200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200"},"_vena_Stats_B1_R_FV_ff3e73236b124ab899c3d97aa9a04313_201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201"},"_vena_Stats_B1_R_FV_ff3e73236b124ab899c3d97aa9a04313_202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202"},"_vena_Stats_B1_R_FV_ff3e73236b124ab899c3d97aa9a04313_203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203"},"_vena_Stats_B1_R_FV_ff3e73236b124ab899c3d97aa9a04313_205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205"},"_vena_Stats_B1_R_FV_ff3e73236b124ab899c3d97aa9a04313_206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206"},"_vena_Stats_B1_R_FV_ff3e73236b124ab899c3d97aa9a04313_207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207"},"_vena_Stats_B1_R_FV_ff3e73236b124ab899c3d97aa9a04313_208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208"},"_vena_Stats_B1_R_FV_ff3e73236b124ab899c3d97aa9a04313_209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209"},"_vena_Stats_B1_R_FV_ff3e73236b124ab899c3d97aa9a04313_210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210"},"_vena_Stats_B1_R_FV_ff3e73236b124ab899c3d97aa9a04313_211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211"},"_vena_Stats_B1_R_FV_ff3e73236b124ab899c3d97aa9a04313_212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212"},"_vena_Stats_B1_R_FV_ff3e73236b124ab899c3d97aa9a04313_213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213"},"_vena_Stats_B1_R_FV_ff3e73236b124ab899c3d97aa9a04313_214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214"},"_vena_Stats_B1_R_FV_ff3e73236b124ab899c3d97aa9a04313_215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215"},"_vena_Stats_B1_R_FV_ff3e73236b124ab899c3d97aa9a04313_216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216"},"_vena_Stats_B1_R_FV_ff3e73236b124ab899c3d97aa9a04313_217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217"},"_vena_Stats_B1_R_FV_ff3e73236b124ab899c3d97aa9a04313_218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218"},"_vena_Stats_B1_R_FV_ff3e73236b124ab899c3d97aa9a04313_219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219"},"_vena_Stats_B1_R_FV_ff3e73236b124ab899c3d97aa9a04313_220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220"},"_vena_Stats_B1_R_FV_ff3e73236b124ab899c3d97aa9a04313_221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221"},"_vena_Stats_B1_R_FV_ff3e73236b124ab899c3d97aa9a04313_222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222"},"_vena_Stats_B1_R_FV_ff3e73236b124ab899c3d97aa9a04313_223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223"},"_vena_Stats_B1_R_FV_ff3e73236b124ab899c3d97aa9a04313_224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224"},"_vena_Stats_B1_R_FV_ff3e73236b124ab899c3d97aa9a04313_225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225"},"_vena_Stats_B1_R_FV_ff3e73236b124ab899c3d97aa9a04313_226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226"},"_vena_Stats_B1_R_FV_ff3e73236b124ab899c3d97aa9a04313_227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227"},"_vena_Stats_B1_R_FV_ff3e73236b124ab899c3d97aa9a04313_228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228"},"_vena_Stats_B1_R_FV_ff3e73236b124ab899c3d97aa9a04313_229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229"},"_vena_Stats_B1_R_FV_ff3e73236b124ab899c3d97aa9a04313_230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230"},"_vena_Stats_B1_R_FV_ff3e73236b124ab899c3d97aa9a04313_231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231"},"_vena_Stats_B1_R_FV_ff3e73236b124ab899c3d97aa9a04313_232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232"},"_vena_Stats_B1_R_FV_ff3e73236b124ab899c3d97aa9a04313_233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233"},"_vena_Stats_B1_R_FV_ff3e73236b124ab899c3d97aa9a04313_234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234"},"_vena_Stats_B1_R_FV_ff3e73236b124ab899c3d97aa9a04313_235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235"},"_vena_Stats_B1_R_FV_ff3e73236b124ab899c3d97aa9a04313_236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236"},"_vena_Stats_B1_R_FV_ff3e73236b124ab899c3d97aa9a04313_237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237"},"_vena_Stats_B1_R_FV_ff3e73236b124ab899c3d97aa9a04313_238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238"},"_vena_Stats_B1_R_FV_ff3e73236b124ab899c3d97aa9a04313_239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239"},"_vena_Stats_B1_R_FV_ff3e73236b124ab899c3d97aa9a04313_240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240"},"_vena_Stats_B1_R_FV_ff3e73236b124ab899c3d97aa9a04313_241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241"},"_vena_Stats_B1_R_FV_ff3e73236b124ab899c3d97aa9a04313_242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242"},"_vena_Stats_B1_R_FV_ff3e73236b124ab899c3d97aa9a04313_243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243"},"_vena_Stats_B1_R_FV_ff3e73236b124ab899c3d97aa9a04313_244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244"},"_vena_Stats_B1_R_FV_ff3e73236b124ab899c3d97aa9a04313_245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245"},"_vena_Stats_B1_R_FV_ff3e73236b124ab899c3d97aa9a04313_246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246"},"_vena_Stats_B1_R_FV_ff3e73236b124ab899c3d97aa9a04313_247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247"},"_vena_Stats_B1_R_FV_ff3e73236b124ab899c3d97aa9a04313_248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248"},"_vena_Stats_B1_R_FV_ff3e73236b124ab899c3d97aa9a04313_249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249"},"_vena_Stats_B1_R_FV_ff3e73236b124ab899c3d97aa9a04313_250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250"},"_vena_Stats_B1_R_FV_ff3e73236b124ab899c3d97aa9a04313_251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251"},"_vena_Stats_B1_R_FV_ff3e73236b124ab899c3d97aa9a04313_252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252"},"_vena_Stats_B1_R_FV_ff3e73236b124ab899c3d97aa9a04313_253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253"},"_vena_Stats_B1_R_FV_ff3e73236b124ab899c3d97aa9a04313_254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254"},"_vena_Stats_B1_R_FV_ff3e73236b124ab899c3d97aa9a04313_255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255"},"_vena_Stats_B1_R_FV_ff3e73236b124ab899c3d97aa9a04313_256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256"},"_vena_Stats_B1_R_FV_ff3e73236b124ab899c3d97aa9a04313_257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257"},"_vena_Stats_B1_R_FV_ff3e73236b124ab899c3d97aa9a04313_258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258"},"_vena_Stats_B1_R_FV_ff3e73236b124ab899c3d97aa9a04313_259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259"},"_vena_Stats_B1_R_FV_ff3e73236b124ab899c3d97aa9a04313_260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260"},"_vena_Stats_B1_R_FV_ff3e73236b124ab899c3d97aa9a04313_261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261"},"_vena_Stats_B1_R_FV_ff3e73236b124ab899c3d97aa9a04313_262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262"},"_vena_Stats_B1_R_FV_ff3e73236b124ab899c3d97aa9a04313_263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263"},"_vena_Stats_B1_R_FV_ff3e73236b124ab899c3d97aa9a04313_264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264"},"_vena_Stats_B1_R_FV_ff3e73236b124ab899c3d97aa9a04313_265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265"},"_vena_Stats_B1_R_FV_ff3e73236b124ab899c3d97aa9a04313_266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266"},"_vena_Stats_B1_R_FV_ff3e73236b124ab899c3d97aa9a04313_267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267"},"_vena_Stats_B1_R_FV_ff3e73236b124ab899c3d97aa9a04313_268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268"},"_vena_Stats_B1_R_FV_ff3e73236b124ab899c3d97aa9a04313_269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269"},"_vena_Stats_B1_R_FV_ff3e73236b124ab899c3d97aa9a04313_270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270"},"_vena_Stats_B1_R_FV_ff3e73236b124ab899c3d97aa9a04313_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3"},"_vena_Stats_B1_R_FV_ff3e73236b124ab899c3d97aa9a04313_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4"},"_vena_Stats_B1_R_FV_ff3e73236b124ab899c3d97aa9a04313_5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5"},"_vena_Stats_B1_R_FV_ff3e73236b124ab899c3d97aa9a04313_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6"},"_vena_Stats_B1_R_FV_ff3e73236b124ab899c3d97aa9a04313_69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69"},"_vena_Stats_B1_R_FV_ff3e73236b124ab899c3d97aa9a04313_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7"},"_vena_Stats_B1_R_FV_ff3e73236b124ab899c3d97aa9a04313_9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B1","VenaRangeType":1,"DimensionIdStr":"FV","MemberIdStr":"ff3e73236b124ab899c3d97aa9a04313","DimensionId":-1,"MemberId":-1,"Inc":"9"},"_vena_Stats_P_11_651631431944765441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","VenaRangeType":0,"DimensionIdStr":"11","MemberIdStr":"651631431944765441","DimensionId":11,"MemberId":651631431944765441,"Inc":""},"_vena_Stats_P_12_651631431982514177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","VenaRangeType":0,"DimensionIdStr":"12","MemberIdStr":"651631431982514177","DimensionId":12,"MemberId":651631431982514177,"Inc":""},"_vena_Stats_P_4_652241713652170752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","VenaRangeType":0,"DimensionIdStr":"4","MemberIdStr":"652241713652170752","DimensionId":4,"MemberId":652241713652170752,"Inc":""},"_vena_Stats_P_5_652241713786388480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","VenaRangeType":0,"DimensionIdStr":"5","MemberIdStr":"652241713786388480","DimensionId":5,"MemberId":652241713786388480,"Inc":""},"_vena_Stats_P_6_652241713908023296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","VenaRangeType":0,"DimensionIdStr":"6","MemberIdStr":"652241713908023296","DimensionId":6,"MemberId":652241713908023296,"Inc":""},"_vena_Stats_P_7_652241714033852416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tats","BlockName":"","VenaRangeType":0,"DimensionIdStr":"7","MemberIdStr":"652241714033852416","DimensionId":7,"MemberId":652241714033852416,"Inc":""},"_vena_Summary_B1_C_FV_134399665b374008851e5b8c04b5ee44_12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12"},"_vena_Summary_B1_C_FV_134399665b374008851e5b8c04b5ee44_13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13"},"_vena_Summary_B1_C_FV_134399665b374008851e5b8c04b5ee44_14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14"},"_vena_Summary_B1_C_FV_134399665b374008851e5b8c04b5ee44_15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15"},"_vena_Summary_B1_C_FV_134399665b374008851e5b8c04b5ee44_16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16"},"_vena_Summary_B1_C_FV_134399665b374008851e5b8c04b5ee44_17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17"},"_vena_Summary_B1_C_FV_134399665b374008851e5b8c04b5ee44_18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18"},"_vena_Summary_B1_C_FV_134399665b374008851e5b8c04b5ee44_19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19"},"_vena_Summary_B1_C_FV_134399665b374008851e5b8c04b5ee44_20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20"},"_vena_Summary_B1_C_FV_134399665b374008851e5b8c04b5ee44_21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21"},"_vena_Summary_B1_C_FV_134399665b374008851e5b8c04b5ee44_22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22"},"_vena_Summary_B1_C_FV_134399665b374008851e5b8c04b5ee44_23":{"SourceGlobalVariableId":-1,"SourceFormVariableId":"13439966-5b37-4008-851e-5b8c04b5ee44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134399665b374008851e5b8c04b5ee44","DimensionId":-1,"MemberId":-1,"Inc":"23"},"_vena_Summary_B1_C_FV_7cc8369c0b744816a17486bee792b4d5_12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12"},"_vena_Summary_B1_C_FV_7cc8369c0b744816a17486bee792b4d5_13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13"},"_vena_Summary_B1_C_FV_7cc8369c0b744816a17486bee792b4d5_14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14"},"_vena_Summary_B1_C_FV_7cc8369c0b744816a17486bee792b4d5_15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15"},"_vena_Summary_B1_C_FV_7cc8369c0b744816a17486bee792b4d5_16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16"},"_vena_Summary_B1_C_FV_7cc8369c0b744816a17486bee792b4d5_17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17"},"_vena_Summary_B1_C_FV_7cc8369c0b744816a17486bee792b4d5_18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18"},"_vena_Summary_B1_C_FV_7cc8369c0b744816a17486bee792b4d5_19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19"},"_vena_Summary_B1_C_FV_7cc8369c0b744816a17486bee792b4d5_20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20"},"_vena_Summary_B1_C_FV_7cc8369c0b744816a17486bee792b4d5_21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21"},"_vena_Summary_B1_C_FV_7cc8369c0b744816a17486bee792b4d5_22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22"},"_vena_Summary_B1_C_FV_7cc8369c0b744816a17486bee792b4d5_23":{"SourceGlobalVariableId":-1,"SourceFormVariableId":"7cc8369c-0b74-4816-a174-86bee792b4d5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7cc8369c0b744816a17486bee792b4d5","DimensionId":-1,"MemberId":-1,"Inc":"23"},"_vena_Summary_B1_C_FV_f4ddf33ff6224574ba096b1a5435ea67_12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12"},"_vena_Summary_B1_C_FV_f4ddf33ff6224574ba096b1a5435ea67_13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13"},"_vena_Summary_B1_C_FV_f4ddf33ff6224574ba096b1a5435ea67_14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14"},"_vena_Summary_B1_C_FV_f4ddf33ff6224574ba096b1a5435ea67_15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15"},"_vena_Summary_B1_C_FV_f4ddf33ff6224574ba096b1a5435ea67_16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16"},"_vena_Summary_B1_C_FV_f4ddf33ff6224574ba096b1a5435ea67_17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17"},"_vena_Summary_B1_C_FV_f4ddf33ff6224574ba096b1a5435ea67_18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18"},"_vena_Summary_B1_C_FV_f4ddf33ff6224574ba096b1a5435ea67_19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19"},"_vena_Summary_B1_C_FV_f4ddf33ff6224574ba096b1a5435ea67_20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20"},"_vena_Summary_B1_C_FV_f4ddf33ff6224574ba096b1a5435ea67_21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21"},"_vena_Summary_B1_C_FV_f4ddf33ff6224574ba096b1a5435ea67_22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22"},"_vena_Summary_B1_C_FV_f4ddf33ff6224574ba096b1a5435ea67_23":{"SourceGlobalVariableId":-1,"SourceFormVariableId":"f4ddf33f-f622-4574-ba09-6b1a5435ea67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2,"DimensionIdStr":"FV","MemberIdStr":"f4ddf33ff6224574ba096b1a5435ea67","DimensionId":-1,"MemberId":-1,"Inc":"23"},"_vena_Summary_B1_R_1_691119840308494336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1","MemberIdStr":"691119840308494336","DimensionId":1,"MemberId":691119840308494336,"Inc":""},"_vena_Summary_B1_R_FV_385b1d086d8a4b8abf43c04eedb00d88_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1"},"_vena_Summary_B1_R_FV_385b1d086d8a4b8abf43c04eedb00d88_4c17e3b7.f8ca6f9d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4c17e3b7.f8ca6f9d"},"_vena_Summary_B1_R_FV_385b1d086d8a4b8abf43c04eedb00d88_589458fc.a30480f7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589458fc.a30480f7"},"_vena_Summary_B1_R_FV_385b1d086d8a4b8abf43c04eedb00d88_61280735.696d1508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61280735.696d1508"},"_vena_Summary_B1_R_FV_385b1d086d8a4b8abf43c04eedb00d88_72e258e1.c1de9a61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72e258e1.c1de9a61"},"_vena_Summary_B1_R_FV_385b1d086d8a4b8abf43c04eedb00d88_82cad14a.d0c69f66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82cad14a.d0c69f66"},"_vena_Summary_B1_R_FV_385b1d086d8a4b8abf43c04eedb00d88_8e5455ba.9b96df0c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8e5455ba.9b96df0c"},"_vena_Summary_B1_R_FV_385b1d086d8a4b8abf43c04eedb00d88_9866c594.6d8de551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9866c594.6d8de551"},"_vena_Summary_B1_R_FV_385b1d086d8a4b8abf43c04eedb00d88_aeed5a20.c942874b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aeed5a20.c942874b"},"_vena_Summary_B1_R_FV_385b1d086d8a4b8abf43c04eedb00d88_b069b1b2.a883302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b069b1b2.a883302"},"_vena_Summary_B1_R_FV_385b1d086d8a4b8abf43c04eedb00d88_fca14fb5.49b40df1":{"SourceGlobalVariableId":-1,"SourceFormVariableId":"385b1d08-6d8a-4b8a-bf43-c04eedb00d88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385b1d086d8a4b8abf43c04eedb00d88","DimensionId":-1,"MemberId":-1,"Inc":"fca14fb5.49b40df1"},"_vena_Summary_B1_R_FV_a2a46c4bae444ba2ab0e2971d74e2ddb_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1"},"_vena_Summary_B1_R_FV_a2a46c4bae444ba2ab0e2971d74e2ddb_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2"},"_vena_Summary_B1_R_FV_a2a46c4bae444ba2ab0e2971d74e2ddb_4c17e3b7.fbbbd67f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4c17e3b7.fbbbd67f"},"_vena_Summary_B1_R_FV_a2a46c4bae444ba2ab0e2971d74e2ddb_589458fc.c24882c0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589458fc.c24882c0"},"_vena_Summary_B1_R_FV_a2a46c4bae444ba2ab0e2971d74e2ddb_61280735.b52d23a3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61280735.b52d23a3"},"_vena_Summary_B1_R_FV_a2a46c4bae444ba2ab0e2971d74e2ddb_72e258e1.ca2bb1ca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72e258e1.ca2bb1ca"},"_vena_Summary_B1_R_FV_a2a46c4bae444ba2ab0e2971d74e2ddb_82cad14a.7823f171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82cad14a.7823f171"},"_vena_Summary_B1_R_FV_a2a46c4bae444ba2ab0e2971d74e2ddb_8e5455ba.834e2fdc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8e5455ba.834e2fdc"},"_vena_Summary_B1_R_FV_a2a46c4bae444ba2ab0e2971d74e2ddb_9866c594.19ede1e2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9866c594.19ede1e2"},"_vena_Summary_B1_R_FV_a2a46c4bae444ba2ab0e2971d74e2ddb_aeed5a20.b35f8337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aeed5a20.b35f8337"},"_vena_Summary_B1_R_FV_a2a46c4bae444ba2ab0e2971d74e2ddb_b069b1b2.d8b2b9cd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b069b1b2.d8b2b9cd"},"_vena_Summary_B1_R_FV_a2a46c4bae444ba2ab0e2971d74e2ddb_fca14fb5.a87a86c1":{"SourceGlobalVariableId":-1,"SourceFormVariableId":"a2a46c4b-ae44-4ba2-ab0e-2971d74e2ddb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a2a46c4bae444ba2ab0e2971d74e2ddb","DimensionId":-1,"MemberId":-1,"Inc":"fca14fb5.a87a86c1"},"_vena_Summary_B1_R_FV_ff3e73236b124ab899c3d97aa9a04313_1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1"},"_vena_Summary_B1_R_FV_ff3e73236b124ab899c3d97aa9a04313_2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2"},"_vena_Summary_B1_R_FV_ff3e73236b124ab899c3d97aa9a04313_4c17e3b7.5ee6fe6c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4c17e3b7.5ee6fe6c"},"_vena_Summary_B1_R_FV_ff3e73236b124ab899c3d97aa9a04313_589458fc.bdc5e37a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589458fc.bdc5e37a"},"_vena_Summary_B1_R_FV_ff3e73236b124ab899c3d97aa9a04313_61280735.193b5734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61280735.193b5734"},"_vena_Summary_B1_R_FV_ff3e73236b124ab899c3d97aa9a04313_72e258e1.8c1bd9fa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72e258e1.8c1bd9fa"},"_vena_Summary_B1_R_FV_ff3e73236b124ab899c3d97aa9a04313_82cad14a.5a8fa427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82cad14a.5a8fa427"},"_vena_Summary_B1_R_FV_ff3e73236b124ab899c3d97aa9a04313_8e5455ba.b8838418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8e5455ba.b8838418"},"_vena_Summary_B1_R_FV_ff3e73236b124ab899c3d97aa9a04313_9866c594.da42c443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9866c594.da42c443"},"_vena_Summary_B1_R_FV_ff3e73236b124ab899c3d97aa9a04313_aeed5a20.1daaac07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aeed5a20.1daaac07"},"_vena_Summary_B1_R_FV_ff3e73236b124ab899c3d97aa9a04313_b069b1b2.f259896e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b069b1b2.f259896e"},"_vena_Summary_B1_R_FV_ff3e73236b124ab899c3d97aa9a04313_fca14fb5.643fd236":{"SourceGlobalVariableId":-1,"SourceFormVariableId":"ff3e7323-6b12-4ab8-99c3-d97aa9a04313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B1","VenaRangeType":1,"DimensionIdStr":"FV","MemberIdStr":"ff3e73236b124ab899c3d97aa9a04313","DimensionId":-1,"MemberId":-1,"Inc":"fca14fb5.643fd236"},"_vena_Summary_P_11_651631431944765441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","VenaRangeType":0,"DimensionIdStr":"11","MemberIdStr":"651631431944765441","DimensionId":11,"MemberId":651631431944765441,"Inc":""},"_vena_Summary_P_12_651631431982514177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","VenaRangeType":0,"DimensionIdStr":"12","MemberIdStr":"651631431982514177","DimensionId":12,"MemberId":651631431982514177,"Inc":""},"_vena_Summary_P_4_652241713652170752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","VenaRangeType":0,"DimensionIdStr":"4","MemberIdStr":"652241713652170752","DimensionId":4,"MemberId":652241713652170752,"Inc":""},"_vena_Summary_P_5_652241713786388480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","VenaRangeType":0,"DimensionIdStr":"5","MemberIdStr":"652241713786388480","DimensionId":5,"MemberId":652241713786388480,"Inc":""},"_vena_Summary_P_6_652241713908023296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","VenaRangeType":0,"DimensionIdStr":"6","MemberIdStr":"652241713908023296","DimensionId":6,"MemberId":652241713908023296,"Inc":""},"_vena_Summary_P_7_652241714033852416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Summary","BlockName":"","VenaRangeType":0,"DimensionIdStr":"7","MemberIdStr":"652241714033852416","DimensionId":7,"MemberId":652241714033852416,"Inc":""},"_vena_Variable_P_8_651631431663747073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8","MemberIdStr":"651631431663747073","DimensionId":8,"MemberId":651631431663747073,"Inc":""},"_vena_Variable_P_8_651631431667941377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8","MemberIdStr":"651631431667941377","DimensionId":8,"MemberId":651631431667941377,"Inc":""},"_vena_Variable_P_8_941915516753805313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8","MemberIdStr":"941915516753805313","DimensionId":8,"MemberId":941915516753805313,"Inc":""},"_vena_Variable_P_8_941915531542921216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8","MemberIdStr":"941915531542921216","DimensionId":8,"MemberId":941915531542921216,"Inc":""},"_vena_Variable_P_8_941915545283592192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8","MemberIdStr":"941915545283592192","DimensionId":8,"MemberId":941915545283592192,"Inc":""},"_vena_Variable_P_9_651631431697301504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651631431697301504","DimensionId":9,"MemberId":651631431697301504,"Inc":""},"_vena_Variable_P_9_651631431705690112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651631431705690112","DimensionId":9,"MemberId":651631431705690112,"Inc":""},"_vena_Variable_P_9_651631431709884417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651631431709884417","DimensionId":9,"MemberId":651631431709884417,"Inc":""},"_vena_Variable_P_9_651631431726661633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651631431726661633","DimensionId":9,"MemberId":651631431726661633,"Inc":""},"_vena_Variable_P_9_651631431730855937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651631431730855937","DimensionId":9,"MemberId":651631431730855937,"Inc":""},"_vena_Variable_P_9_651631431743438848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651631431743438848","DimensionId":9,"MemberId":651631431743438848,"Inc":""},"_vena_Variable_P_9_651631431751827456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651631431751827456","DimensionId":9,"MemberId":651631431751827456,"Inc":""},"_vena_Variable_P_9_651631431756021761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651631431756021761","DimensionId":9,"MemberId":651631431756021761,"Inc":""},"_vena_Variable_P_9_651631431764410369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651631431764410369","DimensionId":9,"MemberId":651631431764410369,"Inc":""},"_vena_Variable_P_9_651631431772798976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651631431772798976","DimensionId":9,"MemberId":651631431772798976,"Inc":""},"_vena_Variable_P_9_651631431776993281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651631431776993281","DimensionId":9,"MemberId":651631431776993281,"Inc":""},"_vena_Variable_P_9_659135040271286274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9","MemberIdStr":"659135040271286274","DimensionId":9,"MemberId":659135040271286274,"Inc":""},"_vena_Variable_P_GV_655614182273974272":{"SourceGlobalVariableId":655614182273974272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GV","MemberIdStr":"655614182273974272","DimensionId":-1,"MemberId":-1,"Inc":""},"_vena_Variable_P_GV_655614318605762560":{"SourceGlobalVariableId":655614318605762560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GV","MemberIdStr":"655614318605762560","DimensionId":-1,"MemberId":-1,"Inc":""},"_vena_Variable_P_GV_941913553504960512":{"SourceGlobalVariableId":941913553504960512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RangeID":null,"MultiDynamicCollectionID":null,"SectionName":"Variable","BlockName":"","VenaRangeType":0,"DimensionIdStr":"GV","MemberIdStr":"941913553504960512","DimensionId":-1,"MemberId":-1,"Inc":""}},"DynamicRangeStoreData":{"7edd6808":{"guid":"7edd6808","dimension":1,"member":656671774469783552,"filter":7,"referenceGlobalVariable":false,"globalVaribleId":"00000000-0000-0000-0000-000000000000","globalVaribleSnowflake":-1,"referenceFormVariable":false,"formVaribleId":"00000000-0000-0000-0000-000000000000","sorted":false,"dynamicExpression":"H4sIAAAAAAAEAN1Ty27CMBD8lWpPIKVSnBcht0ByiAShIimXqgcDi2rJcZBj2iLEv9dWg0irnFp66W0fs56ZXfkEot5iA9HTCeZYrVFmW4juiQUJKso4RIFPAicMie/ZoR84ZBToHqsMTKNipSRbHxRexhZ7lFTVEiLPtq9pLJk6QuSY2hQ5X+IOJYoN5rRCiACslt7kBVK5eSmPe93R+FwrNM+34QPVgyoTW3w3lGfr5srHPcrJb5STHuX2V+FGrEs8ZzT2ySgMbde5gZFu1vowpZ/acHps/MX+9a5vfAD3fxzA67Hhnp8t4LRRHVBTS4U63FHeoJYqGedJ/SY+CZqLaf3txYHzDmCG9BV7+qxC0bBatI4Tquhc0/HL4r4vZ0X5wZgqHiflMp6WgyxJi2maJ3FeFoMc1V0mNnWFQ2uyKMvFfJau0lm3PoTzB37gNtabBAAA","DynamicExpressionObject":{"nodes":[{"MemberId":-1,"Detail":651628815408562176,"DimId":1,"AttributeId":-1,"Operator":400,"OperatorArity":200,"CellReferenceName":"","MemberNameSearchType":0,"NodeId":0,"NodeParentIndex":-1},{"MemberId":-1,"Detail":651628815408562176,"DimId":1,"AttributeId":-1,"Operator":900,"OperatorArity":100,"CellReferenceName":"","MemberNameSearchType":0,"NodeId":1,"NodeParentIndex":0},{"MemberId":651631427951788032,"Detail":651628815408562176,"DimId":1,"AttributeId":-1,"Operator":-1,"OperatorArity":-1,"CellReferenceName":"","MemberNameSearchType":0,"NodeId":2,"NodeParentIndex":1},{"MemberId":-1,"Detail":651628815408562176,"DimId":1,"AttributeId":-1,"Operator":1000,"OperatorArity":100,"CellReferenceName":"","MemberNameSearchType":0,"NodeId":3,"NodeParentIndex":0},{"MemberId":651631427951788032,"Detail":651628815408562176,"DimId":1,"AttributeId":-1,"Operator":-1,"OperatorArity":-1,"CellReferenceName":"","MemberNameSearchType":0,"NodeId":4,"NodeParentIndex":3}],"lastNodeId":4,"sorted":false,"DrillDownMembersMemberIds":null,"DrillDownLeavesMemberIds":null,"DimensionId":1,"DataModelId":651628815408562176,"Value":"SUBTRACT(IDESCENDANTS(Net Income),BOTTOMLEVEL(Net Income))"},"staticPageMembers":null},"a6118427":{"guid":"a6118427","dimension":8,"member":651631431634386945,"filter":5,"referenceGlobalVariable":false,"globalVaribleId":"00000000-0000-0000-0000-000000000000","globalVaribleSnowflake":-1,"referenceFormVariable":false,"formVaribleId":"00000000-0000-0000-0000-000000000000","sorted":true,"dynamicExpression":null,"DynamicExpressionObject":null,"staticPageMembers":null},"e3e5f9dc":{"guid":"e3e5f9dc","dimension":9,"member":651631431676329985,"filter":4,"referenceGlobalVariable":false,"globalVaribleId":"00000000-0000-0000-0000-000000000000","globalVaribleSnowflake":-1,"referenceFormVariable":false,"formVaribleId":"00000000-0000-0000-0000-000000000000","sorted":false,"dynamicExpression":null,"DynamicExpressionObject":null,"staticPageMembers":null},"975f3a8c":{"guid":"975f3a8c","dimension":10,"member":651631431898628097,"filter":5,"referenceGlobalVariable":false,"globalVaribleId":"00000000-0000-0000-0000-000000000000","globalVaribleSnowflake":-1,"referenceFormVariable":false,"formVaribleId":"00000000-0000-0000-0000-000000000000","sorted":false,"dynamicExpression":null,"DynamicExpressionObject":null,"staticPageMembers":null},"e44d8e32":{"guid":"e44d8e32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WsCMRCG/0tOClvYZL90b37ksLAfoouXUiSuI13IZiUb24r435ugUik5SKu3zMybzPNOkiMS7QY6FL8eUQbNGmSyQfELdtAUFKs5isMAh2QwwIHvDoKQ4CjUtboxMuKgkVKyXu8VXLcVO5BMtRLFnuv+hCNZq8MlNwHO57AFCaKCnDWAYoScS3sTL4DJ6r087HRF63NNaI7H5+WM6Y0qERv4Mi1PzsPJsWtBx/9BJxb0Z5D7LnksuGcBJ08Av40u3CZlw14Ah0rVrVhRoYzyDhu+xYb3EBsYB+4w8CLfi4jnDSNM3D/6usdHYH1Hbw7irFM3oq6VCvRyy3gHml3WnE/bT3Fu0F1d638v9pzfCFJgH2Cp1w2ITs/8MoIpUyzT7biJbdNaMr43ppK8pPMFnZRJkffGRVkWWUqXNO1lNBvT+WpC07T3+0b7fWcm213V9tHpG1Kyos+hBAAA","DynamicExpressionObject":{"nodes":[{"MemberId":-1,"Detail":651628815408562176,"DimId":2,"AttributeId":-1,"Operator":300,"OperatorArity":300,"CellReferenceName":"","MemberNameSearchType":0,"NodeId":1,"NodeParentIndex":-1},{"MemberId":-1,"Detail":651628815408562176,"DimId":2,"AttributeId":-1,"Operator":1000,"OperatorArity":100,"CellReferenceName":"","MemberNameSearchType":0,"NodeId":2,"NodeParentIndex":1},{"MemberId":-1,"Detail":651628815408562176,"DimId":2,"AttributeId":-1,"Operator":402,"OperatorArity":100,"CellReferenceName":"","MemberNameSearchType":0,"NodeId":3,"NodeParentIndex":2},{"MemberId":-1,"Detail":651628815408562176,"DimId":2,"AttributeId":-1,"Operator":-1,"OperatorArity":-1,"CellReferenceName":"Selection_Entity","MemberNameSearchType":0,"NodeId":4,"NodeParentIndex":3},{"MemberId":-1,"Detail":651628815408562176,"DimId":2,"AttributeId":1150953743723397120,"Operator":-1,"OperatorArity":-1,"CellReferenceName":"","MemberNameSearchType":0,"NodeId":5,"NodeParentIndex":1}],"lastNodeId":5,"sorted":false,"DrillDownMembersMemberIds":null,"DrillDownLeavesMemberIds":null,"DimensionId":2,"DataModelId":651628815408562176,"Value":"INTERSECTION(BOTTOMLEVEL(MEMBER_CELL(Selection_Entity)),Propco)"},"staticPageMembers":null},"921928ae":{"guid":"921928ae","dimension":2,"member":651631429121998849,"filter":4,"referenceGlobalVariable":false,"globalVaribleId":"00000000-0000-0000-0000-000000000000","globalVaribleSnowflake":-1,"referenceFormVariable":false,"formVaribleId":"00000000-0000-0000-0000-000000000000","sorted":false,"dynamicExpression":null,"DynamicExpressionObject":null,"staticPageMembers":[]},"2d6919dd":{"guid":"2d6919dd","dimension":11,"member":651631431940571137,"filter":5,"referenceGlobalVariable":false,"globalVaribleId":"00000000-0000-0000-0000-000000000000","globalVaribleSnowflake":-1,"referenceFormVariable":false,"formVaribleId":"00000000-0000-0000-0000-000000000000","sorted":false,"dynamicExpression":null,"DynamicExpressionObject":null,"staticPageMembers":[]},"1d95d890":{"guid":"1d95d890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YvCMBCG/0tOCl1o+mXbmx85FPqxaPGyLBLryBbSVNK4uyL+902woiw5yK7eMjNvMs87SY6ItxvoUPx2RBk0axDJBsUv2EIzkLRmKA58HDhhiH3PDv3AwaNA1epGyxwLjaUU9Xov4bKt2IGgshUodm37Go5FLQ99bgqMzWELAngFOW0AxQhZfXsdL4CK6qM87FRF6XNFqI8Pz8tXqjbKhG/gW7c8WQ8nx7YBHf8HHbsG9vAJ6J7tPJjcM5Bj9wnot1FPrlMm8AUwqGTd8hXhUivvMeKbjHgPMYKxb0e+O8Je5ERh5Lpa+ydndzkJjI/p3UKMdvJW1bVCglpvKetA0YuasVn7xc8tuotv9f35nrEbQQr0Ewz1ugHeqbn3Q5hRSTPVj+nYNK8lZXttK8lLMl+QaZkU+WBSlGWRpWRJ0kFGsgmZr6YkTQe/b3U4tIpd1Q7R6QfoIqY8pgQAAA=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1000,"OperatorArity":100,"CellReferenceName":"","MemberNameSearchType":0,"NodeId":13,"NodeParentIndex":8},{"MemberId":-1,"Detail":651628815408562176,"DimId":2,"AttributeId":-1,"Operator":402,"OperatorArity":100,"CellReferenceName":"","MemberNameSearchType":0,"NodeId":14,"NodeParentIndex":13},{"MemberId":-1,"Detail":651628815408562176,"DimId":2,"AttributeId":-1,"Operator":-1,"OperatorArity":-1,"CellReferenceName":"Selection_Entity","MemberNameSearchType":0,"NodeId":15,"NodeParentIndex":14},{"MemberId":-1,"Detail":651628815408562176,"DimId":2,"AttributeId":1150953714929893376,"Operator":-1,"OperatorArity":-1,"CellReferenceName":"","MemberNameSearchType":0,"NodeId":16,"NodeParentIndex":8}],"lastNodeId":16,"sorted":false,"DrillDownMembersMemberIds":null,"DrillDownLeavesMemberIds":null,"DimensionId":2,"DataModelId":651628815408562176,"Value":"INTERSECTION(BOTTOMLEVEL(MEMBER_CELL(Selection_Entity)),Opco)"},"staticPageMembers":null},"68279d52":{"guid":"68279d52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YvCMBCG/0tOCl1o+mXbmx85FPqxaPGyLBLryBbSVNK4uyL+902woiw5yK7eMjNvMs87SY6ItxvoUPx2RBk0axDJBsUv2EIzkLRmKA58HDhhiH3PDv3AwaNA1epGyxwLjaUU9Xov4bKt2IGgshUodm37Go5FLQ99bgqMzWELAngFOW0AxQhZfXsdL4CK6qM87FRF6XNFqI8Pz8tXqjbKhG/gW7c8WQ8nx7YBHf8HHbsG9vAJ6J7tPJjcM5Bj9wnot1FPrlMm8AUwqGTd8hXhUivvMeKbjHgPMYKxb0e+O8Je5ERh5Lpa+ydndzkJjI/p3UKMdvJW1bVCglpvKetA0YuasVn7xc8tuotv9f35nrEbQQr0Ewz1ugHeqbn3Q5hRSTPVj+nYNK8lZXttK8lLMl+QaZkU+WBSlGWRpWRJ0kFGsgmZr6YkTQe/b3U4tIpd1Q7R6QfoIqY8pgQAAA=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1000,"OperatorArity":100,"CellReferenceName":"","MemberNameSearchType":0,"NodeId":13,"NodeParentIndex":8},{"MemberId":-1,"Detail":651628815408562176,"DimId":2,"AttributeId":-1,"Operator":402,"OperatorArity":100,"CellReferenceName":"","MemberNameSearchType":0,"NodeId":14,"NodeParentIndex":13},{"MemberId":-1,"Detail":651628815408562176,"DimId":2,"AttributeId":-1,"Operator":-1,"OperatorArity":-1,"CellReferenceName":"Selection_Entity","MemberNameSearchType":0,"NodeId":15,"NodeParentIndex":14},{"MemberId":-1,"Detail":651628815408562176,"DimId":2,"AttributeId":1150953714929893376,"Operator":-1,"OperatorArity":-1,"CellReferenceName":"","MemberNameSearchType":0,"NodeId":16,"NodeParentIndex":8}],"lastNodeId":16,"sorted":false,"DrillDownMembersMemberIds":null,"DrillDownLeavesMemberIds":null,"DimensionId":2,"DataModelId":651628815408562176,"Value":"INTERSECTION(BOTTOMLEVEL(MEMBER_CELL(Selection_Entity)),Opco)"},"staticPageMembers":null},"b82bdc15":{"guid":"b82bdc15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YvCMBCG/0tOCl1o+mXbmx85FPqxaPGyLBLryBbSVNK4uyL+902woiw5yK7eMjNvMs87SY6ItxvoUPx2RBk0axDJBsUv2EIzkLRmKA58HDhhiH3PDv3AwaNA1epGyxwLjaUU9Xov4bKt2IGgshUodm37Go5FLQ99bgqMzWELAngFOW0AxQhZfXsdL4CK6qM87FRF6XNFqI8Pz8tXqjbKhG/gW7c8WQ8nx7YBHf8HHbsG9vAJ6J7tPJjcM5Bj9wnot1FPrlMm8AUwqGTd8hXhUivvMeKbjHgPMYKxb0e+O8Je5ERh5Lpa+ydndzkJjI/p3UKMdvJW1bVCglpvKetA0YuasVn7xc8tuotv9f35nrEbQQr0Ewz1ugHeqbn3Q5hRSTPVj+nYNK8lZXttK8lLMl+QaZkU+WBSlGWRpWRJ0kFGsgmZr6YkTQe/b3U4tIpd1Q7R6QfoIqY8pgQAAA=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1000,"OperatorArity":100,"CellReferenceName":"","MemberNameSearchType":0,"NodeId":13,"NodeParentIndex":8},{"MemberId":-1,"Detail":651628815408562176,"DimId":2,"AttributeId":-1,"Operator":402,"OperatorArity":100,"CellReferenceName":"","MemberNameSearchType":0,"NodeId":14,"NodeParentIndex":13},{"MemberId":-1,"Detail":651628815408562176,"DimId":2,"AttributeId":-1,"Operator":-1,"OperatorArity":-1,"CellReferenceName":"Selection_Entity","MemberNameSearchType":0,"NodeId":15,"NodeParentIndex":14},{"MemberId":-1,"Detail":651628815408562176,"DimId":2,"AttributeId":1150953714929893376,"Operator":-1,"OperatorArity":-1,"CellReferenceName":"","MemberNameSearchType":0,"NodeId":16,"NodeParentIndex":8}],"lastNodeId":16,"sorted":false,"DrillDownMembersMemberIds":null,"DrillDownLeavesMemberIds":null,"DimensionId":2,"DataModelId":651628815408562176,"Value":"INTERSECTION(BOTTOMLEVEL(MEMBER_CELL(Selection_Entity)),Opco)"},"staticPageMembers":null},"fc16c46d":{"guid":"fc16c46d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YvCMBCG/0tOCl1o+mXbmx85FPqxaPGyLBLryBbSVNK4uyL+902woiw5yK7eMjNvMs87SY6ItxvoUPx2RBk0axDJBsUv2EIzkLRmKA58HDhhiH3PDv3AwaNA1epGyxwLjaUU9Xov4bKt2IGgshUodm37Go5FLQ99bgqMzWELAngFOW0AxQhZfXsdL4CK6qM87FRF6XNFqI8Pz8tXqjbKhG/gW7c8WQ8nx7YBHf8HHbsG9vAJ6J7tPJjcM5Bj9wnot1FPrlMm8AUwqGTd8hXhUivvMeKbjHgPMYKxb0e+O8Je5ERh5Lpa+ydndzkJjI/p3UKMdvJW1bVCglpvKetA0YuasVn7xc8tuotv9f35nrEbQQr0Ewz1ugHeqbn3Q5hRSTPVj+nYNK8lZXttK8lLMl+QaZkU+WBSlGWRpWRJ0kFGsgmZr6YkTQe/b3U4tIpd1Q7R6QfoIqY8pgQAAA=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1000,"OperatorArity":100,"CellReferenceName":"","MemberNameSearchType":0,"NodeId":13,"NodeParentIndex":8},{"MemberId":-1,"Detail":651628815408562176,"DimId":2,"AttributeId":-1,"Operator":402,"OperatorArity":100,"CellReferenceName":"","MemberNameSearchType":0,"NodeId":14,"NodeParentIndex":13},{"MemberId":-1,"Detail":651628815408562176,"DimId":2,"AttributeId":-1,"Operator":-1,"OperatorArity":-1,"CellReferenceName":"Selection_Entity","MemberNameSearchType":0,"NodeId":15,"NodeParentIndex":14},{"MemberId":-1,"Detail":651628815408562176,"DimId":2,"AttributeId":1150953714929893376,"Operator":-1,"OperatorArity":-1,"CellReferenceName":"","MemberNameSearchType":0,"NodeId":16,"NodeParentIndex":8}],"lastNodeId":16,"sorted":false,"DrillDownMembersMemberIds":null,"DrillDownLeavesMemberIds":null,"DimensionId":2,"DataModelId":651628815408562176,"Value":"INTERSECTION(BOTTOMLEVEL(MEMBER_CELL(Selection_Entity)),Opco)"},"staticPageMembers":null},"a9609046":{"guid":"a9609046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YvCMBCG/0tOCl1o+mXbmx85FPqxaPGyLBLryBbSVNK4uyL+902woiw5yK7eMjNvMs87SY6ItxvoUPx2RBk0axDJBsUv2EIzkLRmKA58HDhhiH3PDv3AwaNA1epGyxwLjaUU9Xov4bKt2IGgshUodm37Go5FLQ99bgqMzWELAngFOW0AxQhZfXsdL4CK6qM87FRF6XNFqI8Pz8tXqjbKhG/gW7c8WQ8nx7YBHf8HHbsG9vAJ6J7tPJjcM5Bj9wnot1FPrlMm8AUwqGTd8hXhUivvMeKbjHgPMYKxb0e+O8Je5ERh5Lpa+ydndzkJjI/p3UKMdvJW1bVCglpvKetA0YuasVn7xc8tuotv9f35nrEbQQr0Ewz1ugHeqbn3Q5hRSTPVj+nYNK8lZXttK8lLMl+QaZkU+WBSlGWRpWRJ0kFGsgmZr6YkTQe/b3U4tIpd1Q7R6QfoIqY8pgQAAA=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1000,"OperatorArity":100,"CellReferenceName":"","MemberNameSearchType":0,"NodeId":13,"NodeParentIndex":8},{"MemberId":-1,"Detail":651628815408562176,"DimId":2,"AttributeId":-1,"Operator":402,"OperatorArity":100,"CellReferenceName":"","MemberNameSearchType":0,"NodeId":14,"NodeParentIndex":13},{"MemberId":-1,"Detail":651628815408562176,"DimId":2,"AttributeId":-1,"Operator":-1,"OperatorArity":-1,"CellReferenceName":"Selection_Entity","MemberNameSearchType":0,"NodeId":15,"NodeParentIndex":14},{"MemberId":-1,"Detail":651628815408562176,"DimId":2,"AttributeId":1150953714929893376,"Operator":-1,"OperatorArity":-1,"CellReferenceName":"","MemberNameSearchType":0,"NodeId":16,"NodeParentIndex":8}],"lastNodeId":16,"sorted":false,"DrillDownMembersMemberIds":null,"DrillDownLeavesMemberIds":null,"DimensionId":2,"DataModelId":651628815408562176,"Value":"INTERSECTION(BOTTOMLEVEL(MEMBER_CELL(Selection_Entity)),Opco)"},"staticPageMembers":null},"944f38cd":{"guid":"944f38cd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UW+CMBDHv8s9acISCoLAm1MeSAAXNXtZFlPhzJqUYkrZZozffW3EaDYezObeer3/9X7/u/QAoi6xgejlABlWG5RJCdEDsWCGijIOke8R3wkC4o3swPMdMvZ1jlVG5lgwUUqyTavwXDbfoaSqlhC5tn0JJ5KpfXc3Rc4XuEWJosCcVggRgNW1N/ESqSzeVvudzmh9rgnN88Hp+ER1oUpEiZ+m5dG6O/nIdn6Qk7+Qhz3kwT+AX0cdt7nqw14ix0KxWqxjoYzyBhuE9PgI7+KDEM8OPXdMRqETBqHrGu2vjN1kxOldyKsFnDbqWtXUUqE+bylvUNNLxvms/hCnFs3Zt/5AouX8SpAifceePKtQNHrs3RBmVNFM9+Mm7pvXM+WtsZXkq3ixjKerZJ4Psjh7jBfraZymg++LHFrzXVEP4fgFShw87dsDAAA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402,"OperatorArity":100,"CellReferenceName":"","MemberNameSearchType":0,"NodeId":9,"NodeParentIndex":8},{"MemberId":-1,"Detail":651628815408562176,"DimId":2,"AttributeId":-1,"Operator":-1,"OperatorArity":-1,"CellReferenceName":"Selection_Entity","MemberNameSearchType":0,"NodeId":11,"NodeParentIndex":9},{"MemberId":-1,"Detail":651628815408562176,"DimId":2,"AttributeId":1150953714929893376,"Operator":-1,"OperatorArity":-1,"CellReferenceName":"","MemberNameSearchType":0,"NodeId":12,"NodeParentIndex":8}],"lastNodeId":12,"sorted":false,"DrillDownMembersMemberIds":null,"DrillDownLeavesMemberIds":null,"DimensionId":2,"DataModelId":651628815408562176,"Value":"INTERSECTION(MEMBER_CELL(Selection_Entity),Opco)"},"staticPageMembers":null},"83ac3946":{"guid":"83ac3946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YvCMBCG/0tOCl1o+mXbmx85FPqxaPGyLBLryBbSVNK4uyL+902woiw5yK7eMjNvMs87SY6ItxvoUPx2RBk0axDJBsUv2EIzkLRmKA58HDhhiH3PDv3AwaNA1epGyxwLjaUU9Xov4bKt2IGgshUodm37Go5FLQ99bgqMzWELAngFOW0AxQhZfXsdL4CK6qM87FRF6XNFqI8Pz8tXqjbKhG/gW7c8WQ8nx7YBHf8HHbsG9vAJ6J7tPJjcM5Bj9wnot1FPrlMm8AUwqGTd8hXhUivvMeKbjHgPMYKxb0e+O8Je5ERh5Lpa+ydndzkJjI/p3UKMdvJW1bVCglpvKetA0YuasVn7xc8tuotv9f35nrEbQQr0Ewz1ugHeqbn3Q5hRSTPVj+nYNK8lZXttK8lLMl+QaZkU+WBSlGWRpWRJ0kFGsgmZr6YkTQe/b3U4tIpd1Q7R6QfoIqY8pgQAAA=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1000,"OperatorArity":100,"CellReferenceName":"","MemberNameSearchType":0,"NodeId":13,"NodeParentIndex":8},{"MemberId":-1,"Detail":651628815408562176,"DimId":2,"AttributeId":-1,"Operator":402,"OperatorArity":100,"CellReferenceName":"","MemberNameSearchType":0,"NodeId":14,"NodeParentIndex":13},{"MemberId":-1,"Detail":651628815408562176,"DimId":2,"AttributeId":-1,"Operator":-1,"OperatorArity":-1,"CellReferenceName":"Selection_Entity","MemberNameSearchType":0,"NodeId":15,"NodeParentIndex":14},{"MemberId":-1,"Detail":651628815408562176,"DimId":2,"AttributeId":1150953714929893376,"Operator":-1,"OperatorArity":-1,"CellReferenceName":"","MemberNameSearchType":0,"NodeId":16,"NodeParentIndex":8}],"lastNodeId":16,"sorted":false,"DrillDownMembersMemberIds":null,"DrillDownLeavesMemberIds":null,"DimensionId":2,"DataModelId":651628815408562176,"Value":"INTERSECTION(BOTTOMLEVEL(MEMBER_CELL(Selection_Entity)),Opco)"},"staticPageMembers":null},"15fe287a":{"guid":"15fe287a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TYvCMBCG/0tOCl1o+mXbmx85FPqxaPGyLBLryBbSVNK4uyL+902woiw5yK7eMjNvMs87SY6ItxvoUPx2RBk0axDJBsUv2EIzkLRmKA58HDhhiH3PDv3AwaNA1epGyxwLjaUU9Xov4bKt2IGgshUodm37Go5FLQ99bgqMzWELAngFOW0AxQhZfXsdL4CK6qM87FRF6XNFqI8Pz8tXqjbKhG/gW7c8WQ8nx7YBHf8HHbsG9vAJ6J7tPJjcM5Bj9wnot1FPrlMm8AUwqGTd8hXhUivvMeKbjHgPMYKxb0e+O8Je5ERh5Lpa+ydndzkJjI/p3UKMdvJW1bVCglpvKetA0YuasVn7xc8tuotv9f35nrEbQQr0Ewz1ugHeqbn3Q5hRSTPVj+nYNK8lZXttK8lLMl+QaZkU+WBSlGWRpWRJ0kFGsgmZr6YkTQe/b3U4tIpd1Q7R6QfoIqY8pgQAAA==","DynamicExpressionObject":{"nodes":[{"MemberId":-1,"Detail":651628815408562176,"DimId":2,"AttributeId":-1,"Operator":300,"OperatorArity":300,"CellReferenceName":"","MemberNameSearchType":0,"NodeId":8,"NodeParentIndex":-1},{"MemberId":-1,"Detail":651628815408562176,"DimId":2,"AttributeId":-1,"Operator":1000,"OperatorArity":100,"CellReferenceName":"","MemberNameSearchType":0,"NodeId":13,"NodeParentIndex":8},{"MemberId":-1,"Detail":651628815408562176,"DimId":2,"AttributeId":-1,"Operator":402,"OperatorArity":100,"CellReferenceName":"","MemberNameSearchType":0,"NodeId":14,"NodeParentIndex":13},{"MemberId":-1,"Detail":651628815408562176,"DimId":2,"AttributeId":-1,"Operator":-1,"OperatorArity":-1,"CellReferenceName":"Selection_Entity","MemberNameSearchType":0,"NodeId":15,"NodeParentIndex":14},{"MemberId":-1,"Detail":651628815408562176,"DimId":2,"AttributeId":1150953714929893376,"Operator":-1,"OperatorArity":-1,"CellReferenceName":"","MemberNameSearchType":0,"NodeId":16,"NodeParentIndex":8}],"lastNodeId":16,"sorted":false,"DrillDownMembersMemberIds":null,"DrillDownLeavesMemberIds":null,"DimensionId":2,"DataModelId":651628815408562176,"Value":"INTERSECTION(BOTTOMLEVEL(MEMBER_CELL(Selection_Entity)),Opco)"},"staticPageMembers":null},"35a238f8":{"guid":"35a238f8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3395df4":{"guid":"3395df4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a69afaa0":{"guid":"a69afaa0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c275a84a":{"guid":"c275a84a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816c6cdb":{"guid":"816c6cdb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16fef029":{"guid":"16fef029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99f74778":{"guid":"99f74778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a867803c":{"guid":"a867803c","dimension":2,"member":651631429184913409,"filter":7,"referenceGlobalVariable":false,"globalVaribleId":"00000000-0000-0000-0000-000000000000","globalVaribleSnowflake":-1,"referenceFormVariable":false,"formVaribleId":"00000000-0000-0000-0000-000000000000","sorted":false,"dynamicExpression":"H4sIAAAAAAAEALWTy2rDMBBF/0WrBFyw/IrtXR5aGPwoicmmlKA4E2qQ5SArbUPIv1eiDg1Fi9A6O83MlebckXRGvN1Bh+KXM8qg2YJIdih+whZagKQ1Q3Hg48AJQ+x7dugHDp4EqlY3WuZYaCqlqLdHCddtxQEEla1AsWvbP+FU1PLU5+bA2BL2IIBXkNMGUIyQ1bfX8QqoqN7K00FVlD5XhPr4fvlM1UaZ8B186pYXa3BybBvQ8X/QsQHdfgC5ZzvDgjsG8EeM/DbquXXKhL0CBpWsW74hXGrlHTZcgw1nEBsY+3bkuxPsRU4URq6rtX/ydY8Pz/iOXi3EaCdvRF0rJKjlnrIOFLuoGVu0H/y7QXd1rf49PzJ2I0iBvoOhXjfAOzXzfgQLKmmm2jEdm6a1puyoTSV5SZYrMi+TIh/NirIsspSsSTrKSDYjy82cpOno942Ox1ZxqNoxunwBBeeP9Z8EAAA=","DynamicExpressionObject":{"nodes":[{"MemberId":-1,"Detail":651628815408562176,"DimId":2,"AttributeId":-1,"Operator":300,"OperatorArity":300,"CellReferenceName":"","MemberNameSearchType":0,"NodeId":0,"NodeParentIndex":-1},{"MemberId":-1,"Detail":651628815408562176,"DimId":2,"AttributeId":-1,"Operator":1000,"OperatorArity":100,"CellReferenceName":"","MemberNameSearchType":0,"NodeId":1,"NodeParentIndex":0},{"MemberId":-1,"Detail":651628815408562176,"DimId":2,"AttributeId":-1,"Operator":402,"OperatorArity":100,"CellReferenceName":"","MemberNameSearchType":0,"NodeId":2,"NodeParentIndex":1},{"MemberId":-1,"Detail":651628815408562176,"DimId":2,"AttributeId":-1,"Operator":-1,"OperatorArity":-1,"CellReferenceName":"Selection_Entity","MemberNameSearchType":0,"NodeId":3,"NodeParentIndex":2},{"MemberId":-1,"Detail":651628815408562176,"DimId":2,"AttributeId":1150953714929893376,"Operator":-1,"OperatorArity":-1,"CellReferenceName":"","MemberNameSearchType":0,"NodeId":4,"NodeParentIndex":0}],"lastNodeId":4,"sorted":false,"DrillDownMembersMemberIds":null,"DrillDownLeavesMemberIds":null,"DimensionId":2,"DataModelId":651628815408562176,"Value":"INTERSECTION(BOTTOMLEVEL(MEMBER_CELL(Selection_Entity)),Opco)"},"staticPageMembers":null},"c373ee52":{"guid":"c373ee52","dimension":2,"member":651631429121998849,"filter":4,"referenceGlobalVariable":false,"globalVaribleId":"00000000-0000-0000-0000-000000000000","globalVaribleSnowflake":-1,"referenceFormVariable":false,"formVaribleId":"00000000-0000-0000-0000-000000000000","sorted":false,"dynamicExpression":null,"DynamicExpressionObject":null,"staticPageMembers":[]},"adf76acc":{"guid":"adf76acc","dimension":2,"member":651631429121998849,"filter":4,"referenceGlobalVariable":false,"globalVaribleId":"00000000-0000-0000-0000-000000000000","globalVaribleSnowflake":-1,"referenceFormVariable":false,"formVaribleId":"00000000-0000-0000-0000-000000000000","sorted":false,"dynamicExpression":null,"DynamicExpressionObject":null,"staticPageMembers":[]}},"FormVariables":{"GroupMembers":{},"Groups":{"385b1d08-6d8a-4b8a-bf43-c04eedb00d88":{"Name":"*fvAccount","DynamicMemberType":6,"DynamicMatchField":3,"DynamicMemberDimensionId":1,"DynamicMemberDimensionMemberId":656671774469783552,"DataModelId":651628815408562176,"Id":"385b1d08-6d8a-4b8a-bf43-c04eedb00d88"},"ff3e7323-6b12-4ab8-99c3-d97aa9a04313":{"Name":"*fvEntity","DynamicMemberType":6,"DynamicMatchField":3,"DynamicMemberDimensionId":2,"DynamicMemberDimensionMemberId":651631429121998849,"DataModelId":651628815408562176,"Id":"ff3e7323-6b12-4ab8-99c3-d97aa9a04313"},"a2a46c4b-ae44-4ba2-ab0e-2971d74e2ddb":{"Name":"*fvDepartment","DynamicMemberType":6,"DynamicMatchField":3,"DynamicMemberDimensionId":3,"DynamicMemberDimensionMemberId":651631429189107713,"DataModelId":651628815408562176,"Id":"a2a46c4b-ae44-4ba2-ab0e-2971d74e2ddb"},"bf7ccd31-d004-4fee-8f2c-52dd60110e24":{"Name":"*fvPlaceholder 1","DynamicMemberType":6,"DynamicMatchField":3,"DynamicMemberDimensionId":4,"DynamicMemberDimensionMemberId":652241713652170752,"DataModelId":651628815408562176,"Id":"bf7ccd31-d004-4fee-8f2c-52dd60110e24"},"89375efd-535c-49ac-ba5e-3242a8b3f325":{"Name":"*fvPlaceholder 2","DynamicMemberType":6,"DynamicMatchField":3,"DynamicMemberDimensionId":5,"DynamicMemberDimensionMemberId":652241713786388480,"DataModelId":651628815408562176,"Id":"89375efd-535c-49ac-ba5e-3242a8b3f325"},"0fc5a681-6e5b-48f5-bb25-e02cfb58bdcb":{"Name":"*fvPlaceholder 3","DynamicMemberType":6,"DynamicMatchField":3,"DynamicMemberDimensionId":6,"DynamicMemberDimensionMemberId":652241713908023296,"DataModelId":651628815408562176,"Id":"0fc5a681-6e5b-48f5-bb25-e02cfb58bdcb"},"463de427-5c94-4804-88f3-f38fe0008fd8":{"Name":"*fvPlaceholder 4","DynamicMemberType":6,"DynamicMatchField":3,"DynamicMemberDimensionId":7,"DynamicMemberDimensionMemberId":652241714033852416,"DataModelId":651628815408562176,"Id":"463de427-5c94-4804-88f3-f38fe0008fd8"},"7cc8369c-0b74-4816-a174-86bee792b4d5":{"Name":"*fvYear","DynamicMemberType":6,"DynamicMatchField":3,"DynamicMemberDimensionId":8,"DynamicMemberDimensionMemberId":651631431634386945,"DataModelId":651628815408562176,"Id":"7cc8369c-0b74-4816-a174-86bee792b4d5"},"f4ddf33f-f622-4574-ba09-6b1a5435ea67":{"Name":"*fvPeriod","DynamicMemberType":6,"DynamicMatchField":3,"DynamicMemberDimensionId":9,"DynamicMemberDimensionMemberId":651631431676329985,"DataModelId":651628815408562176,"Id":"f4ddf33f-f622-4574-ba09-6b1a5435ea67"},"13439966-5b37-4008-851e-5b8c04b5ee44":{"Name":"*fvScenario","DynamicMemberType":6,"DynamicMatchField":3,"DynamicMemberDimensionId":10,"DynamicMemberDimensionMemberId":651631431898628097,"DataModelId":651628815408562176,"Id":"13439966-5b37-4008-851e-5b8c04b5ee44"},"fcf1808e-9797-41e9-ba5b-1af35fd84a35":{"Name":"*fvCurrency","DynamicMemberType":6,"DynamicMatchField":3,"DynamicMemberDimensionId":11,"DynamicMemberDimensionMemberId":651631431940571137,"DataModelId":651628815408562176,"Id":"fcf1808e-9797-41e9-ba5b-1af35fd84a35"},"e581b6cc-5e7d-41b9-92f0-22c7ca215312":{"Name":"*fvMeasure","DynamicMemberType":6,"DynamicMatchField":3,"DynamicMemberDimensionId":12,"DynamicMemberDimensionMemberId":651631431986708481,"DataModelId":651628815408562176,"Id":"e581b6cc-5e7d-41b9-92f0-22c7ca215312"}}},"LoadedDataModels":[651628815408562176],"DefaultDataModel":651628815408562176,"DynamicBindingStoreDataList":{"BindList":[]},"LineItemEnabledSectionBlockPairs":[],"LineItemDetailsRowMap":{},"VenaWorkbookSettings":{"PerBlockRefreshNodes":{},"FullRefreshAfterPerBlockList":false,"LoadedSuccessfully":true,"FastChooseEnabled":false,"FastFormulaScanEnabled":false,"CheckProtectedOverride":false,"RibbonButtonMap":{"WorkOffline":{"TagId":"WorkOffline","ManagerHidden":true,"ContributorHidden":true},"Cascade":{"TagId":"Cascade","ManagerHidden":false,"ContributorHidden":false},"InsertLID":{"TagId":"InsertLID","ManagerHidden":true,"ContributorHidden":true},"RemoveLID":{"TagId":"RemoveLID","ManagerHidden":true,"ContributorHidden":true},"MultiInsertLID":{"TagId":"MultiInsertLID","ManagerHidden":true,"ContributorHidden":true},"SelectLID":{"TagId":"SelectLID","ManagerHidden":true,"ContributorHidden":true},"MoveLID":{"TagId":"MoveLID","ManagerHidden":true,"ContributorHidden":true},"DrillMenu":{"TagId":"DrillMenu","ManagerHidden":false,"ContributorHidden":false},"AuditTrail":{"TagId":"AuditTrail","ManagerHidden":false,"ContributorHidden":false},"Comments":{"TagId":"Comments","ManagerHidden":false,"ContributorHidden":false},"IntersectionFiles":{"TagId":"IntersectionFiles","ManagerHidden":false,"ContributorHidden":false},"MyFunctions":{"TagId":"MyFunctions","ManagerHidden":true,"ContributorHidden":true},"KeyInfo":{"TagId":"KeyInfo","ManagerHidden":false,"ContributorHidden":false},"ZoomOut":{"TagId":"ZoomOut","ManagerHidden":false,"ContributorHidden":false},"ZoomIn":{"TagId":"ZoomIn","ManagerHidden":false,"ContributorHidden":false}},"RibbonButtons":[{"TagId":"WorkOffline","ManagerHidden":true,"ContributorHidden":true},{"TagId":"Cascade","ManagerHidden":false,"ContributorHidden":false},{"TagId":"InsertLID","ManagerHidden":true,"ContributorHidden":true},{"TagId":"RemoveLID","ManagerHidden":true,"ContributorHidden":true},{"TagId":"MultiInsertLID","ManagerHidden":true,"ContributorHidden":true},{"TagId":"SelectLID","ManagerHidden":true,"ContributorHidden":true},{"TagId":"MoveLID","ManagerHidden":true,"ContributorHidden":true},{"TagId":"DrillMenu","ManagerHidden":false,"ContributorHidden":false},{"TagId":"AuditTrail","ManagerHidden":false,"ContributorHidden":false},{"TagId":"Comments","ManagerHidden":false,"ContributorHidden":false},{"TagId":"IntersectionFiles","ManagerHidden":false,"ContributorHidden":false},{"TagId":"MyFunctions","ManagerHidden":true,"ContributorHidden":true},{"TagId":"KeyInfo","ManagerHidden":false,"ContributorHidden":false},{"TagId":"ZoomOut","ManagerHidden":false,"ContributorHidden":false},{"TagId":"ZoomIn","ManagerHidden":false,"ContributorHidden":false}],"DisableClearingBrokenFVIntersections":false,"HideDynamicsOnSaveTemplate":true,"MaximumColumnsBeforeWarning":1000,"MaximumRowsBeforeWarning":10000,"PreventBrokenFVDoubleRefresh":false,"ExternalDataSourceURL":null,"UpdateStaticMappings":true,"UseTextFormatForDrillTransaction":false,"AllowMultiChoose":false,"PreventCellReferenceUpdatesOnCascade":false,"MDRRowInsertSectionName":"Select combination for data entry","CollapseChooseBoxMembers":false,"UISettings":{"ManagerMappingScreenSize":"1000,600","ManagerMappingBlock":null,"ManagerMappingSection":null},"SaveDataETLJobID":null},"VenaSqlQueries":null}</venadatastore>
</file>

<file path=customXml/item7.xml><?xml version="1.0" encoding="utf-8"?>
<solutionPackageMetadata xmlns="http://venasolutions.com/VenaTemplate/SolutionPackageMetadata/V1">
  <packageName>Foundation</packageName>
  <templateName>Report | Corporate Financial Statements</templateName>
  <templateVersion>1.0</templateVersion>
  <lastSaved>2022-07-19T12:41:51.817718-07:00</lastSaved>
</solutionPackageMetadata>
</file>

<file path=customXml/itemProps1.xml><?xml version="1.0" encoding="utf-8"?>
<ds:datastoreItem xmlns:ds="http://schemas.openxmlformats.org/officeDocument/2006/customXml" ds:itemID="{47C469F7-4549-426A-B60F-B3963C922E88}">
  <ds:schemaRefs>
    <ds:schemaRef ds:uri="http://venasolutions.com/VenaSPMAddin/VenaWorkbookProperties"/>
  </ds:schemaRefs>
</ds:datastoreItem>
</file>

<file path=customXml/itemProps2.xml><?xml version="1.0" encoding="utf-8"?>
<ds:datastoreItem xmlns:ds="http://schemas.openxmlformats.org/officeDocument/2006/customXml" ds:itemID="{03AA460C-832D-494D-AF4B-83E7E1578698}">
  <ds:schemaRefs>
    <ds:schemaRef ds:uri="http://venasolutions.com/VenaSPMAddin/DataModelSectionStore_V1"/>
  </ds:schemaRefs>
</ds:datastoreItem>
</file>

<file path=customXml/itemProps3.xml><?xml version="1.0" encoding="utf-8"?>
<ds:datastoreItem xmlns:ds="http://schemas.openxmlformats.org/officeDocument/2006/customXml" ds:itemID="{EF640DC0-7AD2-4987-9253-DBCD14346B20}">
  <ds:schemaRefs>
    <ds:schemaRef ds:uri="http://venasolutions.com/VenaSPMAddin/DrillThroughTableInfo_V1"/>
  </ds:schemaRefs>
</ds:datastoreItem>
</file>

<file path=customXml/itemProps4.xml><?xml version="1.0" encoding="utf-8"?>
<ds:datastoreItem xmlns:ds="http://schemas.openxmlformats.org/officeDocument/2006/customXml" ds:itemID="{1FCE69F8-AEDC-4D5D-9ECA-A511FD4C7294}">
  <ds:schemaRefs>
    <ds:schemaRef ds:uri="http://venasolutions.com/VenaSPMAddin/ExcelCustomMultiDynamicCollectionStore_V1"/>
  </ds:schemaRefs>
</ds:datastoreItem>
</file>

<file path=customXml/itemProps5.xml><?xml version="1.0" encoding="utf-8"?>
<ds:datastoreItem xmlns:ds="http://schemas.openxmlformats.org/officeDocument/2006/customXml" ds:itemID="{B4158CBE-A9FE-4F18-AF28-F3C1A1433862}">
  <ds:schemaRefs>
    <ds:schemaRef ds:uri="http://venasolutions.com/VenaSPMAddin/ServerSideBlobV2"/>
  </ds:schemaRefs>
</ds:datastoreItem>
</file>

<file path=customXml/itemProps6.xml><?xml version="1.0" encoding="utf-8"?>
<ds:datastoreItem xmlns:ds="http://schemas.openxmlformats.org/officeDocument/2006/customXml" ds:itemID="{7B46878A-C685-4C8A-B64C-1DBBF1D39557}">
  <ds:schemaRefs>
    <ds:schemaRef ds:uri="http://venasolutions.com/VenaSPMAddin/ServerSideBlobV1"/>
  </ds:schemaRefs>
</ds:datastoreItem>
</file>

<file path=customXml/itemProps7.xml><?xml version="1.0" encoding="utf-8"?>
<ds:datastoreItem xmlns:ds="http://schemas.openxmlformats.org/officeDocument/2006/customXml" ds:itemID="{EF17A476-48A5-4A77-81A8-66F8EB14D6CB}">
  <ds:schemaRefs>
    <ds:schemaRef ds:uri="http://venasolutions.com/VenaTemplate/SolutionPackageMetadata/V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1039</vt:i4>
      </vt:variant>
    </vt:vector>
  </HeadingPairs>
  <TitlesOfParts>
    <vt:vector size="1048" baseType="lpstr">
      <vt:lpstr>Stats</vt:lpstr>
      <vt:lpstr>T12 Summary</vt:lpstr>
      <vt:lpstr>BvA Summary</vt:lpstr>
      <vt:lpstr>BvA</vt:lpstr>
      <vt:lpstr>IS T12</vt:lpstr>
      <vt:lpstr>BS T12</vt:lpstr>
      <vt:lpstr>Controls</vt:lpstr>
      <vt:lpstr>Notes</vt:lpstr>
      <vt:lpstr>Sheet1</vt:lpstr>
      <vt:lpstr>_vena_BS.T12_B1_C_FV_134399665b374008851e5b8c04b5ee44</vt:lpstr>
      <vt:lpstr>_vena_BS.T12_B1_C_FV_134399665b374008851e5b8c04b5ee44_1</vt:lpstr>
      <vt:lpstr>_vena_BS.T12_B1_C_FV_134399665b374008851e5b8c04b5ee44_10</vt:lpstr>
      <vt:lpstr>_vena_BS.T12_B1_C_FV_134399665b374008851e5b8c04b5ee44_11</vt:lpstr>
      <vt:lpstr>_vena_BS.T12_B1_C_FV_134399665b374008851e5b8c04b5ee44_2</vt:lpstr>
      <vt:lpstr>_vena_BS.T12_B1_C_FV_134399665b374008851e5b8c04b5ee44_3</vt:lpstr>
      <vt:lpstr>_vena_BS.T12_B1_C_FV_134399665b374008851e5b8c04b5ee44_4</vt:lpstr>
      <vt:lpstr>_vena_BS.T12_B1_C_FV_134399665b374008851e5b8c04b5ee44_5</vt:lpstr>
      <vt:lpstr>_vena_BS.T12_B1_C_FV_134399665b374008851e5b8c04b5ee44_6</vt:lpstr>
      <vt:lpstr>_vena_BS.T12_B1_C_FV_134399665b374008851e5b8c04b5ee44_7</vt:lpstr>
      <vt:lpstr>_vena_BS.T12_B1_C_FV_134399665b374008851e5b8c04b5ee44_8</vt:lpstr>
      <vt:lpstr>_vena_BS.T12_B1_C_FV_134399665b374008851e5b8c04b5ee44_9</vt:lpstr>
      <vt:lpstr>_vena_BS.T12_B1_C_FV_7cc8369c0b744816a17486bee792b4d5</vt:lpstr>
      <vt:lpstr>_vena_BS.T12_B1_C_FV_7cc8369c0b744816a17486bee792b4d5_1</vt:lpstr>
      <vt:lpstr>_vena_BS.T12_B1_C_FV_7cc8369c0b744816a17486bee792b4d5_10</vt:lpstr>
      <vt:lpstr>_vena_BS.T12_B1_C_FV_7cc8369c0b744816a17486bee792b4d5_11</vt:lpstr>
      <vt:lpstr>_vena_BS.T12_B1_C_FV_7cc8369c0b744816a17486bee792b4d5_2</vt:lpstr>
      <vt:lpstr>_vena_BS.T12_B1_C_FV_7cc8369c0b744816a17486bee792b4d5_3</vt:lpstr>
      <vt:lpstr>_vena_BS.T12_B1_C_FV_7cc8369c0b744816a17486bee792b4d5_4</vt:lpstr>
      <vt:lpstr>_vena_BS.T12_B1_C_FV_7cc8369c0b744816a17486bee792b4d5_5</vt:lpstr>
      <vt:lpstr>_vena_BS.T12_B1_C_FV_7cc8369c0b744816a17486bee792b4d5_6</vt:lpstr>
      <vt:lpstr>_vena_BS.T12_B1_C_FV_7cc8369c0b744816a17486bee792b4d5_7</vt:lpstr>
      <vt:lpstr>_vena_BS.T12_B1_C_FV_7cc8369c0b744816a17486bee792b4d5_8</vt:lpstr>
      <vt:lpstr>_vena_BS.T12_B1_C_FV_7cc8369c0b744816a17486bee792b4d5_9</vt:lpstr>
      <vt:lpstr>_vena_BS.T12_B1_C_FV_f4ddf33ff6224574ba096b1a5435ea67</vt:lpstr>
      <vt:lpstr>_vena_BS.T12_B1_C_FV_f4ddf33ff6224574ba096b1a5435ea67_1</vt:lpstr>
      <vt:lpstr>_vena_BS.T12_B1_C_FV_f4ddf33ff6224574ba096b1a5435ea67_10</vt:lpstr>
      <vt:lpstr>_vena_BS.T12_B1_C_FV_f4ddf33ff6224574ba096b1a5435ea67_11</vt:lpstr>
      <vt:lpstr>_vena_BS.T12_B1_C_FV_f4ddf33ff6224574ba096b1a5435ea67_2</vt:lpstr>
      <vt:lpstr>_vena_BS.T12_B1_C_FV_f4ddf33ff6224574ba096b1a5435ea67_3</vt:lpstr>
      <vt:lpstr>_vena_BS.T12_B1_C_FV_f4ddf33ff6224574ba096b1a5435ea67_4</vt:lpstr>
      <vt:lpstr>_vena_BS.T12_B1_C_FV_f4ddf33ff6224574ba096b1a5435ea67_5</vt:lpstr>
      <vt:lpstr>_vena_BS.T12_B1_C_FV_f4ddf33ff6224574ba096b1a5435ea67_6</vt:lpstr>
      <vt:lpstr>_vena_BS.T12_B1_C_FV_f4ddf33ff6224574ba096b1a5435ea67_7</vt:lpstr>
      <vt:lpstr>_vena_BS.T12_B1_C_FV_f4ddf33ff6224574ba096b1a5435ea67_8</vt:lpstr>
      <vt:lpstr>_vena_BS.T12_B1_C_FV_f4ddf33ff6224574ba096b1a5435ea67_9</vt:lpstr>
      <vt:lpstr>_vena_BS.T12_B1_R_FV_385b1d086d8a4b8abf43c04eedb00d88</vt:lpstr>
      <vt:lpstr>_vena_BS.T12_B1_R_FV_385b1d086d8a4b8abf43c04eedb00d88_1</vt:lpstr>
      <vt:lpstr>_vena_BS.T12_B1_R_FV_385b1d086d8a4b8abf43c04eedb00d88_1153d199.ad1ab1aa</vt:lpstr>
      <vt:lpstr>_vena_BS.T12_B1_R_FV_385b1d086d8a4b8abf43c04eedb00d88_45821b0c.87cb620c</vt:lpstr>
      <vt:lpstr>_vena_BS.T12_B1_R_FV_385b1d086d8a4b8abf43c04eedb00d88_497b56e6.e7f85f75</vt:lpstr>
      <vt:lpstr>_vena_BS.T12_B1_R_FV_385b1d086d8a4b8abf43c04eedb00d88_50140057.4743f76</vt:lpstr>
      <vt:lpstr>_vena_BS.T12_B1_R_FV_385b1d086d8a4b8abf43c04eedb00d88_5428be4.ccdc59fe</vt:lpstr>
      <vt:lpstr>_vena_BS.T12_B1_R_FV_385b1d086d8a4b8abf43c04eedb00d88_6dd849d3.253353b</vt:lpstr>
      <vt:lpstr>_vena_BS.T12_B1_R_FV_385b1d086d8a4b8abf43c04eedb00d88_80235295.5722bf4</vt:lpstr>
      <vt:lpstr>_vena_BS.T12_B1_R_FV_385b1d086d8a4b8abf43c04eedb00d88_87734e9.365fd30f</vt:lpstr>
      <vt:lpstr>_vena_BS.T12_B1_R_FV_385b1d086d8a4b8abf43c04eedb00d88_efe0e0f0.f68562b5</vt:lpstr>
      <vt:lpstr>_vena_BS.T12_B1_R_FV_a2a46c4bae444ba2ab0e2971d74e2ddb</vt:lpstr>
      <vt:lpstr>_vena_BS.T12_B1_R_FV_a2a46c4bae444ba2ab0e2971d74e2ddb_1</vt:lpstr>
      <vt:lpstr>_vena_BS.T12_B1_R_FV_a2a46c4bae444ba2ab0e2971d74e2ddb_1153d199.16b09227</vt:lpstr>
      <vt:lpstr>_vena_BS.T12_B1_R_FV_a2a46c4bae444ba2ab0e2971d74e2ddb_45821b0c.a6ddc938</vt:lpstr>
      <vt:lpstr>_vena_BS.T12_B1_R_FV_a2a46c4bae444ba2ab0e2971d74e2ddb_497b56e6.f1e577f5</vt:lpstr>
      <vt:lpstr>_vena_BS.T12_B1_R_FV_a2a46c4bae444ba2ab0e2971d74e2ddb_50140057.1e99db83</vt:lpstr>
      <vt:lpstr>_vena_BS.T12_B1_R_FV_a2a46c4bae444ba2ab0e2971d74e2ddb_5428be4.db3fa5f3</vt:lpstr>
      <vt:lpstr>_vena_BS.T12_B1_R_FV_a2a46c4bae444ba2ab0e2971d74e2ddb_6dd849d3.e4a76b87</vt:lpstr>
      <vt:lpstr>_vena_BS.T12_B1_R_FV_a2a46c4bae444ba2ab0e2971d74e2ddb_80235295.37d575ee</vt:lpstr>
      <vt:lpstr>_vena_BS.T12_B1_R_FV_a2a46c4bae444ba2ab0e2971d74e2ddb_87734e9.28563b56</vt:lpstr>
      <vt:lpstr>_vena_BS.T12_B1_R_FV_a2a46c4bae444ba2ab0e2971d74e2ddb_efe0e0f0.27722ba1</vt:lpstr>
      <vt:lpstr>_vena_BS.T12_B1_R_FV_ff3e73236b124ab899c3d97aa9a04313</vt:lpstr>
      <vt:lpstr>_vena_BS.T12_B1_R_FV_ff3e73236b124ab899c3d97aa9a04313_1</vt:lpstr>
      <vt:lpstr>_vena_BS.T12_B1_R_FV_ff3e73236b124ab899c3d97aa9a04313_1153d199.b004c2d0</vt:lpstr>
      <vt:lpstr>_vena_BS.T12_B1_R_FV_ff3e73236b124ab899c3d97aa9a04313_45821b0c.1e37ae03</vt:lpstr>
      <vt:lpstr>_vena_BS.T12_B1_R_FV_ff3e73236b124ab899c3d97aa9a04313_497b56e6.b26f6da7</vt:lpstr>
      <vt:lpstr>_vena_BS.T12_B1_R_FV_ff3e73236b124ab899c3d97aa9a04313_50140057.738d0b51</vt:lpstr>
      <vt:lpstr>_vena_BS.T12_B1_R_FV_ff3e73236b124ab899c3d97aa9a04313_5428be4.6cf3de0</vt:lpstr>
      <vt:lpstr>_vena_BS.T12_B1_R_FV_ff3e73236b124ab899c3d97aa9a04313_6dd849d3.49b91ae9</vt:lpstr>
      <vt:lpstr>_vena_BS.T12_B1_R_FV_ff3e73236b124ab899c3d97aa9a04313_80235295.9979f97b</vt:lpstr>
      <vt:lpstr>_vena_BS.T12_B1_R_FV_ff3e73236b124ab899c3d97aa9a04313_87734e9.a7486477</vt:lpstr>
      <vt:lpstr>_vena_BS.T12_B1_R_FV_ff3e73236b124ab899c3d97aa9a04313_efe0e0f0.52a7b05b</vt:lpstr>
      <vt:lpstr>_vena_BS.T12_P_11_651631431944765441</vt:lpstr>
      <vt:lpstr>_vena_BS.T12_P_12_651631431982514177</vt:lpstr>
      <vt:lpstr>_vena_BS.T12_P_4_652241713652170752</vt:lpstr>
      <vt:lpstr>_vena_BS.T12_P_5_652241713786388480</vt:lpstr>
      <vt:lpstr>_vena_BS.T12_P_6_652241713908023296</vt:lpstr>
      <vt:lpstr>_vena_BS.T12_P_7_652241714033852416</vt:lpstr>
      <vt:lpstr>_vena_BvA.Summary_B1_C_FV_134399665b374008851e5b8c04b5ee44_10</vt:lpstr>
      <vt:lpstr>_vena_BvA.Summary_B1_C_FV_134399665b374008851e5b8c04b5ee44_11</vt:lpstr>
      <vt:lpstr>_vena_BvA.Summary_B1_C_FV_134399665b374008851e5b8c04b5ee44_12</vt:lpstr>
      <vt:lpstr>_vena_BvA.Summary_B1_C_FV_134399665b374008851e5b8c04b5ee44_13</vt:lpstr>
      <vt:lpstr>_vena_BvA.Summary_B1_C_FV_134399665b374008851e5b8c04b5ee44_14</vt:lpstr>
      <vt:lpstr>_vena_BvA.Summary_B1_C_FV_134399665b374008851e5b8c04b5ee44_9</vt:lpstr>
      <vt:lpstr>_vena_BvA.Summary_B1_C_FV_7cc8369c0b744816a17486bee792b4d5_10</vt:lpstr>
      <vt:lpstr>_vena_BvA.Summary_B1_C_FV_7cc8369c0b744816a17486bee792b4d5_11</vt:lpstr>
      <vt:lpstr>_vena_BvA.Summary_B1_C_FV_7cc8369c0b744816a17486bee792b4d5_12</vt:lpstr>
      <vt:lpstr>_vena_BvA.Summary_B1_C_FV_7cc8369c0b744816a17486bee792b4d5_13</vt:lpstr>
      <vt:lpstr>_vena_BvA.Summary_B1_C_FV_7cc8369c0b744816a17486bee792b4d5_14</vt:lpstr>
      <vt:lpstr>_vena_BvA.Summary_B1_C_FV_7cc8369c0b744816a17486bee792b4d5_9</vt:lpstr>
      <vt:lpstr>_vena_BvA.Summary_B1_C_FV_f4ddf33ff6224574ba096b1a5435ea67_10</vt:lpstr>
      <vt:lpstr>_vena_BvA.Summary_B1_C_FV_f4ddf33ff6224574ba096b1a5435ea67_11</vt:lpstr>
      <vt:lpstr>_vena_BvA.Summary_B1_C_FV_f4ddf33ff6224574ba096b1a5435ea67_12</vt:lpstr>
      <vt:lpstr>_vena_BvA.Summary_B1_C_FV_f4ddf33ff6224574ba096b1a5435ea67_13</vt:lpstr>
      <vt:lpstr>_vena_BvA.Summary_B1_C_FV_f4ddf33ff6224574ba096b1a5435ea67_14</vt:lpstr>
      <vt:lpstr>_vena_BvA.Summary_B1_C_FV_f4ddf33ff6224574ba096b1a5435ea67_9</vt:lpstr>
      <vt:lpstr>_vena_BvA.Summary_B1_R_1_691119840308494336</vt:lpstr>
      <vt:lpstr>_vena_BvA.Summary_B1_R_FV_385b1d086d8a4b8abf43c04eedb00d88</vt:lpstr>
      <vt:lpstr>_vena_BvA.Summary_B1_R_FV_385b1d086d8a4b8abf43c04eedb00d88_1a50814c.5547fff</vt:lpstr>
      <vt:lpstr>_vena_BvA.Summary_B1_R_FV_385b1d086d8a4b8abf43c04eedb00d88_4202538f.ff902c51</vt:lpstr>
      <vt:lpstr>_vena_BvA.Summary_B1_R_FV_385b1d086d8a4b8abf43c04eedb00d88_7bb3f383.69b22cf3</vt:lpstr>
      <vt:lpstr>_vena_BvA.Summary_B1_R_FV_385b1d086d8a4b8abf43c04eedb00d88_a5f6db86.d6519f4a</vt:lpstr>
      <vt:lpstr>_vena_BvA.Summary_B1_R_FV_385b1d086d8a4b8abf43c04eedb00d88_a6f317a2.656f6697</vt:lpstr>
      <vt:lpstr>_vena_BvA.Summary_B1_R_FV_385b1d086d8a4b8abf43c04eedb00d88_b9a4ed1b.65b57cd4</vt:lpstr>
      <vt:lpstr>_vena_BvA.Summary_B1_R_FV_385b1d086d8a4b8abf43c04eedb00d88_b9c8bb5a.413abf1a</vt:lpstr>
      <vt:lpstr>_vena_BvA.Summary_B1_R_FV_385b1d086d8a4b8abf43c04eedb00d88_d2924963.fdf6b698</vt:lpstr>
      <vt:lpstr>_vena_BvA.Summary_B1_R_FV_385b1d086d8a4b8abf43c04eedb00d88_d6f1b2f4.812547c1</vt:lpstr>
      <vt:lpstr>_vena_BvA.Summary_B1_R_FV_385b1d086d8a4b8abf43c04eedb00d88_f93cfacc.326199c9</vt:lpstr>
      <vt:lpstr>_vena_BvA.Summary_B1_R_FV_a2a46c4bae444ba2ab0e2971d74e2ddb</vt:lpstr>
      <vt:lpstr>_vena_BvA.Summary_B1_R_FV_a2a46c4bae444ba2ab0e2971d74e2ddb_1</vt:lpstr>
      <vt:lpstr>_vena_BvA.Summary_B1_R_FV_a2a46c4bae444ba2ab0e2971d74e2ddb_1a50814c.fd8a30b1</vt:lpstr>
      <vt:lpstr>_vena_BvA.Summary_B1_R_FV_a2a46c4bae444ba2ab0e2971d74e2ddb_4202538f.3f755781</vt:lpstr>
      <vt:lpstr>_vena_BvA.Summary_B1_R_FV_a2a46c4bae444ba2ab0e2971d74e2ddb_7bb3f383.6ab726ac</vt:lpstr>
      <vt:lpstr>_vena_BvA.Summary_B1_R_FV_a2a46c4bae444ba2ab0e2971d74e2ddb_a5f6db86.a57773df</vt:lpstr>
      <vt:lpstr>_vena_BvA.Summary_B1_R_FV_a2a46c4bae444ba2ab0e2971d74e2ddb_a6f317a2.a9bea20c</vt:lpstr>
      <vt:lpstr>_vena_BvA.Summary_B1_R_FV_a2a46c4bae444ba2ab0e2971d74e2ddb_b9a4ed1b.8af80f87</vt:lpstr>
      <vt:lpstr>_vena_BvA.Summary_B1_R_FV_a2a46c4bae444ba2ab0e2971d74e2ddb_b9c8bb5a.6f07671d</vt:lpstr>
      <vt:lpstr>_vena_BvA.Summary_B1_R_FV_a2a46c4bae444ba2ab0e2971d74e2ddb_d2924963.3d168577</vt:lpstr>
      <vt:lpstr>_vena_BvA.Summary_B1_R_FV_a2a46c4bae444ba2ab0e2971d74e2ddb_d6f1b2f4.c37ae499</vt:lpstr>
      <vt:lpstr>_vena_BvA.Summary_B1_R_FV_a2a46c4bae444ba2ab0e2971d74e2ddb_f93cfacc.798aa078</vt:lpstr>
      <vt:lpstr>_vena_BvA.Summary_B1_R_FV_ff3e73236b124ab899c3d97aa9a04313</vt:lpstr>
      <vt:lpstr>_vena_BvA.Summary_B1_R_FV_ff3e73236b124ab899c3d97aa9a04313_1</vt:lpstr>
      <vt:lpstr>_vena_BvA.Summary_B1_R_FV_ff3e73236b124ab899c3d97aa9a04313_1a50814c.b6b6f657</vt:lpstr>
      <vt:lpstr>_vena_BvA.Summary_B1_R_FV_ff3e73236b124ab899c3d97aa9a04313_4202538f.907e0eb4</vt:lpstr>
      <vt:lpstr>_vena_BvA.Summary_B1_R_FV_ff3e73236b124ab899c3d97aa9a04313_7bb3f383.599dfb67</vt:lpstr>
      <vt:lpstr>_vena_BvA.Summary_B1_R_FV_ff3e73236b124ab899c3d97aa9a04313_a5f6db86.111b5254</vt:lpstr>
      <vt:lpstr>_vena_BvA.Summary_B1_R_FV_ff3e73236b124ab899c3d97aa9a04313_a6f317a2.70c06c67</vt:lpstr>
      <vt:lpstr>_vena_BvA.Summary_B1_R_FV_ff3e73236b124ab899c3d97aa9a04313_b9a4ed1b.e7f80a98</vt:lpstr>
      <vt:lpstr>_vena_BvA.Summary_B1_R_FV_ff3e73236b124ab899c3d97aa9a04313_b9c8bb5a.3f15b61b</vt:lpstr>
      <vt:lpstr>_vena_BvA.Summary_B1_R_FV_ff3e73236b124ab899c3d97aa9a04313_d2924963.16c4362f</vt:lpstr>
      <vt:lpstr>_vena_BvA.Summary_B1_R_FV_ff3e73236b124ab899c3d97aa9a04313_d6f1b2f4.d91e8682</vt:lpstr>
      <vt:lpstr>_vena_BvA.Summary_B1_R_FV_ff3e73236b124ab899c3d97aa9a04313_f93cfacc.79d06988</vt:lpstr>
      <vt:lpstr>_vena_BvA.Summary_P_11_651631431944765441</vt:lpstr>
      <vt:lpstr>_vena_BvA.Summary_P_12_651631431982514177</vt:lpstr>
      <vt:lpstr>_vena_BvA.Summary_P_4_652241713652170752</vt:lpstr>
      <vt:lpstr>_vena_BvA.Summary_P_5_652241713786388480</vt:lpstr>
      <vt:lpstr>_vena_BvA.Summary_P_6_652241713908023296</vt:lpstr>
      <vt:lpstr>_vena_BvA.Summary_P_7_652241714033852416</vt:lpstr>
      <vt:lpstr>_vena_BvA_B1_C_FV_134399665b374008851e5b8c04b5ee44</vt:lpstr>
      <vt:lpstr>_vena_BvA_B1_C_FV_134399665b374008851e5b8c04b5ee44_1</vt:lpstr>
      <vt:lpstr>_vena_BvA_B1_C_FV_134399665b374008851e5b8c04b5ee44_2</vt:lpstr>
      <vt:lpstr>_vena_BvA_B1_C_FV_134399665b374008851e5b8c04b5ee44_3</vt:lpstr>
      <vt:lpstr>_vena_BvA_B1_C_FV_134399665b374008851e5b8c04b5ee44_4</vt:lpstr>
      <vt:lpstr>_vena_BvA_B1_C_FV_134399665b374008851e5b8c04b5ee44_5</vt:lpstr>
      <vt:lpstr>_vena_BvA_B1_C_FV_7cc8369c0b744816a17486bee792b4d5</vt:lpstr>
      <vt:lpstr>_vena_BvA_B1_C_FV_7cc8369c0b744816a17486bee792b4d5_1</vt:lpstr>
      <vt:lpstr>_vena_BvA_B1_C_FV_7cc8369c0b744816a17486bee792b4d5_2</vt:lpstr>
      <vt:lpstr>_vena_BvA_B1_C_FV_7cc8369c0b744816a17486bee792b4d5_3</vt:lpstr>
      <vt:lpstr>_vena_BvA_B1_C_FV_7cc8369c0b744816a17486bee792b4d5_4</vt:lpstr>
      <vt:lpstr>_vena_BvA_B1_C_FV_7cc8369c0b744816a17486bee792b4d5_5</vt:lpstr>
      <vt:lpstr>_vena_BvA_B1_C_FV_f4ddf33ff6224574ba096b1a5435ea67</vt:lpstr>
      <vt:lpstr>_vena_BvA_B1_C_FV_f4ddf33ff6224574ba096b1a5435ea67_1</vt:lpstr>
      <vt:lpstr>_vena_BvA_B1_C_FV_f4ddf33ff6224574ba096b1a5435ea67_2</vt:lpstr>
      <vt:lpstr>_vena_BvA_B1_C_FV_f4ddf33ff6224574ba096b1a5435ea67_3</vt:lpstr>
      <vt:lpstr>_vena_BvA_B1_C_FV_f4ddf33ff6224574ba096b1a5435ea67_4</vt:lpstr>
      <vt:lpstr>_vena_BvA_B1_C_FV_f4ddf33ff6224574ba096b1a5435ea67_5</vt:lpstr>
      <vt:lpstr>_vena_BvA_B1_R_1_691119840308494336</vt:lpstr>
      <vt:lpstr>_vena_BvA_B1_R_FV_385b1d086d8a4b8abf43c04eedb00d88</vt:lpstr>
      <vt:lpstr>_vena_BvA_B1_R_FV_385b1d086d8a4b8abf43c04eedb00d88_2aae1c7.2bfaf6d1</vt:lpstr>
      <vt:lpstr>_vena_BvA_B1_R_FV_385b1d086d8a4b8abf43c04eedb00d88_49e28ff1.98cd66d4</vt:lpstr>
      <vt:lpstr>_vena_BvA_B1_R_FV_385b1d086d8a4b8abf43c04eedb00d88_4f00b3e6.aad4169d</vt:lpstr>
      <vt:lpstr>_vena_BvA_B1_R_FV_385b1d086d8a4b8abf43c04eedb00d88_6b4dd3dd.10690c3d</vt:lpstr>
      <vt:lpstr>_vena_BvA_B1_R_FV_385b1d086d8a4b8abf43c04eedb00d88_83189ef0.e3a7670d</vt:lpstr>
      <vt:lpstr>_vena_BvA_B1_R_FV_385b1d086d8a4b8abf43c04eedb00d88_85c4a6c.87d59c03</vt:lpstr>
      <vt:lpstr>_vena_BvA_B1_R_FV_385b1d086d8a4b8abf43c04eedb00d88_b4f6f525.1fdca025</vt:lpstr>
      <vt:lpstr>_vena_BvA_B1_R_FV_385b1d086d8a4b8abf43c04eedb00d88_bf114e15.f37dda31</vt:lpstr>
      <vt:lpstr>_vena_BvA_B1_R_FV_385b1d086d8a4b8abf43c04eedb00d88_e5185bef.65b6b1a1</vt:lpstr>
      <vt:lpstr>_vena_BvA_B1_R_FV_385b1d086d8a4b8abf43c04eedb00d88_f26e5db7.6670f10a</vt:lpstr>
      <vt:lpstr>_vena_BvA_B1_R_FV_a2a46c4bae444ba2ab0e2971d74e2ddb</vt:lpstr>
      <vt:lpstr>_vena_BvA_B1_R_FV_a2a46c4bae444ba2ab0e2971d74e2ddb_1</vt:lpstr>
      <vt:lpstr>_vena_BvA_B1_R_FV_a2a46c4bae444ba2ab0e2971d74e2ddb_2aae1c7.9501d475</vt:lpstr>
      <vt:lpstr>_vena_BvA_B1_R_FV_a2a46c4bae444ba2ab0e2971d74e2ddb_49e28ff1.11e71707</vt:lpstr>
      <vt:lpstr>_vena_BvA_B1_R_FV_a2a46c4bae444ba2ab0e2971d74e2ddb_4f00b3e6.5c76aca</vt:lpstr>
      <vt:lpstr>_vena_BvA_B1_R_FV_a2a46c4bae444ba2ab0e2971d74e2ddb_6b4dd3dd.ded91e57</vt:lpstr>
      <vt:lpstr>_vena_BvA_B1_R_FV_a2a46c4bae444ba2ab0e2971d74e2ddb_83189ef0.eb47d5ce</vt:lpstr>
      <vt:lpstr>_vena_BvA_B1_R_FV_a2a46c4bae444ba2ab0e2971d74e2ddb_85c4a6c.8d7811f3</vt:lpstr>
      <vt:lpstr>_vena_BvA_B1_R_FV_a2a46c4bae444ba2ab0e2971d74e2ddb_b4f6f525.1c5cee8d</vt:lpstr>
      <vt:lpstr>_vena_BvA_B1_R_FV_a2a46c4bae444ba2ab0e2971d74e2ddb_bf114e15.53af671a</vt:lpstr>
      <vt:lpstr>_vena_BvA_B1_R_FV_a2a46c4bae444ba2ab0e2971d74e2ddb_e5185bef.b3e2bb87</vt:lpstr>
      <vt:lpstr>_vena_BvA_B1_R_FV_a2a46c4bae444ba2ab0e2971d74e2ddb_f26e5db7.8b87052c</vt:lpstr>
      <vt:lpstr>_vena_BvA_B1_R_FV_ff3e73236b124ab899c3d97aa9a04313</vt:lpstr>
      <vt:lpstr>_vena_BvA_B1_R_FV_ff3e73236b124ab899c3d97aa9a04313_1</vt:lpstr>
      <vt:lpstr>_vena_BvA_B1_R_FV_ff3e73236b124ab899c3d97aa9a04313_2aae1c7.826d0130</vt:lpstr>
      <vt:lpstr>_vena_BvA_B1_R_FV_ff3e73236b124ab899c3d97aa9a04313_49e28ff1.19cce95d</vt:lpstr>
      <vt:lpstr>_vena_BvA_B1_R_FV_ff3e73236b124ab899c3d97aa9a04313_4f00b3e6.f6976cbb</vt:lpstr>
      <vt:lpstr>_vena_BvA_B1_R_FV_ff3e73236b124ab899c3d97aa9a04313_6b4dd3dd.486446b8</vt:lpstr>
      <vt:lpstr>_vena_BvA_B1_R_FV_ff3e73236b124ab899c3d97aa9a04313_83189ef0.35aeb3fc</vt:lpstr>
      <vt:lpstr>_vena_BvA_B1_R_FV_ff3e73236b124ab899c3d97aa9a04313_85c4a6c.3b6e94b7</vt:lpstr>
      <vt:lpstr>_vena_BvA_B1_R_FV_ff3e73236b124ab899c3d97aa9a04313_b4f6f525.e3fa3c27</vt:lpstr>
      <vt:lpstr>_vena_BvA_B1_R_FV_ff3e73236b124ab899c3d97aa9a04313_bf114e15.4ade1c7f</vt:lpstr>
      <vt:lpstr>_vena_BvA_B1_R_FV_ff3e73236b124ab899c3d97aa9a04313_e5185bef.276b4f51</vt:lpstr>
      <vt:lpstr>_vena_BvA_B1_R_FV_ff3e73236b124ab899c3d97aa9a04313_f26e5db7.9b1c9839</vt:lpstr>
      <vt:lpstr>_vena_BvA_P_11_651631431944765441</vt:lpstr>
      <vt:lpstr>_vena_BvA_P_12_651631431982514177</vt:lpstr>
      <vt:lpstr>_vena_BvA_P_4_652241713652170752</vt:lpstr>
      <vt:lpstr>_vena_BvA_P_5_652241713786388480</vt:lpstr>
      <vt:lpstr>_vena_BvA_P_6_652241713908023296</vt:lpstr>
      <vt:lpstr>_vena_BvA_P_7_652241714033852416</vt:lpstr>
      <vt:lpstr>_vena_DYNP_SSelection_c373ee52</vt:lpstr>
      <vt:lpstr>_vena_IS.T12_B1_C_FV_134399665b374008851e5b8c04b5ee44</vt:lpstr>
      <vt:lpstr>_vena_IS.T12_B1_C_FV_134399665b374008851e5b8c04b5ee44_1</vt:lpstr>
      <vt:lpstr>_vena_IS.T12_B1_C_FV_134399665b374008851e5b8c04b5ee44_10</vt:lpstr>
      <vt:lpstr>_vena_IS.T12_B1_C_FV_134399665b374008851e5b8c04b5ee44_11</vt:lpstr>
      <vt:lpstr>_vena_IS.T12_B1_C_FV_134399665b374008851e5b8c04b5ee44_2</vt:lpstr>
      <vt:lpstr>_vena_IS.T12_B1_C_FV_134399665b374008851e5b8c04b5ee44_3</vt:lpstr>
      <vt:lpstr>_vena_IS.T12_B1_C_FV_134399665b374008851e5b8c04b5ee44_4</vt:lpstr>
      <vt:lpstr>_vena_IS.T12_B1_C_FV_134399665b374008851e5b8c04b5ee44_5</vt:lpstr>
      <vt:lpstr>_vena_IS.T12_B1_C_FV_134399665b374008851e5b8c04b5ee44_6</vt:lpstr>
      <vt:lpstr>_vena_IS.T12_B1_C_FV_134399665b374008851e5b8c04b5ee44_7</vt:lpstr>
      <vt:lpstr>_vena_IS.T12_B1_C_FV_134399665b374008851e5b8c04b5ee44_8</vt:lpstr>
      <vt:lpstr>_vena_IS.T12_B1_C_FV_134399665b374008851e5b8c04b5ee44_9</vt:lpstr>
      <vt:lpstr>_vena_IS.T12_B1_C_FV_7cc8369c0b744816a17486bee792b4d5</vt:lpstr>
      <vt:lpstr>_vena_IS.T12_B1_C_FV_7cc8369c0b744816a17486bee792b4d5_1</vt:lpstr>
      <vt:lpstr>_vena_IS.T12_B1_C_FV_7cc8369c0b744816a17486bee792b4d5_10</vt:lpstr>
      <vt:lpstr>_vena_IS.T12_B1_C_FV_7cc8369c0b744816a17486bee792b4d5_11</vt:lpstr>
      <vt:lpstr>_vena_IS.T12_B1_C_FV_7cc8369c0b744816a17486bee792b4d5_2</vt:lpstr>
      <vt:lpstr>_vena_IS.T12_B1_C_FV_7cc8369c0b744816a17486bee792b4d5_3</vt:lpstr>
      <vt:lpstr>_vena_IS.T12_B1_C_FV_7cc8369c0b744816a17486bee792b4d5_4</vt:lpstr>
      <vt:lpstr>_vena_IS.T12_B1_C_FV_7cc8369c0b744816a17486bee792b4d5_5</vt:lpstr>
      <vt:lpstr>_vena_IS.T12_B1_C_FV_7cc8369c0b744816a17486bee792b4d5_6</vt:lpstr>
      <vt:lpstr>_vena_IS.T12_B1_C_FV_7cc8369c0b744816a17486bee792b4d5_7</vt:lpstr>
      <vt:lpstr>_vena_IS.T12_B1_C_FV_7cc8369c0b744816a17486bee792b4d5_8</vt:lpstr>
      <vt:lpstr>_vena_IS.T12_B1_C_FV_7cc8369c0b744816a17486bee792b4d5_9</vt:lpstr>
      <vt:lpstr>_vena_IS.T12_B1_C_FV_f4ddf33ff6224574ba096b1a5435ea67</vt:lpstr>
      <vt:lpstr>_vena_IS.T12_B1_C_FV_f4ddf33ff6224574ba096b1a5435ea67_1</vt:lpstr>
      <vt:lpstr>_vena_IS.T12_B1_C_FV_f4ddf33ff6224574ba096b1a5435ea67_10</vt:lpstr>
      <vt:lpstr>_vena_IS.T12_B1_C_FV_f4ddf33ff6224574ba096b1a5435ea67_11</vt:lpstr>
      <vt:lpstr>_vena_IS.T12_B1_C_FV_f4ddf33ff6224574ba096b1a5435ea67_2</vt:lpstr>
      <vt:lpstr>_vena_IS.T12_B1_C_FV_f4ddf33ff6224574ba096b1a5435ea67_3</vt:lpstr>
      <vt:lpstr>_vena_IS.T12_B1_C_FV_f4ddf33ff6224574ba096b1a5435ea67_4</vt:lpstr>
      <vt:lpstr>_vena_IS.T12_B1_C_FV_f4ddf33ff6224574ba096b1a5435ea67_5</vt:lpstr>
      <vt:lpstr>_vena_IS.T12_B1_C_FV_f4ddf33ff6224574ba096b1a5435ea67_6</vt:lpstr>
      <vt:lpstr>_vena_IS.T12_B1_C_FV_f4ddf33ff6224574ba096b1a5435ea67_7</vt:lpstr>
      <vt:lpstr>_vena_IS.T12_B1_C_FV_f4ddf33ff6224574ba096b1a5435ea67_8</vt:lpstr>
      <vt:lpstr>_vena_IS.T12_B1_C_FV_f4ddf33ff6224574ba096b1a5435ea67_9</vt:lpstr>
      <vt:lpstr>_vena_IS.T12_B1_R_1_691119840308494336</vt:lpstr>
      <vt:lpstr>_vena_IS.T12_B1_R_FV_385b1d086d8a4b8abf43c04eedb00d88</vt:lpstr>
      <vt:lpstr>_vena_IS.T12_B1_R_FV_385b1d086d8a4b8abf43c04eedb00d88_2e4a1898.83a0681d</vt:lpstr>
      <vt:lpstr>_vena_IS.T12_B1_R_FV_385b1d086d8a4b8abf43c04eedb00d88_32ae537e.85b8462</vt:lpstr>
      <vt:lpstr>_vena_IS.T12_B1_R_FV_385b1d086d8a4b8abf43c04eedb00d88_3921ea75.a9c46e9a</vt:lpstr>
      <vt:lpstr>_vena_IS.T12_B1_R_FV_385b1d086d8a4b8abf43c04eedb00d88_3a04b4bb.5c9c5b3e</vt:lpstr>
      <vt:lpstr>_vena_IS.T12_B1_R_FV_385b1d086d8a4b8abf43c04eedb00d88_41deba12.6082b7c1</vt:lpstr>
      <vt:lpstr>_vena_IS.T12_B1_R_FV_385b1d086d8a4b8abf43c04eedb00d88_4765fc63.7670da59</vt:lpstr>
      <vt:lpstr>_vena_IS.T12_B1_R_FV_385b1d086d8a4b8abf43c04eedb00d88_4b13016b.5ef3a72e</vt:lpstr>
      <vt:lpstr>_vena_IS.T12_B1_R_FV_385b1d086d8a4b8abf43c04eedb00d88_4ddefa42.91b778da</vt:lpstr>
      <vt:lpstr>_vena_IS.T12_B1_R_FV_385b1d086d8a4b8abf43c04eedb00d88_50d79129.9b829f47</vt:lpstr>
      <vt:lpstr>_vena_IS.T12_B1_R_FV_385b1d086d8a4b8abf43c04eedb00d88_6ada9049.f520c743</vt:lpstr>
      <vt:lpstr>_vena_IS.T12_B1_R_FV_385b1d086d8a4b8abf43c04eedb00d88_6e8d5d41.a00132ae</vt:lpstr>
      <vt:lpstr>_vena_IS.T12_B1_R_FV_385b1d086d8a4b8abf43c04eedb00d88_7ab2b44b.a06d1405</vt:lpstr>
      <vt:lpstr>_vena_IS.T12_B1_R_FV_385b1d086d8a4b8abf43c04eedb00d88_7f127280.31d57466</vt:lpstr>
      <vt:lpstr>_vena_IS.T12_B1_R_FV_385b1d086d8a4b8abf43c04eedb00d88_ca4814ac.9a415c2b</vt:lpstr>
      <vt:lpstr>_vena_IS.T12_B1_R_FV_385b1d086d8a4b8abf43c04eedb00d88_cf114b71.15e7244</vt:lpstr>
      <vt:lpstr>_vena_IS.T12_B1_R_FV_385b1d086d8a4b8abf43c04eedb00d88_f0df3387.16f8b654</vt:lpstr>
      <vt:lpstr>_vena_IS.T12_B1_R_FV_a2a46c4bae444ba2ab0e2971d74e2ddb_1</vt:lpstr>
      <vt:lpstr>_vena_IS.T12_B1_R_FV_a2a46c4bae444ba2ab0e2971d74e2ddb_2</vt:lpstr>
      <vt:lpstr>_vena_IS.T12_B1_R_FV_a2a46c4bae444ba2ab0e2971d74e2ddb_2e4a1898.55a9d5a3</vt:lpstr>
      <vt:lpstr>_vena_IS.T12_B1_R_FV_a2a46c4bae444ba2ab0e2971d74e2ddb_32ae537e.a16e0265</vt:lpstr>
      <vt:lpstr>_vena_IS.T12_B1_R_FV_a2a46c4bae444ba2ab0e2971d74e2ddb_3921ea75.bf4757b2</vt:lpstr>
      <vt:lpstr>_vena_IS.T12_B1_R_FV_a2a46c4bae444ba2ab0e2971d74e2ddb_3a04b4bb.ce4108ad</vt:lpstr>
      <vt:lpstr>_vena_IS.T12_B1_R_FV_a2a46c4bae444ba2ab0e2971d74e2ddb_41deba12.9f69d27</vt:lpstr>
      <vt:lpstr>_vena_IS.T12_B1_R_FV_a2a46c4bae444ba2ab0e2971d74e2ddb_4765fc63.9c0d7301</vt:lpstr>
      <vt:lpstr>_vena_IS.T12_B1_R_FV_a2a46c4bae444ba2ab0e2971d74e2ddb_4b13016b.2d371500</vt:lpstr>
      <vt:lpstr>_vena_IS.T12_B1_R_FV_a2a46c4bae444ba2ab0e2971d74e2ddb_4ddefa42.8a9c0047</vt:lpstr>
      <vt:lpstr>_vena_IS.T12_B1_R_FV_a2a46c4bae444ba2ab0e2971d74e2ddb_50d79129.ee767791</vt:lpstr>
      <vt:lpstr>_vena_IS.T12_B1_R_FV_a2a46c4bae444ba2ab0e2971d74e2ddb_6ada9049.417fc846</vt:lpstr>
      <vt:lpstr>_vena_IS.T12_B1_R_FV_a2a46c4bae444ba2ab0e2971d74e2ddb_6e8d5d41.d877a29b</vt:lpstr>
      <vt:lpstr>_vena_IS.T12_B1_R_FV_a2a46c4bae444ba2ab0e2971d74e2ddb_7ab2b44b.11ae656a</vt:lpstr>
      <vt:lpstr>_vena_IS.T12_B1_R_FV_a2a46c4bae444ba2ab0e2971d74e2ddb_7f127280.13facc57</vt:lpstr>
      <vt:lpstr>_vena_IS.T12_B1_R_FV_a2a46c4bae444ba2ab0e2971d74e2ddb_ca4814ac.fdd3c85a</vt:lpstr>
      <vt:lpstr>_vena_IS.T12_B1_R_FV_a2a46c4bae444ba2ab0e2971d74e2ddb_cf114b71.6ba9e0a7</vt:lpstr>
      <vt:lpstr>_vena_IS.T12_B1_R_FV_a2a46c4bae444ba2ab0e2971d74e2ddb_f0df3387.9c87c84f</vt:lpstr>
      <vt:lpstr>_vena_IS.T12_B1_R_FV_ff3e73236b124ab899c3d97aa9a04313_1</vt:lpstr>
      <vt:lpstr>_vena_IS.T12_B1_R_FV_ff3e73236b124ab899c3d97aa9a04313_2</vt:lpstr>
      <vt:lpstr>_vena_IS.T12_B1_R_FV_ff3e73236b124ab899c3d97aa9a04313_2e4a1898.3af9f29c</vt:lpstr>
      <vt:lpstr>_vena_IS.T12_B1_R_FV_ff3e73236b124ab899c3d97aa9a04313_32ae537e.5722b4db</vt:lpstr>
      <vt:lpstr>_vena_IS.T12_B1_R_FV_ff3e73236b124ab899c3d97aa9a04313_3921ea75.a8377115</vt:lpstr>
      <vt:lpstr>_vena_IS.T12_B1_R_FV_ff3e73236b124ab899c3d97aa9a04313_3a04b4bb.a30e665f</vt:lpstr>
      <vt:lpstr>_vena_IS.T12_B1_R_FV_ff3e73236b124ab899c3d97aa9a04313_41deba12.732b7b5d</vt:lpstr>
      <vt:lpstr>_vena_IS.T12_B1_R_FV_ff3e73236b124ab899c3d97aa9a04313_4765fc63.8222b5b4</vt:lpstr>
      <vt:lpstr>_vena_IS.T12_B1_R_FV_ff3e73236b124ab899c3d97aa9a04313_4b13016b.23fdc815</vt:lpstr>
      <vt:lpstr>_vena_IS.T12_B1_R_FV_ff3e73236b124ab899c3d97aa9a04313_4ddefa42.53427a5a</vt:lpstr>
      <vt:lpstr>_vena_IS.T12_B1_R_FV_ff3e73236b124ab899c3d97aa9a04313_50d79129.41c4124c</vt:lpstr>
      <vt:lpstr>_vena_IS.T12_B1_R_FV_ff3e73236b124ab899c3d97aa9a04313_6ada9049.8fdccfda</vt:lpstr>
      <vt:lpstr>_vena_IS.T12_B1_R_FV_ff3e73236b124ab899c3d97aa9a04313_6e8d5d41.62e4cdb7</vt:lpstr>
      <vt:lpstr>_vena_IS.T12_B1_R_FV_ff3e73236b124ab899c3d97aa9a04313_7ab2b44b.9ecf39e</vt:lpstr>
      <vt:lpstr>_vena_IS.T12_B1_R_FV_ff3e73236b124ab899c3d97aa9a04313_7f127280.a8e9403e</vt:lpstr>
      <vt:lpstr>_vena_IS.T12_B1_R_FV_ff3e73236b124ab899c3d97aa9a04313_ca4814ac.c9116eac</vt:lpstr>
      <vt:lpstr>_vena_IS.T12_B1_R_FV_ff3e73236b124ab899c3d97aa9a04313_cf114b71.e7d498d9</vt:lpstr>
      <vt:lpstr>_vena_IS.T12_B1_R_FV_ff3e73236b124ab899c3d97aa9a04313_f0df3387.f6127d3c</vt:lpstr>
      <vt:lpstr>_vena_IS.T12_P_11_651631431944765441</vt:lpstr>
      <vt:lpstr>_vena_IS.T12_P_12_651631431982514177</vt:lpstr>
      <vt:lpstr>_vena_IS.T12_P_4_652241713652170752</vt:lpstr>
      <vt:lpstr>_vena_IS.T12_P_5_652241713786388480</vt:lpstr>
      <vt:lpstr>_vena_IS.T12_P_6_652241713908023296</vt:lpstr>
      <vt:lpstr>_vena_IS.T12_P_7_652241714033852416</vt:lpstr>
      <vt:lpstr>_vena_MDYNR_SBS.T12_BB1_1153d199_16b09227</vt:lpstr>
      <vt:lpstr>_vena_MDYNR_SBS.T12_BB1_1153d199_ad1ab1aa</vt:lpstr>
      <vt:lpstr>_vena_MDYNR_SBS.T12_BB1_1153d199_b004c2d0</vt:lpstr>
      <vt:lpstr>_vena_MDYNR_SBS.T12_BB1_45821b0c_1e37ae03</vt:lpstr>
      <vt:lpstr>_vena_MDYNR_SBS.T12_BB1_45821b0c_87cb620c</vt:lpstr>
      <vt:lpstr>_vena_MDYNR_SBS.T12_BB1_45821b0c_a6ddc938</vt:lpstr>
      <vt:lpstr>_vena_MDYNR_SBS.T12_BB1_497b56e6_b26f6da7</vt:lpstr>
      <vt:lpstr>_vena_MDYNR_SBS.T12_BB1_497b56e6_e7f85f75</vt:lpstr>
      <vt:lpstr>_vena_MDYNR_SBS.T12_BB1_497b56e6_f1e577f5</vt:lpstr>
      <vt:lpstr>_vena_MDYNR_SBS.T12_BB1_50140057_1e99db83</vt:lpstr>
      <vt:lpstr>_vena_MDYNR_SBS.T12_BB1_50140057_4743f76</vt:lpstr>
      <vt:lpstr>_vena_MDYNR_SBS.T12_BB1_50140057_738d0b51</vt:lpstr>
      <vt:lpstr>_vena_MDYNR_SBS.T12_BB1_5428be4_6cf3de0</vt:lpstr>
      <vt:lpstr>_vena_MDYNR_SBS.T12_BB1_5428be4_ccdc59fe</vt:lpstr>
      <vt:lpstr>_vena_MDYNR_SBS.T12_BB1_5428be4_db3fa5f3</vt:lpstr>
      <vt:lpstr>_vena_MDYNR_SBS.T12_BB1_6dd849d3_253353b</vt:lpstr>
      <vt:lpstr>_vena_MDYNR_SBS.T12_BB1_6dd849d3_49b91ae9</vt:lpstr>
      <vt:lpstr>_vena_MDYNR_SBS.T12_BB1_6dd849d3_e4a76b87</vt:lpstr>
      <vt:lpstr>_vena_MDYNR_SBS.T12_BB1_80235295_37d575ee</vt:lpstr>
      <vt:lpstr>_vena_MDYNR_SBS.T12_BB1_80235295_5722bf4</vt:lpstr>
      <vt:lpstr>_vena_MDYNR_SBS.T12_BB1_80235295_9979f97b</vt:lpstr>
      <vt:lpstr>_vena_MDYNR_SBS.T12_BB1_87734e9_28563b56</vt:lpstr>
      <vt:lpstr>_vena_MDYNR_SBS.T12_BB1_87734e9_365fd30f</vt:lpstr>
      <vt:lpstr>_vena_MDYNR_SBS.T12_BB1_87734e9_a7486477</vt:lpstr>
      <vt:lpstr>_vena_MDYNR_SBS.T12_BB1_efe0e0f0_27722ba1</vt:lpstr>
      <vt:lpstr>_vena_MDYNR_SBS.T12_BB1_efe0e0f0_52a7b05b</vt:lpstr>
      <vt:lpstr>_vena_MDYNR_SBS.T12_BB1_efe0e0f0_f68562b5</vt:lpstr>
      <vt:lpstr>_vena_MDYNR_SBvA.Summary_BB1_1a50814c_5547fff</vt:lpstr>
      <vt:lpstr>_vena_MDYNR_SBvA.Summary_BB1_1a50814c_b6b6f657</vt:lpstr>
      <vt:lpstr>_vena_MDYNR_SBvA.Summary_BB1_1a50814c_fd8a30b1</vt:lpstr>
      <vt:lpstr>_vena_MDYNR_SBvA.Summary_BB1_4202538f_3f755781</vt:lpstr>
      <vt:lpstr>_vena_MDYNR_SBvA.Summary_BB1_4202538f_907e0eb4</vt:lpstr>
      <vt:lpstr>_vena_MDYNR_SBvA.Summary_BB1_4202538f_ff902c51</vt:lpstr>
      <vt:lpstr>_vena_MDYNR_SBvA.Summary_BB1_7bb3f383_599dfb67</vt:lpstr>
      <vt:lpstr>_vena_MDYNR_SBvA.Summary_BB1_7bb3f383_69b22cf3</vt:lpstr>
      <vt:lpstr>_vena_MDYNR_SBvA.Summary_BB1_7bb3f383_6ab726ac</vt:lpstr>
      <vt:lpstr>_vena_MDYNR_SBvA.Summary_BB1_a5f6db86_111b5254</vt:lpstr>
      <vt:lpstr>_vena_MDYNR_SBvA.Summary_BB1_a5f6db86_a57773df</vt:lpstr>
      <vt:lpstr>_vena_MDYNR_SBvA.Summary_BB1_a5f6db86_d6519f4a</vt:lpstr>
      <vt:lpstr>_vena_MDYNR_SBvA.Summary_BB1_a6f317a2_656f6697</vt:lpstr>
      <vt:lpstr>_vena_MDYNR_SBvA.Summary_BB1_a6f317a2_70c06c67</vt:lpstr>
      <vt:lpstr>_vena_MDYNR_SBvA.Summary_BB1_a6f317a2_a9bea20c</vt:lpstr>
      <vt:lpstr>_vena_MDYNR_SBvA.Summary_BB1_b9a4ed1b_65b57cd4</vt:lpstr>
      <vt:lpstr>_vena_MDYNR_SBvA.Summary_BB1_b9a4ed1b_8af80f87</vt:lpstr>
      <vt:lpstr>_vena_MDYNR_SBvA.Summary_BB1_b9a4ed1b_e7f80a98</vt:lpstr>
      <vt:lpstr>_vena_MDYNR_SBvA.Summary_BB1_b9c8bb5a_3f15b61b</vt:lpstr>
      <vt:lpstr>_vena_MDYNR_SBvA.Summary_BB1_b9c8bb5a_413abf1a</vt:lpstr>
      <vt:lpstr>_vena_MDYNR_SBvA.Summary_BB1_b9c8bb5a_6f07671d</vt:lpstr>
      <vt:lpstr>_vena_MDYNR_SBvA.Summary_BB1_d2924963_16c4362f</vt:lpstr>
      <vt:lpstr>_vena_MDYNR_SBvA.Summary_BB1_d2924963_3d168577</vt:lpstr>
      <vt:lpstr>_vena_MDYNR_SBvA.Summary_BB1_d2924963_fdf6b698</vt:lpstr>
      <vt:lpstr>_vena_MDYNR_SBvA.Summary_BB1_d6f1b2f4_812547c1</vt:lpstr>
      <vt:lpstr>_vena_MDYNR_SBvA.Summary_BB1_d6f1b2f4_c37ae499</vt:lpstr>
      <vt:lpstr>_vena_MDYNR_SBvA.Summary_BB1_d6f1b2f4_d91e8682</vt:lpstr>
      <vt:lpstr>_vena_MDYNR_SBvA.Summary_BB1_f93cfacc_326199c9</vt:lpstr>
      <vt:lpstr>_vena_MDYNR_SBvA.Summary_BB1_f93cfacc_798aa078</vt:lpstr>
      <vt:lpstr>_vena_MDYNR_SBvA.Summary_BB1_f93cfacc_79d06988</vt:lpstr>
      <vt:lpstr>_vena_MDYNR_SBvA_BB1_2aae1c7_2bfaf6d1</vt:lpstr>
      <vt:lpstr>_vena_MDYNR_SBvA_BB1_2aae1c7_826d0130</vt:lpstr>
      <vt:lpstr>_vena_MDYNR_SBvA_BB1_2aae1c7_9501d475</vt:lpstr>
      <vt:lpstr>_vena_MDYNR_SBvA_BB1_49e28ff1_11e71707</vt:lpstr>
      <vt:lpstr>_vena_MDYNR_SBvA_BB1_49e28ff1_19cce95d</vt:lpstr>
      <vt:lpstr>_vena_MDYNR_SBvA_BB1_49e28ff1_98cd66d4</vt:lpstr>
      <vt:lpstr>_vena_MDYNR_SBvA_BB1_4f00b3e6_5c76aca</vt:lpstr>
      <vt:lpstr>_vena_MDYNR_SBvA_BB1_4f00b3e6_aad4169d</vt:lpstr>
      <vt:lpstr>_vena_MDYNR_SBvA_BB1_4f00b3e6_f6976cbb</vt:lpstr>
      <vt:lpstr>_vena_MDYNR_SBvA_BB1_6b4dd3dd_10690c3d</vt:lpstr>
      <vt:lpstr>_vena_MDYNR_SBvA_BB1_6b4dd3dd_486446b8</vt:lpstr>
      <vt:lpstr>_vena_MDYNR_SBvA_BB1_6b4dd3dd_ded91e57</vt:lpstr>
      <vt:lpstr>_vena_MDYNR_SBvA_BB1_83189ef0_35aeb3fc</vt:lpstr>
      <vt:lpstr>_vena_MDYNR_SBvA_BB1_83189ef0_e3a7670d</vt:lpstr>
      <vt:lpstr>_vena_MDYNR_SBvA_BB1_83189ef0_eb47d5ce</vt:lpstr>
      <vt:lpstr>_vena_MDYNR_SBvA_BB1_85c4a6c_3b6e94b7</vt:lpstr>
      <vt:lpstr>_vena_MDYNR_SBvA_BB1_85c4a6c_87d59c03</vt:lpstr>
      <vt:lpstr>_vena_MDYNR_SBvA_BB1_85c4a6c_8d7811f3</vt:lpstr>
      <vt:lpstr>_vena_MDYNR_SBvA_BB1_b4f6f525_1c5cee8d</vt:lpstr>
      <vt:lpstr>_vena_MDYNR_SBvA_BB1_b4f6f525_1fdca025</vt:lpstr>
      <vt:lpstr>_vena_MDYNR_SBvA_BB1_b4f6f525_e3fa3c27</vt:lpstr>
      <vt:lpstr>_vena_MDYNR_SBvA_BB1_bf114e15_4ade1c7f</vt:lpstr>
      <vt:lpstr>_vena_MDYNR_SBvA_BB1_bf114e15_53af671a</vt:lpstr>
      <vt:lpstr>_vena_MDYNR_SBvA_BB1_bf114e15_f37dda31</vt:lpstr>
      <vt:lpstr>_vena_MDYNR_SBvA_BB1_e5185bef_276b4f51</vt:lpstr>
      <vt:lpstr>_vena_MDYNR_SBvA_BB1_e5185bef_65b6b1a1</vt:lpstr>
      <vt:lpstr>_vena_MDYNR_SBvA_BB1_e5185bef_b3e2bb87</vt:lpstr>
      <vt:lpstr>_vena_MDYNR_SBvA_BB1_f26e5db7_6670f10a</vt:lpstr>
      <vt:lpstr>_vena_MDYNR_SBvA_BB1_f26e5db7_8b87052c</vt:lpstr>
      <vt:lpstr>_vena_MDYNR_SBvA_BB1_f26e5db7_9b1c9839</vt:lpstr>
      <vt:lpstr>_vena_MDYNR_SIS.T12_BB1_2e4a1898_3af9f29c</vt:lpstr>
      <vt:lpstr>_vena_MDYNR_SIS.T12_BB1_2e4a1898_55a9d5a3</vt:lpstr>
      <vt:lpstr>_vena_MDYNR_SIS.T12_BB1_2e4a1898_83a0681d</vt:lpstr>
      <vt:lpstr>_vena_MDYNR_SIS.T12_BB1_32ae537e_5722b4db</vt:lpstr>
      <vt:lpstr>_vena_MDYNR_SIS.T12_BB1_32ae537e_85b8462</vt:lpstr>
      <vt:lpstr>_vena_MDYNR_SIS.T12_BB1_32ae537e_a16e0265</vt:lpstr>
      <vt:lpstr>_vena_MDYNR_SIS.T12_BB1_3921ea75_a8377115</vt:lpstr>
      <vt:lpstr>_vena_MDYNR_SIS.T12_BB1_3921ea75_a9c46e9a</vt:lpstr>
      <vt:lpstr>_vena_MDYNR_SIS.T12_BB1_3921ea75_bf4757b2</vt:lpstr>
      <vt:lpstr>_vena_MDYNR_SIS.T12_BB1_3a04b4bb_5c9c5b3e</vt:lpstr>
      <vt:lpstr>_vena_MDYNR_SIS.T12_BB1_3a04b4bb_a30e665f</vt:lpstr>
      <vt:lpstr>_vena_MDYNR_SIS.T12_BB1_3a04b4bb_ce4108ad</vt:lpstr>
      <vt:lpstr>_vena_MDYNR_SIS.T12_BB1_41deba12_6082b7c1</vt:lpstr>
      <vt:lpstr>_vena_MDYNR_SIS.T12_BB1_41deba12_732b7b5d</vt:lpstr>
      <vt:lpstr>_vena_MDYNR_SIS.T12_BB1_41deba12_9f69d27</vt:lpstr>
      <vt:lpstr>_vena_MDYNR_SIS.T12_BB1_4765fc63_7670da59</vt:lpstr>
      <vt:lpstr>_vena_MDYNR_SIS.T12_BB1_4765fc63_8222b5b4</vt:lpstr>
      <vt:lpstr>_vena_MDYNR_SIS.T12_BB1_4765fc63_9c0d7301</vt:lpstr>
      <vt:lpstr>_vena_MDYNR_SIS.T12_BB1_4b13016b_23fdc815</vt:lpstr>
      <vt:lpstr>_vena_MDYNR_SIS.T12_BB1_4b13016b_2d371500</vt:lpstr>
      <vt:lpstr>_vena_MDYNR_SIS.T12_BB1_4b13016b_5ef3a72e</vt:lpstr>
      <vt:lpstr>_vena_MDYNR_SIS.T12_BB1_4ddefa42_53427a5a</vt:lpstr>
      <vt:lpstr>_vena_MDYNR_SIS.T12_BB1_4ddefa42_8a9c0047</vt:lpstr>
      <vt:lpstr>_vena_MDYNR_SIS.T12_BB1_4ddefa42_91b778da</vt:lpstr>
      <vt:lpstr>_vena_MDYNR_SIS.T12_BB1_50d79129_41c4124c</vt:lpstr>
      <vt:lpstr>_vena_MDYNR_SIS.T12_BB1_50d79129_9b829f47</vt:lpstr>
      <vt:lpstr>_vena_MDYNR_SIS.T12_BB1_50d79129_ee767791</vt:lpstr>
      <vt:lpstr>_vena_MDYNR_SIS.T12_BB1_6ada9049_417fc846</vt:lpstr>
      <vt:lpstr>_vena_MDYNR_SIS.T12_BB1_6ada9049_8fdccfda</vt:lpstr>
      <vt:lpstr>_vena_MDYNR_SIS.T12_BB1_6ada9049_f520c743</vt:lpstr>
      <vt:lpstr>_vena_MDYNR_SIS.T12_BB1_6e8d5d41_62e4cdb7</vt:lpstr>
      <vt:lpstr>_vena_MDYNR_SIS.T12_BB1_6e8d5d41_a00132ae</vt:lpstr>
      <vt:lpstr>_vena_MDYNR_SIS.T12_BB1_6e8d5d41_d877a29b</vt:lpstr>
      <vt:lpstr>_vena_MDYNR_SIS.T12_BB1_7ab2b44b_11ae656a</vt:lpstr>
      <vt:lpstr>_vena_MDYNR_SIS.T12_BB1_7ab2b44b_9ecf39e</vt:lpstr>
      <vt:lpstr>_vena_MDYNR_SIS.T12_BB1_7ab2b44b_a06d1405</vt:lpstr>
      <vt:lpstr>_vena_MDYNR_SIS.T12_BB1_7f127280_13facc57</vt:lpstr>
      <vt:lpstr>_vena_MDYNR_SIS.T12_BB1_7f127280_31d57466</vt:lpstr>
      <vt:lpstr>_vena_MDYNR_SIS.T12_BB1_7f127280_a8e9403e</vt:lpstr>
      <vt:lpstr>_vena_MDYNR_SIS.T12_BB1_ca4814ac_9a415c2b</vt:lpstr>
      <vt:lpstr>_vena_MDYNR_SIS.T12_BB1_ca4814ac_c9116eac</vt:lpstr>
      <vt:lpstr>_vena_MDYNR_SIS.T12_BB1_ca4814ac_fdd3c85a</vt:lpstr>
      <vt:lpstr>_vena_MDYNR_SIS.T12_BB1_cf114b71_15e7244</vt:lpstr>
      <vt:lpstr>_vena_MDYNR_SIS.T12_BB1_cf114b71_6ba9e0a7</vt:lpstr>
      <vt:lpstr>_vena_MDYNR_SIS.T12_BB1_cf114b71_e7d498d9</vt:lpstr>
      <vt:lpstr>_vena_MDYNR_SIS.T12_BB1_f0df3387_16f8b654</vt:lpstr>
      <vt:lpstr>_vena_MDYNR_SIS.T12_BB1_f0df3387_9c87c84f</vt:lpstr>
      <vt:lpstr>_vena_MDYNR_SIS.T12_BB1_f0df3387_f6127d3c</vt:lpstr>
      <vt:lpstr>_vena_MDYNR_SSummary_BB1_4c17e3b7_5ee6fe6c</vt:lpstr>
      <vt:lpstr>_vena_MDYNR_SSummary_BB1_4c17e3b7_f8ca6f9d</vt:lpstr>
      <vt:lpstr>_vena_MDYNR_SSummary_BB1_4c17e3b7_fbbbd67f</vt:lpstr>
      <vt:lpstr>_vena_MDYNR_SSummary_BB1_589458fc_a30480f7</vt:lpstr>
      <vt:lpstr>_vena_MDYNR_SSummary_BB1_589458fc_bdc5e37a</vt:lpstr>
      <vt:lpstr>_vena_MDYNR_SSummary_BB1_589458fc_c24882c0</vt:lpstr>
      <vt:lpstr>_vena_MDYNR_SSummary_BB1_61280735_193b5734</vt:lpstr>
      <vt:lpstr>_vena_MDYNR_SSummary_BB1_61280735_696d1508</vt:lpstr>
      <vt:lpstr>_vena_MDYNR_SSummary_BB1_61280735_b52d23a3</vt:lpstr>
      <vt:lpstr>_vena_MDYNR_SSummary_BB1_72e258e1_8c1bd9fa</vt:lpstr>
      <vt:lpstr>_vena_MDYNR_SSummary_BB1_72e258e1_c1de9a61</vt:lpstr>
      <vt:lpstr>_vena_MDYNR_SSummary_BB1_72e258e1_ca2bb1ca</vt:lpstr>
      <vt:lpstr>_vena_MDYNR_SSummary_BB1_82cad14a_5a8fa427</vt:lpstr>
      <vt:lpstr>_vena_MDYNR_SSummary_BB1_82cad14a_7823f171</vt:lpstr>
      <vt:lpstr>_vena_MDYNR_SSummary_BB1_82cad14a_d0c69f66</vt:lpstr>
      <vt:lpstr>_vena_MDYNR_SSummary_BB1_8e5455ba_834e2fdc</vt:lpstr>
      <vt:lpstr>_vena_MDYNR_SSummary_BB1_8e5455ba_9b96df0c</vt:lpstr>
      <vt:lpstr>_vena_MDYNR_SSummary_BB1_8e5455ba_b8838418</vt:lpstr>
      <vt:lpstr>_vena_MDYNR_SSummary_BB1_9866c594_19ede1e2</vt:lpstr>
      <vt:lpstr>_vena_MDYNR_SSummary_BB1_9866c594_6d8de551</vt:lpstr>
      <vt:lpstr>_vena_MDYNR_SSummary_BB1_9866c594_da42c443</vt:lpstr>
      <vt:lpstr>_vena_MDYNR_SSummary_BB1_aeed5a20_1daaac07</vt:lpstr>
      <vt:lpstr>_vena_MDYNR_SSummary_BB1_aeed5a20_b35f8337</vt:lpstr>
      <vt:lpstr>_vena_MDYNR_SSummary_BB1_aeed5a20_c942874b</vt:lpstr>
      <vt:lpstr>_vena_MDYNR_SSummary_BB1_b069b1b2_a883302</vt:lpstr>
      <vt:lpstr>_vena_MDYNR_SSummary_BB1_b069b1b2_d8b2b9cd</vt:lpstr>
      <vt:lpstr>_vena_MDYNR_SSummary_BB1_b069b1b2_f259896e</vt:lpstr>
      <vt:lpstr>_vena_MDYNR_SSummary_BB1_fca14fb5_49b40df1</vt:lpstr>
      <vt:lpstr>_vena_MDYNR_SSummary_BB1_fca14fb5_643fd236</vt:lpstr>
      <vt:lpstr>_vena_MDYNR_SSummary_BB1_fca14fb5_a87a86c1</vt:lpstr>
      <vt:lpstr>_vena_PO_Variable_8_a753fac049ba4cd599c358a661fa26f1</vt:lpstr>
      <vt:lpstr>_vena_PO_Variable_9_d5eba59faefa4c398edac291e9e1e560</vt:lpstr>
      <vt:lpstr>_vena_Selection_P_2_1095988366582874112</vt:lpstr>
      <vt:lpstr>_vena_Selection_P_2_1095988366700314625</vt:lpstr>
      <vt:lpstr>_vena_Selection_P_2_1095988366700314627</vt:lpstr>
      <vt:lpstr>_vena_Selection_P_2_1095988366700314629</vt:lpstr>
      <vt:lpstr>_vena_Selection_P_2_1095988366700314631</vt:lpstr>
      <vt:lpstr>_vena_Selection_P_2_1095988366700314635</vt:lpstr>
      <vt:lpstr>_vena_Selection_P_2_1095988366700314641</vt:lpstr>
      <vt:lpstr>_vena_Selection_P_2_1095988366700314643</vt:lpstr>
      <vt:lpstr>_vena_Selection_P_2_1095988366700314645</vt:lpstr>
      <vt:lpstr>_vena_Selection_P_2_1101008240798597120</vt:lpstr>
      <vt:lpstr>_vena_Selection_P_3_651631429189107713</vt:lpstr>
      <vt:lpstr>_vena_Setting_P_GV_941913347317301253</vt:lpstr>
      <vt:lpstr>_vena_Stats_B1_C_10_651629367827103747</vt:lpstr>
      <vt:lpstr>_vena_Stats_B1_C_10_651629367827103747_1</vt:lpstr>
      <vt:lpstr>_vena_Stats_B1_C_10_651629367827103747_10</vt:lpstr>
      <vt:lpstr>_vena_Stats_B1_C_10_651629367827103747_11</vt:lpstr>
      <vt:lpstr>_vena_Stats_B1_C_10_651629367827103747_2</vt:lpstr>
      <vt:lpstr>_vena_Stats_B1_C_10_651629367827103747_3</vt:lpstr>
      <vt:lpstr>_vena_Stats_B1_C_10_651629367827103747_4</vt:lpstr>
      <vt:lpstr>_vena_Stats_B1_C_10_651629367827103747_5</vt:lpstr>
      <vt:lpstr>_vena_Stats_B1_C_10_651629367827103747_6</vt:lpstr>
      <vt:lpstr>_vena_Stats_B1_C_10_651629367827103747_7</vt:lpstr>
      <vt:lpstr>_vena_Stats_B1_C_10_651629367827103747_8</vt:lpstr>
      <vt:lpstr>_vena_Stats_B1_C_10_651629367827103747_9</vt:lpstr>
      <vt:lpstr>_vena_Stats_B1_C_FV_7cc8369c0b744816a17486bee792b4d5</vt:lpstr>
      <vt:lpstr>_vena_Stats_B1_C_FV_7cc8369c0b744816a17486bee792b4d5_1</vt:lpstr>
      <vt:lpstr>_vena_Stats_B1_C_FV_7cc8369c0b744816a17486bee792b4d5_10</vt:lpstr>
      <vt:lpstr>_vena_Stats_B1_C_FV_7cc8369c0b744816a17486bee792b4d5_11</vt:lpstr>
      <vt:lpstr>_vena_Stats_B1_C_FV_7cc8369c0b744816a17486bee792b4d5_2</vt:lpstr>
      <vt:lpstr>_vena_Stats_B1_C_FV_7cc8369c0b744816a17486bee792b4d5_3</vt:lpstr>
      <vt:lpstr>_vena_Stats_B1_C_FV_7cc8369c0b744816a17486bee792b4d5_4</vt:lpstr>
      <vt:lpstr>_vena_Stats_B1_C_FV_7cc8369c0b744816a17486bee792b4d5_5</vt:lpstr>
      <vt:lpstr>_vena_Stats_B1_C_FV_7cc8369c0b744816a17486bee792b4d5_6</vt:lpstr>
      <vt:lpstr>_vena_Stats_B1_C_FV_7cc8369c0b744816a17486bee792b4d5_7</vt:lpstr>
      <vt:lpstr>_vena_Stats_B1_C_FV_7cc8369c0b744816a17486bee792b4d5_8</vt:lpstr>
      <vt:lpstr>_vena_Stats_B1_C_FV_7cc8369c0b744816a17486bee792b4d5_9</vt:lpstr>
      <vt:lpstr>_vena_Stats_B1_C_FV_f4ddf33ff6224574ba096b1a5435ea67</vt:lpstr>
      <vt:lpstr>_vena_Stats_B1_C_FV_f4ddf33ff6224574ba096b1a5435ea67_1</vt:lpstr>
      <vt:lpstr>_vena_Stats_B1_C_FV_f4ddf33ff6224574ba096b1a5435ea67_10</vt:lpstr>
      <vt:lpstr>_vena_Stats_B1_C_FV_f4ddf33ff6224574ba096b1a5435ea67_11</vt:lpstr>
      <vt:lpstr>_vena_Stats_B1_C_FV_f4ddf33ff6224574ba096b1a5435ea67_2</vt:lpstr>
      <vt:lpstr>_vena_Stats_B1_C_FV_f4ddf33ff6224574ba096b1a5435ea67_3</vt:lpstr>
      <vt:lpstr>_vena_Stats_B1_C_FV_f4ddf33ff6224574ba096b1a5435ea67_4</vt:lpstr>
      <vt:lpstr>_vena_Stats_B1_C_FV_f4ddf33ff6224574ba096b1a5435ea67_5</vt:lpstr>
      <vt:lpstr>_vena_Stats_B1_C_FV_f4ddf33ff6224574ba096b1a5435ea67_6</vt:lpstr>
      <vt:lpstr>_vena_Stats_B1_C_FV_f4ddf33ff6224574ba096b1a5435ea67_7</vt:lpstr>
      <vt:lpstr>_vena_Stats_B1_C_FV_f4ddf33ff6224574ba096b1a5435ea67_8</vt:lpstr>
      <vt:lpstr>_vena_Stats_B1_C_FV_f4ddf33ff6224574ba096b1a5435ea67_9</vt:lpstr>
      <vt:lpstr>_vena_Stats_B1_R_1_1100889239091019776_10</vt:lpstr>
      <vt:lpstr>_vena_Stats_B1_R_1_1100889239091019776_11</vt:lpstr>
      <vt:lpstr>_vena_Stats_B1_R_1_1100889239091019776_12</vt:lpstr>
      <vt:lpstr>_vena_Stats_B1_R_1_1100889239091019776_13</vt:lpstr>
      <vt:lpstr>_vena_Stats_B1_R_1_1100889239091019776_2</vt:lpstr>
      <vt:lpstr>_vena_Stats_B1_R_1_1100889239091019776_3</vt:lpstr>
      <vt:lpstr>_vena_Stats_B1_R_1_1100889239091019776_4</vt:lpstr>
      <vt:lpstr>_vena_Stats_B1_R_1_1100889239091019776_5</vt:lpstr>
      <vt:lpstr>_vena_Stats_B1_R_1_1100889239091019776_6</vt:lpstr>
      <vt:lpstr>_vena_Stats_B1_R_1_1100889239091019776_7</vt:lpstr>
      <vt:lpstr>_vena_Stats_B1_R_1_1100889239091019776_8</vt:lpstr>
      <vt:lpstr>_vena_Stats_B1_R_1_1100889239091019776_9</vt:lpstr>
      <vt:lpstr>_vena_Stats_B1_R_1_1100889239099408398_10</vt:lpstr>
      <vt:lpstr>_vena_Stats_B1_R_1_1100889239099408398_11</vt:lpstr>
      <vt:lpstr>_vena_Stats_B1_R_1_1100889239099408398_12</vt:lpstr>
      <vt:lpstr>_vena_Stats_B1_R_1_1100889239099408398_13</vt:lpstr>
      <vt:lpstr>_vena_Stats_B1_R_1_1100889239099408398_2</vt:lpstr>
      <vt:lpstr>_vena_Stats_B1_R_1_1100889239099408398_3</vt:lpstr>
      <vt:lpstr>_vena_Stats_B1_R_1_1100889239099408398_4</vt:lpstr>
      <vt:lpstr>_vena_Stats_B1_R_1_1100889239099408398_5</vt:lpstr>
      <vt:lpstr>_vena_Stats_B1_R_1_1100889239099408398_6</vt:lpstr>
      <vt:lpstr>_vena_Stats_B1_R_1_1100889239099408398_7</vt:lpstr>
      <vt:lpstr>_vena_Stats_B1_R_1_1100889239099408398_8</vt:lpstr>
      <vt:lpstr>_vena_Stats_B1_R_1_1100889239099408398_9</vt:lpstr>
      <vt:lpstr>_vena_Stats_B1_R_1_1100889239107797006_10</vt:lpstr>
      <vt:lpstr>_vena_Stats_B1_R_1_1100889239107797006_11</vt:lpstr>
      <vt:lpstr>_vena_Stats_B1_R_1_1100889239107797006_12</vt:lpstr>
      <vt:lpstr>_vena_Stats_B1_R_1_1100889239107797006_13</vt:lpstr>
      <vt:lpstr>_vena_Stats_B1_R_1_1100889239107797006_2</vt:lpstr>
      <vt:lpstr>_vena_Stats_B1_R_1_1100889239107797006_3</vt:lpstr>
      <vt:lpstr>_vena_Stats_B1_R_1_1100889239107797006_4</vt:lpstr>
      <vt:lpstr>_vena_Stats_B1_R_1_1100889239107797006_5</vt:lpstr>
      <vt:lpstr>_vena_Stats_B1_R_1_1100889239107797006_6</vt:lpstr>
      <vt:lpstr>_vena_Stats_B1_R_1_1100889239107797006_7</vt:lpstr>
      <vt:lpstr>_vena_Stats_B1_R_1_1100889239107797006_8</vt:lpstr>
      <vt:lpstr>_vena_Stats_B1_R_1_1100889239107797006_9</vt:lpstr>
      <vt:lpstr>_vena_Stats_B1_R_1_1100889239124574217</vt:lpstr>
      <vt:lpstr>_vena_Stats_B1_R_1_1100889239128768520</vt:lpstr>
      <vt:lpstr>_vena_Stats_B1_R_1_1100889239132962840</vt:lpstr>
      <vt:lpstr>_vena_Stats_B1_R_1_1100889239137157128</vt:lpstr>
      <vt:lpstr>_vena_Stats_B1_R_1_1100889239141351439</vt:lpstr>
      <vt:lpstr>_vena_Stats_B1_R_1_1100889239141351441</vt:lpstr>
      <vt:lpstr>_vena_Stats_B1_R_1_1100889239145545752</vt:lpstr>
      <vt:lpstr>_vena_Stats_B1_R_1_1100889239153934350</vt:lpstr>
      <vt:lpstr>_vena_Stats_B1_R_1_1100889239158128686</vt:lpstr>
      <vt:lpstr>_vena_Stats_B1_R_1_1154997327192522752</vt:lpstr>
      <vt:lpstr>_vena_Stats_B1_R_1_1154997387527585792</vt:lpstr>
      <vt:lpstr>_vena_Stats_B1_R_1_1154997469285842944</vt:lpstr>
      <vt:lpstr>_vena_Stats_B1_R_1_1154997554708480067</vt:lpstr>
      <vt:lpstr>_vena_Stats_B1_R_1_1154997594863304704</vt:lpstr>
      <vt:lpstr>_vena_Stats_B1_R_1_1154997656616042496</vt:lpstr>
      <vt:lpstr>_vena_Stats_B1_R_1_1154997752620777472</vt:lpstr>
      <vt:lpstr>_vena_Stats_B1_R_1_1157517565285236736</vt:lpstr>
      <vt:lpstr>_vena_Stats_B1_R_1_1157520919825612800</vt:lpstr>
      <vt:lpstr>_vena_Stats_B1_R_1_1157520962439741440</vt:lpstr>
      <vt:lpstr>_vena_Stats_B1_R_1_1161478817983627264</vt:lpstr>
      <vt:lpstr>_vena_Stats_B1_R_1_691119840308494336</vt:lpstr>
      <vt:lpstr>_vena_Stats_B1_R_3_1155000344470093824</vt:lpstr>
      <vt:lpstr>_vena_Stats_B1_R_3_1155000344470093824_10</vt:lpstr>
      <vt:lpstr>_vena_Stats_B1_R_3_1155000344470093824_11</vt:lpstr>
      <vt:lpstr>_vena_Stats_B1_R_3_1155000344470093824_12</vt:lpstr>
      <vt:lpstr>_vena_Stats_B1_R_3_1155000344470093824_13</vt:lpstr>
      <vt:lpstr>_vena_Stats_B1_R_3_1155000344470093824_14</vt:lpstr>
      <vt:lpstr>_vena_Stats_B1_R_3_1155000344470093824_5</vt:lpstr>
      <vt:lpstr>_vena_Stats_B1_R_3_1155000344470093824_6</vt:lpstr>
      <vt:lpstr>_vena_Stats_B1_R_3_1155000344470093824_7</vt:lpstr>
      <vt:lpstr>_vena_Stats_B1_R_3_1155000344470093824_8</vt:lpstr>
      <vt:lpstr>_vena_Stats_B1_R_3_1155000344470093824_9</vt:lpstr>
      <vt:lpstr>_vena_Stats_B1_R_FV_385b1d086d8a4b8abf43c04eedb00d88</vt:lpstr>
      <vt:lpstr>_vena_Stats_B1_R_FV_385b1d086d8a4b8abf43c04eedb00d88_1</vt:lpstr>
      <vt:lpstr>_vena_Stats_B1_R_FV_385b1d086d8a4b8abf43c04eedb00d88_10</vt:lpstr>
      <vt:lpstr>_vena_Stats_B1_R_FV_385b1d086d8a4b8abf43c04eedb00d88_11</vt:lpstr>
      <vt:lpstr>_vena_Stats_B1_R_FV_385b1d086d8a4b8abf43c04eedb00d88_12</vt:lpstr>
      <vt:lpstr>_vena_Stats_B1_R_FV_385b1d086d8a4b8abf43c04eedb00d88_13</vt:lpstr>
      <vt:lpstr>_vena_Stats_B1_R_FV_385b1d086d8a4b8abf43c04eedb00d88_14</vt:lpstr>
      <vt:lpstr>_vena_Stats_B1_R_FV_385b1d086d8a4b8abf43c04eedb00d88_15</vt:lpstr>
      <vt:lpstr>_vena_Stats_B1_R_FV_385b1d086d8a4b8abf43c04eedb00d88_16</vt:lpstr>
      <vt:lpstr>_vena_Stats_B1_R_FV_385b1d086d8a4b8abf43c04eedb00d88_17</vt:lpstr>
      <vt:lpstr>_vena_Stats_B1_R_FV_385b1d086d8a4b8abf43c04eedb00d88_18</vt:lpstr>
      <vt:lpstr>_vena_Stats_B1_R_FV_385b1d086d8a4b8abf43c04eedb00d88_19</vt:lpstr>
      <vt:lpstr>_vena_Stats_B1_R_FV_385b1d086d8a4b8abf43c04eedb00d88_2</vt:lpstr>
      <vt:lpstr>_vena_Stats_B1_R_FV_385b1d086d8a4b8abf43c04eedb00d88_20</vt:lpstr>
      <vt:lpstr>_vena_Stats_B1_R_FV_385b1d086d8a4b8abf43c04eedb00d88_21</vt:lpstr>
      <vt:lpstr>_vena_Stats_B1_R_FV_385b1d086d8a4b8abf43c04eedb00d88_22</vt:lpstr>
      <vt:lpstr>_vena_Stats_B1_R_FV_385b1d086d8a4b8abf43c04eedb00d88_23</vt:lpstr>
      <vt:lpstr>_vena_Stats_B1_R_FV_385b1d086d8a4b8abf43c04eedb00d88_24</vt:lpstr>
      <vt:lpstr>_vena_Stats_B1_R_FV_385b1d086d8a4b8abf43c04eedb00d88_25</vt:lpstr>
      <vt:lpstr>_vena_Stats_B1_R_FV_385b1d086d8a4b8abf43c04eedb00d88_26</vt:lpstr>
      <vt:lpstr>_vena_Stats_B1_R_FV_385b1d086d8a4b8abf43c04eedb00d88_27</vt:lpstr>
      <vt:lpstr>_vena_Stats_B1_R_FV_385b1d086d8a4b8abf43c04eedb00d88_28</vt:lpstr>
      <vt:lpstr>_vena_Stats_B1_R_FV_385b1d086d8a4b8abf43c04eedb00d88_29</vt:lpstr>
      <vt:lpstr>_vena_Stats_B1_R_FV_385b1d086d8a4b8abf43c04eedb00d88_3</vt:lpstr>
      <vt:lpstr>_vena_Stats_B1_R_FV_385b1d086d8a4b8abf43c04eedb00d88_30</vt:lpstr>
      <vt:lpstr>_vena_Stats_B1_R_FV_385b1d086d8a4b8abf43c04eedb00d88_31</vt:lpstr>
      <vt:lpstr>_vena_Stats_B1_R_FV_385b1d086d8a4b8abf43c04eedb00d88_32</vt:lpstr>
      <vt:lpstr>_vena_Stats_B1_R_FV_385b1d086d8a4b8abf43c04eedb00d88_33</vt:lpstr>
      <vt:lpstr>_vena_Stats_B1_R_FV_385b1d086d8a4b8abf43c04eedb00d88_34</vt:lpstr>
      <vt:lpstr>_vena_Stats_B1_R_FV_385b1d086d8a4b8abf43c04eedb00d88_35</vt:lpstr>
      <vt:lpstr>_vena_Stats_B1_R_FV_385b1d086d8a4b8abf43c04eedb00d88_36</vt:lpstr>
      <vt:lpstr>_vena_Stats_B1_R_FV_385b1d086d8a4b8abf43c04eedb00d88_37</vt:lpstr>
      <vt:lpstr>_vena_Stats_B1_R_FV_385b1d086d8a4b8abf43c04eedb00d88_38</vt:lpstr>
      <vt:lpstr>_vena_Stats_B1_R_FV_385b1d086d8a4b8abf43c04eedb00d88_39</vt:lpstr>
      <vt:lpstr>_vena_Stats_B1_R_FV_385b1d086d8a4b8abf43c04eedb00d88_4</vt:lpstr>
      <vt:lpstr>_vena_Stats_B1_R_FV_385b1d086d8a4b8abf43c04eedb00d88_40</vt:lpstr>
      <vt:lpstr>_vena_Stats_B1_R_FV_385b1d086d8a4b8abf43c04eedb00d88_41</vt:lpstr>
      <vt:lpstr>_vena_Stats_B1_R_FV_385b1d086d8a4b8abf43c04eedb00d88_42</vt:lpstr>
      <vt:lpstr>_vena_Stats_B1_R_FV_385b1d086d8a4b8abf43c04eedb00d88_43</vt:lpstr>
      <vt:lpstr>_vena_Stats_B1_R_FV_385b1d086d8a4b8abf43c04eedb00d88_44</vt:lpstr>
      <vt:lpstr>_vena_Stats_B1_R_FV_385b1d086d8a4b8abf43c04eedb00d88_45</vt:lpstr>
      <vt:lpstr>_vena_Stats_B1_R_FV_385b1d086d8a4b8abf43c04eedb00d88_46</vt:lpstr>
      <vt:lpstr>_vena_Stats_B1_R_FV_385b1d086d8a4b8abf43c04eedb00d88_47</vt:lpstr>
      <vt:lpstr>_vena_Stats_B1_R_FV_385b1d086d8a4b8abf43c04eedb00d88_48</vt:lpstr>
      <vt:lpstr>_vena_Stats_B1_R_FV_385b1d086d8a4b8abf43c04eedb00d88_49</vt:lpstr>
      <vt:lpstr>_vena_Stats_B1_R_FV_385b1d086d8a4b8abf43c04eedb00d88_5</vt:lpstr>
      <vt:lpstr>_vena_Stats_B1_R_FV_385b1d086d8a4b8abf43c04eedb00d88_50</vt:lpstr>
      <vt:lpstr>_vena_Stats_B1_R_FV_385b1d086d8a4b8abf43c04eedb00d88_51</vt:lpstr>
      <vt:lpstr>_vena_Stats_B1_R_FV_385b1d086d8a4b8abf43c04eedb00d88_52</vt:lpstr>
      <vt:lpstr>_vena_Stats_B1_R_FV_385b1d086d8a4b8abf43c04eedb00d88_53</vt:lpstr>
      <vt:lpstr>_vena_Stats_B1_R_FV_385b1d086d8a4b8abf43c04eedb00d88_54</vt:lpstr>
      <vt:lpstr>_vena_Stats_B1_R_FV_385b1d086d8a4b8abf43c04eedb00d88_55</vt:lpstr>
      <vt:lpstr>_vena_Stats_B1_R_FV_385b1d086d8a4b8abf43c04eedb00d88_56</vt:lpstr>
      <vt:lpstr>_vena_Stats_B1_R_FV_385b1d086d8a4b8abf43c04eedb00d88_6</vt:lpstr>
      <vt:lpstr>_vena_Stats_B1_R_FV_385b1d086d8a4b8abf43c04eedb00d88_7</vt:lpstr>
      <vt:lpstr>_vena_Stats_B1_R_FV_385b1d086d8a4b8abf43c04eedb00d88_8</vt:lpstr>
      <vt:lpstr>_vena_Stats_B1_R_FV_385b1d086d8a4b8abf43c04eedb00d88_9</vt:lpstr>
      <vt:lpstr>_vena_Stats_B1_R_FV_a2a46c4bae444ba2ab0e2971d74e2ddb_109</vt:lpstr>
      <vt:lpstr>_vena_Stats_B1_R_FV_a2a46c4bae444ba2ab0e2971d74e2ddb_110</vt:lpstr>
      <vt:lpstr>_vena_Stats_B1_R_FV_a2a46c4bae444ba2ab0e2971d74e2ddb_111</vt:lpstr>
      <vt:lpstr>_vena_Stats_B1_R_FV_a2a46c4bae444ba2ab0e2971d74e2ddb_112</vt:lpstr>
      <vt:lpstr>_vena_Stats_B1_R_FV_a2a46c4bae444ba2ab0e2971d74e2ddb_113</vt:lpstr>
      <vt:lpstr>_vena_Stats_B1_R_FV_a2a46c4bae444ba2ab0e2971d74e2ddb_114</vt:lpstr>
      <vt:lpstr>_vena_Stats_B1_R_FV_a2a46c4bae444ba2ab0e2971d74e2ddb_115</vt:lpstr>
      <vt:lpstr>_vena_Stats_B1_R_FV_a2a46c4bae444ba2ab0e2971d74e2ddb_116</vt:lpstr>
      <vt:lpstr>_vena_Stats_B1_R_FV_a2a46c4bae444ba2ab0e2971d74e2ddb_117</vt:lpstr>
      <vt:lpstr>_vena_Stats_B1_R_FV_a2a46c4bae444ba2ab0e2971d74e2ddb_118</vt:lpstr>
      <vt:lpstr>_vena_Stats_B1_R_FV_a2a46c4bae444ba2ab0e2971d74e2ddb_119</vt:lpstr>
      <vt:lpstr>_vena_Stats_B1_R_FV_a2a46c4bae444ba2ab0e2971d74e2ddb_120</vt:lpstr>
      <vt:lpstr>_vena_Stats_B1_R_FV_a2a46c4bae444ba2ab0e2971d74e2ddb_121</vt:lpstr>
      <vt:lpstr>_vena_Stats_B1_R_FV_a2a46c4bae444ba2ab0e2971d74e2ddb_122</vt:lpstr>
      <vt:lpstr>_vena_Stats_B1_R_FV_a2a46c4bae444ba2ab0e2971d74e2ddb_123</vt:lpstr>
      <vt:lpstr>_vena_Stats_B1_R_FV_a2a46c4bae444ba2ab0e2971d74e2ddb_124</vt:lpstr>
      <vt:lpstr>_vena_Stats_B1_R_FV_a2a46c4bae444ba2ab0e2971d74e2ddb_125</vt:lpstr>
      <vt:lpstr>_vena_Stats_B1_R_FV_a2a46c4bae444ba2ab0e2971d74e2ddb_126</vt:lpstr>
      <vt:lpstr>_vena_Stats_B1_R_FV_a2a46c4bae444ba2ab0e2971d74e2ddb_127</vt:lpstr>
      <vt:lpstr>_vena_Stats_B1_R_FV_a2a46c4bae444ba2ab0e2971d74e2ddb_128</vt:lpstr>
      <vt:lpstr>_vena_Stats_B1_R_FV_a2a46c4bae444ba2ab0e2971d74e2ddb_129</vt:lpstr>
      <vt:lpstr>_vena_Stats_B1_R_FV_a2a46c4bae444ba2ab0e2971d74e2ddb_130</vt:lpstr>
      <vt:lpstr>_vena_Stats_B1_R_FV_a2a46c4bae444ba2ab0e2971d74e2ddb_131</vt:lpstr>
      <vt:lpstr>_vena_Stats_B1_R_FV_a2a46c4bae444ba2ab0e2971d74e2ddb_132</vt:lpstr>
      <vt:lpstr>_vena_Stats_B1_R_FV_a2a46c4bae444ba2ab0e2971d74e2ddb_133</vt:lpstr>
      <vt:lpstr>_vena_Stats_B1_R_FV_a2a46c4bae444ba2ab0e2971d74e2ddb_134</vt:lpstr>
      <vt:lpstr>_vena_Stats_B1_R_FV_a2a46c4bae444ba2ab0e2971d74e2ddb_135</vt:lpstr>
      <vt:lpstr>_vena_Stats_B1_R_FV_a2a46c4bae444ba2ab0e2971d74e2ddb_136</vt:lpstr>
      <vt:lpstr>_vena_Stats_B1_R_FV_a2a46c4bae444ba2ab0e2971d74e2ddb_137</vt:lpstr>
      <vt:lpstr>_vena_Stats_B1_R_FV_a2a46c4bae444ba2ab0e2971d74e2ddb_138</vt:lpstr>
      <vt:lpstr>_vena_Stats_B1_R_FV_a2a46c4bae444ba2ab0e2971d74e2ddb_139</vt:lpstr>
      <vt:lpstr>_vena_Stats_B1_R_FV_a2a46c4bae444ba2ab0e2971d74e2ddb_140</vt:lpstr>
      <vt:lpstr>_vena_Stats_B1_R_FV_a2a46c4bae444ba2ab0e2971d74e2ddb_141</vt:lpstr>
      <vt:lpstr>_vena_Stats_B1_R_FV_a2a46c4bae444ba2ab0e2971d74e2ddb_142</vt:lpstr>
      <vt:lpstr>_vena_Stats_B1_R_FV_a2a46c4bae444ba2ab0e2971d74e2ddb_143</vt:lpstr>
      <vt:lpstr>_vena_Stats_B1_R_FV_a2a46c4bae444ba2ab0e2971d74e2ddb_144</vt:lpstr>
      <vt:lpstr>_vena_Stats_B1_R_FV_a2a46c4bae444ba2ab0e2971d74e2ddb_145</vt:lpstr>
      <vt:lpstr>_vena_Stats_B1_R_FV_a2a46c4bae444ba2ab0e2971d74e2ddb_146</vt:lpstr>
      <vt:lpstr>_vena_Stats_B1_R_FV_a2a46c4bae444ba2ab0e2971d74e2ddb_147</vt:lpstr>
      <vt:lpstr>_vena_Stats_B1_R_FV_a2a46c4bae444ba2ab0e2971d74e2ddb_148</vt:lpstr>
      <vt:lpstr>_vena_Stats_B1_R_FV_a2a46c4bae444ba2ab0e2971d74e2ddb_149</vt:lpstr>
      <vt:lpstr>_vena_Stats_B1_R_FV_a2a46c4bae444ba2ab0e2971d74e2ddb_150</vt:lpstr>
      <vt:lpstr>_vena_Stats_B1_R_FV_a2a46c4bae444ba2ab0e2971d74e2ddb_151</vt:lpstr>
      <vt:lpstr>_vena_Stats_B1_R_FV_a2a46c4bae444ba2ab0e2971d74e2ddb_152</vt:lpstr>
      <vt:lpstr>_vena_Stats_B1_R_FV_a2a46c4bae444ba2ab0e2971d74e2ddb_153</vt:lpstr>
      <vt:lpstr>_vena_Stats_B1_R_FV_a2a46c4bae444ba2ab0e2971d74e2ddb_154</vt:lpstr>
      <vt:lpstr>_vena_Stats_B1_R_FV_a2a46c4bae444ba2ab0e2971d74e2ddb_155</vt:lpstr>
      <vt:lpstr>_vena_Stats_B1_R_FV_a2a46c4bae444ba2ab0e2971d74e2ddb_156</vt:lpstr>
      <vt:lpstr>_vena_Stats_B1_R_FV_a2a46c4bae444ba2ab0e2971d74e2ddb_157</vt:lpstr>
      <vt:lpstr>_vena_Stats_B1_R_FV_a2a46c4bae444ba2ab0e2971d74e2ddb_158</vt:lpstr>
      <vt:lpstr>_vena_Stats_B1_R_FV_a2a46c4bae444ba2ab0e2971d74e2ddb_159</vt:lpstr>
      <vt:lpstr>_vena_Stats_B1_R_FV_a2a46c4bae444ba2ab0e2971d74e2ddb_160</vt:lpstr>
      <vt:lpstr>_vena_Stats_B1_R_FV_a2a46c4bae444ba2ab0e2971d74e2ddb_161</vt:lpstr>
      <vt:lpstr>_vena_Stats_B1_R_FV_a2a46c4bae444ba2ab0e2971d74e2ddb_162</vt:lpstr>
      <vt:lpstr>_vena_Stats_B1_R_FV_a2a46c4bae444ba2ab0e2971d74e2ddb_163</vt:lpstr>
      <vt:lpstr>_vena_Stats_B1_R_FV_a2a46c4bae444ba2ab0e2971d74e2ddb_164</vt:lpstr>
      <vt:lpstr>_vena_Stats_B1_R_FV_a2a46c4bae444ba2ab0e2971d74e2ddb_165</vt:lpstr>
      <vt:lpstr>_vena_Stats_B1_R_FV_a2a46c4bae444ba2ab0e2971d74e2ddb_166</vt:lpstr>
      <vt:lpstr>_vena_Stats_B1_R_FV_a2a46c4bae444ba2ab0e2971d74e2ddb_167</vt:lpstr>
      <vt:lpstr>_vena_Stats_B1_R_FV_a2a46c4bae444ba2ab0e2971d74e2ddb_168</vt:lpstr>
      <vt:lpstr>_vena_Stats_B1_R_FV_a2a46c4bae444ba2ab0e2971d74e2ddb_169</vt:lpstr>
      <vt:lpstr>_vena_Stats_B1_R_FV_a2a46c4bae444ba2ab0e2971d74e2ddb_170</vt:lpstr>
      <vt:lpstr>_vena_Stats_B1_R_FV_a2a46c4bae444ba2ab0e2971d74e2ddb_171</vt:lpstr>
      <vt:lpstr>_vena_Stats_B1_R_FV_a2a46c4bae444ba2ab0e2971d74e2ddb_172</vt:lpstr>
      <vt:lpstr>_vena_Stats_B1_R_FV_a2a46c4bae444ba2ab0e2971d74e2ddb_173</vt:lpstr>
      <vt:lpstr>_vena_Stats_B1_R_FV_a2a46c4bae444ba2ab0e2971d74e2ddb_174</vt:lpstr>
      <vt:lpstr>_vena_Stats_B1_R_FV_a2a46c4bae444ba2ab0e2971d74e2ddb_176</vt:lpstr>
      <vt:lpstr>_vena_Stats_B1_R_FV_a2a46c4bae444ba2ab0e2971d74e2ddb_177</vt:lpstr>
      <vt:lpstr>_vena_Stats_B1_R_FV_a2a46c4bae444ba2ab0e2971d74e2ddb_178</vt:lpstr>
      <vt:lpstr>_vena_Stats_B1_R_FV_a2a46c4bae444ba2ab0e2971d74e2ddb_179</vt:lpstr>
      <vt:lpstr>_vena_Stats_B1_R_FV_a2a46c4bae444ba2ab0e2971d74e2ddb_180</vt:lpstr>
      <vt:lpstr>_vena_Stats_B1_R_FV_a2a46c4bae444ba2ab0e2971d74e2ddb_181</vt:lpstr>
      <vt:lpstr>_vena_Stats_B1_R_FV_a2a46c4bae444ba2ab0e2971d74e2ddb_182</vt:lpstr>
      <vt:lpstr>_vena_Stats_B1_R_FV_a2a46c4bae444ba2ab0e2971d74e2ddb_183</vt:lpstr>
      <vt:lpstr>_vena_Stats_B1_R_FV_a2a46c4bae444ba2ab0e2971d74e2ddb_184</vt:lpstr>
      <vt:lpstr>_vena_Stats_B1_R_FV_a2a46c4bae444ba2ab0e2971d74e2ddb_185</vt:lpstr>
      <vt:lpstr>_vena_Stats_B1_R_FV_a2a46c4bae444ba2ab0e2971d74e2ddb_186</vt:lpstr>
      <vt:lpstr>_vena_Stats_B1_R_FV_a2a46c4bae444ba2ab0e2971d74e2ddb_187</vt:lpstr>
      <vt:lpstr>_vena_Stats_B1_R_FV_a2a46c4bae444ba2ab0e2971d74e2ddb_188</vt:lpstr>
      <vt:lpstr>_vena_Stats_B1_R_FV_a2a46c4bae444ba2ab0e2971d74e2ddb_189</vt:lpstr>
      <vt:lpstr>_vena_Stats_B1_R_FV_a2a46c4bae444ba2ab0e2971d74e2ddb_190</vt:lpstr>
      <vt:lpstr>_vena_Stats_B1_R_FV_a2a46c4bae444ba2ab0e2971d74e2ddb_191</vt:lpstr>
      <vt:lpstr>_vena_Stats_B1_R_FV_a2a46c4bae444ba2ab0e2971d74e2ddb_192</vt:lpstr>
      <vt:lpstr>_vena_Stats_B1_R_FV_a2a46c4bae444ba2ab0e2971d74e2ddb_193</vt:lpstr>
      <vt:lpstr>_vena_Stats_B1_R_FV_a2a46c4bae444ba2ab0e2971d74e2ddb_194</vt:lpstr>
      <vt:lpstr>_vena_Stats_B1_R_FV_a2a46c4bae444ba2ab0e2971d74e2ddb_195</vt:lpstr>
      <vt:lpstr>_vena_Stats_B1_R_FV_a2a46c4bae444ba2ab0e2971d74e2ddb_196</vt:lpstr>
      <vt:lpstr>_vena_Stats_B1_R_FV_a2a46c4bae444ba2ab0e2971d74e2ddb_197</vt:lpstr>
      <vt:lpstr>_vena_Stats_B1_R_FV_a2a46c4bae444ba2ab0e2971d74e2ddb_198</vt:lpstr>
      <vt:lpstr>_vena_Stats_B1_R_FV_a2a46c4bae444ba2ab0e2971d74e2ddb_199</vt:lpstr>
      <vt:lpstr>_vena_Stats_B1_R_FV_a2a46c4bae444ba2ab0e2971d74e2ddb_200</vt:lpstr>
      <vt:lpstr>_vena_Stats_B1_R_FV_a2a46c4bae444ba2ab0e2971d74e2ddb_201</vt:lpstr>
      <vt:lpstr>_vena_Stats_B1_R_FV_a2a46c4bae444ba2ab0e2971d74e2ddb_202</vt:lpstr>
      <vt:lpstr>_vena_Stats_B1_R_FV_a2a46c4bae444ba2ab0e2971d74e2ddb_203</vt:lpstr>
      <vt:lpstr>_vena_Stats_B1_R_FV_a2a46c4bae444ba2ab0e2971d74e2ddb_204</vt:lpstr>
      <vt:lpstr>_vena_Stats_B1_R_FV_a2a46c4bae444ba2ab0e2971d74e2ddb_205</vt:lpstr>
      <vt:lpstr>_vena_Stats_B1_R_FV_a2a46c4bae444ba2ab0e2971d74e2ddb_206</vt:lpstr>
      <vt:lpstr>_vena_Stats_B1_R_FV_a2a46c4bae444ba2ab0e2971d74e2ddb_207</vt:lpstr>
      <vt:lpstr>_vena_Stats_B1_R_FV_a2a46c4bae444ba2ab0e2971d74e2ddb_208</vt:lpstr>
      <vt:lpstr>_vena_Stats_B1_R_FV_a2a46c4bae444ba2ab0e2971d74e2ddb_209</vt:lpstr>
      <vt:lpstr>_vena_Stats_B1_R_FV_a2a46c4bae444ba2ab0e2971d74e2ddb_210</vt:lpstr>
      <vt:lpstr>_vena_Stats_B1_R_FV_a2a46c4bae444ba2ab0e2971d74e2ddb_211</vt:lpstr>
      <vt:lpstr>_vena_Stats_B1_R_FV_a2a46c4bae444ba2ab0e2971d74e2ddb_55</vt:lpstr>
      <vt:lpstr>_vena_Stats_B1_R_FV_ff3e73236b124ab899c3d97aa9a04313_10</vt:lpstr>
      <vt:lpstr>_vena_Stats_B1_R_FV_ff3e73236b124ab899c3d97aa9a04313_11</vt:lpstr>
      <vt:lpstr>_vena_Stats_B1_R_FV_ff3e73236b124ab899c3d97aa9a04313_12</vt:lpstr>
      <vt:lpstr>_vena_Stats_B1_R_FV_ff3e73236b124ab899c3d97aa9a04313_123</vt:lpstr>
      <vt:lpstr>_vena_Stats_B1_R_FV_ff3e73236b124ab899c3d97aa9a04313_140</vt:lpstr>
      <vt:lpstr>_vena_Stats_B1_R_FV_ff3e73236b124ab899c3d97aa9a04313_167</vt:lpstr>
      <vt:lpstr>_vena_Stats_B1_R_FV_ff3e73236b124ab899c3d97aa9a04313_168</vt:lpstr>
      <vt:lpstr>_vena_Stats_B1_R_FV_ff3e73236b124ab899c3d97aa9a04313_169</vt:lpstr>
      <vt:lpstr>_vena_Stats_B1_R_FV_ff3e73236b124ab899c3d97aa9a04313_170</vt:lpstr>
      <vt:lpstr>_vena_Stats_B1_R_FV_ff3e73236b124ab899c3d97aa9a04313_171</vt:lpstr>
      <vt:lpstr>_vena_Stats_B1_R_FV_ff3e73236b124ab899c3d97aa9a04313_172</vt:lpstr>
      <vt:lpstr>_vena_Stats_B1_R_FV_ff3e73236b124ab899c3d97aa9a04313_173</vt:lpstr>
      <vt:lpstr>_vena_Stats_B1_R_FV_ff3e73236b124ab899c3d97aa9a04313_174</vt:lpstr>
      <vt:lpstr>_vena_Stats_B1_R_FV_ff3e73236b124ab899c3d97aa9a04313_175</vt:lpstr>
      <vt:lpstr>_vena_Stats_B1_R_FV_ff3e73236b124ab899c3d97aa9a04313_176</vt:lpstr>
      <vt:lpstr>_vena_Stats_B1_R_FV_ff3e73236b124ab899c3d97aa9a04313_177</vt:lpstr>
      <vt:lpstr>_vena_Stats_B1_R_FV_ff3e73236b124ab899c3d97aa9a04313_179</vt:lpstr>
      <vt:lpstr>_vena_Stats_B1_R_FV_ff3e73236b124ab899c3d97aa9a04313_180</vt:lpstr>
      <vt:lpstr>_vena_Stats_B1_R_FV_ff3e73236b124ab899c3d97aa9a04313_181</vt:lpstr>
      <vt:lpstr>_vena_Stats_B1_R_FV_ff3e73236b124ab899c3d97aa9a04313_182</vt:lpstr>
      <vt:lpstr>_vena_Stats_B1_R_FV_ff3e73236b124ab899c3d97aa9a04313_183</vt:lpstr>
      <vt:lpstr>_vena_Stats_B1_R_FV_ff3e73236b124ab899c3d97aa9a04313_184</vt:lpstr>
      <vt:lpstr>_vena_Stats_B1_R_FV_ff3e73236b124ab899c3d97aa9a04313_185</vt:lpstr>
      <vt:lpstr>_vena_Stats_B1_R_FV_ff3e73236b124ab899c3d97aa9a04313_186</vt:lpstr>
      <vt:lpstr>_vena_Stats_B1_R_FV_ff3e73236b124ab899c3d97aa9a04313_187</vt:lpstr>
      <vt:lpstr>_vena_Stats_B1_R_FV_ff3e73236b124ab899c3d97aa9a04313_188</vt:lpstr>
      <vt:lpstr>_vena_Stats_B1_R_FV_ff3e73236b124ab899c3d97aa9a04313_189</vt:lpstr>
      <vt:lpstr>_vena_Stats_B1_R_FV_ff3e73236b124ab899c3d97aa9a04313_190</vt:lpstr>
      <vt:lpstr>_vena_Stats_B1_R_FV_ff3e73236b124ab899c3d97aa9a04313_192</vt:lpstr>
      <vt:lpstr>_vena_Stats_B1_R_FV_ff3e73236b124ab899c3d97aa9a04313_193</vt:lpstr>
      <vt:lpstr>_vena_Stats_B1_R_FV_ff3e73236b124ab899c3d97aa9a04313_194</vt:lpstr>
      <vt:lpstr>_vena_Stats_B1_R_FV_ff3e73236b124ab899c3d97aa9a04313_195</vt:lpstr>
      <vt:lpstr>_vena_Stats_B1_R_FV_ff3e73236b124ab899c3d97aa9a04313_196</vt:lpstr>
      <vt:lpstr>_vena_Stats_B1_R_FV_ff3e73236b124ab899c3d97aa9a04313_197</vt:lpstr>
      <vt:lpstr>_vena_Stats_B1_R_FV_ff3e73236b124ab899c3d97aa9a04313_198</vt:lpstr>
      <vt:lpstr>_vena_Stats_B1_R_FV_ff3e73236b124ab899c3d97aa9a04313_199</vt:lpstr>
      <vt:lpstr>_vena_Stats_B1_R_FV_ff3e73236b124ab899c3d97aa9a04313_2</vt:lpstr>
      <vt:lpstr>_vena_Stats_B1_R_FV_ff3e73236b124ab899c3d97aa9a04313_200</vt:lpstr>
      <vt:lpstr>_vena_Stats_B1_R_FV_ff3e73236b124ab899c3d97aa9a04313_201</vt:lpstr>
      <vt:lpstr>_vena_Stats_B1_R_FV_ff3e73236b124ab899c3d97aa9a04313_202</vt:lpstr>
      <vt:lpstr>_vena_Stats_B1_R_FV_ff3e73236b124ab899c3d97aa9a04313_203</vt:lpstr>
      <vt:lpstr>_vena_Stats_B1_R_FV_ff3e73236b124ab899c3d97aa9a04313_205</vt:lpstr>
      <vt:lpstr>_vena_Stats_B1_R_FV_ff3e73236b124ab899c3d97aa9a04313_206</vt:lpstr>
      <vt:lpstr>_vena_Stats_B1_R_FV_ff3e73236b124ab899c3d97aa9a04313_207</vt:lpstr>
      <vt:lpstr>_vena_Stats_B1_R_FV_ff3e73236b124ab899c3d97aa9a04313_208</vt:lpstr>
      <vt:lpstr>_vena_Stats_B1_R_FV_ff3e73236b124ab899c3d97aa9a04313_209</vt:lpstr>
      <vt:lpstr>_vena_Stats_B1_R_FV_ff3e73236b124ab899c3d97aa9a04313_210</vt:lpstr>
      <vt:lpstr>_vena_Stats_B1_R_FV_ff3e73236b124ab899c3d97aa9a04313_211</vt:lpstr>
      <vt:lpstr>_vena_Stats_B1_R_FV_ff3e73236b124ab899c3d97aa9a04313_212</vt:lpstr>
      <vt:lpstr>_vena_Stats_B1_R_FV_ff3e73236b124ab899c3d97aa9a04313_213</vt:lpstr>
      <vt:lpstr>_vena_Stats_B1_R_FV_ff3e73236b124ab899c3d97aa9a04313_214</vt:lpstr>
      <vt:lpstr>_vena_Stats_B1_R_FV_ff3e73236b124ab899c3d97aa9a04313_215</vt:lpstr>
      <vt:lpstr>_vena_Stats_B1_R_FV_ff3e73236b124ab899c3d97aa9a04313_216</vt:lpstr>
      <vt:lpstr>_vena_Stats_B1_R_FV_ff3e73236b124ab899c3d97aa9a04313_217</vt:lpstr>
      <vt:lpstr>_vena_Stats_B1_R_FV_ff3e73236b124ab899c3d97aa9a04313_218</vt:lpstr>
      <vt:lpstr>_vena_Stats_B1_R_FV_ff3e73236b124ab899c3d97aa9a04313_219</vt:lpstr>
      <vt:lpstr>_vena_Stats_B1_R_FV_ff3e73236b124ab899c3d97aa9a04313_220</vt:lpstr>
      <vt:lpstr>_vena_Stats_B1_R_FV_ff3e73236b124ab899c3d97aa9a04313_221</vt:lpstr>
      <vt:lpstr>_vena_Stats_B1_R_FV_ff3e73236b124ab899c3d97aa9a04313_222</vt:lpstr>
      <vt:lpstr>_vena_Stats_B1_R_FV_ff3e73236b124ab899c3d97aa9a04313_223</vt:lpstr>
      <vt:lpstr>_vena_Stats_B1_R_FV_ff3e73236b124ab899c3d97aa9a04313_224</vt:lpstr>
      <vt:lpstr>_vena_Stats_B1_R_FV_ff3e73236b124ab899c3d97aa9a04313_225</vt:lpstr>
      <vt:lpstr>_vena_Stats_B1_R_FV_ff3e73236b124ab899c3d97aa9a04313_226</vt:lpstr>
      <vt:lpstr>_vena_Stats_B1_R_FV_ff3e73236b124ab899c3d97aa9a04313_227</vt:lpstr>
      <vt:lpstr>_vena_Stats_B1_R_FV_ff3e73236b124ab899c3d97aa9a04313_228</vt:lpstr>
      <vt:lpstr>_vena_Stats_B1_R_FV_ff3e73236b124ab899c3d97aa9a04313_229</vt:lpstr>
      <vt:lpstr>_vena_Stats_B1_R_FV_ff3e73236b124ab899c3d97aa9a04313_230</vt:lpstr>
      <vt:lpstr>_vena_Stats_B1_R_FV_ff3e73236b124ab899c3d97aa9a04313_231</vt:lpstr>
      <vt:lpstr>_vena_Stats_B1_R_FV_ff3e73236b124ab899c3d97aa9a04313_232</vt:lpstr>
      <vt:lpstr>_vena_Stats_B1_R_FV_ff3e73236b124ab899c3d97aa9a04313_233</vt:lpstr>
      <vt:lpstr>_vena_Stats_B1_R_FV_ff3e73236b124ab899c3d97aa9a04313_234</vt:lpstr>
      <vt:lpstr>_vena_Stats_B1_R_FV_ff3e73236b124ab899c3d97aa9a04313_235</vt:lpstr>
      <vt:lpstr>_vena_Stats_B1_R_FV_ff3e73236b124ab899c3d97aa9a04313_236</vt:lpstr>
      <vt:lpstr>_vena_Stats_B1_R_FV_ff3e73236b124ab899c3d97aa9a04313_237</vt:lpstr>
      <vt:lpstr>_vena_Stats_B1_R_FV_ff3e73236b124ab899c3d97aa9a04313_238</vt:lpstr>
      <vt:lpstr>_vena_Stats_B1_R_FV_ff3e73236b124ab899c3d97aa9a04313_239</vt:lpstr>
      <vt:lpstr>_vena_Stats_B1_R_FV_ff3e73236b124ab899c3d97aa9a04313_240</vt:lpstr>
      <vt:lpstr>_vena_Stats_B1_R_FV_ff3e73236b124ab899c3d97aa9a04313_241</vt:lpstr>
      <vt:lpstr>_vena_Stats_B1_R_FV_ff3e73236b124ab899c3d97aa9a04313_242</vt:lpstr>
      <vt:lpstr>_vena_Stats_B1_R_FV_ff3e73236b124ab899c3d97aa9a04313_243</vt:lpstr>
      <vt:lpstr>_vena_Stats_B1_R_FV_ff3e73236b124ab899c3d97aa9a04313_244</vt:lpstr>
      <vt:lpstr>_vena_Stats_B1_R_FV_ff3e73236b124ab899c3d97aa9a04313_245</vt:lpstr>
      <vt:lpstr>_vena_Stats_B1_R_FV_ff3e73236b124ab899c3d97aa9a04313_246</vt:lpstr>
      <vt:lpstr>_vena_Stats_B1_R_FV_ff3e73236b124ab899c3d97aa9a04313_247</vt:lpstr>
      <vt:lpstr>_vena_Stats_B1_R_FV_ff3e73236b124ab899c3d97aa9a04313_248</vt:lpstr>
      <vt:lpstr>_vena_Stats_B1_R_FV_ff3e73236b124ab899c3d97aa9a04313_249</vt:lpstr>
      <vt:lpstr>_vena_Stats_B1_R_FV_ff3e73236b124ab899c3d97aa9a04313_250</vt:lpstr>
      <vt:lpstr>_vena_Stats_B1_R_FV_ff3e73236b124ab899c3d97aa9a04313_251</vt:lpstr>
      <vt:lpstr>_vena_Stats_B1_R_FV_ff3e73236b124ab899c3d97aa9a04313_252</vt:lpstr>
      <vt:lpstr>_vena_Stats_B1_R_FV_ff3e73236b124ab899c3d97aa9a04313_253</vt:lpstr>
      <vt:lpstr>_vena_Stats_B1_R_FV_ff3e73236b124ab899c3d97aa9a04313_254</vt:lpstr>
      <vt:lpstr>_vena_Stats_B1_R_FV_ff3e73236b124ab899c3d97aa9a04313_255</vt:lpstr>
      <vt:lpstr>_vena_Stats_B1_R_FV_ff3e73236b124ab899c3d97aa9a04313_256</vt:lpstr>
      <vt:lpstr>_vena_Stats_B1_R_FV_ff3e73236b124ab899c3d97aa9a04313_257</vt:lpstr>
      <vt:lpstr>_vena_Stats_B1_R_FV_ff3e73236b124ab899c3d97aa9a04313_258</vt:lpstr>
      <vt:lpstr>_vena_Stats_B1_R_FV_ff3e73236b124ab899c3d97aa9a04313_259</vt:lpstr>
      <vt:lpstr>_vena_Stats_B1_R_FV_ff3e73236b124ab899c3d97aa9a04313_260</vt:lpstr>
      <vt:lpstr>_vena_Stats_B1_R_FV_ff3e73236b124ab899c3d97aa9a04313_261</vt:lpstr>
      <vt:lpstr>_vena_Stats_B1_R_FV_ff3e73236b124ab899c3d97aa9a04313_262</vt:lpstr>
      <vt:lpstr>_vena_Stats_B1_R_FV_ff3e73236b124ab899c3d97aa9a04313_263</vt:lpstr>
      <vt:lpstr>_vena_Stats_B1_R_FV_ff3e73236b124ab899c3d97aa9a04313_264</vt:lpstr>
      <vt:lpstr>_vena_Stats_B1_R_FV_ff3e73236b124ab899c3d97aa9a04313_265</vt:lpstr>
      <vt:lpstr>_vena_Stats_B1_R_FV_ff3e73236b124ab899c3d97aa9a04313_266</vt:lpstr>
      <vt:lpstr>_vena_Stats_B1_R_FV_ff3e73236b124ab899c3d97aa9a04313_267</vt:lpstr>
      <vt:lpstr>_vena_Stats_B1_R_FV_ff3e73236b124ab899c3d97aa9a04313_268</vt:lpstr>
      <vt:lpstr>_vena_Stats_B1_R_FV_ff3e73236b124ab899c3d97aa9a04313_269</vt:lpstr>
      <vt:lpstr>_vena_Stats_B1_R_FV_ff3e73236b124ab899c3d97aa9a04313_270</vt:lpstr>
      <vt:lpstr>_vena_Stats_B1_R_FV_ff3e73236b124ab899c3d97aa9a04313_3</vt:lpstr>
      <vt:lpstr>_vena_Stats_B1_R_FV_ff3e73236b124ab899c3d97aa9a04313_4</vt:lpstr>
      <vt:lpstr>_vena_Stats_B1_R_FV_ff3e73236b124ab899c3d97aa9a04313_5</vt:lpstr>
      <vt:lpstr>_vena_Stats_B1_R_FV_ff3e73236b124ab899c3d97aa9a04313_6</vt:lpstr>
      <vt:lpstr>_vena_Stats_B1_R_FV_ff3e73236b124ab899c3d97aa9a04313_69</vt:lpstr>
      <vt:lpstr>_vena_Stats_B1_R_FV_ff3e73236b124ab899c3d97aa9a04313_7</vt:lpstr>
      <vt:lpstr>_vena_Stats_B1_R_FV_ff3e73236b124ab899c3d97aa9a04313_9</vt:lpstr>
      <vt:lpstr>_vena_Stats_P_11_651631431944765441</vt:lpstr>
      <vt:lpstr>_vena_Stats_P_12_651631431982514177</vt:lpstr>
      <vt:lpstr>_vena_Stats_P_4_652241713652170752</vt:lpstr>
      <vt:lpstr>_vena_Stats_P_5_652241713786388480</vt:lpstr>
      <vt:lpstr>_vena_Stats_P_6_652241713908023296</vt:lpstr>
      <vt:lpstr>_vena_Stats_P_7_652241714033852416</vt:lpstr>
      <vt:lpstr>_vena_Summary_B1_C_FV_134399665b374008851e5b8c04b5ee44_12</vt:lpstr>
      <vt:lpstr>_vena_Summary_B1_C_FV_134399665b374008851e5b8c04b5ee44_13</vt:lpstr>
      <vt:lpstr>_vena_Summary_B1_C_FV_134399665b374008851e5b8c04b5ee44_14</vt:lpstr>
      <vt:lpstr>_vena_Summary_B1_C_FV_134399665b374008851e5b8c04b5ee44_15</vt:lpstr>
      <vt:lpstr>_vena_Summary_B1_C_FV_134399665b374008851e5b8c04b5ee44_16</vt:lpstr>
      <vt:lpstr>_vena_Summary_B1_C_FV_134399665b374008851e5b8c04b5ee44_17</vt:lpstr>
      <vt:lpstr>_vena_Summary_B1_C_FV_134399665b374008851e5b8c04b5ee44_18</vt:lpstr>
      <vt:lpstr>_vena_Summary_B1_C_FV_134399665b374008851e5b8c04b5ee44_19</vt:lpstr>
      <vt:lpstr>_vena_Summary_B1_C_FV_134399665b374008851e5b8c04b5ee44_20</vt:lpstr>
      <vt:lpstr>_vena_Summary_B1_C_FV_134399665b374008851e5b8c04b5ee44_21</vt:lpstr>
      <vt:lpstr>_vena_Summary_B1_C_FV_134399665b374008851e5b8c04b5ee44_22</vt:lpstr>
      <vt:lpstr>_vena_Summary_B1_C_FV_134399665b374008851e5b8c04b5ee44_23</vt:lpstr>
      <vt:lpstr>_vena_Summary_B1_C_FV_7cc8369c0b744816a17486bee792b4d5_12</vt:lpstr>
      <vt:lpstr>_vena_Summary_B1_C_FV_7cc8369c0b744816a17486bee792b4d5_13</vt:lpstr>
      <vt:lpstr>_vena_Summary_B1_C_FV_7cc8369c0b744816a17486bee792b4d5_14</vt:lpstr>
      <vt:lpstr>_vena_Summary_B1_C_FV_7cc8369c0b744816a17486bee792b4d5_15</vt:lpstr>
      <vt:lpstr>_vena_Summary_B1_C_FV_7cc8369c0b744816a17486bee792b4d5_16</vt:lpstr>
      <vt:lpstr>_vena_Summary_B1_C_FV_7cc8369c0b744816a17486bee792b4d5_17</vt:lpstr>
      <vt:lpstr>_vena_Summary_B1_C_FV_7cc8369c0b744816a17486bee792b4d5_18</vt:lpstr>
      <vt:lpstr>_vena_Summary_B1_C_FV_7cc8369c0b744816a17486bee792b4d5_19</vt:lpstr>
      <vt:lpstr>_vena_Summary_B1_C_FV_7cc8369c0b744816a17486bee792b4d5_20</vt:lpstr>
      <vt:lpstr>_vena_Summary_B1_C_FV_7cc8369c0b744816a17486bee792b4d5_21</vt:lpstr>
      <vt:lpstr>_vena_Summary_B1_C_FV_7cc8369c0b744816a17486bee792b4d5_22</vt:lpstr>
      <vt:lpstr>_vena_Summary_B1_C_FV_7cc8369c0b744816a17486bee792b4d5_23</vt:lpstr>
      <vt:lpstr>_vena_Summary_B1_C_FV_f4ddf33ff6224574ba096b1a5435ea67_12</vt:lpstr>
      <vt:lpstr>_vena_Summary_B1_C_FV_f4ddf33ff6224574ba096b1a5435ea67_13</vt:lpstr>
      <vt:lpstr>_vena_Summary_B1_C_FV_f4ddf33ff6224574ba096b1a5435ea67_14</vt:lpstr>
      <vt:lpstr>_vena_Summary_B1_C_FV_f4ddf33ff6224574ba096b1a5435ea67_15</vt:lpstr>
      <vt:lpstr>_vena_Summary_B1_C_FV_f4ddf33ff6224574ba096b1a5435ea67_16</vt:lpstr>
      <vt:lpstr>_vena_Summary_B1_C_FV_f4ddf33ff6224574ba096b1a5435ea67_17</vt:lpstr>
      <vt:lpstr>_vena_Summary_B1_C_FV_f4ddf33ff6224574ba096b1a5435ea67_18</vt:lpstr>
      <vt:lpstr>_vena_Summary_B1_C_FV_f4ddf33ff6224574ba096b1a5435ea67_19</vt:lpstr>
      <vt:lpstr>_vena_Summary_B1_C_FV_f4ddf33ff6224574ba096b1a5435ea67_20</vt:lpstr>
      <vt:lpstr>_vena_Summary_B1_C_FV_f4ddf33ff6224574ba096b1a5435ea67_21</vt:lpstr>
      <vt:lpstr>_vena_Summary_B1_C_FV_f4ddf33ff6224574ba096b1a5435ea67_22</vt:lpstr>
      <vt:lpstr>_vena_Summary_B1_C_FV_f4ddf33ff6224574ba096b1a5435ea67_23</vt:lpstr>
      <vt:lpstr>_vena_Summary_B1_R_1_691119840308494336</vt:lpstr>
      <vt:lpstr>_vena_Summary_B1_R_FV_385b1d086d8a4b8abf43c04eedb00d88_1</vt:lpstr>
      <vt:lpstr>_vena_Summary_B1_R_FV_385b1d086d8a4b8abf43c04eedb00d88_4c17e3b7.f8ca6f9d</vt:lpstr>
      <vt:lpstr>_vena_Summary_B1_R_FV_385b1d086d8a4b8abf43c04eedb00d88_589458fc.a30480f7</vt:lpstr>
      <vt:lpstr>_vena_Summary_B1_R_FV_385b1d086d8a4b8abf43c04eedb00d88_61280735.696d1508</vt:lpstr>
      <vt:lpstr>_vena_Summary_B1_R_FV_385b1d086d8a4b8abf43c04eedb00d88_72e258e1.c1de9a61</vt:lpstr>
      <vt:lpstr>_vena_Summary_B1_R_FV_385b1d086d8a4b8abf43c04eedb00d88_82cad14a.d0c69f66</vt:lpstr>
      <vt:lpstr>_vena_Summary_B1_R_FV_385b1d086d8a4b8abf43c04eedb00d88_8e5455ba.9b96df0c</vt:lpstr>
      <vt:lpstr>_vena_Summary_B1_R_FV_385b1d086d8a4b8abf43c04eedb00d88_9866c594.6d8de551</vt:lpstr>
      <vt:lpstr>_vena_Summary_B1_R_FV_385b1d086d8a4b8abf43c04eedb00d88_aeed5a20.c942874b</vt:lpstr>
      <vt:lpstr>_vena_Summary_B1_R_FV_385b1d086d8a4b8abf43c04eedb00d88_b069b1b2.a883302</vt:lpstr>
      <vt:lpstr>_vena_Summary_B1_R_FV_385b1d086d8a4b8abf43c04eedb00d88_fca14fb5.49b40df1</vt:lpstr>
      <vt:lpstr>_vena_Summary_B1_R_FV_a2a46c4bae444ba2ab0e2971d74e2ddb_1</vt:lpstr>
      <vt:lpstr>_vena_Summary_B1_R_FV_a2a46c4bae444ba2ab0e2971d74e2ddb_2</vt:lpstr>
      <vt:lpstr>_vena_Summary_B1_R_FV_a2a46c4bae444ba2ab0e2971d74e2ddb_4c17e3b7.fbbbd67f</vt:lpstr>
      <vt:lpstr>_vena_Summary_B1_R_FV_a2a46c4bae444ba2ab0e2971d74e2ddb_589458fc.c24882c0</vt:lpstr>
      <vt:lpstr>_vena_Summary_B1_R_FV_a2a46c4bae444ba2ab0e2971d74e2ddb_61280735.b52d23a3</vt:lpstr>
      <vt:lpstr>_vena_Summary_B1_R_FV_a2a46c4bae444ba2ab0e2971d74e2ddb_72e258e1.ca2bb1ca</vt:lpstr>
      <vt:lpstr>_vena_Summary_B1_R_FV_a2a46c4bae444ba2ab0e2971d74e2ddb_82cad14a.7823f171</vt:lpstr>
      <vt:lpstr>_vena_Summary_B1_R_FV_a2a46c4bae444ba2ab0e2971d74e2ddb_8e5455ba.834e2fdc</vt:lpstr>
      <vt:lpstr>_vena_Summary_B1_R_FV_a2a46c4bae444ba2ab0e2971d74e2ddb_9866c594.19ede1e2</vt:lpstr>
      <vt:lpstr>_vena_Summary_B1_R_FV_a2a46c4bae444ba2ab0e2971d74e2ddb_aeed5a20.b35f8337</vt:lpstr>
      <vt:lpstr>_vena_Summary_B1_R_FV_a2a46c4bae444ba2ab0e2971d74e2ddb_b069b1b2.d8b2b9cd</vt:lpstr>
      <vt:lpstr>_vena_Summary_B1_R_FV_a2a46c4bae444ba2ab0e2971d74e2ddb_fca14fb5.a87a86c1</vt:lpstr>
      <vt:lpstr>_vena_Summary_B1_R_FV_ff3e73236b124ab899c3d97aa9a04313_1</vt:lpstr>
      <vt:lpstr>_vena_Summary_B1_R_FV_ff3e73236b124ab899c3d97aa9a04313_2</vt:lpstr>
      <vt:lpstr>_vena_Summary_B1_R_FV_ff3e73236b124ab899c3d97aa9a04313_4c17e3b7.5ee6fe6c</vt:lpstr>
      <vt:lpstr>_vena_Summary_B1_R_FV_ff3e73236b124ab899c3d97aa9a04313_589458fc.bdc5e37a</vt:lpstr>
      <vt:lpstr>_vena_Summary_B1_R_FV_ff3e73236b124ab899c3d97aa9a04313_61280735.193b5734</vt:lpstr>
      <vt:lpstr>_vena_Summary_B1_R_FV_ff3e73236b124ab899c3d97aa9a04313_72e258e1.8c1bd9fa</vt:lpstr>
      <vt:lpstr>_vena_Summary_B1_R_FV_ff3e73236b124ab899c3d97aa9a04313_82cad14a.5a8fa427</vt:lpstr>
      <vt:lpstr>_vena_Summary_B1_R_FV_ff3e73236b124ab899c3d97aa9a04313_8e5455ba.b8838418</vt:lpstr>
      <vt:lpstr>_vena_Summary_B1_R_FV_ff3e73236b124ab899c3d97aa9a04313_9866c594.da42c443</vt:lpstr>
      <vt:lpstr>_vena_Summary_B1_R_FV_ff3e73236b124ab899c3d97aa9a04313_aeed5a20.1daaac07</vt:lpstr>
      <vt:lpstr>_vena_Summary_B1_R_FV_ff3e73236b124ab899c3d97aa9a04313_b069b1b2.f259896e</vt:lpstr>
      <vt:lpstr>_vena_Summary_B1_R_FV_ff3e73236b124ab899c3d97aa9a04313_fca14fb5.643fd236</vt:lpstr>
      <vt:lpstr>_vena_Summary_P_11_651631431944765441</vt:lpstr>
      <vt:lpstr>_vena_Summary_P_12_651631431982514177</vt:lpstr>
      <vt:lpstr>_vena_Summary_P_4_652241713652170752</vt:lpstr>
      <vt:lpstr>_vena_Summary_P_5_652241713786388480</vt:lpstr>
      <vt:lpstr>_vena_Summary_P_6_652241713908023296</vt:lpstr>
      <vt:lpstr>_vena_Summary_P_7_652241714033852416</vt:lpstr>
      <vt:lpstr>_vena_Variable_P_8_651631431663747073</vt:lpstr>
      <vt:lpstr>_vena_Variable_P_8_651631431667941377</vt:lpstr>
      <vt:lpstr>_vena_Variable_P_8_941915516753805313</vt:lpstr>
      <vt:lpstr>_vena_Variable_P_8_941915531542921216</vt:lpstr>
      <vt:lpstr>_vena_Variable_P_8_941915545283592192</vt:lpstr>
      <vt:lpstr>_vena_Variable_P_9_651631431697301504</vt:lpstr>
      <vt:lpstr>_vena_Variable_P_9_651631431705690112</vt:lpstr>
      <vt:lpstr>_vena_Variable_P_9_651631431709884417</vt:lpstr>
      <vt:lpstr>_vena_Variable_P_9_651631431726661633</vt:lpstr>
      <vt:lpstr>_vena_Variable_P_9_651631431730855937</vt:lpstr>
      <vt:lpstr>_vena_Variable_P_9_651631431743438848</vt:lpstr>
      <vt:lpstr>_vena_Variable_P_9_651631431751827456</vt:lpstr>
      <vt:lpstr>_vena_Variable_P_9_651631431756021761</vt:lpstr>
      <vt:lpstr>_vena_Variable_P_9_651631431764410369</vt:lpstr>
      <vt:lpstr>_vena_Variable_P_9_651631431772798976</vt:lpstr>
      <vt:lpstr>_vena_Variable_P_9_651631431776993281</vt:lpstr>
      <vt:lpstr>_vena_Variable_P_9_659135040271286274</vt:lpstr>
      <vt:lpstr>_vena_Variable_P_GV_655614182273974272</vt:lpstr>
      <vt:lpstr>_vena_Variable_P_GV_655614318605762560</vt:lpstr>
      <vt:lpstr>_vena_Variable_P_GV_941913553504960512</vt:lpstr>
      <vt:lpstr>FiscalStartDate</vt:lpstr>
      <vt:lpstr>FlagEndingBalance_BS</vt:lpstr>
      <vt:lpstr>FlagProtectSheet</vt:lpstr>
      <vt:lpstr>Group1</vt:lpstr>
      <vt:lpstr>Group10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GroupBS1</vt:lpstr>
      <vt:lpstr>GroupBS10</vt:lpstr>
      <vt:lpstr>GroupBS2</vt:lpstr>
      <vt:lpstr>GroupBS3</vt:lpstr>
      <vt:lpstr>GroupBS4</vt:lpstr>
      <vt:lpstr>GroupBS5</vt:lpstr>
      <vt:lpstr>GroupBS6</vt:lpstr>
      <vt:lpstr>GroupBS7</vt:lpstr>
      <vt:lpstr>GroupBS8</vt:lpstr>
      <vt:lpstr>GroupBS9</vt:lpstr>
      <vt:lpstr>GroupBSTotal</vt:lpstr>
      <vt:lpstr>GroupISDet1</vt:lpstr>
      <vt:lpstr>GroupISDet10</vt:lpstr>
      <vt:lpstr>GroupISDet11</vt:lpstr>
      <vt:lpstr>GroupISDet12</vt:lpstr>
      <vt:lpstr>GroupISDet13</vt:lpstr>
      <vt:lpstr>GroupISDet14</vt:lpstr>
      <vt:lpstr>GroupISDet15</vt:lpstr>
      <vt:lpstr>GroupISDet16</vt:lpstr>
      <vt:lpstr>GroupISDet2</vt:lpstr>
      <vt:lpstr>GroupISDet3</vt:lpstr>
      <vt:lpstr>GroupISDet4</vt:lpstr>
      <vt:lpstr>GroupISDet5</vt:lpstr>
      <vt:lpstr>GroupISDet6</vt:lpstr>
      <vt:lpstr>GroupISDet7</vt:lpstr>
      <vt:lpstr>GroupISDet8</vt:lpstr>
      <vt:lpstr>GroupISDet9</vt:lpstr>
      <vt:lpstr>GroupISDetTotal</vt:lpstr>
      <vt:lpstr>GroupTotal</vt:lpstr>
      <vt:lpstr>OpeningPeriod</vt:lpstr>
      <vt:lpstr>Operator_Group1</vt:lpstr>
      <vt:lpstr>Operator_Group10</vt:lpstr>
      <vt:lpstr>Operator_Group2</vt:lpstr>
      <vt:lpstr>Operator_Group3</vt:lpstr>
      <vt:lpstr>Operator_Group4</vt:lpstr>
      <vt:lpstr>Operator_Group5</vt:lpstr>
      <vt:lpstr>Operator_Group6</vt:lpstr>
      <vt:lpstr>Operator_Group7</vt:lpstr>
      <vt:lpstr>Operator_Group8</vt:lpstr>
      <vt:lpstr>Operator_Group9</vt:lpstr>
      <vt:lpstr>Operator_GroupBS1</vt:lpstr>
      <vt:lpstr>Operator_GroupBS10</vt:lpstr>
      <vt:lpstr>Operator_GroupBS2</vt:lpstr>
      <vt:lpstr>Operator_GroupBS3</vt:lpstr>
      <vt:lpstr>Operator_GroupBS4</vt:lpstr>
      <vt:lpstr>Operator_GroupBS5</vt:lpstr>
      <vt:lpstr>Operator_GroupBS6</vt:lpstr>
      <vt:lpstr>Operator_GroupBS7</vt:lpstr>
      <vt:lpstr>Operator_GroupBS8</vt:lpstr>
      <vt:lpstr>Operator_GroupBS9</vt:lpstr>
      <vt:lpstr>Operator_GroupISDet1</vt:lpstr>
      <vt:lpstr>Operator_GroupISDet10</vt:lpstr>
      <vt:lpstr>Operator_GroupISDet11</vt:lpstr>
      <vt:lpstr>Operator_GroupISDet12</vt:lpstr>
      <vt:lpstr>Operator_GroupISDet13</vt:lpstr>
      <vt:lpstr>Operator_GroupISDet14</vt:lpstr>
      <vt:lpstr>Operator_GroupISDet15</vt:lpstr>
      <vt:lpstr>Operator_GroupISDet16</vt:lpstr>
      <vt:lpstr>Operator_GroupISDet2</vt:lpstr>
      <vt:lpstr>Operator_GroupISDet3</vt:lpstr>
      <vt:lpstr>Operator_GroupISDet4</vt:lpstr>
      <vt:lpstr>Operator_GroupISDet5</vt:lpstr>
      <vt:lpstr>Operator_GroupISDet6</vt:lpstr>
      <vt:lpstr>Operator_GroupISDet7</vt:lpstr>
      <vt:lpstr>Operator_GroupISDet8</vt:lpstr>
      <vt:lpstr>Operator_GroupISDet9</vt:lpstr>
      <vt:lpstr>pvPeriod</vt:lpstr>
      <vt:lpstr>pvScenarioPlan</vt:lpstr>
      <vt:lpstr>pvYear</vt:lpstr>
      <vt:lpstr>Selection_Department</vt:lpstr>
      <vt:lpstr>Selection_Entity</vt:lpstr>
      <vt:lpstr>SettingFiscalStartMonth</vt:lpstr>
      <vt:lpstr>SettingPlanningMethod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 Cazalets</dc:creator>
  <cp:lastModifiedBy>Barbra</cp:lastModifiedBy>
  <cp:lastPrinted>2020-10-30T01:16:56Z</cp:lastPrinted>
  <dcterms:created xsi:type="dcterms:W3CDTF">2020-10-30T00:10:12Z</dcterms:created>
  <dcterms:modified xsi:type="dcterms:W3CDTF">2022-07-20T12:41:44Z</dcterms:modified>
</cp:coreProperties>
</file>