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drawings/drawing3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drawings/drawing4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omments1.xml" ContentType="application/vnd.openxmlformats-officedocument.spreadsheetml.comments+xml"/>
  <Override PartName="/xl/customProperty13.bin" ContentType="application/vnd.openxmlformats-officedocument.spreadsheetml.customProperty"/>
  <Override PartName="/xl/comments2.xml" ContentType="application/vnd.openxmlformats-officedocument.spreadsheetml.comments+xml"/>
  <Override PartName="/xl/customProperty14.bin" ContentType="application/vnd.openxmlformats-officedocument.spreadsheetml.customProperty"/>
  <Override PartName="/xl/drawings/drawing5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 Li\Desktop\Uploading project\Avalon\"/>
    </mc:Choice>
  </mc:AlternateContent>
  <xr:revisionPtr revIDLastSave="0" documentId="8_{855BF2BA-FACB-4BA1-A0E6-462EC29E6AA4}" xr6:coauthVersionLast="47" xr6:coauthVersionMax="47" xr10:uidLastSave="{00000000-0000-0000-0000-000000000000}"/>
  <bookViews>
    <workbookView xWindow="-96" yWindow="-96" windowWidth="23232" windowHeight="12552" tabRatio="659" activeTab="4" xr2:uid="{00000000-000D-0000-FFFF-FFFF00000000}"/>
  </bookViews>
  <sheets>
    <sheet name="Reconciliation" sheetId="4" r:id="rId1"/>
    <sheet name="BPC Data" sheetId="1" r:id="rId2"/>
    <sheet name="Summary" sheetId="2" r:id="rId3"/>
    <sheet name="Variance Analysis" sheetId="12" state="hidden" r:id="rId4"/>
    <sheet name="Avista P&amp;L" sheetId="11" r:id="rId5"/>
    <sheet name="Census" sheetId="13" r:id="rId6"/>
    <sheet name="PropertyList" sheetId="3" r:id="rId7"/>
  </sheets>
  <externalReferences>
    <externalReference r:id="rId8"/>
    <externalReference r:id="rId9"/>
    <externalReference r:id="rId10"/>
  </externalReferences>
  <definedNames>
    <definedName name="__FPMExcelClient_CellBasedFunctionStatus" localSheetId="1" hidden="1">"2_2_2_2_2_2"</definedName>
    <definedName name="__FPMExcelClient_CellBasedFunctionStatus" localSheetId="2" hidden="1">"2_1_2_2_2_2"</definedName>
    <definedName name="__FPMExcelClient_Connection" localSheetId="1">"_FPM_BPCNW10_[http://13.88.16.109/sap/bpc/]_[Sabra]_[Finance]_[false]_[false]\1"</definedName>
    <definedName name="__FPMExcelClient_Connection" localSheetId="2">"_FPM_BPCMS10_[http://13.88.16.109/sap/bpc/]_[Sabra]_[Finance]_[false]_[false]\1"</definedName>
    <definedName name="__FPMExcelClient_RefreshTime" localSheetId="1">636656124655087000</definedName>
    <definedName name="__FPMExcelClient_RefreshTime" localSheetId="2">636650838619911000</definedName>
    <definedName name="_xlnm._FilterDatabase" localSheetId="1" hidden="1">'BPC Data'!$A$4:$H$154</definedName>
    <definedName name="APA">[1]ReportingTemplate!#REF!</definedName>
    <definedName name="APN">[1]ReportingTemplate!#REF!</definedName>
    <definedName name="Area1_Ledger">#REF!</definedName>
    <definedName name="Area1_nPlosion">#REF!</definedName>
    <definedName name="Area1_TimeSpan">#REF!</definedName>
    <definedName name="Area2A_Ledger">#REF!</definedName>
    <definedName name="Area2A_nPlosion">#REF!</definedName>
    <definedName name="Area2A_TimeSpan">#REF!</definedName>
    <definedName name="Area2B_Ledger">#REF!</definedName>
    <definedName name="Area2B_nPlosion">#REF!</definedName>
    <definedName name="Area2B_TimeSpan">#REF!</definedName>
    <definedName name="Area3A_Ledger">#REF!</definedName>
    <definedName name="Area3A_nPlosion">#REF!</definedName>
    <definedName name="Area3A_TimeSpan">#REF!</definedName>
    <definedName name="Area3B_Ledger">#REF!</definedName>
    <definedName name="Area3B_nPlosion">#REF!</definedName>
    <definedName name="Area3B_TimeSpan">#REF!</definedName>
    <definedName name="ASD">[1]ReportingTemplate!#REF!</definedName>
    <definedName name="ASDYY">[1]ReportingTemplate!#REF!</definedName>
    <definedName name="AST">[1]ReportingTemplate!#REF!</definedName>
    <definedName name="BUN">[1]ReportingTemplate!#REF!</definedName>
    <definedName name="BUV">[1]ReportingTemplate!#REF!</definedName>
    <definedName name="Criteria_Ledger">#REF!</definedName>
    <definedName name="Criteria_nPlosion">#REF!</definedName>
    <definedName name="Criteria_TimeSpan">#REF!</definedName>
    <definedName name="Descr_Ledger">#REF!</definedName>
    <definedName name="Descr_nPlosion">#REF!</definedName>
    <definedName name="Descr_TimeSpan">#REF!</definedName>
    <definedName name="EV__EVCOM_OPTIONS__" hidden="1">8</definedName>
    <definedName name="EV__EXPOPTIONS__" hidden="1">0</definedName>
    <definedName name="EV__LASTREFTIME__" hidden="1">41170.709525463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134217728</definedName>
    <definedName name="EV__WBVERSION__" hidden="1">0</definedName>
    <definedName name="FlagProtectSheet">[2]Controls!$D$6</definedName>
    <definedName name="Group1">[2]Controls!$H$11</definedName>
    <definedName name="GroupISDet1">[2]Controls!$H$24</definedName>
    <definedName name="GroupISDet10">[2]Controls!$H$33</definedName>
    <definedName name="GroupISDet11">[2]Controls!$H$34</definedName>
    <definedName name="GroupISDet12">[2]Controls!$H$35</definedName>
    <definedName name="GroupISDet13">[2]Controls!$H$36</definedName>
    <definedName name="GroupISDet14">[2]Controls!$H$37</definedName>
    <definedName name="GroupISDet15">[2]Controls!$H$38</definedName>
    <definedName name="GroupISDet16">[2]Controls!$H$39</definedName>
    <definedName name="GroupISDet2">[2]Controls!$H$25</definedName>
    <definedName name="GroupISDet3">[2]Controls!$H$26</definedName>
    <definedName name="GroupISDet4">[2]Controls!$H$27</definedName>
    <definedName name="GroupISDet5">[2]Controls!$H$28</definedName>
    <definedName name="GroupISDet6">[2]Controls!$H$29</definedName>
    <definedName name="GroupISDet7">[2]Controls!$H$30</definedName>
    <definedName name="GroupISDet8">[2]Controls!$H$31</definedName>
    <definedName name="GroupISDet9">[2]Controls!$H$32</definedName>
    <definedName name="GroupISDetTotal">[2]Controls!$H$40</definedName>
    <definedName name="GroupTotal">[2]Controls!$H$21</definedName>
    <definedName name="Hardcode_Variables">[1]ReportingTemplate!#REF!</definedName>
    <definedName name="Hook_Check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YN">[1]ReportingTemplate!#REF!</definedName>
    <definedName name="NvsASD">"V2018-03-31"</definedName>
    <definedName name="NvsAutoDrillOk">"VN"</definedName>
    <definedName name="NvsElapsedTime">0.0000462962998426519</definedName>
    <definedName name="NvsEndTime">43227.6196527778</definedName>
    <definedName name="NvsInstLang">"VENG"</definedName>
    <definedName name="NvsInstSpec">"%,FBUSINESS_UNIT,V90113"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"V2003-11-20"</definedName>
    <definedName name="NvsPanelSetid">"VIHS"</definedName>
    <definedName name="NvsReqBU">"V90113"</definedName>
    <definedName name="NvsReqBUOnly">"VN"</definedName>
    <definedName name="NvsTransLed">"VN"</definedName>
    <definedName name="NvsTreeASD">"V2018-03-31"</definedName>
    <definedName name="NvsValTbl.ACCOUNT">"GL_ACCOUNT_TBL"</definedName>
    <definedName name="NvsValTbl.BUSINESS_UNIT">"BUS_UNIT_TBL_FS"</definedName>
    <definedName name="NvsValTbl.CHARTFIELD1">"CHARTFIELD1_TBL"</definedName>
    <definedName name="NvsValTbl.CURRENCY_CD">"GL_ACCOUNT_TBL"</definedName>
    <definedName name="NvsValTbl.DEPTID">"DEPT_TBL"</definedName>
    <definedName name="NvsValTbl.DESCR">"FO_CSF_FLD_DTL"</definedName>
    <definedName name="NvsValTbl.OPER_UNIT">"OPER_UNIT_TBL"</definedName>
    <definedName name="NvsValTbl.PRODUCT">"PRODUCT_TBL"</definedName>
    <definedName name="NvsValTbl.SCENARIO">"BD_SCENARIO_TBL"</definedName>
    <definedName name="NvsValTbl.STATISTICS_CODE">"STAT_TBL"</definedName>
    <definedName name="Operator_Group1">[2]Controls!$B$11</definedName>
    <definedName name="Operator_Group2">[2]Controls!$B$12</definedName>
    <definedName name="Operator_GroupISDet1">[2]Controls!$B$24</definedName>
    <definedName name="Operator_GroupISDet10">[2]Controls!$B$33</definedName>
    <definedName name="Operator_GroupISDet11">[2]Controls!$B$34</definedName>
    <definedName name="Operator_GroupISDet12">[2]Controls!$B$35</definedName>
    <definedName name="Operator_GroupISDet13">[2]Controls!$B$36</definedName>
    <definedName name="Operator_GroupISDet14">[2]Controls!$B$37</definedName>
    <definedName name="Operator_GroupISDet15">[2]Controls!$B$38</definedName>
    <definedName name="Operator_GroupISDet16">[2]Controls!$B$39</definedName>
    <definedName name="Operator_GroupISDet2">[2]Controls!$B$25</definedName>
    <definedName name="Operator_GroupISDet3">[2]Controls!$B$26</definedName>
    <definedName name="Operator_GroupISDet4">[2]Controls!$B$27</definedName>
    <definedName name="Operator_GroupISDet5">[2]Controls!$B$28</definedName>
    <definedName name="Operator_GroupISDet6">[2]Controls!$B$29</definedName>
    <definedName name="Operator_GroupISDet7">[2]Controls!$B$30</definedName>
    <definedName name="Operator_GroupISDet8">[2]Controls!$B$31</definedName>
    <definedName name="Operator_GroupISDet9">[2]Controls!$B$32</definedName>
    <definedName name="OPR">[1]ReportingTemplate!#REF!</definedName>
    <definedName name="PatientDays_Insurance">'[3]Operating Statement'!$A$100:$U$101</definedName>
    <definedName name="PatientDays_Medicaid">'[3]Operating Statement'!$A$102:$U$103</definedName>
    <definedName name="PERIOD">[1]ReportingTemplate!#REF!</definedName>
    <definedName name="_xlnm.Print_Area" localSheetId="2">Summary!$F$4:$R$559</definedName>
    <definedName name="_xlnm.Print_Titles" localSheetId="4">'Avista P&amp;L'!$B:$B,'Avista P&amp;L'!$1:$1</definedName>
    <definedName name="_xlnm.Print_Titles" localSheetId="2">Summary!$4:$8</definedName>
    <definedName name="pvPeriod">[2]Controls!$E$61</definedName>
    <definedName name="pvYear">[2]Controls!$E$60</definedName>
    <definedName name="QB_COLUMN_2921" localSheetId="4" hidden="1">'Avista P&amp;L'!#REF!</definedName>
    <definedName name="QB_COLUMN_2922" localSheetId="4" hidden="1">'Avista P&amp;L'!#REF!</definedName>
    <definedName name="QB_COLUMN_2923" localSheetId="4" hidden="1">'Avista P&amp;L'!#REF!</definedName>
    <definedName name="QB_COLUMN_2924" localSheetId="4" hidden="1">'Avista P&amp;L'!$C$1</definedName>
    <definedName name="QB_COLUMN_2925" localSheetId="4" hidden="1">'Avista P&amp;L'!$D$1</definedName>
    <definedName name="QB_COLUMN_2926" localSheetId="4" hidden="1">'Avista P&amp;L'!$E$1</definedName>
    <definedName name="QB_COLUMN_2927" localSheetId="4" hidden="1">'Avista P&amp;L'!$F$1</definedName>
    <definedName name="QB_COLUMN_2928" localSheetId="4" hidden="1">'Avista P&amp;L'!$G$1</definedName>
    <definedName name="QB_COLUMN_2929" localSheetId="4" hidden="1">'Avista P&amp;L'!$H$1</definedName>
    <definedName name="QB_COLUMN_2930" localSheetId="4" hidden="1">'Avista P&amp;L'!$I$1</definedName>
    <definedName name="QB_DATA_0" localSheetId="4" hidden="1">'Avista P&amp;L'!$6:$6,'Avista P&amp;L'!$9:$9,'Avista P&amp;L'!$10:$10,'Avista P&amp;L'!$14:$14,'Avista P&amp;L'!$15:$15,'Avista P&amp;L'!$16:$16,'Avista P&amp;L'!$17:$17,'Avista P&amp;L'!$24:$24,'Avista P&amp;L'!$25:$25,'Avista P&amp;L'!$26:$26,'Avista P&amp;L'!$27:$27,'Avista P&amp;L'!$28:$28,'Avista P&amp;L'!$29:$29,'Avista P&amp;L'!$30:$30,'Avista P&amp;L'!$31:$31,'Avista P&amp;L'!$32:$32</definedName>
    <definedName name="QB_DATA_1" localSheetId="4" hidden="1">'Avista P&amp;L'!$33:$33,'Avista P&amp;L'!$35:$35,'Avista P&amp;L'!$37:$37,'Avista P&amp;L'!$38:$38,'Avista P&amp;L'!$39:$39,'Avista P&amp;L'!$41:$41,'Avista P&amp;L'!$42:$42,'Avista P&amp;L'!$43:$43,'Avista P&amp;L'!$44:$44,'Avista P&amp;L'!$45:$45,'Avista P&amp;L'!$49:$49,'Avista P&amp;L'!$50:$50,'Avista P&amp;L'!$51:$51,'Avista P&amp;L'!$52:$52,'Avista P&amp;L'!$53:$53,'Avista P&amp;L'!$55:$55</definedName>
    <definedName name="QB_DATA_2" localSheetId="4" hidden="1">'Avista P&amp;L'!$57:$57,'Avista P&amp;L'!$58:$58,'Avista P&amp;L'!$59:$59,'Avista P&amp;L'!$61:$61,'Avista P&amp;L'!$62:$62,'Avista P&amp;L'!$63:$63,'Avista P&amp;L'!$64:$64,'Avista P&amp;L'!$65:$65,'Avista P&amp;L'!$66:$66,'Avista P&amp;L'!$67:$67,'Avista P&amp;L'!$71:$71,'Avista P&amp;L'!$72:$72,'Avista P&amp;L'!$73:$73,'Avista P&amp;L'!$74:$74,'Avista P&amp;L'!$76:$76,'Avista P&amp;L'!$77:$77</definedName>
    <definedName name="QB_DATA_3" localSheetId="4" hidden="1">'Avista P&amp;L'!$78:$78,'Avista P&amp;L'!$79:$79,'Avista P&amp;L'!$81:$81,'Avista P&amp;L'!$82:$82,'Avista P&amp;L'!$83:$83,'Avista P&amp;L'!$85:$85,'Avista P&amp;L'!$89:$89,'Avista P&amp;L'!$90:$90,'Avista P&amp;L'!$92:$92,'Avista P&amp;L'!$93:$93,'Avista P&amp;L'!$94:$94,'Avista P&amp;L'!$99:$99,'Avista P&amp;L'!$102:$102,'Avista P&amp;L'!$103:$103,'Avista P&amp;L'!$104:$104,'Avista P&amp;L'!$105:$105</definedName>
    <definedName name="QB_DATA_4" localSheetId="4" hidden="1">'Avista P&amp;L'!$106:$106,'Avista P&amp;L'!$108:$108,'Avista P&amp;L'!$109:$109,'Avista P&amp;L'!$112:$112,'Avista P&amp;L'!$113:$113,'Avista P&amp;L'!$116:$116,'Avista P&amp;L'!$117:$117,'Avista P&amp;L'!$118:$118,'Avista P&amp;L'!$119:$119,'Avista P&amp;L'!$120:$120,'Avista P&amp;L'!$123:$123,'Avista P&amp;L'!$124:$124,'Avista P&amp;L'!$125:$125,'Avista P&amp;L'!$126:$126,'Avista P&amp;L'!$127:$127,'Avista P&amp;L'!$128:$128</definedName>
    <definedName name="QB_DATA_5" localSheetId="4" hidden="1">'Avista P&amp;L'!$129:$129,'Avista P&amp;L'!$130:$130,'Avista P&amp;L'!$131:$131,'Avista P&amp;L'!$132:$132,'Avista P&amp;L'!$135:$135,'Avista P&amp;L'!$136:$136,'Avista P&amp;L'!$137:$137,'Avista P&amp;L'!$138:$138,'Avista P&amp;L'!$139:$139,'Avista P&amp;L'!$140:$140,'Avista P&amp;L'!$142:$142,'Avista P&amp;L'!$143:$143,'Avista P&amp;L'!$147:$147,'Avista P&amp;L'!$148:$148,'Avista P&amp;L'!$149:$149,'Avista P&amp;L'!$150:$150</definedName>
    <definedName name="QB_DATA_6" localSheetId="4" hidden="1">'Avista P&amp;L'!$151:$151,'Avista P&amp;L'!$152:$152,'Avista P&amp;L'!$155:$155,'Avista P&amp;L'!$156:$156,'Avista P&amp;L'!$157:$157,'Avista P&amp;L'!$158:$158,'Avista P&amp;L'!$159:$159,'Avista P&amp;L'!$160:$160,'Avista P&amp;L'!$161:$161,'Avista P&amp;L'!$163:$163,'Avista P&amp;L'!$165:$165,'Avista P&amp;L'!$166:$166,'Avista P&amp;L'!$168:$168,'Avista P&amp;L'!$169:$169,'Avista P&amp;L'!$170:$170,'Avista P&amp;L'!$171:$171</definedName>
    <definedName name="QB_DATA_7" localSheetId="4" hidden="1">'Avista P&amp;L'!$172:$172,'Avista P&amp;L'!$174:$174,'Avista P&amp;L'!$175:$175,'Avista P&amp;L'!$177:$177,'Avista P&amp;L'!$178:$178,'Avista P&amp;L'!$179:$179,'Avista P&amp;L'!$180:$180,'Avista P&amp;L'!$181:$181,'Avista P&amp;L'!$182:$182,'Avista P&amp;L'!$183:$183,'Avista P&amp;L'!$184:$184,'Avista P&amp;L'!$185:$185,'Avista P&amp;L'!$187:$187,'Avista P&amp;L'!$188:$188,'Avista P&amp;L'!$189:$189,'Avista P&amp;L'!$190:$190</definedName>
    <definedName name="QB_DATA_8" localSheetId="4" hidden="1">'Avista P&amp;L'!$192:$192,'Avista P&amp;L'!$193:$193,'Avista P&amp;L'!$194:$194,'Avista P&amp;L'!$195:$195,'Avista P&amp;L'!$196:$196,'Avista P&amp;L'!$197:$197,'Avista P&amp;L'!$199:$199,'Avista P&amp;L'!$201:$201,'Avista P&amp;L'!$202:$202,'Avista P&amp;L'!$204:$204,'Avista P&amp;L'!$205:$205,'Avista P&amp;L'!$206:$206,'Avista P&amp;L'!$207:$207,'Avista P&amp;L'!$208:$208,'Avista P&amp;L'!$209:$209,'Avista P&amp;L'!$210:$210</definedName>
    <definedName name="QB_DATA_9" localSheetId="4" hidden="1">'Avista P&amp;L'!$213:$213,'Avista P&amp;L'!$221:$221,'Avista P&amp;L'!$222:$222,'Avista P&amp;L'!$223:$223</definedName>
    <definedName name="QB_FORMULA_0" localSheetId="4" hidden="1">'Avista P&amp;L'!$I$6,'Avista P&amp;L'!#REF!,'Avista P&amp;L'!#REF!,'Avista P&amp;L'!#REF!,'Avista P&amp;L'!$C$7,'Avista P&amp;L'!$D$7,'Avista P&amp;L'!$E$7,'Avista P&amp;L'!$F$7,'Avista P&amp;L'!$G$7,'Avista P&amp;L'!$H$7,'Avista P&amp;L'!$I$7,'Avista P&amp;L'!$I$9,'Avista P&amp;L'!$I$10,'Avista P&amp;L'!#REF!,'Avista P&amp;L'!#REF!,'Avista P&amp;L'!#REF!</definedName>
    <definedName name="QB_FORMULA_1" localSheetId="4" hidden="1">'Avista P&amp;L'!$C$11,'Avista P&amp;L'!$D$11,'Avista P&amp;L'!$E$11,'Avista P&amp;L'!$F$11,'Avista P&amp;L'!$G$11,'Avista P&amp;L'!$H$11,'Avista P&amp;L'!$I$11,'Avista P&amp;L'!#REF!,'Avista P&amp;L'!#REF!,'Avista P&amp;L'!#REF!,'Avista P&amp;L'!$C$12,'Avista P&amp;L'!$D$12,'Avista P&amp;L'!$E$12,'Avista P&amp;L'!$F$12,'Avista P&amp;L'!$G$12,'Avista P&amp;L'!$H$12</definedName>
    <definedName name="QB_FORMULA_10" localSheetId="4" hidden="1">'Avista P&amp;L'!$H$68,'Avista P&amp;L'!$I$68,'Avista P&amp;L'!$I$71,'Avista P&amp;L'!$I$72,'Avista P&amp;L'!$I$73,'Avista P&amp;L'!$I$74,'Avista P&amp;L'!#REF!,'Avista P&amp;L'!#REF!,'Avista P&amp;L'!#REF!,'Avista P&amp;L'!$C$75,'Avista P&amp;L'!$D$75,'Avista P&amp;L'!$E$75,'Avista P&amp;L'!$F$75,'Avista P&amp;L'!$G$75,'Avista P&amp;L'!$H$75,'Avista P&amp;L'!$I$75</definedName>
    <definedName name="QB_FORMULA_11" localSheetId="4" hidden="1">'Avista P&amp;L'!$I$76,'Avista P&amp;L'!$I$77,'Avista P&amp;L'!$I$78,'Avista P&amp;L'!$I$79,'Avista P&amp;L'!$I$81,'Avista P&amp;L'!$I$82,'Avista P&amp;L'!$I$83,'Avista P&amp;L'!#REF!,'Avista P&amp;L'!#REF!,'Avista P&amp;L'!#REF!,'Avista P&amp;L'!$C$84,'Avista P&amp;L'!$D$84,'Avista P&amp;L'!$E$84,'Avista P&amp;L'!$F$84,'Avista P&amp;L'!$G$84,'Avista P&amp;L'!$H$84</definedName>
    <definedName name="QB_FORMULA_12" localSheetId="4" hidden="1">'Avista P&amp;L'!$I$84,'Avista P&amp;L'!$I$85,'Avista P&amp;L'!#REF!,'Avista P&amp;L'!#REF!,'Avista P&amp;L'!#REF!,'Avista P&amp;L'!$C$86,'Avista P&amp;L'!$D$86,'Avista P&amp;L'!$E$86,'Avista P&amp;L'!$F$86,'Avista P&amp;L'!$G$86,'Avista P&amp;L'!$H$86,'Avista P&amp;L'!$I$86,'Avista P&amp;L'!$I$89,'Avista P&amp;L'!$I$90,'Avista P&amp;L'!#REF!,'Avista P&amp;L'!#REF!</definedName>
    <definedName name="QB_FORMULA_13" localSheetId="4" hidden="1">'Avista P&amp;L'!#REF!,'Avista P&amp;L'!$C$91,'Avista P&amp;L'!$D$91,'Avista P&amp;L'!$E$91,'Avista P&amp;L'!$F$91,'Avista P&amp;L'!$G$91,'Avista P&amp;L'!$H$91,'Avista P&amp;L'!$I$91,'Avista P&amp;L'!$I$92,'Avista P&amp;L'!$I$93,'Avista P&amp;L'!$I$94,'Avista P&amp;L'!#REF!,'Avista P&amp;L'!#REF!,'Avista P&amp;L'!#REF!,'Avista P&amp;L'!$C$95,'Avista P&amp;L'!$D$95</definedName>
    <definedName name="QB_FORMULA_14" localSheetId="4" hidden="1">'Avista P&amp;L'!$E$95,'Avista P&amp;L'!$F$95,'Avista P&amp;L'!$G$95,'Avista P&amp;L'!$H$95,'Avista P&amp;L'!$I$95,'Avista P&amp;L'!$I$99,'Avista P&amp;L'!#REF!,'Avista P&amp;L'!#REF!,'Avista P&amp;L'!#REF!,'Avista P&amp;L'!$C$100,'Avista P&amp;L'!$D$100,'Avista P&amp;L'!$E$100,'Avista P&amp;L'!$F$100,'Avista P&amp;L'!$G$100,'Avista P&amp;L'!$H$100,'Avista P&amp;L'!$I$100</definedName>
    <definedName name="QB_FORMULA_15" localSheetId="4" hidden="1">'Avista P&amp;L'!$I$102,'Avista P&amp;L'!$I$103,'Avista P&amp;L'!$I$104,'Avista P&amp;L'!$I$105,'Avista P&amp;L'!$I$106,'Avista P&amp;L'!#REF!,'Avista P&amp;L'!#REF!,'Avista P&amp;L'!#REF!,'Avista P&amp;L'!$C$107,'Avista P&amp;L'!$D$107,'Avista P&amp;L'!$E$107,'Avista P&amp;L'!$F$107,'Avista P&amp;L'!$G$107,'Avista P&amp;L'!$H$107,'Avista P&amp;L'!$I$107,'Avista P&amp;L'!$I$108</definedName>
    <definedName name="QB_FORMULA_16" localSheetId="4" hidden="1">'Avista P&amp;L'!$I$109,'Avista P&amp;L'!#REF!,'Avista P&amp;L'!#REF!,'Avista P&amp;L'!#REF!,'Avista P&amp;L'!$C$110,'Avista P&amp;L'!$D$110,'Avista P&amp;L'!$E$110,'Avista P&amp;L'!$F$110,'Avista P&amp;L'!$G$110,'Avista P&amp;L'!$H$110,'Avista P&amp;L'!$I$110,'Avista P&amp;L'!$I$112,'Avista P&amp;L'!$I$113,'Avista P&amp;L'!#REF!,'Avista P&amp;L'!#REF!,'Avista P&amp;L'!#REF!</definedName>
    <definedName name="QB_FORMULA_17" localSheetId="4" hidden="1">'Avista P&amp;L'!$C$114,'Avista P&amp;L'!$D$114,'Avista P&amp;L'!$E$114,'Avista P&amp;L'!$F$114,'Avista P&amp;L'!$G$114,'Avista P&amp;L'!$H$114,'Avista P&amp;L'!$I$114,'Avista P&amp;L'!$I$116,'Avista P&amp;L'!$I$117,'Avista P&amp;L'!$I$118,'Avista P&amp;L'!$I$119,'Avista P&amp;L'!$I$120,'Avista P&amp;L'!#REF!,'Avista P&amp;L'!#REF!,'Avista P&amp;L'!#REF!,'Avista P&amp;L'!$C$121</definedName>
    <definedName name="QB_FORMULA_18" localSheetId="4" hidden="1">'Avista P&amp;L'!$D$121,'Avista P&amp;L'!$E$121,'Avista P&amp;L'!$F$121,'Avista P&amp;L'!$G$121,'Avista P&amp;L'!$H$121,'Avista P&amp;L'!$I$121,'Avista P&amp;L'!$I$123,'Avista P&amp;L'!$I$124,'Avista P&amp;L'!$I$125,'Avista P&amp;L'!$I$126,'Avista P&amp;L'!$I$127,'Avista P&amp;L'!$I$128,'Avista P&amp;L'!$I$129,'Avista P&amp;L'!$I$130,'Avista P&amp;L'!$I$131,'Avista P&amp;L'!$I$132</definedName>
    <definedName name="QB_FORMULA_19" localSheetId="4" hidden="1">'Avista P&amp;L'!#REF!,'Avista P&amp;L'!#REF!,'Avista P&amp;L'!#REF!,'Avista P&amp;L'!$C$133,'Avista P&amp;L'!$D$133,'Avista P&amp;L'!$E$133,'Avista P&amp;L'!$F$133,'Avista P&amp;L'!$G$133,'Avista P&amp;L'!$H$133,'Avista P&amp;L'!$I$133,'Avista P&amp;L'!$I$135,'Avista P&amp;L'!$I$136,'Avista P&amp;L'!$I$137,'Avista P&amp;L'!$I$138,'Avista P&amp;L'!$I$139,'Avista P&amp;L'!$I$140</definedName>
    <definedName name="QB_FORMULA_2" localSheetId="4" hidden="1">'Avista P&amp;L'!$I$12,'Avista P&amp;L'!$I$14,'Avista P&amp;L'!$I$15,'Avista P&amp;L'!$I$16,'Avista P&amp;L'!$I$17,'Avista P&amp;L'!#REF!,'Avista P&amp;L'!#REF!,'Avista P&amp;L'!#REF!,'Avista P&amp;L'!$C$18,'Avista P&amp;L'!$D$18,'Avista P&amp;L'!$E$18,'Avista P&amp;L'!$F$18,'Avista P&amp;L'!$G$18,'Avista P&amp;L'!$H$18,'Avista P&amp;L'!$I$18,'Avista P&amp;L'!#REF!</definedName>
    <definedName name="QB_FORMULA_20" localSheetId="4" hidden="1">'Avista P&amp;L'!#REF!,'Avista P&amp;L'!#REF!,'Avista P&amp;L'!#REF!,'Avista P&amp;L'!$C$141,'Avista P&amp;L'!$D$141,'Avista P&amp;L'!$E$141,'Avista P&amp;L'!$F$141,'Avista P&amp;L'!$G$141,'Avista P&amp;L'!$H$141,'Avista P&amp;L'!$I$141,'Avista P&amp;L'!$I$142,'Avista P&amp;L'!$I$143,'Avista P&amp;L'!#REF!,'Avista P&amp;L'!#REF!,'Avista P&amp;L'!#REF!,'Avista P&amp;L'!$C$144</definedName>
    <definedName name="QB_FORMULA_21" localSheetId="4" hidden="1">'Avista P&amp;L'!$D$144,'Avista P&amp;L'!$E$144,'Avista P&amp;L'!$F$144,'Avista P&amp;L'!$G$144,'Avista P&amp;L'!$H$144,'Avista P&amp;L'!$I$144,'Avista P&amp;L'!$I$147,'Avista P&amp;L'!$I$148,'Avista P&amp;L'!$I$149,'Avista P&amp;L'!$I$150,'Avista P&amp;L'!$I$151,'Avista P&amp;L'!$I$152,'Avista P&amp;L'!#REF!,'Avista P&amp;L'!#REF!,'Avista P&amp;L'!#REF!,'Avista P&amp;L'!$C$153</definedName>
    <definedName name="QB_FORMULA_22" localSheetId="4" hidden="1">'Avista P&amp;L'!$D$153,'Avista P&amp;L'!$E$153,'Avista P&amp;L'!$F$153,'Avista P&amp;L'!$G$153,'Avista P&amp;L'!$H$153,'Avista P&amp;L'!$I$153,'Avista P&amp;L'!$I$155,'Avista P&amp;L'!$I$156,'Avista P&amp;L'!$I$157,'Avista P&amp;L'!$I$158,'Avista P&amp;L'!$I$159,'Avista P&amp;L'!$I$160,'Avista P&amp;L'!$I$161,'Avista P&amp;L'!#REF!,'Avista P&amp;L'!#REF!,'Avista P&amp;L'!#REF!</definedName>
    <definedName name="QB_FORMULA_23" localSheetId="4" hidden="1">'Avista P&amp;L'!$C$162,'Avista P&amp;L'!$D$162,'Avista P&amp;L'!$E$162,'Avista P&amp;L'!$F$162,'Avista P&amp;L'!$G$162,'Avista P&amp;L'!$H$162,'Avista P&amp;L'!$I$162,'Avista P&amp;L'!$I$163,'Avista P&amp;L'!$I$165,'Avista P&amp;L'!$I$166,'Avista P&amp;L'!#REF!,'Avista P&amp;L'!#REF!,'Avista P&amp;L'!#REF!,'Avista P&amp;L'!$C$167,'Avista P&amp;L'!$D$167,'Avista P&amp;L'!$E$167</definedName>
    <definedName name="QB_FORMULA_24" localSheetId="4" hidden="1">'Avista P&amp;L'!$F$167,'Avista P&amp;L'!$G$167,'Avista P&amp;L'!$H$167,'Avista P&amp;L'!$I$167,'Avista P&amp;L'!$I$168,'Avista P&amp;L'!$I$169,'Avista P&amp;L'!$I$170,'Avista P&amp;L'!$I$171,'Avista P&amp;L'!$I$172,'Avista P&amp;L'!$I$174,'Avista P&amp;L'!$I$175,'Avista P&amp;L'!#REF!,'Avista P&amp;L'!#REF!,'Avista P&amp;L'!#REF!,'Avista P&amp;L'!$C$176,'Avista P&amp;L'!$D$176</definedName>
    <definedName name="QB_FORMULA_25" localSheetId="4" hidden="1">'Avista P&amp;L'!$E$176,'Avista P&amp;L'!$F$176,'Avista P&amp;L'!$G$176,'Avista P&amp;L'!$H$176,'Avista P&amp;L'!$I$176,'Avista P&amp;L'!$I$177,'Avista P&amp;L'!$I$178,'Avista P&amp;L'!$I$179,'Avista P&amp;L'!$I$180,'Avista P&amp;L'!$I$181,'Avista P&amp;L'!$I$182,'Avista P&amp;L'!$I$183,'Avista P&amp;L'!$I$184,'Avista P&amp;L'!$I$185,'Avista P&amp;L'!$I$187,'Avista P&amp;L'!$I$188</definedName>
    <definedName name="QB_FORMULA_26" localSheetId="4" hidden="1">'Avista P&amp;L'!$I$189,'Avista P&amp;L'!$I$190,'Avista P&amp;L'!#REF!,'Avista P&amp;L'!#REF!,'Avista P&amp;L'!#REF!,'Avista P&amp;L'!$C$191,'Avista P&amp;L'!$D$191,'Avista P&amp;L'!$E$191,'Avista P&amp;L'!$F$191,'Avista P&amp;L'!$G$191,'Avista P&amp;L'!$H$191,'Avista P&amp;L'!$I$191,'Avista P&amp;L'!$I$192,'Avista P&amp;L'!$I$193,'Avista P&amp;L'!$I$194,'Avista P&amp;L'!$I$195</definedName>
    <definedName name="QB_FORMULA_27" localSheetId="4" hidden="1">'Avista P&amp;L'!$I$196,'Avista P&amp;L'!$I$197,'Avista P&amp;L'!$I$199,'Avista P&amp;L'!#REF!,'Avista P&amp;L'!#REF!,'Avista P&amp;L'!#REF!,'Avista P&amp;L'!$C$200,'Avista P&amp;L'!$D$200,'Avista P&amp;L'!$E$200,'Avista P&amp;L'!$F$200,'Avista P&amp;L'!$G$200,'Avista P&amp;L'!$H$200,'Avista P&amp;L'!$I$200,'Avista P&amp;L'!$I$201,'Avista P&amp;L'!$I$202,'Avista P&amp;L'!$I$204</definedName>
    <definedName name="QB_FORMULA_28" localSheetId="4" hidden="1">'Avista P&amp;L'!$I$205,'Avista P&amp;L'!$I$206,'Avista P&amp;L'!$I$207,'Avista P&amp;L'!$I$208,'Avista P&amp;L'!$I$209,'Avista P&amp;L'!$I$210,'Avista P&amp;L'!#REF!,'Avista P&amp;L'!#REF!,'Avista P&amp;L'!#REF!,'Avista P&amp;L'!$C$211,'Avista P&amp;L'!$D$211,'Avista P&amp;L'!$E$211,'Avista P&amp;L'!$F$211,'Avista P&amp;L'!$G$211,'Avista P&amp;L'!$H$211,'Avista P&amp;L'!$I$211</definedName>
    <definedName name="QB_FORMULA_29" localSheetId="4" hidden="1">'Avista P&amp;L'!$I$213,'Avista P&amp;L'!#REF!,'Avista P&amp;L'!#REF!,'Avista P&amp;L'!#REF!,'Avista P&amp;L'!$C$214,'Avista P&amp;L'!$D$214,'Avista P&amp;L'!$E$214,'Avista P&amp;L'!$F$214,'Avista P&amp;L'!$G$214,'Avista P&amp;L'!$H$214,'Avista P&amp;L'!$I$214,'Avista P&amp;L'!#REF!,'Avista P&amp;L'!#REF!,'Avista P&amp;L'!#REF!,'Avista P&amp;L'!$C$215,'Avista P&amp;L'!$D$215</definedName>
    <definedName name="QB_FORMULA_3" localSheetId="4" hidden="1">'Avista P&amp;L'!#REF!,'Avista P&amp;L'!#REF!,'Avista P&amp;L'!$C$19,'Avista P&amp;L'!$D$19,'Avista P&amp;L'!$E$19,'Avista P&amp;L'!$F$19,'Avista P&amp;L'!$G$19,'Avista P&amp;L'!$H$19,'Avista P&amp;L'!$I$19,'Avista P&amp;L'!#REF!,'Avista P&amp;L'!#REF!,'Avista P&amp;L'!#REF!,'Avista P&amp;L'!$C$20,'Avista P&amp;L'!$D$20,'Avista P&amp;L'!$E$20,'Avista P&amp;L'!$F$20</definedName>
    <definedName name="QB_FORMULA_30" localSheetId="4" hidden="1">'Avista P&amp;L'!$E$215,'Avista P&amp;L'!$F$215,'Avista P&amp;L'!$G$215,'Avista P&amp;L'!$H$215,'Avista P&amp;L'!$I$215,'Avista P&amp;L'!#REF!,'Avista P&amp;L'!#REF!,'Avista P&amp;L'!#REF!,'Avista P&amp;L'!$C$216,'Avista P&amp;L'!$D$216,'Avista P&amp;L'!$E$216,'Avista P&amp;L'!$F$216,'Avista P&amp;L'!$G$216,'Avista P&amp;L'!$H$216,'Avista P&amp;L'!$I$216,'Avista P&amp;L'!#REF!</definedName>
    <definedName name="QB_FORMULA_31" localSheetId="4" hidden="1">'Avista P&amp;L'!#REF!,'Avista P&amp;L'!#REF!,'Avista P&amp;L'!$C$217,'Avista P&amp;L'!$D$217,'Avista P&amp;L'!$E$217,'Avista P&amp;L'!$F$217,'Avista P&amp;L'!$G$217,'Avista P&amp;L'!$H$217,'Avista P&amp;L'!$I$217,'Avista P&amp;L'!$I$221,'Avista P&amp;L'!$I$222,'Avista P&amp;L'!$I$223,'Avista P&amp;L'!#REF!,'Avista P&amp;L'!#REF!,'Avista P&amp;L'!#REF!,'Avista P&amp;L'!$C$224</definedName>
    <definedName name="QB_FORMULA_32" localSheetId="4" hidden="1">'Avista P&amp;L'!$D$224,'Avista P&amp;L'!$E$224,'Avista P&amp;L'!$F$224,'Avista P&amp;L'!$G$224,'Avista P&amp;L'!$H$224,'Avista P&amp;L'!$I$224,'Avista P&amp;L'!#REF!,'Avista P&amp;L'!#REF!,'Avista P&amp;L'!#REF!,'Avista P&amp;L'!$C$225,'Avista P&amp;L'!$D$225,'Avista P&amp;L'!$E$225,'Avista P&amp;L'!$F$225,'Avista P&amp;L'!$G$225,'Avista P&amp;L'!$H$225,'Avista P&amp;L'!$I$225</definedName>
    <definedName name="QB_FORMULA_33" localSheetId="4" hidden="1">'Avista P&amp;L'!#REF!,'Avista P&amp;L'!#REF!,'Avista P&amp;L'!#REF!,'Avista P&amp;L'!$C$226,'Avista P&amp;L'!$D$226,'Avista P&amp;L'!$E$226,'Avista P&amp;L'!$F$226,'Avista P&amp;L'!$G$226,'Avista P&amp;L'!$H$226,'Avista P&amp;L'!$I$226,'Avista P&amp;L'!#REF!,'Avista P&amp;L'!#REF!,'Avista P&amp;L'!#REF!,'Avista P&amp;L'!$C$227,'Avista P&amp;L'!$D$227,'Avista P&amp;L'!$E$227</definedName>
    <definedName name="QB_FORMULA_34" localSheetId="4" hidden="1">'Avista P&amp;L'!$F$227,'Avista P&amp;L'!$G$227,'Avista P&amp;L'!$H$227,'Avista P&amp;L'!$I$227</definedName>
    <definedName name="QB_FORMULA_4" localSheetId="4" hidden="1">'Avista P&amp;L'!$G$20,'Avista P&amp;L'!$H$20,'Avista P&amp;L'!$I$20,'Avista P&amp;L'!$I$24,'Avista P&amp;L'!$I$25,'Avista P&amp;L'!$I$26,'Avista P&amp;L'!$I$27,'Avista P&amp;L'!$I$28,'Avista P&amp;L'!$I$29,'Avista P&amp;L'!$I$30,'Avista P&amp;L'!$I$31,'Avista P&amp;L'!$I$32,'Avista P&amp;L'!$I$33,'Avista P&amp;L'!#REF!,'Avista P&amp;L'!#REF!,'Avista P&amp;L'!#REF!</definedName>
    <definedName name="QB_FORMULA_5" localSheetId="4" hidden="1">'Avista P&amp;L'!$C$34,'Avista P&amp;L'!$D$34,'Avista P&amp;L'!$E$34,'Avista P&amp;L'!$F$34,'Avista P&amp;L'!$G$34,'Avista P&amp;L'!$H$34,'Avista P&amp;L'!$I$34,'Avista P&amp;L'!$I$35,'Avista P&amp;L'!$I$37,'Avista P&amp;L'!$I$38,'Avista P&amp;L'!$I$39,'Avista P&amp;L'!#REF!,'Avista P&amp;L'!#REF!,'Avista P&amp;L'!#REF!,'Avista P&amp;L'!$C$40,'Avista P&amp;L'!$D$40</definedName>
    <definedName name="QB_FORMULA_6" localSheetId="4" hidden="1">'Avista P&amp;L'!$E$40,'Avista P&amp;L'!$F$40,'Avista P&amp;L'!$G$40,'Avista P&amp;L'!$H$40,'Avista P&amp;L'!$I$40,'Avista P&amp;L'!$I$41,'Avista P&amp;L'!$I$42,'Avista P&amp;L'!$I$43,'Avista P&amp;L'!$I$44,'Avista P&amp;L'!$I$45,'Avista P&amp;L'!#REF!,'Avista P&amp;L'!#REF!,'Avista P&amp;L'!#REF!,'Avista P&amp;L'!$C$46,'Avista P&amp;L'!$D$46,'Avista P&amp;L'!$E$46</definedName>
    <definedName name="QB_FORMULA_7" localSheetId="4" hidden="1">'Avista P&amp;L'!$F$46,'Avista P&amp;L'!$G$46,'Avista P&amp;L'!$H$46,'Avista P&amp;L'!$I$46,'Avista P&amp;L'!$I$49,'Avista P&amp;L'!$I$50,'Avista P&amp;L'!$I$51,'Avista P&amp;L'!$I$52,'Avista P&amp;L'!$I$53,'Avista P&amp;L'!#REF!,'Avista P&amp;L'!#REF!,'Avista P&amp;L'!#REF!,'Avista P&amp;L'!$C$54,'Avista P&amp;L'!$D$54,'Avista P&amp;L'!$E$54,'Avista P&amp;L'!$F$54</definedName>
    <definedName name="QB_FORMULA_8" localSheetId="4" hidden="1">'Avista P&amp;L'!$G$54,'Avista P&amp;L'!$H$54,'Avista P&amp;L'!$I$54,'Avista P&amp;L'!$I$55,'Avista P&amp;L'!$I$57,'Avista P&amp;L'!$I$58,'Avista P&amp;L'!$I$59,'Avista P&amp;L'!#REF!,'Avista P&amp;L'!#REF!,'Avista P&amp;L'!#REF!,'Avista P&amp;L'!$C$60,'Avista P&amp;L'!$D$60,'Avista P&amp;L'!$E$60,'Avista P&amp;L'!$F$60,'Avista P&amp;L'!$G$60,'Avista P&amp;L'!$H$60</definedName>
    <definedName name="QB_FORMULA_9" localSheetId="4" hidden="1">'Avista P&amp;L'!$I$60,'Avista P&amp;L'!$I$61,'Avista P&amp;L'!$I$62,'Avista P&amp;L'!$I$63,'Avista P&amp;L'!$I$64,'Avista P&amp;L'!$I$65,'Avista P&amp;L'!$I$66,'Avista P&amp;L'!$I$67,'Avista P&amp;L'!#REF!,'Avista P&amp;L'!#REF!,'Avista P&amp;L'!#REF!,'Avista P&amp;L'!$C$68,'Avista P&amp;L'!$D$68,'Avista P&amp;L'!$E$68,'Avista P&amp;L'!$F$68,'Avista P&amp;L'!$G$68</definedName>
    <definedName name="QB_ROW_132040" localSheetId="4" hidden="1">'Avista P&amp;L'!#REF!</definedName>
    <definedName name="QB_ROW_132340" localSheetId="4" hidden="1">'Avista P&amp;L'!#REF!</definedName>
    <definedName name="QB_ROW_148050" localSheetId="4" hidden="1">'Avista P&amp;L'!#REF!</definedName>
    <definedName name="QB_ROW_148350" localSheetId="4" hidden="1">'Avista P&amp;L'!#REF!</definedName>
    <definedName name="QB_ROW_149260" localSheetId="4" hidden="1">'Avista P&amp;L'!#REF!</definedName>
    <definedName name="QB_ROW_15240" localSheetId="4" hidden="1">'Avista P&amp;L'!#REF!</definedName>
    <definedName name="QB_ROW_160050" localSheetId="4" hidden="1">'Avista P&amp;L'!#REF!</definedName>
    <definedName name="QB_ROW_160350" localSheetId="4" hidden="1">'Avista P&amp;L'!#REF!</definedName>
    <definedName name="QB_ROW_161260" localSheetId="4" hidden="1">'Avista P&amp;L'!#REF!</definedName>
    <definedName name="QB_ROW_173040" localSheetId="4" hidden="1">'Avista P&amp;L'!#REF!</definedName>
    <definedName name="QB_ROW_173340" localSheetId="4" hidden="1">'Avista P&amp;L'!#REF!</definedName>
    <definedName name="QB_ROW_175250" localSheetId="4" hidden="1">'Avista P&amp;L'!#REF!</definedName>
    <definedName name="QB_ROW_176250" localSheetId="4" hidden="1">'Avista P&amp;L'!#REF!</definedName>
    <definedName name="QB_ROW_179250" localSheetId="4" hidden="1">'Avista P&amp;L'!#REF!</definedName>
    <definedName name="QB_ROW_18301" localSheetId="4" hidden="1">'Avista P&amp;L'!$B$227</definedName>
    <definedName name="QB_ROW_19011" localSheetId="4" hidden="1">'Avista P&amp;L'!#REF!</definedName>
    <definedName name="QB_ROW_19311" localSheetId="4" hidden="1">'Avista P&amp;L'!#REF!</definedName>
    <definedName name="QB_ROW_194250" localSheetId="4" hidden="1">'Avista P&amp;L'!#REF!</definedName>
    <definedName name="QB_ROW_20031" localSheetId="4" hidden="1">'Avista P&amp;L'!#REF!</definedName>
    <definedName name="QB_ROW_20331" localSheetId="4" hidden="1">'Avista P&amp;L'!#REF!</definedName>
    <definedName name="QB_ROW_21031" localSheetId="4" hidden="1">'Avista P&amp;L'!#REF!</definedName>
    <definedName name="QB_ROW_21331" localSheetId="4" hidden="1">'Avista P&amp;L'!#REF!</definedName>
    <definedName name="QB_ROW_22011" localSheetId="4" hidden="1">'Avista P&amp;L'!#REF!</definedName>
    <definedName name="QB_ROW_22311" localSheetId="4" hidden="1">'Avista P&amp;L'!#REF!</definedName>
    <definedName name="QB_ROW_229040" localSheetId="4" hidden="1">'Avista P&amp;L'!#REF!</definedName>
    <definedName name="QB_ROW_229340" localSheetId="4" hidden="1">'Avista P&amp;L'!#REF!</definedName>
    <definedName name="QB_ROW_230050" localSheetId="4" hidden="1">'Avista P&amp;L'!#REF!</definedName>
    <definedName name="QB_ROW_230350" localSheetId="4" hidden="1">'Avista P&amp;L'!#REF!</definedName>
    <definedName name="QB_ROW_231260" localSheetId="4" hidden="1">'Avista P&amp;L'!#REF!</definedName>
    <definedName name="QB_ROW_232260" localSheetId="4" hidden="1">'Avista P&amp;L'!#REF!</definedName>
    <definedName name="QB_ROW_233260" localSheetId="4" hidden="1">'Avista P&amp;L'!#REF!</definedName>
    <definedName name="QB_ROW_234260" localSheetId="4" hidden="1">'Avista P&amp;L'!#REF!</definedName>
    <definedName name="QB_ROW_237260" localSheetId="4" hidden="1">'Avista P&amp;L'!#REF!</definedName>
    <definedName name="QB_ROW_239260" localSheetId="4" hidden="1">'Avista P&amp;L'!#REF!</definedName>
    <definedName name="QB_ROW_24021" localSheetId="4" hidden="1">'Avista P&amp;L'!#REF!</definedName>
    <definedName name="QB_ROW_240260" localSheetId="4" hidden="1">'Avista P&amp;L'!#REF!</definedName>
    <definedName name="QB_ROW_241260" localSheetId="4" hidden="1">'Avista P&amp;L'!#REF!</definedName>
    <definedName name="QB_ROW_24321" localSheetId="4" hidden="1">'Avista P&amp;L'!#REF!</definedName>
    <definedName name="QB_ROW_244260" localSheetId="4" hidden="1">'Avista P&amp;L'!#REF!</definedName>
    <definedName name="QB_ROW_251260" localSheetId="4" hidden="1">'Avista P&amp;L'!#REF!</definedName>
    <definedName name="QB_ROW_253250" localSheetId="4" hidden="1">'Avista P&amp;L'!#REF!</definedName>
    <definedName name="QB_ROW_254050" localSheetId="4" hidden="1">'Avista P&amp;L'!#REF!</definedName>
    <definedName name="QB_ROW_254350" localSheetId="4" hidden="1">'Avista P&amp;L'!#REF!</definedName>
    <definedName name="QB_ROW_255260" localSheetId="4" hidden="1">'Avista P&amp;L'!#REF!</definedName>
    <definedName name="QB_ROW_256260" localSheetId="4" hidden="1">'Avista P&amp;L'!#REF!</definedName>
    <definedName name="QB_ROW_258260" localSheetId="4" hidden="1">'Avista P&amp;L'!#REF!</definedName>
    <definedName name="QB_ROW_259250" localSheetId="4" hidden="1">'Avista P&amp;L'!#REF!</definedName>
    <definedName name="QB_ROW_261250" localSheetId="4" hidden="1">'Avista P&amp;L'!#REF!</definedName>
    <definedName name="QB_ROW_262250" localSheetId="4" hidden="1">'Avista P&amp;L'!#REF!</definedName>
    <definedName name="QB_ROW_264250" localSheetId="4" hidden="1">'Avista P&amp;L'!#REF!</definedName>
    <definedName name="QB_ROW_265250" localSheetId="4" hidden="1">'Avista P&amp;L'!#REF!</definedName>
    <definedName name="QB_ROW_266040" localSheetId="4" hidden="1">'Avista P&amp;L'!#REF!</definedName>
    <definedName name="QB_ROW_266340" localSheetId="4" hidden="1">'Avista P&amp;L'!#REF!</definedName>
    <definedName name="QB_ROW_267050" localSheetId="4" hidden="1">'Avista P&amp;L'!#REF!</definedName>
    <definedName name="QB_ROW_267350" localSheetId="4" hidden="1">'Avista P&amp;L'!#REF!</definedName>
    <definedName name="QB_ROW_268260" localSheetId="4" hidden="1">'Avista P&amp;L'!#REF!</definedName>
    <definedName name="QB_ROW_271260" localSheetId="4" hidden="1">'Avista P&amp;L'!#REF!</definedName>
    <definedName name="QB_ROW_278260" localSheetId="4" hidden="1">'Avista P&amp;L'!#REF!</definedName>
    <definedName name="QB_ROW_279260" localSheetId="4" hidden="1">'Avista P&amp;L'!#REF!</definedName>
    <definedName name="QB_ROW_280260" localSheetId="4" hidden="1">'Avista P&amp;L'!#REF!</definedName>
    <definedName name="QB_ROW_281250" localSheetId="4" hidden="1">'Avista P&amp;L'!#REF!</definedName>
    <definedName name="QB_ROW_282050" localSheetId="4" hidden="1">'Avista P&amp;L'!#REF!</definedName>
    <definedName name="QB_ROW_282350" localSheetId="4" hidden="1">'Avista P&amp;L'!#REF!</definedName>
    <definedName name="QB_ROW_283260" localSheetId="4" hidden="1">'Avista P&amp;L'!#REF!</definedName>
    <definedName name="QB_ROW_286260" localSheetId="4" hidden="1">'Avista P&amp;L'!#REF!</definedName>
    <definedName name="QB_ROW_287260" localSheetId="4" hidden="1">'Avista P&amp;L'!#REF!</definedName>
    <definedName name="QB_ROW_289250" localSheetId="4" hidden="1">'Avista P&amp;L'!#REF!</definedName>
    <definedName name="QB_ROW_291250" localSheetId="4" hidden="1">'Avista P&amp;L'!#REF!</definedName>
    <definedName name="QB_ROW_292250" localSheetId="4" hidden="1">'Avista P&amp;L'!#REF!</definedName>
    <definedName name="QB_ROW_294250" localSheetId="4" hidden="1">'Avista P&amp;L'!#REF!</definedName>
    <definedName name="QB_ROW_298350" localSheetId="4" hidden="1">'Avista P&amp;L'!#REF!</definedName>
    <definedName name="QB_ROW_300250" localSheetId="4" hidden="1">'Avista P&amp;L'!#REF!</definedName>
    <definedName name="QB_ROW_302250" localSheetId="4" hidden="1">'Avista P&amp;L'!#REF!</definedName>
    <definedName name="QB_ROW_304040" localSheetId="4" hidden="1">'Avista P&amp;L'!#REF!</definedName>
    <definedName name="QB_ROW_304340" localSheetId="4" hidden="1">'Avista P&amp;L'!#REF!</definedName>
    <definedName name="QB_ROW_305050" localSheetId="4" hidden="1">'Avista P&amp;L'!#REF!</definedName>
    <definedName name="QB_ROW_305350" localSheetId="4" hidden="1">'Avista P&amp;L'!#REF!</definedName>
    <definedName name="QB_ROW_306260" localSheetId="4" hidden="1">'Avista P&amp;L'!#REF!</definedName>
    <definedName name="QB_ROW_307260" localSheetId="4" hidden="1">'Avista P&amp;L'!#REF!</definedName>
    <definedName name="QB_ROW_314260" localSheetId="4" hidden="1">'Avista P&amp;L'!#REF!</definedName>
    <definedName name="QB_ROW_321260" localSheetId="4" hidden="1">'Avista P&amp;L'!#REF!</definedName>
    <definedName name="QB_ROW_322250" localSheetId="4" hidden="1">'Avista P&amp;L'!#REF!</definedName>
    <definedName name="QB_ROW_323250" localSheetId="4" hidden="1">'Avista P&amp;L'!#REF!</definedName>
    <definedName name="QB_ROW_324250" localSheetId="4" hidden="1">'Avista P&amp;L'!#REF!</definedName>
    <definedName name="QB_ROW_325250" localSheetId="4" hidden="1">'Avista P&amp;L'!#REF!</definedName>
    <definedName name="QB_ROW_326050" localSheetId="4" hidden="1">'Avista P&amp;L'!#REF!</definedName>
    <definedName name="QB_ROW_326350" localSheetId="4" hidden="1">'Avista P&amp;L'!#REF!</definedName>
    <definedName name="QB_ROW_330260" localSheetId="4" hidden="1">'Avista P&amp;L'!#REF!</definedName>
    <definedName name="QB_ROW_331260" localSheetId="4" hidden="1">'Avista P&amp;L'!#REF!</definedName>
    <definedName name="QB_ROW_332260" localSheetId="4" hidden="1">'Avista P&amp;L'!#REF!</definedName>
    <definedName name="QB_ROW_333250" localSheetId="4" hidden="1">'Avista P&amp;L'!#REF!</definedName>
    <definedName name="QB_ROW_337040" localSheetId="4" hidden="1">'Avista P&amp;L'!#REF!</definedName>
    <definedName name="QB_ROW_337340" localSheetId="4" hidden="1">'Avista P&amp;L'!#REF!</definedName>
    <definedName name="QB_ROW_338050" localSheetId="4" hidden="1">'Avista P&amp;L'!#REF!</definedName>
    <definedName name="QB_ROW_338350" localSheetId="4" hidden="1">'Avista P&amp;L'!#REF!</definedName>
    <definedName name="QB_ROW_343260" localSheetId="4" hidden="1">'Avista P&amp;L'!#REF!</definedName>
    <definedName name="QB_ROW_350260" localSheetId="4" hidden="1">'Avista P&amp;L'!#REF!</definedName>
    <definedName name="QB_ROW_351250" localSheetId="4" hidden="1">'Avista P&amp;L'!#REF!</definedName>
    <definedName name="QB_ROW_352250" localSheetId="4" hidden="1">'Avista P&amp;L'!#REF!</definedName>
    <definedName name="QB_ROW_359250" localSheetId="4" hidden="1">'Avista P&amp;L'!#REF!</definedName>
    <definedName name="QB_ROW_361040" localSheetId="4" hidden="1">'Avista P&amp;L'!#REF!</definedName>
    <definedName name="QB_ROW_361340" localSheetId="4" hidden="1">'Avista P&amp;L'!#REF!</definedName>
    <definedName name="QB_ROW_362050" localSheetId="4" hidden="1">'Avista P&amp;L'!#REF!</definedName>
    <definedName name="QB_ROW_362350" localSheetId="4" hidden="1">'Avista P&amp;L'!#REF!</definedName>
    <definedName name="QB_ROW_363060" localSheetId="4" hidden="1">'Avista P&amp;L'!#REF!</definedName>
    <definedName name="QB_ROW_363360" localSheetId="4" hidden="1">'Avista P&amp;L'!#REF!</definedName>
    <definedName name="QB_ROW_377270" localSheetId="4" hidden="1">'Avista P&amp;L'!#REF!</definedName>
    <definedName name="QB_ROW_380060" localSheetId="4" hidden="1">'Avista P&amp;L'!#REF!</definedName>
    <definedName name="QB_ROW_380360" localSheetId="4" hidden="1">'Avista P&amp;L'!#REF!</definedName>
    <definedName name="QB_ROW_381270" localSheetId="4" hidden="1">'Avista P&amp;L'!#REF!</definedName>
    <definedName name="QB_ROW_382270" localSheetId="4" hidden="1">'Avista P&amp;L'!#REF!</definedName>
    <definedName name="QB_ROW_383270" localSheetId="4" hidden="1">'Avista P&amp;L'!#REF!</definedName>
    <definedName name="QB_ROW_384270" localSheetId="4" hidden="1">'Avista P&amp;L'!#REF!</definedName>
    <definedName name="QB_ROW_385270" localSheetId="4" hidden="1">'Avista P&amp;L'!#REF!</definedName>
    <definedName name="QB_ROW_386260" localSheetId="4" hidden="1">'Avista P&amp;L'!#REF!</definedName>
    <definedName name="QB_ROW_387260" localSheetId="4" hidden="1">'Avista P&amp;L'!#REF!</definedName>
    <definedName name="QB_ROW_390050" localSheetId="4" hidden="1">'Avista P&amp;L'!#REF!</definedName>
    <definedName name="QB_ROW_390350" localSheetId="4" hidden="1">'Avista P&amp;L'!#REF!</definedName>
    <definedName name="QB_ROW_393260" localSheetId="4" hidden="1">'Avista P&amp;L'!#REF!</definedName>
    <definedName name="QB_ROW_400260" localSheetId="4" hidden="1">'Avista P&amp;L'!#REF!</definedName>
    <definedName name="QB_ROW_402050" localSheetId="4" hidden="1">'Avista P&amp;L'!#REF!</definedName>
    <definedName name="QB_ROW_402350" localSheetId="4" hidden="1">'Avista P&amp;L'!#REF!</definedName>
    <definedName name="QB_ROW_404260" localSheetId="4" hidden="1">'Avista P&amp;L'!#REF!</definedName>
    <definedName name="QB_ROW_405260" localSheetId="4" hidden="1">'Avista P&amp;L'!#REF!</definedName>
    <definedName name="QB_ROW_406260" localSheetId="4" hidden="1">'Avista P&amp;L'!#REF!</definedName>
    <definedName name="QB_ROW_407260" localSheetId="4" hidden="1">'Avista P&amp;L'!#REF!</definedName>
    <definedName name="QB_ROW_408260" localSheetId="4" hidden="1">'Avista P&amp;L'!#REF!</definedName>
    <definedName name="QB_ROW_413050" localSheetId="4" hidden="1">'Avista P&amp;L'!#REF!</definedName>
    <definedName name="QB_ROW_413350" localSheetId="4" hidden="1">'Avista P&amp;L'!#REF!</definedName>
    <definedName name="QB_ROW_414260" localSheetId="4" hidden="1">'Avista P&amp;L'!#REF!</definedName>
    <definedName name="QB_ROW_415260" localSheetId="4" hidden="1">'Avista P&amp;L'!#REF!</definedName>
    <definedName name="QB_ROW_417260" localSheetId="4" hidden="1">'Avista P&amp;L'!#REF!</definedName>
    <definedName name="QB_ROW_418260" localSheetId="4" hidden="1">'Avista P&amp;L'!#REF!</definedName>
    <definedName name="QB_ROW_420260" localSheetId="4" hidden="1">'Avista P&amp;L'!#REF!</definedName>
    <definedName name="QB_ROW_421260" localSheetId="4" hidden="1">'Avista P&amp;L'!#REF!</definedName>
    <definedName name="QB_ROW_422260" localSheetId="4" hidden="1">'Avista P&amp;L'!#REF!</definedName>
    <definedName name="QB_ROW_423260" localSheetId="4" hidden="1">'Avista P&amp;L'!#REF!</definedName>
    <definedName name="QB_ROW_424260" localSheetId="4" hidden="1">'Avista P&amp;L'!#REF!</definedName>
    <definedName name="QB_ROW_425260" localSheetId="4" hidden="1">'Avista P&amp;L'!#REF!</definedName>
    <definedName name="QB_ROW_427050" localSheetId="4" hidden="1">'Avista P&amp;L'!#REF!</definedName>
    <definedName name="QB_ROW_427260" localSheetId="4" hidden="1">'Avista P&amp;L'!#REF!</definedName>
    <definedName name="QB_ROW_427350" localSheetId="4" hidden="1">'Avista P&amp;L'!#REF!</definedName>
    <definedName name="QB_ROW_428260" localSheetId="4" hidden="1">'Avista P&amp;L'!#REF!</definedName>
    <definedName name="QB_ROW_429260" localSheetId="4" hidden="1">'Avista P&amp;L'!#REF!</definedName>
    <definedName name="QB_ROW_430260" localSheetId="4" hidden="1">'Avista P&amp;L'!#REF!</definedName>
    <definedName name="QB_ROW_431260" localSheetId="4" hidden="1">'Avista P&amp;L'!#REF!</definedName>
    <definedName name="QB_ROW_433260" localSheetId="4" hidden="1">'Avista P&amp;L'!#REF!</definedName>
    <definedName name="QB_ROW_438250" localSheetId="4" hidden="1">'Avista P&amp;L'!#REF!</definedName>
    <definedName name="QB_ROW_439250" localSheetId="4" hidden="1">'Avista P&amp;L'!#REF!</definedName>
    <definedName name="QB_ROW_440040" localSheetId="4" hidden="1">'Avista P&amp;L'!#REF!</definedName>
    <definedName name="QB_ROW_440340" localSheetId="4" hidden="1">'Avista P&amp;L'!#REF!</definedName>
    <definedName name="QB_ROW_441050" localSheetId="4" hidden="1">'Avista P&amp;L'!#REF!</definedName>
    <definedName name="QB_ROW_441350" localSheetId="4" hidden="1">'Avista P&amp;L'!#REF!</definedName>
    <definedName name="QB_ROW_443260" localSheetId="4" hidden="1">'Avista P&amp;L'!#REF!</definedName>
    <definedName name="QB_ROW_444260" localSheetId="4" hidden="1">'Avista P&amp;L'!#REF!</definedName>
    <definedName name="QB_ROW_445260" localSheetId="4" hidden="1">'Avista P&amp;L'!#REF!</definedName>
    <definedName name="QB_ROW_446260" localSheetId="4" hidden="1">'Avista P&amp;L'!#REF!</definedName>
    <definedName name="QB_ROW_447260" localSheetId="4" hidden="1">'Avista P&amp;L'!#REF!</definedName>
    <definedName name="QB_ROW_448260" localSheetId="4" hidden="1">'Avista P&amp;L'!#REF!</definedName>
    <definedName name="QB_ROW_449050" localSheetId="4" hidden="1">'Avista P&amp;L'!#REF!</definedName>
    <definedName name="QB_ROW_449350" localSheetId="4" hidden="1">'Avista P&amp;L'!#REF!</definedName>
    <definedName name="QB_ROW_450260" localSheetId="4" hidden="1">'Avista P&amp;L'!#REF!</definedName>
    <definedName name="QB_ROW_454260" localSheetId="4" hidden="1">'Avista P&amp;L'!#REF!</definedName>
    <definedName name="QB_ROW_455260" localSheetId="4" hidden="1">'Avista P&amp;L'!#REF!</definedName>
    <definedName name="QB_ROW_456260" localSheetId="4" hidden="1">'Avista P&amp;L'!#REF!</definedName>
    <definedName name="QB_ROW_459260" localSheetId="4" hidden="1">'Avista P&amp;L'!#REF!</definedName>
    <definedName name="QB_ROW_466260" localSheetId="4" hidden="1">'Avista P&amp;L'!#REF!</definedName>
    <definedName name="QB_ROW_467250" localSheetId="4" hidden="1">'Avista P&amp;L'!#REF!</definedName>
    <definedName name="QB_ROW_468050" localSheetId="4" hidden="1">'Avista P&amp;L'!#REF!</definedName>
    <definedName name="QB_ROW_468350" localSheetId="4" hidden="1">'Avista P&amp;L'!#REF!</definedName>
    <definedName name="QB_ROW_469260" localSheetId="4" hidden="1">'Avista P&amp;L'!#REF!</definedName>
    <definedName name="QB_ROW_470260" localSheetId="4" hidden="1">'Avista P&amp;L'!#REF!</definedName>
    <definedName name="QB_ROW_473250" localSheetId="4" hidden="1">'Avista P&amp;L'!#REF!</definedName>
    <definedName name="QB_ROW_474250" localSheetId="4" hidden="1">'Avista P&amp;L'!#REF!</definedName>
    <definedName name="QB_ROW_475250" localSheetId="4" hidden="1">'Avista P&amp;L'!#REF!</definedName>
    <definedName name="QB_ROW_476350" localSheetId="4" hidden="1">'Avista P&amp;L'!#REF!</definedName>
    <definedName name="QB_ROW_478250" localSheetId="4" hidden="1">'Avista P&amp;L'!#REF!</definedName>
    <definedName name="QB_ROW_480050" localSheetId="4" hidden="1">'Avista P&amp;L'!#REF!</definedName>
    <definedName name="QB_ROW_480350" localSheetId="4" hidden="1">'Avista P&amp;L'!#REF!</definedName>
    <definedName name="QB_ROW_484260" localSheetId="4" hidden="1">'Avista P&amp;L'!#REF!</definedName>
    <definedName name="QB_ROW_488260" localSheetId="4" hidden="1">'Avista P&amp;L'!#REF!</definedName>
    <definedName name="QB_ROW_491250" localSheetId="4" hidden="1">'Avista P&amp;L'!#REF!</definedName>
    <definedName name="QB_ROW_492250" localSheetId="4" hidden="1">'Avista P&amp;L'!#REF!</definedName>
    <definedName name="QB_ROW_493250" localSheetId="4" hidden="1">'Avista P&amp;L'!#REF!</definedName>
    <definedName name="QB_ROW_494250" localSheetId="4" hidden="1">'Avista P&amp;L'!#REF!</definedName>
    <definedName name="QB_ROW_495250" localSheetId="4" hidden="1">'Avista P&amp;L'!#REF!</definedName>
    <definedName name="QB_ROW_496250" localSheetId="4" hidden="1">'Avista P&amp;L'!#REF!</definedName>
    <definedName name="QB_ROW_497250" localSheetId="4" hidden="1">'Avista P&amp;L'!#REF!</definedName>
    <definedName name="QB_ROW_498250" localSheetId="4" hidden="1">'Avista P&amp;L'!#REF!</definedName>
    <definedName name="QB_ROW_499050" localSheetId="4" hidden="1">'Avista P&amp;L'!#REF!</definedName>
    <definedName name="QB_ROW_499350" localSheetId="4" hidden="1">'Avista P&amp;L'!#REF!</definedName>
    <definedName name="QB_ROW_500260" localSheetId="4" hidden="1">'Avista P&amp;L'!#REF!</definedName>
    <definedName name="QB_ROW_501260" localSheetId="4" hidden="1">'Avista P&amp;L'!#REF!</definedName>
    <definedName name="QB_ROW_502260" localSheetId="4" hidden="1">'Avista P&amp;L'!#REF!</definedName>
    <definedName name="QB_ROW_503260" localSheetId="4" hidden="1">'Avista P&amp;L'!#REF!</definedName>
    <definedName name="QB_ROW_505250" localSheetId="4" hidden="1">'Avista P&amp;L'!#REF!</definedName>
    <definedName name="QB_ROW_506250" localSheetId="4" hidden="1">'Avista P&amp;L'!#REF!</definedName>
    <definedName name="QB_ROW_508250" localSheetId="4" hidden="1">'Avista P&amp;L'!#REF!</definedName>
    <definedName name="QB_ROW_509250" localSheetId="4" hidden="1">'Avista P&amp;L'!#REF!</definedName>
    <definedName name="QB_ROW_510250" localSheetId="4" hidden="1">'Avista P&amp;L'!#REF!</definedName>
    <definedName name="QB_ROW_511350" localSheetId="4" hidden="1">'Avista P&amp;L'!#REF!</definedName>
    <definedName name="QB_ROW_514050" localSheetId="4" hidden="1">'Avista P&amp;L'!#REF!</definedName>
    <definedName name="QB_ROW_514350" localSheetId="4" hidden="1">'Avista P&amp;L'!#REF!</definedName>
    <definedName name="QB_ROW_517260" localSheetId="4" hidden="1">'Avista P&amp;L'!#REF!</definedName>
    <definedName name="QB_ROW_520250" localSheetId="4" hidden="1">'Avista P&amp;L'!#REF!</definedName>
    <definedName name="QB_ROW_529250" localSheetId="4" hidden="1">'Avista P&amp;L'!#REF!</definedName>
    <definedName name="QB_ROW_533050" localSheetId="4" hidden="1">'Avista P&amp;L'!#REF!</definedName>
    <definedName name="QB_ROW_533350" localSheetId="4" hidden="1">'Avista P&amp;L'!#REF!</definedName>
    <definedName name="QB_ROW_534260" localSheetId="4" hidden="1">'Avista P&amp;L'!#REF!</definedName>
    <definedName name="QB_ROW_538260" localSheetId="4" hidden="1">'Avista P&amp;L'!#REF!</definedName>
    <definedName name="QB_ROW_540260" localSheetId="4" hidden="1">'Avista P&amp;L'!#REF!</definedName>
    <definedName name="QB_ROW_542260" localSheetId="4" hidden="1">'Avista P&amp;L'!#REF!</definedName>
    <definedName name="QB_ROW_543260" localSheetId="4" hidden="1">'Avista P&amp;L'!#REF!</definedName>
    <definedName name="QB_ROW_544260" localSheetId="4" hidden="1">'Avista P&amp;L'!#REF!</definedName>
    <definedName name="QB_ROW_545260" localSheetId="4" hidden="1">'Avista P&amp;L'!#REF!</definedName>
    <definedName name="QB_ROW_549050" localSheetId="4" hidden="1">'Avista P&amp;L'!#REF!</definedName>
    <definedName name="QB_ROW_549350" localSheetId="4" hidden="1">'Avista P&amp;L'!#REF!</definedName>
    <definedName name="QB_ROW_552260" localSheetId="4" hidden="1">'Avista P&amp;L'!#REF!</definedName>
    <definedName name="QB_ROW_554030" localSheetId="4" hidden="1">'Avista P&amp;L'!#REF!</definedName>
    <definedName name="QB_ROW_554330" localSheetId="4" hidden="1">'Avista P&amp;L'!#REF!</definedName>
    <definedName name="QB_ROW_559240" localSheetId="4" hidden="1">'Avista P&amp;L'!#REF!</definedName>
    <definedName name="QB_ROW_561240" localSheetId="4" hidden="1">'Avista P&amp;L'!#REF!</definedName>
    <definedName name="QB_ROW_568250" localSheetId="4" hidden="1">'Avista P&amp;L'!#REF!</definedName>
    <definedName name="QB_ROW_569260" localSheetId="4" hidden="1">'Avista P&amp;L'!#REF!</definedName>
    <definedName name="QB_ROW_576260" localSheetId="4" hidden="1">'Avista P&amp;L'!#REF!</definedName>
    <definedName name="QB_ROW_86321" localSheetId="4" hidden="1">'Avista P&amp;L'!#REF!</definedName>
    <definedName name="QBCANSUPPORTUPDATE" localSheetId="4">TRUE</definedName>
    <definedName name="QBCOMPANYFILENAME" localSheetId="4">"\\AvistaW10-svr\AvistaData\QuickBooksData\Intuit\QuickBooks\Company Files\Avista SCW, LLC.qbw"</definedName>
    <definedName name="QBENDDATE" localSheetId="4">20180630</definedName>
    <definedName name="QBHEADERSONSCREEN" localSheetId="4">FALSE</definedName>
    <definedName name="QBMETADATASIZE" localSheetId="4">5892</definedName>
    <definedName name="QBPRESERVECOLOR" localSheetId="4">TRUE</definedName>
    <definedName name="QBPRESERVEFONT" localSheetId="4">TRUE</definedName>
    <definedName name="QBPRESERVEROWHEIGHT" localSheetId="4">TRUE</definedName>
    <definedName name="QBPRESERVESPACE" localSheetId="4">TRUE</definedName>
    <definedName name="QBREPORTCOLAXIS" localSheetId="4">6</definedName>
    <definedName name="QBREPORTCOMPANYID" localSheetId="4">"bfe4e3654f8844968007fcd5177586a3"</definedName>
    <definedName name="QBREPORTCOMPARECOL_ANNUALBUDGET" localSheetId="4">FALSE</definedName>
    <definedName name="QBREPORTCOMPARECOL_AVGCOGS" localSheetId="4">FALSE</definedName>
    <definedName name="QBREPORTCOMPARECOL_AVGPRICE" localSheetId="4">FALSE</definedName>
    <definedName name="QBREPORTCOMPARECOL_BUDDIFF" localSheetId="4">FALSE</definedName>
    <definedName name="QBREPORTCOMPARECOL_BUDGET" localSheetId="4">FALSE</definedName>
    <definedName name="QBREPORTCOMPARECOL_BUDPCT" localSheetId="4">FALSE</definedName>
    <definedName name="QBREPORTCOMPARECOL_COGS" localSheetId="4">FALSE</definedName>
    <definedName name="QBREPORTCOMPARECOL_EXCLUDEAMOUNT" localSheetId="4">FALSE</definedName>
    <definedName name="QBREPORTCOMPARECOL_EXCLUDECURPERIOD" localSheetId="4">FALSE</definedName>
    <definedName name="QBREPORTCOMPARECOL_FORECAST" localSheetId="4">FALSE</definedName>
    <definedName name="QBREPORTCOMPARECOL_GROSSMARGIN" localSheetId="4">FALSE</definedName>
    <definedName name="QBREPORTCOMPARECOL_GROSSMARGINPCT" localSheetId="4">FALSE</definedName>
    <definedName name="QBREPORTCOMPARECOL_HOURS" localSheetId="4">FALSE</definedName>
    <definedName name="QBREPORTCOMPARECOL_PCTCOL" localSheetId="4">FALSE</definedName>
    <definedName name="QBREPORTCOMPARECOL_PCTEXPENSE" localSheetId="4">FALSE</definedName>
    <definedName name="QBREPORTCOMPARECOL_PCTINCOME" localSheetId="4">FALSE</definedName>
    <definedName name="QBREPORTCOMPARECOL_PCTOFSALES" localSheetId="4">FALSE</definedName>
    <definedName name="QBREPORTCOMPARECOL_PCTROW" localSheetId="4">FALSE</definedName>
    <definedName name="QBREPORTCOMPARECOL_PPDIFF" localSheetId="4">FALSE</definedName>
    <definedName name="QBREPORTCOMPARECOL_PPPCT" localSheetId="4">FALSE</definedName>
    <definedName name="QBREPORTCOMPARECOL_PREVPERIOD" localSheetId="4">FALSE</definedName>
    <definedName name="QBREPORTCOMPARECOL_PREVYEAR" localSheetId="4">FALSE</definedName>
    <definedName name="QBREPORTCOMPARECOL_PYDIFF" localSheetId="4">FALSE</definedName>
    <definedName name="QBREPORTCOMPARECOL_PYPCT" localSheetId="4">FALSE</definedName>
    <definedName name="QBREPORTCOMPARECOL_QTY" localSheetId="4">FALSE</definedName>
    <definedName name="QBREPORTCOMPARECOL_RATE" localSheetId="4">FALSE</definedName>
    <definedName name="QBREPORTCOMPARECOL_TRIPBILLEDMILES" localSheetId="4">FALSE</definedName>
    <definedName name="QBREPORTCOMPARECOL_TRIPBILLINGAMOUNT" localSheetId="4">FALSE</definedName>
    <definedName name="QBREPORTCOMPARECOL_TRIPMILES" localSheetId="4">FALSE</definedName>
    <definedName name="QBREPORTCOMPARECOL_TRIPNOTBILLABLEMILES" localSheetId="4">FALSE</definedName>
    <definedName name="QBREPORTCOMPARECOL_TRIPTAXDEDUCTIBLEAMOUNT" localSheetId="4">FALSE</definedName>
    <definedName name="QBREPORTCOMPARECOL_TRIPUNBILLEDMILES" localSheetId="4">FALSE</definedName>
    <definedName name="QBREPORTCOMPARECOL_YTD" localSheetId="4">FALSE</definedName>
    <definedName name="QBREPORTCOMPARECOL_YTDBUDGET" localSheetId="4">FALSE</definedName>
    <definedName name="QBREPORTCOMPARECOL_YTDPCT" localSheetId="4">FALSE</definedName>
    <definedName name="QBREPORTROWAXIS" localSheetId="4">11</definedName>
    <definedName name="QBREPORTSUBCOLAXIS" localSheetId="4">0</definedName>
    <definedName name="QBREPORTTYPE" localSheetId="4">0</definedName>
    <definedName name="QBROWHEADERS" localSheetId="4">8</definedName>
    <definedName name="QBSTARTDATE" localSheetId="4">20171001</definedName>
    <definedName name="RBN">[1]ReportingTemplate!#REF!</definedName>
    <definedName name="RBU">[1]ReportingTemplate!#REF!</definedName>
    <definedName name="RID">[1]ReportingTemplate!#REF!</definedName>
    <definedName name="SCD">[1]ReportingTemplate!#REF!</definedName>
    <definedName name="SCN">[1]ReportingTemplate!#REF!</definedName>
    <definedName name="SFD">[1]ReportingTemplate!#REF!</definedName>
    <definedName name="SFN">[1]ReportingTemplate!#REF!</definedName>
    <definedName name="SFV">[1]ReportingTemplate!#REF!</definedName>
    <definedName name="SLD">[1]ReportingTemplate!#REF!</definedName>
    <definedName name="SLN">[1]ReportingTemplate!#REF!</definedName>
    <definedName name="STD">[1]ReportingTemplate!#REF!</definedName>
    <definedName name="STN">[1]ReportingTemplate!#REF!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2" l="1"/>
  <c r="F6" i="12"/>
  <c r="F10" i="12" s="1"/>
  <c r="D2" i="1"/>
  <c r="D1" i="1"/>
  <c r="T551" i="2" l="1"/>
  <c r="V32" i="13"/>
  <c r="T550" i="2" s="1"/>
  <c r="U19" i="11"/>
  <c r="E1" i="11"/>
  <c r="F1" i="11"/>
  <c r="I1" i="11"/>
  <c r="J1" i="11"/>
  <c r="K1" i="11"/>
  <c r="L1" i="11"/>
  <c r="M1" i="11"/>
  <c r="N1" i="11"/>
  <c r="O1" i="11"/>
  <c r="P1" i="11"/>
  <c r="Q1" i="11"/>
  <c r="R1" i="11"/>
  <c r="S1" i="11"/>
  <c r="T1" i="11"/>
  <c r="C2" i="11"/>
  <c r="T3" i="11"/>
  <c r="E4" i="11"/>
  <c r="D8" i="11" s="1"/>
  <c r="F4" i="11"/>
  <c r="T4" i="11"/>
  <c r="S4" i="11" s="1"/>
  <c r="S3" i="11" s="1"/>
  <c r="S10" i="11" s="1"/>
  <c r="I9" i="11"/>
  <c r="J9" i="11"/>
  <c r="K9" i="11"/>
  <c r="L9" i="11"/>
  <c r="M9" i="11"/>
  <c r="N9" i="11"/>
  <c r="O9" i="11"/>
  <c r="P9" i="11"/>
  <c r="Q9" i="11"/>
  <c r="R9" i="11"/>
  <c r="S9" i="11"/>
  <c r="T9" i="11"/>
  <c r="G10" i="11"/>
  <c r="B12" i="11"/>
  <c r="B15" i="11" s="1"/>
  <c r="B16" i="11" s="1"/>
  <c r="D12" i="11"/>
  <c r="D15" i="11" s="1"/>
  <c r="U13" i="11"/>
  <c r="H15" i="11" a="1"/>
  <c r="H15" i="11" s="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B17" i="11"/>
  <c r="D17" i="11"/>
  <c r="D30" i="11" s="1"/>
  <c r="U18" i="11"/>
  <c r="U20" i="11"/>
  <c r="U21" i="11"/>
  <c r="U22" i="11"/>
  <c r="U23" i="11"/>
  <c r="U24" i="11"/>
  <c r="U25" i="11"/>
  <c r="U26" i="11"/>
  <c r="U27" i="11"/>
  <c r="U28" i="11"/>
  <c r="B30" i="11"/>
  <c r="H30" i="11" a="1"/>
  <c r="H30" i="11" s="1"/>
  <c r="I30" i="11"/>
  <c r="J30" i="11"/>
  <c r="K30" i="11"/>
  <c r="L30" i="11"/>
  <c r="M30" i="11"/>
  <c r="N30" i="11"/>
  <c r="O30" i="11"/>
  <c r="P30" i="11"/>
  <c r="Q30" i="11"/>
  <c r="R30" i="11"/>
  <c r="S30" i="11"/>
  <c r="T30" i="11"/>
  <c r="B31" i="11"/>
  <c r="B32" i="11"/>
  <c r="B38" i="11" s="1"/>
  <c r="D32" i="11"/>
  <c r="U33" i="11"/>
  <c r="U34" i="11"/>
  <c r="U35" i="11"/>
  <c r="U36" i="11"/>
  <c r="D38" i="11"/>
  <c r="H38" i="11" a="1"/>
  <c r="H38" i="11" s="1"/>
  <c r="I38" i="11"/>
  <c r="J38" i="11"/>
  <c r="K38" i="11"/>
  <c r="L38" i="11"/>
  <c r="M38" i="11"/>
  <c r="N38" i="11"/>
  <c r="O38" i="11"/>
  <c r="P38" i="11"/>
  <c r="Q38" i="11"/>
  <c r="R38" i="11"/>
  <c r="S38" i="11"/>
  <c r="T38" i="11"/>
  <c r="B39" i="11"/>
  <c r="B43" i="11"/>
  <c r="B81" i="11" s="1"/>
  <c r="B82" i="11" s="1"/>
  <c r="D43" i="11"/>
  <c r="D81" i="11" s="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H81" i="11" a="1"/>
  <c r="H81" i="11" s="1"/>
  <c r="I81" i="11"/>
  <c r="J81" i="11"/>
  <c r="K81" i="11"/>
  <c r="L81" i="11"/>
  <c r="M81" i="11"/>
  <c r="N81" i="11"/>
  <c r="O81" i="11"/>
  <c r="P81" i="11"/>
  <c r="Q81" i="11"/>
  <c r="R81" i="11"/>
  <c r="S81" i="11"/>
  <c r="T81" i="11"/>
  <c r="B83" i="11"/>
  <c r="B93" i="11" s="1"/>
  <c r="B94" i="11" s="1"/>
  <c r="D83" i="11"/>
  <c r="D93" i="11" s="1"/>
  <c r="U84" i="11"/>
  <c r="U85" i="11"/>
  <c r="U86" i="11"/>
  <c r="U87" i="11"/>
  <c r="U88" i="11"/>
  <c r="U89" i="11"/>
  <c r="U90" i="11"/>
  <c r="U91" i="11"/>
  <c r="H93" i="11" a="1"/>
  <c r="H93" i="11" s="1"/>
  <c r="I93" i="11"/>
  <c r="J93" i="11"/>
  <c r="K93" i="11"/>
  <c r="L93" i="11"/>
  <c r="M93" i="11"/>
  <c r="N93" i="11"/>
  <c r="O93" i="11"/>
  <c r="P93" i="11"/>
  <c r="Q93" i="11"/>
  <c r="R93" i="11"/>
  <c r="S93" i="11"/>
  <c r="T93" i="11"/>
  <c r="B95" i="11"/>
  <c r="B102" i="11" s="1"/>
  <c r="B103" i="11" s="1"/>
  <c r="D95" i="11"/>
  <c r="D102" i="11" s="1"/>
  <c r="U96" i="11"/>
  <c r="U97" i="11"/>
  <c r="U98" i="11"/>
  <c r="U99" i="11"/>
  <c r="U100" i="11"/>
  <c r="H102" i="11" a="1"/>
  <c r="H102" i="11" s="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B104" i="11"/>
  <c r="D104" i="11"/>
  <c r="U105" i="11"/>
  <c r="U106" i="11"/>
  <c r="U107" i="11"/>
  <c r="U108" i="11"/>
  <c r="U109" i="11"/>
  <c r="U110" i="11"/>
  <c r="U111" i="11"/>
  <c r="U112" i="11"/>
  <c r="U113" i="11"/>
  <c r="U114" i="11"/>
  <c r="B116" i="11"/>
  <c r="B117" i="11" s="1"/>
  <c r="D116" i="11"/>
  <c r="H116" i="11" a="1"/>
  <c r="H116" i="11" s="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B118" i="11"/>
  <c r="B125" i="11" s="1"/>
  <c r="B126" i="11" s="1"/>
  <c r="D118" i="11"/>
  <c r="D125" i="11" s="1"/>
  <c r="U119" i="11"/>
  <c r="U120" i="11"/>
  <c r="U121" i="11"/>
  <c r="U122" i="11"/>
  <c r="U123" i="11"/>
  <c r="H125" i="11" a="1"/>
  <c r="H125" i="11" s="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B127" i="11"/>
  <c r="B135" i="11" s="1"/>
  <c r="B136" i="11" s="1"/>
  <c r="D127" i="11"/>
  <c r="D135" i="11" s="1"/>
  <c r="U128" i="11"/>
  <c r="U129" i="11"/>
  <c r="U130" i="11"/>
  <c r="U131" i="11"/>
  <c r="U132" i="11"/>
  <c r="U133" i="11"/>
  <c r="H135" i="11" a="1"/>
  <c r="H135" i="11" s="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B137" i="11"/>
  <c r="B150" i="11" s="1"/>
  <c r="B151" i="11" s="1"/>
  <c r="D137" i="11"/>
  <c r="D150" i="11" s="1"/>
  <c r="U138" i="11"/>
  <c r="U139" i="11"/>
  <c r="U140" i="11"/>
  <c r="U141" i="11"/>
  <c r="U142" i="11"/>
  <c r="U143" i="11"/>
  <c r="U144" i="11"/>
  <c r="U145" i="11"/>
  <c r="U146" i="11"/>
  <c r="U147" i="11"/>
  <c r="U148" i="11"/>
  <c r="H150" i="11"/>
  <c r="I150" i="11"/>
  <c r="J150" i="11"/>
  <c r="K150" i="11"/>
  <c r="L150" i="11"/>
  <c r="M150" i="11"/>
  <c r="N150" i="11"/>
  <c r="O150" i="11"/>
  <c r="P150" i="11"/>
  <c r="Q150" i="11"/>
  <c r="R150" i="11"/>
  <c r="S150" i="11"/>
  <c r="T150" i="11"/>
  <c r="B152" i="11"/>
  <c r="B162" i="11" s="1"/>
  <c r="B163" i="11" s="1"/>
  <c r="D152" i="11"/>
  <c r="D162" i="11" s="1"/>
  <c r="U153" i="11"/>
  <c r="U154" i="11"/>
  <c r="U155" i="11"/>
  <c r="U156" i="11"/>
  <c r="U157" i="11"/>
  <c r="U158" i="11"/>
  <c r="U159" i="11"/>
  <c r="U160" i="11"/>
  <c r="H162" i="11"/>
  <c r="I162" i="11"/>
  <c r="J162" i="11"/>
  <c r="K162" i="11"/>
  <c r="L162" i="11"/>
  <c r="M162" i="11"/>
  <c r="N162" i="11"/>
  <c r="O162" i="11"/>
  <c r="P162" i="11"/>
  <c r="Q162" i="11"/>
  <c r="R162" i="11"/>
  <c r="S162" i="11"/>
  <c r="T162" i="11"/>
  <c r="B164" i="11"/>
  <c r="B184" i="11" s="1"/>
  <c r="B185" i="11" s="1"/>
  <c r="D164" i="11"/>
  <c r="D184" i="11" s="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H184" i="11"/>
  <c r="I184" i="11"/>
  <c r="J184" i="11"/>
  <c r="K184" i="11"/>
  <c r="L184" i="11"/>
  <c r="M184" i="11"/>
  <c r="N184" i="11"/>
  <c r="O184" i="11"/>
  <c r="P184" i="11"/>
  <c r="Q184" i="11"/>
  <c r="R184" i="11"/>
  <c r="S184" i="11"/>
  <c r="T184" i="11"/>
  <c r="B186" i="11"/>
  <c r="B193" i="11" s="1"/>
  <c r="B200" i="11" s="1"/>
  <c r="D186" i="11"/>
  <c r="D193" i="11" s="1"/>
  <c r="U187" i="11"/>
  <c r="U188" i="11"/>
  <c r="U189" i="11"/>
  <c r="U190" i="11"/>
  <c r="U191" i="11"/>
  <c r="H193" i="11"/>
  <c r="I193" i="11"/>
  <c r="J193" i="11"/>
  <c r="K193" i="11"/>
  <c r="L193" i="11"/>
  <c r="M193" i="11"/>
  <c r="N193" i="11"/>
  <c r="O193" i="11"/>
  <c r="P193" i="11"/>
  <c r="Q193" i="11"/>
  <c r="R193" i="11"/>
  <c r="S193" i="11"/>
  <c r="T193" i="11"/>
  <c r="F197" i="11"/>
  <c r="U197" i="11"/>
  <c r="B201" i="11"/>
  <c r="D201" i="11"/>
  <c r="D205" i="11" s="1"/>
  <c r="U202" i="11"/>
  <c r="U203" i="11"/>
  <c r="B205" i="11"/>
  <c r="B206" i="11" s="1"/>
  <c r="H205" i="11"/>
  <c r="I205" i="11"/>
  <c r="J205" i="11"/>
  <c r="K205" i="11"/>
  <c r="L205" i="11"/>
  <c r="M205" i="11"/>
  <c r="N205" i="11"/>
  <c r="O205" i="11"/>
  <c r="P205" i="11"/>
  <c r="Q205" i="11"/>
  <c r="R205" i="11"/>
  <c r="S205" i="11"/>
  <c r="T205" i="11"/>
  <c r="B207" i="11"/>
  <c r="B213" i="11" s="1"/>
  <c r="B214" i="11" s="1"/>
  <c r="D207" i="11"/>
  <c r="D213" i="11" s="1"/>
  <c r="U208" i="11"/>
  <c r="U209" i="11"/>
  <c r="U210" i="11"/>
  <c r="T558" i="2" s="1"/>
  <c r="U211" i="11"/>
  <c r="H213" i="11"/>
  <c r="I213" i="11"/>
  <c r="J213" i="11"/>
  <c r="K213" i="11"/>
  <c r="L213" i="11"/>
  <c r="M213" i="11"/>
  <c r="N213" i="11"/>
  <c r="O213" i="11"/>
  <c r="P213" i="11"/>
  <c r="Q213" i="11"/>
  <c r="R213" i="11"/>
  <c r="S213" i="11"/>
  <c r="T213" i="11"/>
  <c r="B215" i="11"/>
  <c r="B218" i="11" s="1"/>
  <c r="B219" i="11" s="1"/>
  <c r="D215" i="11"/>
  <c r="D218" i="11" s="1"/>
  <c r="U216" i="11"/>
  <c r="U218" i="11" s="1"/>
  <c r="H218" i="11"/>
  <c r="I218" i="11"/>
  <c r="J218" i="11"/>
  <c r="K218" i="11"/>
  <c r="L218" i="11"/>
  <c r="M218" i="11"/>
  <c r="N218" i="11"/>
  <c r="O218" i="11"/>
  <c r="P218" i="11"/>
  <c r="Q218" i="11"/>
  <c r="R218" i="11"/>
  <c r="S218" i="11"/>
  <c r="T218" i="11"/>
  <c r="D222" i="11"/>
  <c r="D223" i="11"/>
  <c r="F226" i="11"/>
  <c r="G226" i="11"/>
  <c r="U226" i="11"/>
  <c r="N220" i="11" l="1"/>
  <c r="U102" i="11"/>
  <c r="U205" i="11"/>
  <c r="T10" i="11"/>
  <c r="G9" i="11" s="1"/>
  <c r="E226" i="11"/>
  <c r="U213" i="11"/>
  <c r="U184" i="11"/>
  <c r="U30" i="11"/>
  <c r="K220" i="11"/>
  <c r="R220" i="11"/>
  <c r="U193" i="11"/>
  <c r="U162" i="11"/>
  <c r="U135" i="11"/>
  <c r="U125" i="11"/>
  <c r="U81" i="11"/>
  <c r="T556" i="2"/>
  <c r="U150" i="11"/>
  <c r="U93" i="11"/>
  <c r="J220" i="11"/>
  <c r="U116" i="11"/>
  <c r="U38" i="11"/>
  <c r="L40" i="11"/>
  <c r="P40" i="11"/>
  <c r="T40" i="11"/>
  <c r="I40" i="11"/>
  <c r="M40" i="11"/>
  <c r="Q40" i="11"/>
  <c r="J40" i="11"/>
  <c r="N40" i="11"/>
  <c r="R40" i="11"/>
  <c r="K40" i="11"/>
  <c r="S40" i="11"/>
  <c r="O40" i="11"/>
  <c r="B42" i="11"/>
  <c r="B41" i="11"/>
  <c r="I195" i="11"/>
  <c r="I230" i="11" s="1"/>
  <c r="I234" i="11" s="1"/>
  <c r="M195" i="11"/>
  <c r="M230" i="11" s="1"/>
  <c r="M234" i="11" s="1"/>
  <c r="Q195" i="11"/>
  <c r="Q230" i="11" s="1"/>
  <c r="Q234" i="11" s="1"/>
  <c r="J195" i="11"/>
  <c r="J230" i="11" s="1"/>
  <c r="J234" i="11" s="1"/>
  <c r="N195" i="11"/>
  <c r="N230" i="11" s="1"/>
  <c r="N234" i="11" s="1"/>
  <c r="R195" i="11"/>
  <c r="R230" i="11" s="1"/>
  <c r="R234" i="11" s="1"/>
  <c r="K195" i="11"/>
  <c r="K230" i="11" s="1"/>
  <c r="K234" i="11" s="1"/>
  <c r="O195" i="11"/>
  <c r="O230" i="11" s="1"/>
  <c r="O234" i="11" s="1"/>
  <c r="S195" i="11"/>
  <c r="S230" i="11" s="1"/>
  <c r="S234" i="11" s="1"/>
  <c r="L195" i="11"/>
  <c r="L230" i="11" s="1"/>
  <c r="L234" i="11" s="1"/>
  <c r="T195" i="11"/>
  <c r="T230" i="11" s="1"/>
  <c r="T234" i="11" s="1"/>
  <c r="P195" i="11"/>
  <c r="P230" i="11" s="1"/>
  <c r="P234" i="11" s="1"/>
  <c r="Q220" i="11"/>
  <c r="M220" i="11"/>
  <c r="I220" i="11"/>
  <c r="E197" i="11"/>
  <c r="R4" i="11"/>
  <c r="T220" i="11"/>
  <c r="P220" i="11"/>
  <c r="L220" i="11"/>
  <c r="S220" i="11"/>
  <c r="O220" i="11"/>
  <c r="B40" i="11"/>
  <c r="U40" i="11" l="1"/>
  <c r="T552" i="2" s="1"/>
  <c r="B195" i="11"/>
  <c r="U220" i="11"/>
  <c r="R198" i="11"/>
  <c r="R199" i="11" s="1"/>
  <c r="Q198" i="11"/>
  <c r="Q199" i="11" s="1"/>
  <c r="U195" i="11"/>
  <c r="T553" i="2" s="1"/>
  <c r="J198" i="11"/>
  <c r="Q222" i="11"/>
  <c r="Q227" i="11" s="1"/>
  <c r="S222" i="11"/>
  <c r="S227" i="11" s="1"/>
  <c r="S198" i="11"/>
  <c r="S199" i="11" s="1"/>
  <c r="I198" i="11"/>
  <c r="K198" i="11"/>
  <c r="K199" i="11" s="1"/>
  <c r="N198" i="11"/>
  <c r="N199" i="11" s="1"/>
  <c r="T198" i="11"/>
  <c r="P198" i="11"/>
  <c r="P199" i="11" s="1"/>
  <c r="R3" i="11"/>
  <c r="R10" i="11" s="1"/>
  <c r="Q4" i="11"/>
  <c r="O198" i="11"/>
  <c r="O199" i="11" s="1"/>
  <c r="M198" i="11"/>
  <c r="M199" i="11" s="1"/>
  <c r="O222" i="11"/>
  <c r="O227" i="11" s="1"/>
  <c r="L198" i="11"/>
  <c r="L199" i="11" s="1"/>
  <c r="R222" i="11" l="1"/>
  <c r="R227" i="11" s="1"/>
  <c r="U198" i="11"/>
  <c r="U199" i="11" s="1"/>
  <c r="U222" i="11"/>
  <c r="U227" i="11" s="1"/>
  <c r="M222" i="11"/>
  <c r="M227" i="11" s="1"/>
  <c r="J199" i="11"/>
  <c r="J222" i="11" s="1"/>
  <c r="J227" i="11" s="1"/>
  <c r="T199" i="11"/>
  <c r="T222" i="11" s="1"/>
  <c r="T227" i="11" s="1"/>
  <c r="P4" i="11"/>
  <c r="Q3" i="11"/>
  <c r="Q10" i="11" s="1"/>
  <c r="N222" i="11"/>
  <c r="N227" i="11" s="1"/>
  <c r="B198" i="11"/>
  <c r="B197" i="11" s="1"/>
  <c r="I199" i="11"/>
  <c r="I222" i="11" s="1"/>
  <c r="K222" i="11"/>
  <c r="K227" i="11" s="1"/>
  <c r="P222" i="11"/>
  <c r="P227" i="11" s="1"/>
  <c r="L222" i="11"/>
  <c r="L227" i="11" s="1"/>
  <c r="P3" i="11" l="1"/>
  <c r="P10" i="11" s="1"/>
  <c r="O4" i="11"/>
  <c r="B220" i="11"/>
  <c r="B221" i="11" s="1"/>
  <c r="B222" i="11"/>
  <c r="B223" i="11" s="1"/>
  <c r="I223" i="11"/>
  <c r="J223" i="11" s="1"/>
  <c r="K223" i="11" s="1"/>
  <c r="L223" i="11" s="1"/>
  <c r="M223" i="11" s="1"/>
  <c r="N223" i="11" s="1"/>
  <c r="O223" i="11" s="1"/>
  <c r="P223" i="11" s="1"/>
  <c r="Q223" i="11" s="1"/>
  <c r="R223" i="11" s="1"/>
  <c r="S223" i="11" s="1"/>
  <c r="T223" i="11" s="1"/>
  <c r="U223" i="11" s="1"/>
  <c r="I227" i="11"/>
  <c r="O3" i="11" l="1"/>
  <c r="O10" i="11" s="1"/>
  <c r="N4" i="11"/>
  <c r="N3" i="11" l="1"/>
  <c r="N10" i="11" s="1"/>
  <c r="M4" i="11"/>
  <c r="L4" i="11" l="1"/>
  <c r="M3" i="11"/>
  <c r="M10" i="11" s="1"/>
  <c r="L3" i="11" l="1"/>
  <c r="L10" i="11" s="1"/>
  <c r="K4" i="11"/>
  <c r="K3" i="11" l="1"/>
  <c r="K10" i="11" s="1"/>
  <c r="J4" i="11"/>
  <c r="J3" i="11" l="1"/>
  <c r="J10" i="11" s="1"/>
  <c r="I4" i="11"/>
  <c r="E14" i="1"/>
  <c r="Q4" i="1"/>
  <c r="E13" i="1"/>
  <c r="P4" i="1"/>
  <c r="I3" i="11" l="1"/>
  <c r="I10" i="11" s="1"/>
  <c r="C7" i="4"/>
  <c r="C8" i="4"/>
  <c r="I4" i="1"/>
  <c r="L4" i="1"/>
  <c r="J4" i="1"/>
  <c r="K4" i="1"/>
  <c r="O4" i="1"/>
  <c r="G4" i="1"/>
  <c r="N4" i="1"/>
  <c r="H4" i="1"/>
  <c r="F4" i="1"/>
  <c r="M4" i="1"/>
  <c r="S549" i="2" l="1"/>
  <c r="S548" i="2" l="1"/>
  <c r="S537" i="2"/>
  <c r="S526" i="2"/>
  <c r="S515" i="2"/>
  <c r="S504" i="2"/>
  <c r="S493" i="2"/>
  <c r="S482" i="2"/>
  <c r="S471" i="2"/>
  <c r="S460" i="2"/>
  <c r="S449" i="2"/>
  <c r="S438" i="2"/>
  <c r="S427" i="2"/>
  <c r="S416" i="2"/>
  <c r="S405" i="2"/>
  <c r="S394" i="2"/>
  <c r="S383" i="2"/>
  <c r="S372" i="2"/>
  <c r="S361" i="2"/>
  <c r="S350" i="2"/>
  <c r="S339" i="2"/>
  <c r="S328" i="2"/>
  <c r="S317" i="2"/>
  <c r="S306" i="2"/>
  <c r="S295" i="2"/>
  <c r="S284" i="2"/>
  <c r="S273" i="2"/>
  <c r="S262" i="2"/>
  <c r="S251" i="2"/>
  <c r="S240" i="2"/>
  <c r="S229" i="2"/>
  <c r="S218" i="2"/>
  <c r="S207" i="2"/>
  <c r="S196" i="2"/>
  <c r="S185" i="2"/>
  <c r="S174" i="2"/>
  <c r="S163" i="2"/>
  <c r="S152" i="2"/>
  <c r="S141" i="2"/>
  <c r="S130" i="2"/>
  <c r="S119" i="2"/>
  <c r="S108" i="2"/>
  <c r="S97" i="2"/>
  <c r="S86" i="2"/>
  <c r="S75" i="2"/>
  <c r="S64" i="2"/>
  <c r="S53" i="2"/>
  <c r="S42" i="2"/>
  <c r="S31" i="2"/>
  <c r="S20" i="2"/>
  <c r="C16" i="4" l="1"/>
  <c r="C13" i="4"/>
  <c r="C11" i="4"/>
  <c r="C10" i="4"/>
  <c r="T555" i="2" l="1"/>
  <c r="T557" i="2" s="1"/>
  <c r="H3" i="2" l="1"/>
  <c r="H2" i="2"/>
  <c r="I2" i="2" s="1"/>
  <c r="J2" i="2" s="1"/>
  <c r="K2" i="2" s="1"/>
  <c r="L2" i="2" s="1"/>
  <c r="M2" i="2" s="1"/>
  <c r="N2" i="2" s="1"/>
  <c r="O2" i="2" s="1"/>
  <c r="P2" i="2" l="1"/>
  <c r="Q2" i="2" s="1"/>
  <c r="R2" i="2" s="1"/>
  <c r="H1" i="2"/>
  <c r="I3" i="2"/>
  <c r="H8" i="2"/>
  <c r="J3" i="2" l="1"/>
  <c r="K3" i="2" s="1"/>
  <c r="L3" i="2" s="1"/>
  <c r="M3" i="2" s="1"/>
  <c r="N3" i="2" s="1"/>
  <c r="O3" i="2" s="1"/>
  <c r="I1" i="2"/>
  <c r="I8" i="2"/>
  <c r="O1" i="2" l="1"/>
  <c r="O8" i="2"/>
  <c r="P3" i="2"/>
  <c r="Q3" i="2" s="1"/>
  <c r="R3" i="2" s="1"/>
  <c r="F6" i="2" s="1"/>
  <c r="N1" i="2"/>
  <c r="N8" i="2"/>
  <c r="M8" i="2"/>
  <c r="M1" i="2"/>
  <c r="L8" i="2"/>
  <c r="L1" i="2"/>
  <c r="K8" i="2"/>
  <c r="K1" i="2"/>
  <c r="J1" i="2"/>
  <c r="J8" i="2"/>
  <c r="G1" i="2"/>
  <c r="E11" i="1"/>
  <c r="E5" i="1"/>
  <c r="E8" i="1"/>
  <c r="E7" i="1"/>
  <c r="D18" i="2"/>
  <c r="D5" i="1"/>
  <c r="E9" i="1"/>
  <c r="E12" i="1"/>
  <c r="E10" i="1"/>
  <c r="E6" i="1"/>
  <c r="R8" i="2" l="1"/>
  <c r="R1" i="2"/>
  <c r="F5" i="2"/>
  <c r="Q8" i="2"/>
  <c r="Q1" i="2"/>
  <c r="P8" i="2"/>
  <c r="P1" i="2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2" i="4"/>
  <c r="B5" i="1" l="1"/>
  <c r="A5" i="1"/>
  <c r="C18" i="4"/>
  <c r="C14" i="4"/>
  <c r="C19" i="4" s="1"/>
  <c r="B6" i="1" l="1"/>
  <c r="A6" i="1"/>
  <c r="D31" i="2"/>
  <c r="D42" i="2" s="1"/>
  <c r="D53" i="2" s="1"/>
  <c r="D64" i="2" s="1"/>
  <c r="D75" i="2" s="1"/>
  <c r="D86" i="2" s="1"/>
  <c r="D97" i="2" s="1"/>
  <c r="D108" i="2" s="1"/>
  <c r="D119" i="2" s="1"/>
  <c r="D130" i="2" s="1"/>
  <c r="D141" i="2" s="1"/>
  <c r="D152" i="2" s="1"/>
  <c r="D163" i="2" s="1"/>
  <c r="D174" i="2" s="1"/>
  <c r="D185" i="2" s="1"/>
  <c r="D196" i="2" s="1"/>
  <c r="D207" i="2" s="1"/>
  <c r="D218" i="2" s="1"/>
  <c r="D229" i="2" s="1"/>
  <c r="D240" i="2" s="1"/>
  <c r="D251" i="2" s="1"/>
  <c r="D262" i="2" s="1"/>
  <c r="D273" i="2" s="1"/>
  <c r="D284" i="2" s="1"/>
  <c r="D295" i="2" s="1"/>
  <c r="D306" i="2" s="1"/>
  <c r="D317" i="2" s="1"/>
  <c r="D328" i="2" s="1"/>
  <c r="D339" i="2" s="1"/>
  <c r="D350" i="2" s="1"/>
  <c r="D361" i="2" s="1"/>
  <c r="D372" i="2" s="1"/>
  <c r="D383" i="2" s="1"/>
  <c r="D394" i="2" s="1"/>
  <c r="D405" i="2" s="1"/>
  <c r="D416" i="2" s="1"/>
  <c r="D427" i="2" s="1"/>
  <c r="D438" i="2" s="1"/>
  <c r="D449" i="2" s="1"/>
  <c r="D460" i="2" s="1"/>
  <c r="D471" i="2" s="1"/>
  <c r="D482" i="2" s="1"/>
  <c r="D493" i="2" s="1"/>
  <c r="D504" i="2" s="1"/>
  <c r="D515" i="2" s="1"/>
  <c r="D526" i="2" s="1"/>
  <c r="D537" i="2" s="1"/>
  <c r="D30" i="2"/>
  <c r="D41" i="2" s="1"/>
  <c r="D52" i="2" s="1"/>
  <c r="D63" i="2" s="1"/>
  <c r="D74" i="2" s="1"/>
  <c r="D85" i="2" s="1"/>
  <c r="D96" i="2" s="1"/>
  <c r="D107" i="2" s="1"/>
  <c r="D118" i="2" s="1"/>
  <c r="D129" i="2" s="1"/>
  <c r="D140" i="2" s="1"/>
  <c r="D151" i="2" s="1"/>
  <c r="D162" i="2" s="1"/>
  <c r="D173" i="2" s="1"/>
  <c r="D184" i="2" s="1"/>
  <c r="D195" i="2" s="1"/>
  <c r="D206" i="2" s="1"/>
  <c r="D217" i="2" s="1"/>
  <c r="D228" i="2" s="1"/>
  <c r="D239" i="2" s="1"/>
  <c r="D250" i="2" s="1"/>
  <c r="D261" i="2" s="1"/>
  <c r="D272" i="2" s="1"/>
  <c r="D283" i="2" s="1"/>
  <c r="D294" i="2" s="1"/>
  <c r="D305" i="2" s="1"/>
  <c r="D316" i="2" s="1"/>
  <c r="D327" i="2" s="1"/>
  <c r="D338" i="2" s="1"/>
  <c r="D349" i="2" s="1"/>
  <c r="D360" i="2" s="1"/>
  <c r="D371" i="2" s="1"/>
  <c r="D382" i="2" s="1"/>
  <c r="D393" i="2" s="1"/>
  <c r="D404" i="2" s="1"/>
  <c r="D415" i="2" s="1"/>
  <c r="D426" i="2" s="1"/>
  <c r="D437" i="2" s="1"/>
  <c r="D448" i="2" s="1"/>
  <c r="D459" i="2" s="1"/>
  <c r="D470" i="2" s="1"/>
  <c r="D481" i="2" s="1"/>
  <c r="D492" i="2" s="1"/>
  <c r="D503" i="2" s="1"/>
  <c r="D514" i="2" s="1"/>
  <c r="D525" i="2" s="1"/>
  <c r="D536" i="2" s="1"/>
  <c r="D547" i="2" s="1"/>
  <c r="D559" i="2" s="1"/>
  <c r="D29" i="2"/>
  <c r="D28" i="2"/>
  <c r="D27" i="2"/>
  <c r="D26" i="2"/>
  <c r="D25" i="2"/>
  <c r="D24" i="2"/>
  <c r="D23" i="2"/>
  <c r="D22" i="2"/>
  <c r="D21" i="2"/>
  <c r="D32" i="2" l="1"/>
  <c r="D33" i="2"/>
  <c r="D34" i="2"/>
  <c r="D35" i="2"/>
  <c r="D36" i="2"/>
  <c r="D37" i="2"/>
  <c r="D38" i="2"/>
  <c r="D39" i="2"/>
  <c r="D43" i="2"/>
  <c r="D40" i="2"/>
  <c r="B7" i="1"/>
  <c r="A7" i="1"/>
  <c r="F9" i="2"/>
  <c r="C18" i="2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F10" i="2"/>
  <c r="F27" i="2"/>
  <c r="F32" i="2"/>
  <c r="F21" i="2"/>
  <c r="F29" i="2"/>
  <c r="F43" i="2"/>
  <c r="F37" i="2"/>
  <c r="F33" i="2"/>
  <c r="F24" i="2"/>
  <c r="F35" i="2"/>
  <c r="F26" i="2"/>
  <c r="F34" i="2"/>
  <c r="F22" i="2"/>
  <c r="F36" i="2"/>
  <c r="F23" i="2"/>
  <c r="F40" i="2"/>
  <c r="F28" i="2"/>
  <c r="F11" i="2"/>
  <c r="F39" i="2"/>
  <c r="F38" i="2"/>
  <c r="F25" i="2"/>
  <c r="F14" i="2"/>
  <c r="D50" i="2" l="1"/>
  <c r="D54" i="2"/>
  <c r="D49" i="2"/>
  <c r="D48" i="2"/>
  <c r="D47" i="2"/>
  <c r="D46" i="2"/>
  <c r="D45" i="2"/>
  <c r="D44" i="2"/>
  <c r="D51" i="2"/>
  <c r="B8" i="1"/>
  <c r="A8" i="1"/>
  <c r="F4" i="2"/>
  <c r="A10" i="2"/>
  <c r="A11" i="2" s="1"/>
  <c r="C10" i="2"/>
  <c r="C11" i="2"/>
  <c r="C12" i="2"/>
  <c r="J12" i="2" s="1"/>
  <c r="C13" i="2"/>
  <c r="C14" i="2"/>
  <c r="C15" i="2"/>
  <c r="C16" i="2"/>
  <c r="C17" i="2"/>
  <c r="G8" i="2"/>
  <c r="F44" i="2"/>
  <c r="F48" i="2"/>
  <c r="F46" i="2"/>
  <c r="F50" i="2"/>
  <c r="F49" i="2"/>
  <c r="F54" i="2"/>
  <c r="F47" i="2"/>
  <c r="F45" i="2"/>
  <c r="F51" i="2"/>
  <c r="Q12" i="2" l="1"/>
  <c r="Q11" i="2"/>
  <c r="R11" i="2"/>
  <c r="S11" i="2" s="1"/>
  <c r="Q14" i="2"/>
  <c r="R14" i="2"/>
  <c r="Q10" i="2"/>
  <c r="G10" i="2"/>
  <c r="R10" i="2"/>
  <c r="R12" i="2"/>
  <c r="R13" i="2"/>
  <c r="O12" i="2"/>
  <c r="P12" i="2"/>
  <c r="Q13" i="2"/>
  <c r="N14" i="2"/>
  <c r="O14" i="2"/>
  <c r="P14" i="2"/>
  <c r="N10" i="2"/>
  <c r="O10" i="2"/>
  <c r="P10" i="2"/>
  <c r="N11" i="2"/>
  <c r="P11" i="2"/>
  <c r="O11" i="2"/>
  <c r="O13" i="2"/>
  <c r="P13" i="2"/>
  <c r="N12" i="2"/>
  <c r="N13" i="2"/>
  <c r="M12" i="2"/>
  <c r="L14" i="2"/>
  <c r="M14" i="2"/>
  <c r="L12" i="2"/>
  <c r="L11" i="2"/>
  <c r="M11" i="2"/>
  <c r="L10" i="2"/>
  <c r="M10" i="2"/>
  <c r="M13" i="2"/>
  <c r="K12" i="2"/>
  <c r="L13" i="2"/>
  <c r="J14" i="2"/>
  <c r="K14" i="2"/>
  <c r="J10" i="2"/>
  <c r="K10" i="2"/>
  <c r="J11" i="2"/>
  <c r="K11" i="2"/>
  <c r="K13" i="2"/>
  <c r="J13" i="2"/>
  <c r="I13" i="2"/>
  <c r="H14" i="2"/>
  <c r="I14" i="2"/>
  <c r="G12" i="2"/>
  <c r="I12" i="2"/>
  <c r="H11" i="2"/>
  <c r="I11" i="2"/>
  <c r="H10" i="2"/>
  <c r="I10" i="2"/>
  <c r="H12" i="2"/>
  <c r="H13" i="2"/>
  <c r="D55" i="2"/>
  <c r="D56" i="2"/>
  <c r="D57" i="2"/>
  <c r="D58" i="2"/>
  <c r="D59" i="2"/>
  <c r="D60" i="2"/>
  <c r="D65" i="2"/>
  <c r="D61" i="2"/>
  <c r="D62" i="2"/>
  <c r="B9" i="1"/>
  <c r="A9" i="1"/>
  <c r="F549" i="2"/>
  <c r="F56" i="2"/>
  <c r="F12" i="2"/>
  <c r="F65" i="2"/>
  <c r="F57" i="2"/>
  <c r="F60" i="2"/>
  <c r="F13" i="2"/>
  <c r="F55" i="2"/>
  <c r="F17" i="2"/>
  <c r="F62" i="2"/>
  <c r="F59" i="2"/>
  <c r="F61" i="2"/>
  <c r="F58" i="2"/>
  <c r="F16" i="2"/>
  <c r="F15" i="2"/>
  <c r="F18" i="2"/>
  <c r="S10" i="2" l="1"/>
  <c r="S12" i="2"/>
  <c r="D71" i="2"/>
  <c r="D70" i="2"/>
  <c r="D69" i="2"/>
  <c r="D68" i="2"/>
  <c r="D67" i="2"/>
  <c r="D72" i="2"/>
  <c r="D76" i="2"/>
  <c r="D66" i="2"/>
  <c r="D73" i="2"/>
  <c r="B10" i="1"/>
  <c r="A10" i="1"/>
  <c r="A12" i="2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F70" i="2"/>
  <c r="F71" i="2"/>
  <c r="F76" i="2"/>
  <c r="F67" i="2"/>
  <c r="F68" i="2"/>
  <c r="F66" i="2"/>
  <c r="F73" i="2"/>
  <c r="F72" i="2"/>
  <c r="F69" i="2"/>
  <c r="R15" i="2" l="1"/>
  <c r="Q15" i="2"/>
  <c r="P15" i="2"/>
  <c r="O15" i="2"/>
  <c r="N15" i="2"/>
  <c r="M15" i="2"/>
  <c r="L15" i="2"/>
  <c r="K15" i="2"/>
  <c r="I15" i="2"/>
  <c r="J15" i="2"/>
  <c r="H15" i="2"/>
  <c r="D77" i="2"/>
  <c r="D87" i="2"/>
  <c r="D83" i="2"/>
  <c r="D79" i="2"/>
  <c r="D80" i="2"/>
  <c r="D81" i="2"/>
  <c r="D78" i="2"/>
  <c r="D82" i="2"/>
  <c r="D84" i="2"/>
  <c r="B11" i="1"/>
  <c r="A11" i="1"/>
  <c r="F31" i="2"/>
  <c r="A32" i="2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F79" i="2"/>
  <c r="F78" i="2"/>
  <c r="F87" i="2"/>
  <c r="F81" i="2"/>
  <c r="F83" i="2"/>
  <c r="F77" i="2"/>
  <c r="F82" i="2"/>
  <c r="F84" i="2"/>
  <c r="F80" i="2"/>
  <c r="R16" i="2" l="1"/>
  <c r="Q16" i="2"/>
  <c r="O16" i="2"/>
  <c r="P16" i="2"/>
  <c r="N16" i="2"/>
  <c r="M16" i="2"/>
  <c r="L16" i="2"/>
  <c r="K16" i="2"/>
  <c r="I16" i="2"/>
  <c r="J16" i="2"/>
  <c r="H16" i="2"/>
  <c r="D93" i="2"/>
  <c r="D89" i="2"/>
  <c r="D90" i="2"/>
  <c r="D94" i="2"/>
  <c r="D92" i="2"/>
  <c r="D91" i="2"/>
  <c r="D98" i="2"/>
  <c r="D88" i="2"/>
  <c r="D95" i="2"/>
  <c r="B12" i="1"/>
  <c r="A12" i="1"/>
  <c r="G11" i="2"/>
  <c r="F42" i="2"/>
  <c r="A43" i="2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C38" i="2"/>
  <c r="J38" i="2" s="1"/>
  <c r="C33" i="2"/>
  <c r="C37" i="2"/>
  <c r="C35" i="2"/>
  <c r="C34" i="2"/>
  <c r="C36" i="2"/>
  <c r="C32" i="2"/>
  <c r="C39" i="2"/>
  <c r="C40" i="2"/>
  <c r="F95" i="2"/>
  <c r="F90" i="2"/>
  <c r="F91" i="2"/>
  <c r="F92" i="2"/>
  <c r="F93" i="2"/>
  <c r="F88" i="2"/>
  <c r="F89" i="2"/>
  <c r="F94" i="2"/>
  <c r="F98" i="2"/>
  <c r="Q36" i="2" l="1"/>
  <c r="R36" i="2"/>
  <c r="Q33" i="2"/>
  <c r="R33" i="2"/>
  <c r="R38" i="2"/>
  <c r="Q32" i="2"/>
  <c r="R32" i="2"/>
  <c r="Q37" i="2"/>
  <c r="R37" i="2"/>
  <c r="Q34" i="2"/>
  <c r="R34" i="2"/>
  <c r="Q35" i="2"/>
  <c r="R35" i="2"/>
  <c r="R39" i="2"/>
  <c r="R17" i="2"/>
  <c r="Q38" i="2"/>
  <c r="Q39" i="2"/>
  <c r="Q17" i="2"/>
  <c r="O38" i="2"/>
  <c r="N34" i="2"/>
  <c r="O34" i="2"/>
  <c r="P34" i="2"/>
  <c r="N35" i="2"/>
  <c r="P35" i="2"/>
  <c r="O35" i="2"/>
  <c r="N36" i="2"/>
  <c r="P36" i="2"/>
  <c r="O36" i="2"/>
  <c r="N37" i="2"/>
  <c r="O37" i="2"/>
  <c r="P37" i="2"/>
  <c r="N33" i="2"/>
  <c r="O33" i="2"/>
  <c r="P33" i="2"/>
  <c r="P38" i="2"/>
  <c r="N32" i="2"/>
  <c r="P32" i="2"/>
  <c r="O32" i="2"/>
  <c r="O39" i="2"/>
  <c r="O17" i="2"/>
  <c r="P39" i="2"/>
  <c r="P17" i="2"/>
  <c r="N38" i="2"/>
  <c r="N39" i="2"/>
  <c r="N17" i="2"/>
  <c r="L35" i="2"/>
  <c r="M35" i="2"/>
  <c r="L37" i="2"/>
  <c r="M37" i="2"/>
  <c r="L33" i="2"/>
  <c r="M33" i="2"/>
  <c r="L36" i="2"/>
  <c r="M36" i="2"/>
  <c r="L32" i="2"/>
  <c r="M32" i="2"/>
  <c r="L34" i="2"/>
  <c r="M34" i="2"/>
  <c r="L38" i="2"/>
  <c r="M38" i="2"/>
  <c r="M17" i="2"/>
  <c r="M39" i="2"/>
  <c r="L17" i="2"/>
  <c r="L39" i="2"/>
  <c r="J32" i="2"/>
  <c r="K32" i="2"/>
  <c r="J35" i="2"/>
  <c r="K35" i="2"/>
  <c r="J37" i="2"/>
  <c r="K37" i="2"/>
  <c r="K38" i="2"/>
  <c r="J36" i="2"/>
  <c r="K36" i="2"/>
  <c r="J34" i="2"/>
  <c r="K34" i="2"/>
  <c r="J33" i="2"/>
  <c r="K33" i="2"/>
  <c r="K39" i="2"/>
  <c r="K17" i="2"/>
  <c r="I17" i="2"/>
  <c r="J39" i="2"/>
  <c r="J17" i="2"/>
  <c r="I39" i="2"/>
  <c r="H32" i="2"/>
  <c r="I32" i="2"/>
  <c r="H36" i="2"/>
  <c r="I36" i="2"/>
  <c r="H34" i="2"/>
  <c r="I34" i="2"/>
  <c r="H35" i="2"/>
  <c r="I35" i="2"/>
  <c r="H37" i="2"/>
  <c r="I37" i="2"/>
  <c r="H33" i="2"/>
  <c r="I33" i="2"/>
  <c r="H38" i="2"/>
  <c r="I38" i="2"/>
  <c r="H17" i="2"/>
  <c r="H39" i="2"/>
  <c r="D99" i="2"/>
  <c r="D109" i="2"/>
  <c r="D103" i="2"/>
  <c r="D105" i="2"/>
  <c r="D101" i="2"/>
  <c r="D100" i="2"/>
  <c r="D102" i="2"/>
  <c r="D104" i="2"/>
  <c r="D106" i="2"/>
  <c r="B13" i="1"/>
  <c r="A13" i="1"/>
  <c r="G33" i="2"/>
  <c r="G32" i="2"/>
  <c r="F53" i="2"/>
  <c r="A54" i="2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C46" i="2"/>
  <c r="C50" i="2"/>
  <c r="I50" i="2" s="1"/>
  <c r="C49" i="2"/>
  <c r="C48" i="2"/>
  <c r="C51" i="2"/>
  <c r="C47" i="2"/>
  <c r="C45" i="2"/>
  <c r="C44" i="2"/>
  <c r="C43" i="2"/>
  <c r="F101" i="2"/>
  <c r="F104" i="2"/>
  <c r="F103" i="2"/>
  <c r="F109" i="2"/>
  <c r="F102" i="2"/>
  <c r="F100" i="2"/>
  <c r="F99" i="2"/>
  <c r="F106" i="2"/>
  <c r="F105" i="2"/>
  <c r="Q47" i="2" l="1"/>
  <c r="R47" i="2"/>
  <c r="O50" i="2"/>
  <c r="Q49" i="2"/>
  <c r="R49" i="2"/>
  <c r="Q43" i="2"/>
  <c r="R43" i="2"/>
  <c r="Q46" i="2"/>
  <c r="R46" i="2"/>
  <c r="P50" i="2"/>
  <c r="Q45" i="2"/>
  <c r="R45" i="2"/>
  <c r="Q44" i="2"/>
  <c r="R44" i="2"/>
  <c r="Q48" i="2"/>
  <c r="R48" i="2"/>
  <c r="R50" i="2"/>
  <c r="R51" i="2"/>
  <c r="R18" i="2"/>
  <c r="R40" i="2"/>
  <c r="R41" i="2" s="1"/>
  <c r="Q50" i="2"/>
  <c r="Q51" i="2"/>
  <c r="Q40" i="2"/>
  <c r="Q41" i="2" s="1"/>
  <c r="Q18" i="2"/>
  <c r="Q19" i="2" s="1"/>
  <c r="N43" i="2"/>
  <c r="O43" i="2"/>
  <c r="P43" i="2"/>
  <c r="N44" i="2"/>
  <c r="P44" i="2"/>
  <c r="O44" i="2"/>
  <c r="N48" i="2"/>
  <c r="P48" i="2"/>
  <c r="O48" i="2"/>
  <c r="N46" i="2"/>
  <c r="O46" i="2"/>
  <c r="P46" i="2"/>
  <c r="N45" i="2"/>
  <c r="O45" i="2"/>
  <c r="P45" i="2"/>
  <c r="N47" i="2"/>
  <c r="P47" i="2"/>
  <c r="O47" i="2"/>
  <c r="N49" i="2"/>
  <c r="O49" i="2"/>
  <c r="P49" i="2"/>
  <c r="P40" i="2"/>
  <c r="P41" i="2" s="1"/>
  <c r="O51" i="2"/>
  <c r="O40" i="2"/>
  <c r="O41" i="2" s="1"/>
  <c r="P18" i="2"/>
  <c r="P51" i="2"/>
  <c r="O18" i="2"/>
  <c r="O19" i="2" s="1"/>
  <c r="N50" i="2"/>
  <c r="N18" i="2"/>
  <c r="N40" i="2"/>
  <c r="N41" i="2" s="1"/>
  <c r="N51" i="2"/>
  <c r="S32" i="2"/>
  <c r="S33" i="2"/>
  <c r="L43" i="2"/>
  <c r="M43" i="2"/>
  <c r="L44" i="2"/>
  <c r="M44" i="2"/>
  <c r="L45" i="2"/>
  <c r="M45" i="2"/>
  <c r="L47" i="2"/>
  <c r="M47" i="2"/>
  <c r="L48" i="2"/>
  <c r="M48" i="2"/>
  <c r="L49" i="2"/>
  <c r="M49" i="2"/>
  <c r="L50" i="2"/>
  <c r="L46" i="2"/>
  <c r="M46" i="2"/>
  <c r="M50" i="2"/>
  <c r="M51" i="2"/>
  <c r="M18" i="2"/>
  <c r="M19" i="2" s="1"/>
  <c r="M40" i="2"/>
  <c r="M41" i="2" s="1"/>
  <c r="K50" i="2"/>
  <c r="L51" i="2"/>
  <c r="L18" i="2"/>
  <c r="L40" i="2"/>
  <c r="L41" i="2" s="1"/>
  <c r="J43" i="2"/>
  <c r="K43" i="2"/>
  <c r="J44" i="2"/>
  <c r="K44" i="2"/>
  <c r="J47" i="2"/>
  <c r="K47" i="2"/>
  <c r="J49" i="2"/>
  <c r="K49" i="2"/>
  <c r="J46" i="2"/>
  <c r="K46" i="2"/>
  <c r="J50" i="2"/>
  <c r="J48" i="2"/>
  <c r="K48" i="2"/>
  <c r="J45" i="2"/>
  <c r="K45" i="2"/>
  <c r="K18" i="2"/>
  <c r="K40" i="2"/>
  <c r="K41" i="2" s="1"/>
  <c r="K51" i="2"/>
  <c r="I18" i="2"/>
  <c r="I19" i="2" s="1"/>
  <c r="J18" i="2"/>
  <c r="J40" i="2"/>
  <c r="J41" i="2" s="1"/>
  <c r="J51" i="2"/>
  <c r="I51" i="2"/>
  <c r="I52" i="2" s="1"/>
  <c r="I40" i="2"/>
  <c r="I41" i="2" s="1"/>
  <c r="H50" i="2"/>
  <c r="H44" i="2"/>
  <c r="I44" i="2"/>
  <c r="H43" i="2"/>
  <c r="I43" i="2"/>
  <c r="H48" i="2"/>
  <c r="I48" i="2"/>
  <c r="H49" i="2"/>
  <c r="I49" i="2"/>
  <c r="H45" i="2"/>
  <c r="I45" i="2"/>
  <c r="H46" i="2"/>
  <c r="I46" i="2"/>
  <c r="H47" i="2"/>
  <c r="I47" i="2"/>
  <c r="H40" i="2"/>
  <c r="H41" i="2" s="1"/>
  <c r="H51" i="2"/>
  <c r="H18" i="2"/>
  <c r="D112" i="2"/>
  <c r="D116" i="2"/>
  <c r="D115" i="2"/>
  <c r="D113" i="2"/>
  <c r="D111" i="2"/>
  <c r="D114" i="2"/>
  <c r="D120" i="2"/>
  <c r="D110" i="2"/>
  <c r="G18" i="2"/>
  <c r="D117" i="2"/>
  <c r="B14" i="1"/>
  <c r="A14" i="1"/>
  <c r="G44" i="2"/>
  <c r="G34" i="2"/>
  <c r="S34" i="2" s="1"/>
  <c r="G45" i="2"/>
  <c r="G43" i="2"/>
  <c r="F64" i="2"/>
  <c r="A65" i="2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C58" i="2"/>
  <c r="C57" i="2"/>
  <c r="C55" i="2"/>
  <c r="C56" i="2"/>
  <c r="C54" i="2"/>
  <c r="C60" i="2"/>
  <c r="C59" i="2"/>
  <c r="C62" i="2"/>
  <c r="J62" i="2" s="1"/>
  <c r="C61" i="2"/>
  <c r="F110" i="2"/>
  <c r="F120" i="2"/>
  <c r="F111" i="2"/>
  <c r="F117" i="2"/>
  <c r="F112" i="2"/>
  <c r="F113" i="2"/>
  <c r="F115" i="2"/>
  <c r="F116" i="2"/>
  <c r="F114" i="2"/>
  <c r="P52" i="2" l="1"/>
  <c r="O52" i="2"/>
  <c r="R52" i="2"/>
  <c r="O62" i="2"/>
  <c r="Q56" i="2"/>
  <c r="R56" i="2"/>
  <c r="Q59" i="2"/>
  <c r="R59" i="2"/>
  <c r="Q55" i="2"/>
  <c r="R55" i="2"/>
  <c r="Q60" i="2"/>
  <c r="R60" i="2"/>
  <c r="Q57" i="2"/>
  <c r="R57" i="2"/>
  <c r="Q61" i="2"/>
  <c r="R61" i="2"/>
  <c r="Q54" i="2"/>
  <c r="R54" i="2"/>
  <c r="Q58" i="2"/>
  <c r="R58" i="2"/>
  <c r="R62" i="2"/>
  <c r="R19" i="2"/>
  <c r="S18" i="2"/>
  <c r="Q52" i="2"/>
  <c r="P62" i="2"/>
  <c r="Q62" i="2"/>
  <c r="N61" i="2"/>
  <c r="P61" i="2"/>
  <c r="O61" i="2"/>
  <c r="N60" i="2"/>
  <c r="P60" i="2"/>
  <c r="O60" i="2"/>
  <c r="N54" i="2"/>
  <c r="O54" i="2"/>
  <c r="P54" i="2"/>
  <c r="N59" i="2"/>
  <c r="O59" i="2"/>
  <c r="P59" i="2"/>
  <c r="N58" i="2"/>
  <c r="O58" i="2"/>
  <c r="P58" i="2"/>
  <c r="N55" i="2"/>
  <c r="P55" i="2"/>
  <c r="O55" i="2"/>
  <c r="N56" i="2"/>
  <c r="P56" i="2"/>
  <c r="O56" i="2"/>
  <c r="N57" i="2"/>
  <c r="O57" i="2"/>
  <c r="P57" i="2"/>
  <c r="N52" i="2"/>
  <c r="P19" i="2"/>
  <c r="N62" i="2"/>
  <c r="N19" i="2"/>
  <c r="S44" i="2"/>
  <c r="S43" i="2"/>
  <c r="S45" i="2"/>
  <c r="M52" i="2"/>
  <c r="K52" i="2"/>
  <c r="L55" i="2"/>
  <c r="M55" i="2"/>
  <c r="L57" i="2"/>
  <c r="M57" i="2"/>
  <c r="L52" i="2"/>
  <c r="L58" i="2"/>
  <c r="M58" i="2"/>
  <c r="L54" i="2"/>
  <c r="M54" i="2"/>
  <c r="L61" i="2"/>
  <c r="M61" i="2"/>
  <c r="M62" i="2"/>
  <c r="L60" i="2"/>
  <c r="M60" i="2"/>
  <c r="L56" i="2"/>
  <c r="M56" i="2"/>
  <c r="L59" i="2"/>
  <c r="M59" i="2"/>
  <c r="L62" i="2"/>
  <c r="L19" i="2"/>
  <c r="J57" i="2"/>
  <c r="K57" i="2"/>
  <c r="J61" i="2"/>
  <c r="J63" i="2" s="1"/>
  <c r="K61" i="2"/>
  <c r="J58" i="2"/>
  <c r="K58" i="2"/>
  <c r="J52" i="2"/>
  <c r="J60" i="2"/>
  <c r="K60" i="2"/>
  <c r="J54" i="2"/>
  <c r="K54" i="2"/>
  <c r="J56" i="2"/>
  <c r="K56" i="2"/>
  <c r="J59" i="2"/>
  <c r="K59" i="2"/>
  <c r="J55" i="2"/>
  <c r="K55" i="2"/>
  <c r="K62" i="2"/>
  <c r="K19" i="2"/>
  <c r="J19" i="2"/>
  <c r="H52" i="2"/>
  <c r="H60" i="2"/>
  <c r="I60" i="2"/>
  <c r="H55" i="2"/>
  <c r="I55" i="2"/>
  <c r="H61" i="2"/>
  <c r="I61" i="2"/>
  <c r="H62" i="2"/>
  <c r="I62" i="2"/>
  <c r="H56" i="2"/>
  <c r="I56" i="2"/>
  <c r="H57" i="2"/>
  <c r="I57" i="2"/>
  <c r="H59" i="2"/>
  <c r="I59" i="2"/>
  <c r="H54" i="2"/>
  <c r="I54" i="2"/>
  <c r="H58" i="2"/>
  <c r="I58" i="2"/>
  <c r="H19" i="2"/>
  <c r="D131" i="2"/>
  <c r="D122" i="2"/>
  <c r="D124" i="2"/>
  <c r="D126" i="2"/>
  <c r="D127" i="2"/>
  <c r="D125" i="2"/>
  <c r="D121" i="2"/>
  <c r="D123" i="2"/>
  <c r="D128" i="2"/>
  <c r="B15" i="1"/>
  <c r="A15" i="1"/>
  <c r="G55" i="2"/>
  <c r="G35" i="2"/>
  <c r="S35" i="2" s="1"/>
  <c r="G57" i="2"/>
  <c r="G46" i="2"/>
  <c r="S46" i="2" s="1"/>
  <c r="G13" i="2"/>
  <c r="S13" i="2" s="1"/>
  <c r="G56" i="2"/>
  <c r="G54" i="2"/>
  <c r="F75" i="2"/>
  <c r="A76" i="2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C71" i="2"/>
  <c r="C70" i="2"/>
  <c r="C67" i="2"/>
  <c r="C72" i="2"/>
  <c r="C66" i="2"/>
  <c r="C65" i="2"/>
  <c r="C69" i="2"/>
  <c r="C68" i="2"/>
  <c r="C73" i="2"/>
  <c r="F122" i="2"/>
  <c r="F128" i="2"/>
  <c r="F126" i="2"/>
  <c r="F123" i="2"/>
  <c r="F124" i="2"/>
  <c r="F127" i="2"/>
  <c r="F121" i="2"/>
  <c r="F125" i="2"/>
  <c r="F131" i="2"/>
  <c r="O63" i="2" l="1"/>
  <c r="R63" i="2"/>
  <c r="Q63" i="2"/>
  <c r="Q65" i="2"/>
  <c r="R65" i="2"/>
  <c r="Q70" i="2"/>
  <c r="R70" i="2"/>
  <c r="Q73" i="2"/>
  <c r="R73" i="2"/>
  <c r="Q66" i="2"/>
  <c r="R66" i="2"/>
  <c r="Q71" i="2"/>
  <c r="R71" i="2"/>
  <c r="Q68" i="2"/>
  <c r="R68" i="2"/>
  <c r="Q72" i="2"/>
  <c r="R72" i="2"/>
  <c r="Q69" i="2"/>
  <c r="R69" i="2"/>
  <c r="Q67" i="2"/>
  <c r="R67" i="2"/>
  <c r="P63" i="2"/>
  <c r="N63" i="2"/>
  <c r="N73" i="2"/>
  <c r="P73" i="2"/>
  <c r="O73" i="2"/>
  <c r="N71" i="2"/>
  <c r="P71" i="2"/>
  <c r="O71" i="2"/>
  <c r="N69" i="2"/>
  <c r="P69" i="2"/>
  <c r="O69" i="2"/>
  <c r="N65" i="2"/>
  <c r="O65" i="2"/>
  <c r="P65" i="2"/>
  <c r="N70" i="2"/>
  <c r="O70" i="2"/>
  <c r="P70" i="2"/>
  <c r="N68" i="2"/>
  <c r="O68" i="2"/>
  <c r="P68" i="2"/>
  <c r="N66" i="2"/>
  <c r="O66" i="2"/>
  <c r="P66" i="2"/>
  <c r="N72" i="2"/>
  <c r="P72" i="2"/>
  <c r="O72" i="2"/>
  <c r="N67" i="2"/>
  <c r="O67" i="2"/>
  <c r="P67" i="2"/>
  <c r="S57" i="2"/>
  <c r="S55" i="2"/>
  <c r="S54" i="2"/>
  <c r="S56" i="2"/>
  <c r="M63" i="2"/>
  <c r="L68" i="2"/>
  <c r="M68" i="2"/>
  <c r="L69" i="2"/>
  <c r="M69" i="2"/>
  <c r="L65" i="2"/>
  <c r="M65" i="2"/>
  <c r="L73" i="2"/>
  <c r="M73" i="2"/>
  <c r="L66" i="2"/>
  <c r="M66" i="2"/>
  <c r="L72" i="2"/>
  <c r="M72" i="2"/>
  <c r="L63" i="2"/>
  <c r="L70" i="2"/>
  <c r="M70" i="2"/>
  <c r="L67" i="2"/>
  <c r="M67" i="2"/>
  <c r="L71" i="2"/>
  <c r="M71" i="2"/>
  <c r="K63" i="2"/>
  <c r="J65" i="2"/>
  <c r="K65" i="2"/>
  <c r="J70" i="2"/>
  <c r="K70" i="2"/>
  <c r="J73" i="2"/>
  <c r="K73" i="2"/>
  <c r="J69" i="2"/>
  <c r="K69" i="2"/>
  <c r="J66" i="2"/>
  <c r="K66" i="2"/>
  <c r="J67" i="2"/>
  <c r="K67" i="2"/>
  <c r="J71" i="2"/>
  <c r="K71" i="2"/>
  <c r="J68" i="2"/>
  <c r="K68" i="2"/>
  <c r="J72" i="2"/>
  <c r="K72" i="2"/>
  <c r="H63" i="2"/>
  <c r="H65" i="2"/>
  <c r="I65" i="2"/>
  <c r="H66" i="2"/>
  <c r="I66" i="2"/>
  <c r="H71" i="2"/>
  <c r="I71" i="2"/>
  <c r="I63" i="2"/>
  <c r="H67" i="2"/>
  <c r="I67" i="2"/>
  <c r="H70" i="2"/>
  <c r="I70" i="2"/>
  <c r="H73" i="2"/>
  <c r="I73" i="2"/>
  <c r="H69" i="2"/>
  <c r="I69" i="2"/>
  <c r="H72" i="2"/>
  <c r="I72" i="2"/>
  <c r="H68" i="2"/>
  <c r="I68" i="2"/>
  <c r="D136" i="2"/>
  <c r="D135" i="2"/>
  <c r="D132" i="2"/>
  <c r="D138" i="2"/>
  <c r="D137" i="2"/>
  <c r="D133" i="2"/>
  <c r="D134" i="2"/>
  <c r="D142" i="2"/>
  <c r="D139" i="2"/>
  <c r="B16" i="1"/>
  <c r="A16" i="1"/>
  <c r="G68" i="2"/>
  <c r="G66" i="2"/>
  <c r="G67" i="2"/>
  <c r="G65" i="2"/>
  <c r="F86" i="2"/>
  <c r="A87" i="2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C78" i="2"/>
  <c r="C77" i="2"/>
  <c r="C80" i="2"/>
  <c r="C76" i="2"/>
  <c r="C84" i="2"/>
  <c r="C83" i="2"/>
  <c r="C82" i="2"/>
  <c r="C81" i="2"/>
  <c r="C79" i="2"/>
  <c r="F132" i="2"/>
  <c r="F136" i="2"/>
  <c r="F133" i="2"/>
  <c r="F137" i="2"/>
  <c r="F142" i="2"/>
  <c r="F135" i="2"/>
  <c r="F138" i="2"/>
  <c r="F134" i="2"/>
  <c r="F139" i="2"/>
  <c r="Q74" i="2" l="1"/>
  <c r="R74" i="2"/>
  <c r="Q82" i="2"/>
  <c r="R82" i="2"/>
  <c r="Q80" i="2"/>
  <c r="R80" i="2"/>
  <c r="Q83" i="2"/>
  <c r="R83" i="2"/>
  <c r="Q77" i="2"/>
  <c r="R77" i="2"/>
  <c r="Q79" i="2"/>
  <c r="R79" i="2"/>
  <c r="Q84" i="2"/>
  <c r="R84" i="2"/>
  <c r="Q78" i="2"/>
  <c r="R78" i="2"/>
  <c r="Q81" i="2"/>
  <c r="R81" i="2"/>
  <c r="Q76" i="2"/>
  <c r="R76" i="2"/>
  <c r="N74" i="2"/>
  <c r="N76" i="2"/>
  <c r="P76" i="2"/>
  <c r="O76" i="2"/>
  <c r="N80" i="2"/>
  <c r="O80" i="2"/>
  <c r="P80" i="2"/>
  <c r="N79" i="2"/>
  <c r="P79" i="2"/>
  <c r="O79" i="2"/>
  <c r="N81" i="2"/>
  <c r="O81" i="2"/>
  <c r="P81" i="2"/>
  <c r="O74" i="2"/>
  <c r="N78" i="2"/>
  <c r="P78" i="2"/>
  <c r="O78" i="2"/>
  <c r="N83" i="2"/>
  <c r="P83" i="2"/>
  <c r="O83" i="2"/>
  <c r="P74" i="2"/>
  <c r="N77" i="2"/>
  <c r="P77" i="2"/>
  <c r="O77" i="2"/>
  <c r="N82" i="2"/>
  <c r="O82" i="2"/>
  <c r="P82" i="2"/>
  <c r="N84" i="2"/>
  <c r="O84" i="2"/>
  <c r="P84" i="2"/>
  <c r="S67" i="2"/>
  <c r="S65" i="2"/>
  <c r="S66" i="2"/>
  <c r="S68" i="2"/>
  <c r="L74" i="2"/>
  <c r="L76" i="2"/>
  <c r="M76" i="2"/>
  <c r="L77" i="2"/>
  <c r="M77" i="2"/>
  <c r="L78" i="2"/>
  <c r="M78" i="2"/>
  <c r="M74" i="2"/>
  <c r="L80" i="2"/>
  <c r="M80" i="2"/>
  <c r="L79" i="2"/>
  <c r="M79" i="2"/>
  <c r="L81" i="2"/>
  <c r="M81" i="2"/>
  <c r="L82" i="2"/>
  <c r="M82" i="2"/>
  <c r="L83" i="2"/>
  <c r="M83" i="2"/>
  <c r="L84" i="2"/>
  <c r="M84" i="2"/>
  <c r="K74" i="2"/>
  <c r="J74" i="2"/>
  <c r="J80" i="2"/>
  <c r="K80" i="2"/>
  <c r="J77" i="2"/>
  <c r="K77" i="2"/>
  <c r="J78" i="2"/>
  <c r="K78" i="2"/>
  <c r="J79" i="2"/>
  <c r="K79" i="2"/>
  <c r="J81" i="2"/>
  <c r="K81" i="2"/>
  <c r="J82" i="2"/>
  <c r="K82" i="2"/>
  <c r="J84" i="2"/>
  <c r="K84" i="2"/>
  <c r="J76" i="2"/>
  <c r="K76" i="2"/>
  <c r="J83" i="2"/>
  <c r="K83" i="2"/>
  <c r="H74" i="2"/>
  <c r="I74" i="2"/>
  <c r="H84" i="2"/>
  <c r="I84" i="2"/>
  <c r="H83" i="2"/>
  <c r="I83" i="2"/>
  <c r="H78" i="2"/>
  <c r="I78" i="2"/>
  <c r="H76" i="2"/>
  <c r="I76" i="2"/>
  <c r="H80" i="2"/>
  <c r="I80" i="2"/>
  <c r="H77" i="2"/>
  <c r="I77" i="2"/>
  <c r="H79" i="2"/>
  <c r="I79" i="2"/>
  <c r="H81" i="2"/>
  <c r="I81" i="2"/>
  <c r="H82" i="2"/>
  <c r="I82" i="2"/>
  <c r="D148" i="2"/>
  <c r="D143" i="2"/>
  <c r="D146" i="2"/>
  <c r="D145" i="2"/>
  <c r="D144" i="2"/>
  <c r="D149" i="2"/>
  <c r="D147" i="2"/>
  <c r="D153" i="2"/>
  <c r="D150" i="2"/>
  <c r="B17" i="1"/>
  <c r="A17" i="1"/>
  <c r="G36" i="2"/>
  <c r="S36" i="2" s="1"/>
  <c r="G58" i="2"/>
  <c r="S58" i="2" s="1"/>
  <c r="G69" i="2"/>
  <c r="S69" i="2" s="1"/>
  <c r="G80" i="2"/>
  <c r="G47" i="2"/>
  <c r="S47" i="2" s="1"/>
  <c r="G14" i="2"/>
  <c r="S14" i="2" s="1"/>
  <c r="G76" i="2"/>
  <c r="G77" i="2"/>
  <c r="G78" i="2"/>
  <c r="G79" i="2"/>
  <c r="F97" i="2"/>
  <c r="A98" i="2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C95" i="2"/>
  <c r="C89" i="2"/>
  <c r="C88" i="2"/>
  <c r="C87" i="2"/>
  <c r="C94" i="2"/>
  <c r="C93" i="2"/>
  <c r="C92" i="2"/>
  <c r="C91" i="2"/>
  <c r="C90" i="2"/>
  <c r="F144" i="2"/>
  <c r="F147" i="2"/>
  <c r="F146" i="2"/>
  <c r="F150" i="2"/>
  <c r="F145" i="2"/>
  <c r="F153" i="2"/>
  <c r="F149" i="2"/>
  <c r="F143" i="2"/>
  <c r="F148" i="2"/>
  <c r="R85" i="2" l="1"/>
  <c r="Q85" i="2"/>
  <c r="Q92" i="2"/>
  <c r="R92" i="2"/>
  <c r="Q88" i="2"/>
  <c r="R88" i="2"/>
  <c r="Q93" i="2"/>
  <c r="R93" i="2"/>
  <c r="Q89" i="2"/>
  <c r="R89" i="2"/>
  <c r="Q90" i="2"/>
  <c r="R90" i="2"/>
  <c r="Q94" i="2"/>
  <c r="R94" i="2"/>
  <c r="Q95" i="2"/>
  <c r="R95" i="2"/>
  <c r="Q91" i="2"/>
  <c r="R91" i="2"/>
  <c r="Q87" i="2"/>
  <c r="R87" i="2"/>
  <c r="O85" i="2"/>
  <c r="P85" i="2"/>
  <c r="N85" i="2"/>
  <c r="N90" i="2"/>
  <c r="P90" i="2"/>
  <c r="O90" i="2"/>
  <c r="N92" i="2"/>
  <c r="O92" i="2"/>
  <c r="P92" i="2"/>
  <c r="N94" i="2"/>
  <c r="O94" i="2"/>
  <c r="P94" i="2"/>
  <c r="N88" i="2"/>
  <c r="O88" i="2"/>
  <c r="P88" i="2"/>
  <c r="N89" i="2"/>
  <c r="O89" i="2"/>
  <c r="P89" i="2"/>
  <c r="N91" i="2"/>
  <c r="O91" i="2"/>
  <c r="P91" i="2"/>
  <c r="N87" i="2"/>
  <c r="O87" i="2"/>
  <c r="P87" i="2"/>
  <c r="N93" i="2"/>
  <c r="O93" i="2"/>
  <c r="P93" i="2"/>
  <c r="N95" i="2"/>
  <c r="P95" i="2"/>
  <c r="O95" i="2"/>
  <c r="S80" i="2"/>
  <c r="M85" i="2"/>
  <c r="S76" i="2"/>
  <c r="S79" i="2"/>
  <c r="S78" i="2"/>
  <c r="S77" i="2"/>
  <c r="L85" i="2"/>
  <c r="L91" i="2"/>
  <c r="M91" i="2"/>
  <c r="L93" i="2"/>
  <c r="M93" i="2"/>
  <c r="L94" i="2"/>
  <c r="M94" i="2"/>
  <c r="L92" i="2"/>
  <c r="M92" i="2"/>
  <c r="L87" i="2"/>
  <c r="M87" i="2"/>
  <c r="L89" i="2"/>
  <c r="M89" i="2"/>
  <c r="L95" i="2"/>
  <c r="M95" i="2"/>
  <c r="L90" i="2"/>
  <c r="M90" i="2"/>
  <c r="L88" i="2"/>
  <c r="M88" i="2"/>
  <c r="J85" i="2"/>
  <c r="K85" i="2"/>
  <c r="J90" i="2"/>
  <c r="K90" i="2"/>
  <c r="J94" i="2"/>
  <c r="K94" i="2"/>
  <c r="J89" i="2"/>
  <c r="K89" i="2"/>
  <c r="J93" i="2"/>
  <c r="K93" i="2"/>
  <c r="J87" i="2"/>
  <c r="K87" i="2"/>
  <c r="J91" i="2"/>
  <c r="K91" i="2"/>
  <c r="J92" i="2"/>
  <c r="K92" i="2"/>
  <c r="J88" i="2"/>
  <c r="K88" i="2"/>
  <c r="J95" i="2"/>
  <c r="K95" i="2"/>
  <c r="I85" i="2"/>
  <c r="H85" i="2"/>
  <c r="H95" i="2"/>
  <c r="I95" i="2"/>
  <c r="H91" i="2"/>
  <c r="I91" i="2"/>
  <c r="H87" i="2"/>
  <c r="I87" i="2"/>
  <c r="H94" i="2"/>
  <c r="I94" i="2"/>
  <c r="H89" i="2"/>
  <c r="I89" i="2"/>
  <c r="H90" i="2"/>
  <c r="I90" i="2"/>
  <c r="H92" i="2"/>
  <c r="I92" i="2"/>
  <c r="H93" i="2"/>
  <c r="I93" i="2"/>
  <c r="H88" i="2"/>
  <c r="I88" i="2"/>
  <c r="D156" i="2"/>
  <c r="D157" i="2"/>
  <c r="D154" i="2"/>
  <c r="D164" i="2"/>
  <c r="D158" i="2"/>
  <c r="D160" i="2"/>
  <c r="D155" i="2"/>
  <c r="D159" i="2"/>
  <c r="D161" i="2"/>
  <c r="B18" i="1"/>
  <c r="A18" i="1"/>
  <c r="G37" i="2"/>
  <c r="S37" i="2" s="1"/>
  <c r="G70" i="2"/>
  <c r="S70" i="2" s="1"/>
  <c r="G15" i="2"/>
  <c r="S15" i="2" s="1"/>
  <c r="G48" i="2"/>
  <c r="S48" i="2" s="1"/>
  <c r="G81" i="2"/>
  <c r="S81" i="2" s="1"/>
  <c r="G59" i="2"/>
  <c r="S59" i="2" s="1"/>
  <c r="G90" i="2"/>
  <c r="G91" i="2"/>
  <c r="G92" i="2"/>
  <c r="G87" i="2"/>
  <c r="G88" i="2"/>
  <c r="G89" i="2"/>
  <c r="F108" i="2"/>
  <c r="A109" i="2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C98" i="2"/>
  <c r="C103" i="2"/>
  <c r="C99" i="2"/>
  <c r="C105" i="2"/>
  <c r="C104" i="2"/>
  <c r="C106" i="2"/>
  <c r="C102" i="2"/>
  <c r="C101" i="2"/>
  <c r="C100" i="2"/>
  <c r="F158" i="2"/>
  <c r="F164" i="2"/>
  <c r="F159" i="2"/>
  <c r="F157" i="2"/>
  <c r="F160" i="2"/>
  <c r="F161" i="2"/>
  <c r="F154" i="2"/>
  <c r="F155" i="2"/>
  <c r="F156" i="2"/>
  <c r="R96" i="2" l="1"/>
  <c r="Q96" i="2"/>
  <c r="Q102" i="2"/>
  <c r="R102" i="2"/>
  <c r="Q99" i="2"/>
  <c r="R99" i="2"/>
  <c r="Q106" i="2"/>
  <c r="R106" i="2"/>
  <c r="Q101" i="2"/>
  <c r="R101" i="2"/>
  <c r="Q105" i="2"/>
  <c r="R105" i="2"/>
  <c r="Q103" i="2"/>
  <c r="R103" i="2"/>
  <c r="Q100" i="2"/>
  <c r="R100" i="2"/>
  <c r="Q104" i="2"/>
  <c r="R104" i="2"/>
  <c r="Q98" i="2"/>
  <c r="R98" i="2"/>
  <c r="N96" i="2"/>
  <c r="O96" i="2"/>
  <c r="P96" i="2"/>
  <c r="N103" i="2"/>
  <c r="O103" i="2"/>
  <c r="P103" i="2"/>
  <c r="N100" i="2"/>
  <c r="P100" i="2"/>
  <c r="O100" i="2"/>
  <c r="N104" i="2"/>
  <c r="O104" i="2"/>
  <c r="P104" i="2"/>
  <c r="N102" i="2"/>
  <c r="O102" i="2"/>
  <c r="P102" i="2"/>
  <c r="N99" i="2"/>
  <c r="O99" i="2"/>
  <c r="P99" i="2"/>
  <c r="N98" i="2"/>
  <c r="O98" i="2"/>
  <c r="P98" i="2"/>
  <c r="N101" i="2"/>
  <c r="P101" i="2"/>
  <c r="O101" i="2"/>
  <c r="N106" i="2"/>
  <c r="O106" i="2"/>
  <c r="P106" i="2"/>
  <c r="N105" i="2"/>
  <c r="O105" i="2"/>
  <c r="P105" i="2"/>
  <c r="S90" i="2"/>
  <c r="S89" i="2"/>
  <c r="S87" i="2"/>
  <c r="S92" i="2"/>
  <c r="M96" i="2"/>
  <c r="S88" i="2"/>
  <c r="S91" i="2"/>
  <c r="L96" i="2"/>
  <c r="L102" i="2"/>
  <c r="M102" i="2"/>
  <c r="L106" i="2"/>
  <c r="M106" i="2"/>
  <c r="L104" i="2"/>
  <c r="M104" i="2"/>
  <c r="L105" i="2"/>
  <c r="M105" i="2"/>
  <c r="L101" i="2"/>
  <c r="M101" i="2"/>
  <c r="L99" i="2"/>
  <c r="M99" i="2"/>
  <c r="L98" i="2"/>
  <c r="M98" i="2"/>
  <c r="L100" i="2"/>
  <c r="M100" i="2"/>
  <c r="L103" i="2"/>
  <c r="M103" i="2"/>
  <c r="J96" i="2"/>
  <c r="K96" i="2"/>
  <c r="J100" i="2"/>
  <c r="K100" i="2"/>
  <c r="J105" i="2"/>
  <c r="K105" i="2"/>
  <c r="J98" i="2"/>
  <c r="K98" i="2"/>
  <c r="J104" i="2"/>
  <c r="K104" i="2"/>
  <c r="J99" i="2"/>
  <c r="K99" i="2"/>
  <c r="J102" i="2"/>
  <c r="K102" i="2"/>
  <c r="J106" i="2"/>
  <c r="K106" i="2"/>
  <c r="J103" i="2"/>
  <c r="K103" i="2"/>
  <c r="J101" i="2"/>
  <c r="K101" i="2"/>
  <c r="I96" i="2"/>
  <c r="H96" i="2"/>
  <c r="H103" i="2"/>
  <c r="I103" i="2"/>
  <c r="H104" i="2"/>
  <c r="I104" i="2"/>
  <c r="H105" i="2"/>
  <c r="I105" i="2"/>
  <c r="H106" i="2"/>
  <c r="I106" i="2"/>
  <c r="H99" i="2"/>
  <c r="I99" i="2"/>
  <c r="H98" i="2"/>
  <c r="I98" i="2"/>
  <c r="H100" i="2"/>
  <c r="I100" i="2"/>
  <c r="H101" i="2"/>
  <c r="I101" i="2"/>
  <c r="H102" i="2"/>
  <c r="I102" i="2"/>
  <c r="D165" i="2"/>
  <c r="D171" i="2"/>
  <c r="D167" i="2"/>
  <c r="D175" i="2"/>
  <c r="D166" i="2"/>
  <c r="D168" i="2"/>
  <c r="D170" i="2"/>
  <c r="D169" i="2"/>
  <c r="D172" i="2"/>
  <c r="B19" i="1"/>
  <c r="A19" i="1"/>
  <c r="G71" i="2"/>
  <c r="S71" i="2" s="1"/>
  <c r="G38" i="2"/>
  <c r="S38" i="2" s="1"/>
  <c r="G49" i="2"/>
  <c r="S49" i="2" s="1"/>
  <c r="G16" i="2"/>
  <c r="S16" i="2" s="1"/>
  <c r="G82" i="2"/>
  <c r="S82" i="2" s="1"/>
  <c r="G93" i="2"/>
  <c r="S93" i="2" s="1"/>
  <c r="G60" i="2"/>
  <c r="S60" i="2" s="1"/>
  <c r="G99" i="2"/>
  <c r="G98" i="2"/>
  <c r="G103" i="2"/>
  <c r="G100" i="2"/>
  <c r="G101" i="2"/>
  <c r="G102" i="2"/>
  <c r="G104" i="2"/>
  <c r="F119" i="2"/>
  <c r="A120" i="2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C116" i="2"/>
  <c r="C111" i="2"/>
  <c r="C115" i="2"/>
  <c r="C112" i="2"/>
  <c r="C109" i="2"/>
  <c r="C114" i="2"/>
  <c r="C113" i="2"/>
  <c r="C110" i="2"/>
  <c r="C117" i="2"/>
  <c r="F165" i="2"/>
  <c r="F168" i="2"/>
  <c r="F171" i="2"/>
  <c r="F169" i="2"/>
  <c r="F166" i="2"/>
  <c r="F170" i="2"/>
  <c r="F175" i="2"/>
  <c r="F167" i="2"/>
  <c r="F172" i="2"/>
  <c r="Q107" i="2" l="1"/>
  <c r="Q117" i="2"/>
  <c r="R117" i="2"/>
  <c r="Q109" i="2"/>
  <c r="R109" i="2"/>
  <c r="Q116" i="2"/>
  <c r="R116" i="2"/>
  <c r="Q110" i="2"/>
  <c r="R110" i="2"/>
  <c r="Q112" i="2"/>
  <c r="R112" i="2"/>
  <c r="Q114" i="2"/>
  <c r="R114" i="2"/>
  <c r="Q111" i="2"/>
  <c r="R111" i="2"/>
  <c r="Q113" i="2"/>
  <c r="R113" i="2"/>
  <c r="Q115" i="2"/>
  <c r="R115" i="2"/>
  <c r="R107" i="2"/>
  <c r="N107" i="2"/>
  <c r="N114" i="2"/>
  <c r="P114" i="2"/>
  <c r="O114" i="2"/>
  <c r="P107" i="2"/>
  <c r="O107" i="2"/>
  <c r="N113" i="2"/>
  <c r="P113" i="2"/>
  <c r="O113" i="2"/>
  <c r="N111" i="2"/>
  <c r="P111" i="2"/>
  <c r="O111" i="2"/>
  <c r="N109" i="2"/>
  <c r="O109" i="2"/>
  <c r="P109" i="2"/>
  <c r="N115" i="2"/>
  <c r="P115" i="2"/>
  <c r="O115" i="2"/>
  <c r="N116" i="2"/>
  <c r="O116" i="2"/>
  <c r="P116" i="2"/>
  <c r="N112" i="2"/>
  <c r="O112" i="2"/>
  <c r="P112" i="2"/>
  <c r="N117" i="2"/>
  <c r="P117" i="2"/>
  <c r="O117" i="2"/>
  <c r="N110" i="2"/>
  <c r="P110" i="2"/>
  <c r="O110" i="2"/>
  <c r="S102" i="2"/>
  <c r="S98" i="2"/>
  <c r="S104" i="2"/>
  <c r="S101" i="2"/>
  <c r="S100" i="2"/>
  <c r="S103" i="2"/>
  <c r="S99" i="2"/>
  <c r="L107" i="2"/>
  <c r="L110" i="2"/>
  <c r="M110" i="2"/>
  <c r="L109" i="2"/>
  <c r="M109" i="2"/>
  <c r="L112" i="2"/>
  <c r="M112" i="2"/>
  <c r="L115" i="2"/>
  <c r="M115" i="2"/>
  <c r="L113" i="2"/>
  <c r="M113" i="2"/>
  <c r="L111" i="2"/>
  <c r="M111" i="2"/>
  <c r="L116" i="2"/>
  <c r="M116" i="2"/>
  <c r="L117" i="2"/>
  <c r="M117" i="2"/>
  <c r="L114" i="2"/>
  <c r="M114" i="2"/>
  <c r="M107" i="2"/>
  <c r="K107" i="2"/>
  <c r="J107" i="2"/>
  <c r="J117" i="2"/>
  <c r="K117" i="2"/>
  <c r="J113" i="2"/>
  <c r="K113" i="2"/>
  <c r="J114" i="2"/>
  <c r="K114" i="2"/>
  <c r="J109" i="2"/>
  <c r="K109" i="2"/>
  <c r="J115" i="2"/>
  <c r="K115" i="2"/>
  <c r="J111" i="2"/>
  <c r="K111" i="2"/>
  <c r="J110" i="2"/>
  <c r="K110" i="2"/>
  <c r="J112" i="2"/>
  <c r="K112" i="2"/>
  <c r="J116" i="2"/>
  <c r="K116" i="2"/>
  <c r="H107" i="2"/>
  <c r="H110" i="2"/>
  <c r="I110" i="2"/>
  <c r="H113" i="2"/>
  <c r="I113" i="2"/>
  <c r="I107" i="2"/>
  <c r="H115" i="2"/>
  <c r="I115" i="2"/>
  <c r="H114" i="2"/>
  <c r="I114" i="2"/>
  <c r="H109" i="2"/>
  <c r="I109" i="2"/>
  <c r="H112" i="2"/>
  <c r="I112" i="2"/>
  <c r="H117" i="2"/>
  <c r="I117" i="2"/>
  <c r="H111" i="2"/>
  <c r="I111" i="2"/>
  <c r="H116" i="2"/>
  <c r="I116" i="2"/>
  <c r="D186" i="2"/>
  <c r="D177" i="2"/>
  <c r="D182" i="2"/>
  <c r="D181" i="2"/>
  <c r="D178" i="2"/>
  <c r="D176" i="2"/>
  <c r="D179" i="2"/>
  <c r="D180" i="2"/>
  <c r="D183" i="2"/>
  <c r="B20" i="1"/>
  <c r="A20" i="1"/>
  <c r="G17" i="2"/>
  <c r="S17" i="2" s="1"/>
  <c r="G94" i="2"/>
  <c r="S94" i="2" s="1"/>
  <c r="G39" i="2"/>
  <c r="S39" i="2" s="1"/>
  <c r="G105" i="2"/>
  <c r="S105" i="2" s="1"/>
  <c r="G50" i="2"/>
  <c r="S50" i="2" s="1"/>
  <c r="G72" i="2"/>
  <c r="S72" i="2" s="1"/>
  <c r="G61" i="2"/>
  <c r="S61" i="2" s="1"/>
  <c r="G83" i="2"/>
  <c r="S83" i="2" s="1"/>
  <c r="G110" i="2"/>
  <c r="G114" i="2"/>
  <c r="G113" i="2"/>
  <c r="G109" i="2"/>
  <c r="G116" i="2"/>
  <c r="G115" i="2"/>
  <c r="G111" i="2"/>
  <c r="G112" i="2"/>
  <c r="G117" i="2"/>
  <c r="G95" i="2"/>
  <c r="S95" i="2" s="1"/>
  <c r="G106" i="2"/>
  <c r="S106" i="2" s="1"/>
  <c r="G73" i="2"/>
  <c r="S73" i="2" s="1"/>
  <c r="G62" i="2"/>
  <c r="S62" i="2" s="1"/>
  <c r="G84" i="2"/>
  <c r="S84" i="2" s="1"/>
  <c r="G51" i="2"/>
  <c r="S51" i="2" s="1"/>
  <c r="G40" i="2"/>
  <c r="S40" i="2" s="1"/>
  <c r="F130" i="2"/>
  <c r="A131" i="2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C125" i="2"/>
  <c r="C124" i="2"/>
  <c r="C126" i="2"/>
  <c r="C128" i="2"/>
  <c r="C127" i="2"/>
  <c r="C120" i="2"/>
  <c r="C123" i="2"/>
  <c r="C122" i="2"/>
  <c r="C121" i="2"/>
  <c r="F20" i="2"/>
  <c r="F176" i="2"/>
  <c r="F179" i="2"/>
  <c r="F186" i="2"/>
  <c r="F181" i="2"/>
  <c r="F182" i="2"/>
  <c r="F177" i="2"/>
  <c r="F183" i="2"/>
  <c r="F178" i="2"/>
  <c r="F180" i="2"/>
  <c r="Q118" i="2" l="1"/>
  <c r="Q121" i="2"/>
  <c r="R121" i="2"/>
  <c r="Q127" i="2"/>
  <c r="R127" i="2"/>
  <c r="Q125" i="2"/>
  <c r="R125" i="2"/>
  <c r="Q122" i="2"/>
  <c r="R122" i="2"/>
  <c r="Q128" i="2"/>
  <c r="R128" i="2"/>
  <c r="Q123" i="2"/>
  <c r="R123" i="2"/>
  <c r="Q126" i="2"/>
  <c r="R126" i="2"/>
  <c r="R118" i="2"/>
  <c r="Q120" i="2"/>
  <c r="R120" i="2"/>
  <c r="Q124" i="2"/>
  <c r="R124" i="2"/>
  <c r="O118" i="2"/>
  <c r="P118" i="2"/>
  <c r="N118" i="2"/>
  <c r="N123" i="2"/>
  <c r="O123" i="2"/>
  <c r="P123" i="2"/>
  <c r="N120" i="2"/>
  <c r="P120" i="2"/>
  <c r="O120" i="2"/>
  <c r="N125" i="2"/>
  <c r="O125" i="2"/>
  <c r="P125" i="2"/>
  <c r="N122" i="2"/>
  <c r="P122" i="2"/>
  <c r="O122" i="2"/>
  <c r="N128" i="2"/>
  <c r="P128" i="2"/>
  <c r="O128" i="2"/>
  <c r="N121" i="2"/>
  <c r="P121" i="2"/>
  <c r="O121" i="2"/>
  <c r="N127" i="2"/>
  <c r="O127" i="2"/>
  <c r="P127" i="2"/>
  <c r="N126" i="2"/>
  <c r="P126" i="2"/>
  <c r="O126" i="2"/>
  <c r="N124" i="2"/>
  <c r="P124" i="2"/>
  <c r="O124" i="2"/>
  <c r="S112" i="2"/>
  <c r="S117" i="2"/>
  <c r="S115" i="2"/>
  <c r="S116" i="2"/>
  <c r="S109" i="2"/>
  <c r="S113" i="2"/>
  <c r="S110" i="2"/>
  <c r="S111" i="2"/>
  <c r="S114" i="2"/>
  <c r="M118" i="2"/>
  <c r="L118" i="2"/>
  <c r="L121" i="2"/>
  <c r="M121" i="2"/>
  <c r="L122" i="2"/>
  <c r="M122" i="2"/>
  <c r="L120" i="2"/>
  <c r="M120" i="2"/>
  <c r="L123" i="2"/>
  <c r="M123" i="2"/>
  <c r="L127" i="2"/>
  <c r="M127" i="2"/>
  <c r="L128" i="2"/>
  <c r="M128" i="2"/>
  <c r="L126" i="2"/>
  <c r="M126" i="2"/>
  <c r="L124" i="2"/>
  <c r="M124" i="2"/>
  <c r="L125" i="2"/>
  <c r="M125" i="2"/>
  <c r="J118" i="2"/>
  <c r="J121" i="2"/>
  <c r="K121" i="2"/>
  <c r="J125" i="2"/>
  <c r="K125" i="2"/>
  <c r="J123" i="2"/>
  <c r="K123" i="2"/>
  <c r="J120" i="2"/>
  <c r="K120" i="2"/>
  <c r="J124" i="2"/>
  <c r="K124" i="2"/>
  <c r="J128" i="2"/>
  <c r="K128" i="2"/>
  <c r="K118" i="2"/>
  <c r="J122" i="2"/>
  <c r="K122" i="2"/>
  <c r="J127" i="2"/>
  <c r="K127" i="2"/>
  <c r="J126" i="2"/>
  <c r="K126" i="2"/>
  <c r="I118" i="2"/>
  <c r="H122" i="2"/>
  <c r="I122" i="2"/>
  <c r="H121" i="2"/>
  <c r="I121" i="2"/>
  <c r="H123" i="2"/>
  <c r="I123" i="2"/>
  <c r="H128" i="2"/>
  <c r="I128" i="2"/>
  <c r="H118" i="2"/>
  <c r="H124" i="2"/>
  <c r="I124" i="2"/>
  <c r="H125" i="2"/>
  <c r="I125" i="2"/>
  <c r="H120" i="2"/>
  <c r="I120" i="2"/>
  <c r="H127" i="2"/>
  <c r="I127" i="2"/>
  <c r="H126" i="2"/>
  <c r="I126" i="2"/>
  <c r="D187" i="2"/>
  <c r="D193" i="2"/>
  <c r="D189" i="2"/>
  <c r="D197" i="2"/>
  <c r="D188" i="2"/>
  <c r="D190" i="2"/>
  <c r="D191" i="2"/>
  <c r="D192" i="2"/>
  <c r="G19" i="2"/>
  <c r="S19" i="2" s="1"/>
  <c r="G41" i="2"/>
  <c r="S41" i="2" s="1"/>
  <c r="G52" i="2"/>
  <c r="S52" i="2" s="1"/>
  <c r="D194" i="2"/>
  <c r="G128" i="2"/>
  <c r="B21" i="1"/>
  <c r="A21" i="1"/>
  <c r="G74" i="2"/>
  <c r="S74" i="2" s="1"/>
  <c r="G96" i="2"/>
  <c r="S96" i="2" s="1"/>
  <c r="G107" i="2"/>
  <c r="S107" i="2" s="1"/>
  <c r="G85" i="2"/>
  <c r="S85" i="2" s="1"/>
  <c r="G63" i="2"/>
  <c r="S63" i="2" s="1"/>
  <c r="G118" i="2"/>
  <c r="G121" i="2"/>
  <c r="G120" i="2"/>
  <c r="G126" i="2"/>
  <c r="G123" i="2"/>
  <c r="G127" i="2"/>
  <c r="G124" i="2"/>
  <c r="G125" i="2"/>
  <c r="G122" i="2"/>
  <c r="C25" i="2"/>
  <c r="C28" i="2"/>
  <c r="C27" i="2"/>
  <c r="C22" i="2"/>
  <c r="C21" i="2"/>
  <c r="C29" i="2"/>
  <c r="C26" i="2"/>
  <c r="C24" i="2"/>
  <c r="C23" i="2"/>
  <c r="F141" i="2"/>
  <c r="A142" i="2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C136" i="2"/>
  <c r="C135" i="2"/>
  <c r="C138" i="2"/>
  <c r="C137" i="2"/>
  <c r="C134" i="2"/>
  <c r="C133" i="2"/>
  <c r="C132" i="2"/>
  <c r="C131" i="2"/>
  <c r="C139" i="2"/>
  <c r="F191" i="2"/>
  <c r="F193" i="2"/>
  <c r="F192" i="2"/>
  <c r="F190" i="2"/>
  <c r="F188" i="2"/>
  <c r="F189" i="2"/>
  <c r="F197" i="2"/>
  <c r="F187" i="2"/>
  <c r="F194" i="2"/>
  <c r="Q129" i="2" l="1"/>
  <c r="Q131" i="2"/>
  <c r="R131" i="2"/>
  <c r="Q137" i="2"/>
  <c r="R137" i="2"/>
  <c r="Q132" i="2"/>
  <c r="R132" i="2"/>
  <c r="Q138" i="2"/>
  <c r="R138" i="2"/>
  <c r="Q29" i="2"/>
  <c r="R29" i="2"/>
  <c r="Q28" i="2"/>
  <c r="R28" i="2"/>
  <c r="Q133" i="2"/>
  <c r="R133" i="2"/>
  <c r="Q135" i="2"/>
  <c r="R135" i="2"/>
  <c r="Q23" i="2"/>
  <c r="R23" i="2"/>
  <c r="Q21" i="2"/>
  <c r="R21" i="2"/>
  <c r="Q25" i="2"/>
  <c r="R25" i="2"/>
  <c r="R129" i="2"/>
  <c r="Q26" i="2"/>
  <c r="R26" i="2"/>
  <c r="Q27" i="2"/>
  <c r="R27" i="2"/>
  <c r="Q139" i="2"/>
  <c r="R139" i="2"/>
  <c r="Q134" i="2"/>
  <c r="R134" i="2"/>
  <c r="Q136" i="2"/>
  <c r="R136" i="2"/>
  <c r="Q24" i="2"/>
  <c r="R24" i="2"/>
  <c r="Q22" i="2"/>
  <c r="R22" i="2"/>
  <c r="N129" i="2"/>
  <c r="P129" i="2"/>
  <c r="N135" i="2"/>
  <c r="O135" i="2"/>
  <c r="P135" i="2"/>
  <c r="N26" i="2"/>
  <c r="P26" i="2"/>
  <c r="O26" i="2"/>
  <c r="N21" i="2"/>
  <c r="P21" i="2"/>
  <c r="O21" i="2"/>
  <c r="N134" i="2"/>
  <c r="O134" i="2"/>
  <c r="P134" i="2"/>
  <c r="N138" i="2"/>
  <c r="O138" i="2"/>
  <c r="P138" i="2"/>
  <c r="N136" i="2"/>
  <c r="P136" i="2"/>
  <c r="O136" i="2"/>
  <c r="N22" i="2"/>
  <c r="P22" i="2"/>
  <c r="O22" i="2"/>
  <c r="N131" i="2"/>
  <c r="O131" i="2"/>
  <c r="P131" i="2"/>
  <c r="N27" i="2"/>
  <c r="O27" i="2"/>
  <c r="P27" i="2"/>
  <c r="N137" i="2"/>
  <c r="O137" i="2"/>
  <c r="P137" i="2"/>
  <c r="N23" i="2"/>
  <c r="P23" i="2"/>
  <c r="O23" i="2"/>
  <c r="N24" i="2"/>
  <c r="O24" i="2"/>
  <c r="P24" i="2"/>
  <c r="N29" i="2"/>
  <c r="O29" i="2"/>
  <c r="P29" i="2"/>
  <c r="N139" i="2"/>
  <c r="O139" i="2"/>
  <c r="P139" i="2"/>
  <c r="N132" i="2"/>
  <c r="P132" i="2"/>
  <c r="O132" i="2"/>
  <c r="N28" i="2"/>
  <c r="P28" i="2"/>
  <c r="O28" i="2"/>
  <c r="N133" i="2"/>
  <c r="O133" i="2"/>
  <c r="P133" i="2"/>
  <c r="N25" i="2"/>
  <c r="P25" i="2"/>
  <c r="O25" i="2"/>
  <c r="O129" i="2"/>
  <c r="S124" i="2"/>
  <c r="S122" i="2"/>
  <c r="S128" i="2"/>
  <c r="S125" i="2"/>
  <c r="S123" i="2"/>
  <c r="S126" i="2"/>
  <c r="S120" i="2"/>
  <c r="S118" i="2"/>
  <c r="S127" i="2"/>
  <c r="S121" i="2"/>
  <c r="M129" i="2"/>
  <c r="L129" i="2"/>
  <c r="L138" i="2"/>
  <c r="M138" i="2"/>
  <c r="L23" i="2"/>
  <c r="M23" i="2"/>
  <c r="L24" i="2"/>
  <c r="M24" i="2"/>
  <c r="L137" i="2"/>
  <c r="M137" i="2"/>
  <c r="L136" i="2"/>
  <c r="M136" i="2"/>
  <c r="L26" i="2"/>
  <c r="M26" i="2"/>
  <c r="L21" i="2"/>
  <c r="M21" i="2"/>
  <c r="L139" i="2"/>
  <c r="M139" i="2"/>
  <c r="L22" i="2"/>
  <c r="M22" i="2"/>
  <c r="L131" i="2"/>
  <c r="M131" i="2"/>
  <c r="L27" i="2"/>
  <c r="M27" i="2"/>
  <c r="L132" i="2"/>
  <c r="M132" i="2"/>
  <c r="L28" i="2"/>
  <c r="M28" i="2"/>
  <c r="L133" i="2"/>
  <c r="M133" i="2"/>
  <c r="L25" i="2"/>
  <c r="M25" i="2"/>
  <c r="L135" i="2"/>
  <c r="M135" i="2"/>
  <c r="L29" i="2"/>
  <c r="M29" i="2"/>
  <c r="L134" i="2"/>
  <c r="M134" i="2"/>
  <c r="J129" i="2"/>
  <c r="J23" i="2"/>
  <c r="K23" i="2"/>
  <c r="J26" i="2"/>
  <c r="K26" i="2"/>
  <c r="J29" i="2"/>
  <c r="K29" i="2"/>
  <c r="J21" i="2"/>
  <c r="K21" i="2"/>
  <c r="J137" i="2"/>
  <c r="K137" i="2"/>
  <c r="J138" i="2"/>
  <c r="K138" i="2"/>
  <c r="K129" i="2"/>
  <c r="J135" i="2"/>
  <c r="K135" i="2"/>
  <c r="J134" i="2"/>
  <c r="K134" i="2"/>
  <c r="J27" i="2"/>
  <c r="K27" i="2"/>
  <c r="J136" i="2"/>
  <c r="K136" i="2"/>
  <c r="J24" i="2"/>
  <c r="K24" i="2"/>
  <c r="J139" i="2"/>
  <c r="K139" i="2"/>
  <c r="J22" i="2"/>
  <c r="K22" i="2"/>
  <c r="J131" i="2"/>
  <c r="K131" i="2"/>
  <c r="J132" i="2"/>
  <c r="K132" i="2"/>
  <c r="J28" i="2"/>
  <c r="K28" i="2"/>
  <c r="J133" i="2"/>
  <c r="K133" i="2"/>
  <c r="J25" i="2"/>
  <c r="K25" i="2"/>
  <c r="H129" i="2"/>
  <c r="H29" i="2"/>
  <c r="I29" i="2"/>
  <c r="H25" i="2"/>
  <c r="I25" i="2"/>
  <c r="H26" i="2"/>
  <c r="I26" i="2"/>
  <c r="H28" i="2"/>
  <c r="I28" i="2"/>
  <c r="H22" i="2"/>
  <c r="I22" i="2"/>
  <c r="H21" i="2"/>
  <c r="I21" i="2"/>
  <c r="H27" i="2"/>
  <c r="I27" i="2"/>
  <c r="H23" i="2"/>
  <c r="I23" i="2"/>
  <c r="H24" i="2"/>
  <c r="I24" i="2"/>
  <c r="I129" i="2"/>
  <c r="H135" i="2"/>
  <c r="I135" i="2"/>
  <c r="H136" i="2"/>
  <c r="I136" i="2"/>
  <c r="H137" i="2"/>
  <c r="I137" i="2"/>
  <c r="H138" i="2"/>
  <c r="I138" i="2"/>
  <c r="H132" i="2"/>
  <c r="I132" i="2"/>
  <c r="H139" i="2"/>
  <c r="I139" i="2"/>
  <c r="H131" i="2"/>
  <c r="I131" i="2"/>
  <c r="H133" i="2"/>
  <c r="I133" i="2"/>
  <c r="H134" i="2"/>
  <c r="I134" i="2"/>
  <c r="D202" i="2"/>
  <c r="D200" i="2"/>
  <c r="D201" i="2"/>
  <c r="D204" i="2"/>
  <c r="D203" i="2"/>
  <c r="D198" i="2"/>
  <c r="D208" i="2"/>
  <c r="D199" i="2"/>
  <c r="D205" i="2"/>
  <c r="G129" i="2"/>
  <c r="S129" i="2" s="1"/>
  <c r="B22" i="1"/>
  <c r="A22" i="1"/>
  <c r="G22" i="2"/>
  <c r="G135" i="2"/>
  <c r="G26" i="2"/>
  <c r="G23" i="2"/>
  <c r="G136" i="2"/>
  <c r="G138" i="2"/>
  <c r="G131" i="2"/>
  <c r="G27" i="2"/>
  <c r="G21" i="2"/>
  <c r="G139" i="2"/>
  <c r="G24" i="2"/>
  <c r="G29" i="2"/>
  <c r="G132" i="2"/>
  <c r="G28" i="2"/>
  <c r="G133" i="2"/>
  <c r="G25" i="2"/>
  <c r="G134" i="2"/>
  <c r="G137" i="2"/>
  <c r="F152" i="2"/>
  <c r="A153" i="2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C149" i="2"/>
  <c r="C150" i="2"/>
  <c r="C148" i="2"/>
  <c r="C144" i="2"/>
  <c r="C146" i="2"/>
  <c r="C145" i="2"/>
  <c r="C143" i="2"/>
  <c r="C147" i="2"/>
  <c r="C142" i="2"/>
  <c r="F204" i="2"/>
  <c r="F208" i="2"/>
  <c r="F205" i="2"/>
  <c r="F198" i="2"/>
  <c r="F199" i="2"/>
  <c r="F200" i="2"/>
  <c r="F203" i="2"/>
  <c r="F201" i="2"/>
  <c r="F202" i="2"/>
  <c r="R140" i="2" l="1"/>
  <c r="Q30" i="2"/>
  <c r="Q140" i="2"/>
  <c r="Q143" i="2"/>
  <c r="R143" i="2"/>
  <c r="Q145" i="2"/>
  <c r="R145" i="2"/>
  <c r="Q150" i="2"/>
  <c r="R150" i="2"/>
  <c r="R30" i="2"/>
  <c r="Q142" i="2"/>
  <c r="R142" i="2"/>
  <c r="Q146" i="2"/>
  <c r="R146" i="2"/>
  <c r="Q149" i="2"/>
  <c r="R149" i="2"/>
  <c r="Q148" i="2"/>
  <c r="R148" i="2"/>
  <c r="Q147" i="2"/>
  <c r="R147" i="2"/>
  <c r="Q144" i="2"/>
  <c r="R144" i="2"/>
  <c r="N30" i="2"/>
  <c r="N140" i="2"/>
  <c r="N147" i="2"/>
  <c r="P147" i="2"/>
  <c r="O147" i="2"/>
  <c r="N148" i="2"/>
  <c r="P148" i="2"/>
  <c r="O148" i="2"/>
  <c r="N150" i="2"/>
  <c r="O150" i="2"/>
  <c r="P150" i="2"/>
  <c r="P30" i="2"/>
  <c r="N145" i="2"/>
  <c r="O145" i="2"/>
  <c r="P145" i="2"/>
  <c r="N144" i="2"/>
  <c r="P144" i="2"/>
  <c r="O144" i="2"/>
  <c r="N143" i="2"/>
  <c r="O143" i="2"/>
  <c r="P143" i="2"/>
  <c r="N146" i="2"/>
  <c r="O146" i="2"/>
  <c r="P146" i="2"/>
  <c r="O140" i="2"/>
  <c r="O30" i="2"/>
  <c r="N142" i="2"/>
  <c r="P142" i="2"/>
  <c r="O142" i="2"/>
  <c r="P140" i="2"/>
  <c r="N149" i="2"/>
  <c r="P149" i="2"/>
  <c r="O149" i="2"/>
  <c r="S24" i="2"/>
  <c r="S139" i="2"/>
  <c r="S136" i="2"/>
  <c r="S23" i="2"/>
  <c r="S26" i="2"/>
  <c r="S135" i="2"/>
  <c r="S22" i="2"/>
  <c r="S25" i="2"/>
  <c r="S133" i="2"/>
  <c r="S132" i="2"/>
  <c r="L30" i="2"/>
  <c r="S21" i="2"/>
  <c r="S27" i="2"/>
  <c r="S131" i="2"/>
  <c r="S138" i="2"/>
  <c r="S137" i="2"/>
  <c r="S134" i="2"/>
  <c r="S28" i="2"/>
  <c r="S29" i="2"/>
  <c r="L140" i="2"/>
  <c r="M140" i="2"/>
  <c r="L142" i="2"/>
  <c r="M142" i="2"/>
  <c r="L147" i="2"/>
  <c r="M147" i="2"/>
  <c r="M30" i="2"/>
  <c r="L143" i="2"/>
  <c r="M143" i="2"/>
  <c r="L145" i="2"/>
  <c r="M145" i="2"/>
  <c r="L146" i="2"/>
  <c r="M146" i="2"/>
  <c r="L150" i="2"/>
  <c r="M150" i="2"/>
  <c r="L149" i="2"/>
  <c r="M149" i="2"/>
  <c r="L144" i="2"/>
  <c r="M144" i="2"/>
  <c r="L148" i="2"/>
  <c r="M148" i="2"/>
  <c r="J30" i="2"/>
  <c r="J140" i="2"/>
  <c r="J147" i="2"/>
  <c r="K147" i="2"/>
  <c r="J143" i="2"/>
  <c r="K143" i="2"/>
  <c r="J145" i="2"/>
  <c r="K145" i="2"/>
  <c r="J142" i="2"/>
  <c r="K142" i="2"/>
  <c r="J146" i="2"/>
  <c r="K146" i="2"/>
  <c r="K140" i="2"/>
  <c r="J149" i="2"/>
  <c r="K149" i="2"/>
  <c r="J150" i="2"/>
  <c r="K150" i="2"/>
  <c r="K30" i="2"/>
  <c r="J144" i="2"/>
  <c r="K144" i="2"/>
  <c r="J148" i="2"/>
  <c r="K148" i="2"/>
  <c r="H30" i="2"/>
  <c r="I30" i="2"/>
  <c r="H140" i="2"/>
  <c r="I140" i="2"/>
  <c r="H143" i="2"/>
  <c r="I143" i="2"/>
  <c r="H145" i="2"/>
  <c r="I145" i="2"/>
  <c r="H149" i="2"/>
  <c r="I149" i="2"/>
  <c r="H142" i="2"/>
  <c r="I142" i="2"/>
  <c r="H147" i="2"/>
  <c r="I147" i="2"/>
  <c r="H144" i="2"/>
  <c r="I144" i="2"/>
  <c r="H146" i="2"/>
  <c r="I146" i="2"/>
  <c r="H148" i="2"/>
  <c r="I148" i="2"/>
  <c r="H150" i="2"/>
  <c r="I150" i="2"/>
  <c r="D215" i="2"/>
  <c r="D212" i="2"/>
  <c r="D209" i="2"/>
  <c r="D214" i="2"/>
  <c r="D211" i="2"/>
  <c r="D210" i="2"/>
  <c r="D219" i="2"/>
  <c r="D213" i="2"/>
  <c r="G30" i="2"/>
  <c r="D216" i="2"/>
  <c r="B23" i="1"/>
  <c r="A23" i="1"/>
  <c r="G140" i="2"/>
  <c r="S140" i="2" s="1"/>
  <c r="G143" i="2"/>
  <c r="G144" i="2"/>
  <c r="G150" i="2"/>
  <c r="G149" i="2"/>
  <c r="G147" i="2"/>
  <c r="G145" i="2"/>
  <c r="G146" i="2"/>
  <c r="G142" i="2"/>
  <c r="G148" i="2"/>
  <c r="F163" i="2"/>
  <c r="A164" i="2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C156" i="2"/>
  <c r="C155" i="2"/>
  <c r="C154" i="2"/>
  <c r="C153" i="2"/>
  <c r="C157" i="2"/>
  <c r="C161" i="2"/>
  <c r="C160" i="2"/>
  <c r="C159" i="2"/>
  <c r="C158" i="2"/>
  <c r="F209" i="2"/>
  <c r="F214" i="2"/>
  <c r="F211" i="2"/>
  <c r="F210" i="2"/>
  <c r="F213" i="2"/>
  <c r="F215" i="2"/>
  <c r="F212" i="2"/>
  <c r="F216" i="2"/>
  <c r="F219" i="2"/>
  <c r="Q151" i="2" l="1"/>
  <c r="Q159" i="2"/>
  <c r="R159" i="2"/>
  <c r="Q153" i="2"/>
  <c r="R153" i="2"/>
  <c r="Q160" i="2"/>
  <c r="R160" i="2"/>
  <c r="Q154" i="2"/>
  <c r="R154" i="2"/>
  <c r="Q161" i="2"/>
  <c r="R161" i="2"/>
  <c r="Q155" i="2"/>
  <c r="R155" i="2"/>
  <c r="Q158" i="2"/>
  <c r="R158" i="2"/>
  <c r="Q157" i="2"/>
  <c r="R157" i="2"/>
  <c r="Q156" i="2"/>
  <c r="R156" i="2"/>
  <c r="R151" i="2"/>
  <c r="N151" i="2"/>
  <c r="P151" i="2"/>
  <c r="N155" i="2"/>
  <c r="O155" i="2"/>
  <c r="P155" i="2"/>
  <c r="N158" i="2"/>
  <c r="P158" i="2"/>
  <c r="O158" i="2"/>
  <c r="N156" i="2"/>
  <c r="P156" i="2"/>
  <c r="O156" i="2"/>
  <c r="N159" i="2"/>
  <c r="P159" i="2"/>
  <c r="O159" i="2"/>
  <c r="N161" i="2"/>
  <c r="P161" i="2"/>
  <c r="O161" i="2"/>
  <c r="N157" i="2"/>
  <c r="O157" i="2"/>
  <c r="P157" i="2"/>
  <c r="N153" i="2"/>
  <c r="P153" i="2"/>
  <c r="O153" i="2"/>
  <c r="O151" i="2"/>
  <c r="N160" i="2"/>
  <c r="O160" i="2"/>
  <c r="P160" i="2"/>
  <c r="N154" i="2"/>
  <c r="O154" i="2"/>
  <c r="P154" i="2"/>
  <c r="S143" i="2"/>
  <c r="S30" i="2"/>
  <c r="S142" i="2"/>
  <c r="S148" i="2"/>
  <c r="S146" i="2"/>
  <c r="S145" i="2"/>
  <c r="S147" i="2"/>
  <c r="S149" i="2"/>
  <c r="S150" i="2"/>
  <c r="S144" i="2"/>
  <c r="L151" i="2"/>
  <c r="L158" i="2"/>
  <c r="M158" i="2"/>
  <c r="L159" i="2"/>
  <c r="M159" i="2"/>
  <c r="L160" i="2"/>
  <c r="M160" i="2"/>
  <c r="L154" i="2"/>
  <c r="M154" i="2"/>
  <c r="L155" i="2"/>
  <c r="M155" i="2"/>
  <c r="L161" i="2"/>
  <c r="M161" i="2"/>
  <c r="L157" i="2"/>
  <c r="M157" i="2"/>
  <c r="L153" i="2"/>
  <c r="M153" i="2"/>
  <c r="L156" i="2"/>
  <c r="M156" i="2"/>
  <c r="M151" i="2"/>
  <c r="J151" i="2"/>
  <c r="J156" i="2"/>
  <c r="K156" i="2"/>
  <c r="J161" i="2"/>
  <c r="K161" i="2"/>
  <c r="J155" i="2"/>
  <c r="K155" i="2"/>
  <c r="J158" i="2"/>
  <c r="K158" i="2"/>
  <c r="J159" i="2"/>
  <c r="K159" i="2"/>
  <c r="K151" i="2"/>
  <c r="J160" i="2"/>
  <c r="K160" i="2"/>
  <c r="J157" i="2"/>
  <c r="K157" i="2"/>
  <c r="J153" i="2"/>
  <c r="K153" i="2"/>
  <c r="J154" i="2"/>
  <c r="K154" i="2"/>
  <c r="H151" i="2"/>
  <c r="H158" i="2"/>
  <c r="I158" i="2"/>
  <c r="H157" i="2"/>
  <c r="I157" i="2"/>
  <c r="I151" i="2"/>
  <c r="H160" i="2"/>
  <c r="I160" i="2"/>
  <c r="H161" i="2"/>
  <c r="I161" i="2"/>
  <c r="H159" i="2"/>
  <c r="I159" i="2"/>
  <c r="H155" i="2"/>
  <c r="I155" i="2"/>
  <c r="H153" i="2"/>
  <c r="I153" i="2"/>
  <c r="H154" i="2"/>
  <c r="I154" i="2"/>
  <c r="H156" i="2"/>
  <c r="I156" i="2"/>
  <c r="D224" i="2"/>
  <c r="D222" i="2"/>
  <c r="D221" i="2"/>
  <c r="D225" i="2"/>
  <c r="D220" i="2"/>
  <c r="D223" i="2"/>
  <c r="D230" i="2"/>
  <c r="D226" i="2"/>
  <c r="D227" i="2"/>
  <c r="B24" i="1"/>
  <c r="A24" i="1"/>
  <c r="G158" i="2"/>
  <c r="G160" i="2"/>
  <c r="G151" i="2"/>
  <c r="S151" i="2" s="1"/>
  <c r="G153" i="2"/>
  <c r="G154" i="2"/>
  <c r="G161" i="2"/>
  <c r="G157" i="2"/>
  <c r="G155" i="2"/>
  <c r="G159" i="2"/>
  <c r="G156" i="2"/>
  <c r="F174" i="2"/>
  <c r="A175" i="2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C169" i="2"/>
  <c r="C168" i="2"/>
  <c r="C165" i="2"/>
  <c r="C172" i="2"/>
  <c r="C171" i="2"/>
  <c r="C170" i="2"/>
  <c r="C164" i="2"/>
  <c r="C167" i="2"/>
  <c r="C166" i="2"/>
  <c r="F222" i="2"/>
  <c r="F230" i="2"/>
  <c r="F227" i="2"/>
  <c r="F221" i="2"/>
  <c r="F224" i="2"/>
  <c r="F225" i="2"/>
  <c r="F226" i="2"/>
  <c r="F223" i="2"/>
  <c r="F220" i="2"/>
  <c r="R162" i="2" l="1"/>
  <c r="Q162" i="2"/>
  <c r="Q164" i="2"/>
  <c r="R164" i="2"/>
  <c r="Q165" i="2"/>
  <c r="R165" i="2"/>
  <c r="Q170" i="2"/>
  <c r="R170" i="2"/>
  <c r="Q168" i="2"/>
  <c r="R168" i="2"/>
  <c r="Q167" i="2"/>
  <c r="R167" i="2"/>
  <c r="Q172" i="2"/>
  <c r="R172" i="2"/>
  <c r="Q166" i="2"/>
  <c r="R166" i="2"/>
  <c r="Q171" i="2"/>
  <c r="R171" i="2"/>
  <c r="Q169" i="2"/>
  <c r="R169" i="2"/>
  <c r="N162" i="2"/>
  <c r="N164" i="2"/>
  <c r="P164" i="2"/>
  <c r="O164" i="2"/>
  <c r="N171" i="2"/>
  <c r="O171" i="2"/>
  <c r="P171" i="2"/>
  <c r="O162" i="2"/>
  <c r="N167" i="2"/>
  <c r="P167" i="2"/>
  <c r="O167" i="2"/>
  <c r="N170" i="2"/>
  <c r="P170" i="2"/>
  <c r="O170" i="2"/>
  <c r="N165" i="2"/>
  <c r="O165" i="2"/>
  <c r="P165" i="2"/>
  <c r="N166" i="2"/>
  <c r="O166" i="2"/>
  <c r="P166" i="2"/>
  <c r="N172" i="2"/>
  <c r="O172" i="2"/>
  <c r="P172" i="2"/>
  <c r="P162" i="2"/>
  <c r="N168" i="2"/>
  <c r="O168" i="2"/>
  <c r="P168" i="2"/>
  <c r="N169" i="2"/>
  <c r="P169" i="2"/>
  <c r="O169" i="2"/>
  <c r="S159" i="2"/>
  <c r="S157" i="2"/>
  <c r="S161" i="2"/>
  <c r="S154" i="2"/>
  <c r="S153" i="2"/>
  <c r="S160" i="2"/>
  <c r="S156" i="2"/>
  <c r="S155" i="2"/>
  <c r="S158" i="2"/>
  <c r="L162" i="2"/>
  <c r="M162" i="2"/>
  <c r="L167" i="2"/>
  <c r="M167" i="2"/>
  <c r="L172" i="2"/>
  <c r="M172" i="2"/>
  <c r="L165" i="2"/>
  <c r="M165" i="2"/>
  <c r="L168" i="2"/>
  <c r="M168" i="2"/>
  <c r="L166" i="2"/>
  <c r="M166" i="2"/>
  <c r="L164" i="2"/>
  <c r="M164" i="2"/>
  <c r="L170" i="2"/>
  <c r="M170" i="2"/>
  <c r="L171" i="2"/>
  <c r="M171" i="2"/>
  <c r="L169" i="2"/>
  <c r="M169" i="2"/>
  <c r="J162" i="2"/>
  <c r="J172" i="2"/>
  <c r="K172" i="2"/>
  <c r="J165" i="2"/>
  <c r="K165" i="2"/>
  <c r="J168" i="2"/>
  <c r="K168" i="2"/>
  <c r="J169" i="2"/>
  <c r="K169" i="2"/>
  <c r="J166" i="2"/>
  <c r="K166" i="2"/>
  <c r="J164" i="2"/>
  <c r="K164" i="2"/>
  <c r="K162" i="2"/>
  <c r="J170" i="2"/>
  <c r="K170" i="2"/>
  <c r="J167" i="2"/>
  <c r="K167" i="2"/>
  <c r="J171" i="2"/>
  <c r="K171" i="2"/>
  <c r="H162" i="2"/>
  <c r="I162" i="2"/>
  <c r="H166" i="2"/>
  <c r="I166" i="2"/>
  <c r="H171" i="2"/>
  <c r="I171" i="2"/>
  <c r="H167" i="2"/>
  <c r="I167" i="2"/>
  <c r="H170" i="2"/>
  <c r="I170" i="2"/>
  <c r="H169" i="2"/>
  <c r="I169" i="2"/>
  <c r="H164" i="2"/>
  <c r="I164" i="2"/>
  <c r="H172" i="2"/>
  <c r="I172" i="2"/>
  <c r="H165" i="2"/>
  <c r="I165" i="2"/>
  <c r="H168" i="2"/>
  <c r="I168" i="2"/>
  <c r="D231" i="2"/>
  <c r="D234" i="2"/>
  <c r="D241" i="2"/>
  <c r="D235" i="2"/>
  <c r="D233" i="2"/>
  <c r="D237" i="2"/>
  <c r="D236" i="2"/>
  <c r="D232" i="2"/>
  <c r="D238" i="2"/>
  <c r="B25" i="1"/>
  <c r="A25" i="1"/>
  <c r="G162" i="2"/>
  <c r="S162" i="2" s="1"/>
  <c r="G165" i="2"/>
  <c r="G168" i="2"/>
  <c r="G169" i="2"/>
  <c r="G166" i="2"/>
  <c r="G167" i="2"/>
  <c r="G170" i="2"/>
  <c r="G164" i="2"/>
  <c r="G171" i="2"/>
  <c r="G172" i="2"/>
  <c r="F185" i="2"/>
  <c r="A186" i="2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C176" i="2"/>
  <c r="C183" i="2"/>
  <c r="C182" i="2"/>
  <c r="C181" i="2"/>
  <c r="C175" i="2"/>
  <c r="C180" i="2"/>
  <c r="C177" i="2"/>
  <c r="C179" i="2"/>
  <c r="C178" i="2"/>
  <c r="F234" i="2"/>
  <c r="F233" i="2"/>
  <c r="F237" i="2"/>
  <c r="F241" i="2"/>
  <c r="F231" i="2"/>
  <c r="F238" i="2"/>
  <c r="F236" i="2"/>
  <c r="F235" i="2"/>
  <c r="F232" i="2"/>
  <c r="Q173" i="2" l="1"/>
  <c r="Q179" i="2"/>
  <c r="R179" i="2"/>
  <c r="Q177" i="2"/>
  <c r="R177" i="2"/>
  <c r="Q182" i="2"/>
  <c r="R182" i="2"/>
  <c r="Q180" i="2"/>
  <c r="R180" i="2"/>
  <c r="Q183" i="2"/>
  <c r="R183" i="2"/>
  <c r="Q181" i="2"/>
  <c r="R181" i="2"/>
  <c r="Q178" i="2"/>
  <c r="R178" i="2"/>
  <c r="Q175" i="2"/>
  <c r="R175" i="2"/>
  <c r="Q176" i="2"/>
  <c r="R176" i="2"/>
  <c r="R173" i="2"/>
  <c r="N173" i="2"/>
  <c r="O173" i="2"/>
  <c r="P173" i="2"/>
  <c r="N178" i="2"/>
  <c r="O178" i="2"/>
  <c r="P178" i="2"/>
  <c r="N175" i="2"/>
  <c r="P175" i="2"/>
  <c r="O175" i="2"/>
  <c r="N179" i="2"/>
  <c r="O179" i="2"/>
  <c r="P179" i="2"/>
  <c r="N177" i="2"/>
  <c r="P177" i="2"/>
  <c r="O177" i="2"/>
  <c r="N183" i="2"/>
  <c r="P183" i="2"/>
  <c r="O183" i="2"/>
  <c r="N181" i="2"/>
  <c r="P181" i="2"/>
  <c r="O181" i="2"/>
  <c r="N182" i="2"/>
  <c r="O182" i="2"/>
  <c r="P182" i="2"/>
  <c r="N176" i="2"/>
  <c r="P176" i="2"/>
  <c r="O176" i="2"/>
  <c r="N180" i="2"/>
  <c r="O180" i="2"/>
  <c r="P180" i="2"/>
  <c r="M173" i="2"/>
  <c r="S172" i="2"/>
  <c r="S164" i="2"/>
  <c r="S167" i="2"/>
  <c r="S165" i="2"/>
  <c r="S171" i="2"/>
  <c r="S170" i="2"/>
  <c r="S166" i="2"/>
  <c r="S169" i="2"/>
  <c r="S168" i="2"/>
  <c r="L173" i="2"/>
  <c r="L178" i="2"/>
  <c r="M178" i="2"/>
  <c r="L179" i="2"/>
  <c r="M179" i="2"/>
  <c r="L177" i="2"/>
  <c r="M177" i="2"/>
  <c r="L180" i="2"/>
  <c r="M180" i="2"/>
  <c r="L175" i="2"/>
  <c r="M175" i="2"/>
  <c r="L181" i="2"/>
  <c r="M181" i="2"/>
  <c r="L182" i="2"/>
  <c r="M182" i="2"/>
  <c r="L183" i="2"/>
  <c r="M183" i="2"/>
  <c r="L176" i="2"/>
  <c r="M176" i="2"/>
  <c r="J173" i="2"/>
  <c r="J181" i="2"/>
  <c r="K181" i="2"/>
  <c r="J183" i="2"/>
  <c r="K183" i="2"/>
  <c r="J176" i="2"/>
  <c r="K176" i="2"/>
  <c r="J182" i="2"/>
  <c r="K182" i="2"/>
  <c r="K173" i="2"/>
  <c r="J178" i="2"/>
  <c r="K178" i="2"/>
  <c r="J179" i="2"/>
  <c r="K179" i="2"/>
  <c r="J177" i="2"/>
  <c r="K177" i="2"/>
  <c r="J180" i="2"/>
  <c r="K180" i="2"/>
  <c r="J175" i="2"/>
  <c r="K175" i="2"/>
  <c r="H173" i="2"/>
  <c r="I173" i="2"/>
  <c r="H182" i="2"/>
  <c r="I182" i="2"/>
  <c r="H183" i="2"/>
  <c r="I183" i="2"/>
  <c r="H176" i="2"/>
  <c r="I176" i="2"/>
  <c r="H177" i="2"/>
  <c r="I177" i="2"/>
  <c r="H179" i="2"/>
  <c r="I179" i="2"/>
  <c r="H180" i="2"/>
  <c r="I180" i="2"/>
  <c r="H175" i="2"/>
  <c r="I175" i="2"/>
  <c r="H178" i="2"/>
  <c r="I178" i="2"/>
  <c r="H181" i="2"/>
  <c r="I181" i="2"/>
  <c r="D247" i="2"/>
  <c r="D248" i="2"/>
  <c r="D245" i="2"/>
  <c r="D244" i="2"/>
  <c r="D246" i="2"/>
  <c r="D252" i="2"/>
  <c r="D242" i="2"/>
  <c r="D243" i="2"/>
  <c r="D249" i="2"/>
  <c r="B26" i="1"/>
  <c r="A26" i="1"/>
  <c r="G173" i="2"/>
  <c r="S173" i="2" s="1"/>
  <c r="G177" i="2"/>
  <c r="G180" i="2"/>
  <c r="G175" i="2"/>
  <c r="G178" i="2"/>
  <c r="G176" i="2"/>
  <c r="G179" i="2"/>
  <c r="G181" i="2"/>
  <c r="G182" i="2"/>
  <c r="G183" i="2"/>
  <c r="F196" i="2"/>
  <c r="A197" i="2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C194" i="2"/>
  <c r="C189" i="2"/>
  <c r="C193" i="2"/>
  <c r="C190" i="2"/>
  <c r="C192" i="2"/>
  <c r="C191" i="2"/>
  <c r="C188" i="2"/>
  <c r="C187" i="2"/>
  <c r="C186" i="2"/>
  <c r="F247" i="2"/>
  <c r="F244" i="2"/>
  <c r="F243" i="2"/>
  <c r="F249" i="2"/>
  <c r="F252" i="2"/>
  <c r="F242" i="2"/>
  <c r="F248" i="2"/>
  <c r="F246" i="2"/>
  <c r="F245" i="2"/>
  <c r="R184" i="2" l="1"/>
  <c r="Q184" i="2"/>
  <c r="Q187" i="2"/>
  <c r="R187" i="2"/>
  <c r="Q190" i="2"/>
  <c r="R190" i="2"/>
  <c r="Q188" i="2"/>
  <c r="R188" i="2"/>
  <c r="Q193" i="2"/>
  <c r="R193" i="2"/>
  <c r="Q186" i="2"/>
  <c r="R186" i="2"/>
  <c r="Q192" i="2"/>
  <c r="R192" i="2"/>
  <c r="Q194" i="2"/>
  <c r="R194" i="2"/>
  <c r="Q191" i="2"/>
  <c r="R191" i="2"/>
  <c r="Q189" i="2"/>
  <c r="R189" i="2"/>
  <c r="N184" i="2"/>
  <c r="O184" i="2"/>
  <c r="N187" i="2"/>
  <c r="P187" i="2"/>
  <c r="O187" i="2"/>
  <c r="P184" i="2"/>
  <c r="N192" i="2"/>
  <c r="P192" i="2"/>
  <c r="O192" i="2"/>
  <c r="N189" i="2"/>
  <c r="O189" i="2"/>
  <c r="P189" i="2"/>
  <c r="N194" i="2"/>
  <c r="P194" i="2"/>
  <c r="O194" i="2"/>
  <c r="N188" i="2"/>
  <c r="O188" i="2"/>
  <c r="P188" i="2"/>
  <c r="N191" i="2"/>
  <c r="O191" i="2"/>
  <c r="P191" i="2"/>
  <c r="N193" i="2"/>
  <c r="O193" i="2"/>
  <c r="P193" i="2"/>
  <c r="N190" i="2"/>
  <c r="P190" i="2"/>
  <c r="O190" i="2"/>
  <c r="N186" i="2"/>
  <c r="P186" i="2"/>
  <c r="O186" i="2"/>
  <c r="S182" i="2"/>
  <c r="S183" i="2"/>
  <c r="S181" i="2"/>
  <c r="S178" i="2"/>
  <c r="S175" i="2"/>
  <c r="S180" i="2"/>
  <c r="M184" i="2"/>
  <c r="S179" i="2"/>
  <c r="S176" i="2"/>
  <c r="S177" i="2"/>
  <c r="L184" i="2"/>
  <c r="L187" i="2"/>
  <c r="M187" i="2"/>
  <c r="L188" i="2"/>
  <c r="M188" i="2"/>
  <c r="L191" i="2"/>
  <c r="M191" i="2"/>
  <c r="L192" i="2"/>
  <c r="M192" i="2"/>
  <c r="L190" i="2"/>
  <c r="M190" i="2"/>
  <c r="L186" i="2"/>
  <c r="M186" i="2"/>
  <c r="L193" i="2"/>
  <c r="M193" i="2"/>
  <c r="L194" i="2"/>
  <c r="M194" i="2"/>
  <c r="L189" i="2"/>
  <c r="M189" i="2"/>
  <c r="J184" i="2"/>
  <c r="J187" i="2"/>
  <c r="K187" i="2"/>
  <c r="J192" i="2"/>
  <c r="K192" i="2"/>
  <c r="K184" i="2"/>
  <c r="J188" i="2"/>
  <c r="K188" i="2"/>
  <c r="J193" i="2"/>
  <c r="K193" i="2"/>
  <c r="J194" i="2"/>
  <c r="K194" i="2"/>
  <c r="J191" i="2"/>
  <c r="K191" i="2"/>
  <c r="J190" i="2"/>
  <c r="K190" i="2"/>
  <c r="J189" i="2"/>
  <c r="K189" i="2"/>
  <c r="J186" i="2"/>
  <c r="K186" i="2"/>
  <c r="H189" i="2"/>
  <c r="I189" i="2"/>
  <c r="H190" i="2"/>
  <c r="I190" i="2"/>
  <c r="H186" i="2"/>
  <c r="I186" i="2"/>
  <c r="H193" i="2"/>
  <c r="I193" i="2"/>
  <c r="H188" i="2"/>
  <c r="I188" i="2"/>
  <c r="H194" i="2"/>
  <c r="I194" i="2"/>
  <c r="H187" i="2"/>
  <c r="I187" i="2"/>
  <c r="I184" i="2"/>
  <c r="H191" i="2"/>
  <c r="I191" i="2"/>
  <c r="H192" i="2"/>
  <c r="I192" i="2"/>
  <c r="H184" i="2"/>
  <c r="D257" i="2"/>
  <c r="D255" i="2"/>
  <c r="D253" i="2"/>
  <c r="D256" i="2"/>
  <c r="D259" i="2"/>
  <c r="D263" i="2"/>
  <c r="D254" i="2"/>
  <c r="D258" i="2"/>
  <c r="D260" i="2"/>
  <c r="B27" i="1"/>
  <c r="A27" i="1"/>
  <c r="G184" i="2"/>
  <c r="S184" i="2" s="1"/>
  <c r="G187" i="2"/>
  <c r="G188" i="2"/>
  <c r="G186" i="2"/>
  <c r="G191" i="2"/>
  <c r="G192" i="2"/>
  <c r="G189" i="2"/>
  <c r="G193" i="2"/>
  <c r="G194" i="2"/>
  <c r="G190" i="2"/>
  <c r="F207" i="2"/>
  <c r="A208" i="2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C202" i="2"/>
  <c r="C201" i="2"/>
  <c r="C203" i="2"/>
  <c r="C197" i="2"/>
  <c r="C205" i="2"/>
  <c r="C204" i="2"/>
  <c r="C200" i="2"/>
  <c r="C198" i="2"/>
  <c r="C199" i="2"/>
  <c r="F260" i="2"/>
  <c r="F254" i="2"/>
  <c r="F257" i="2"/>
  <c r="F256" i="2"/>
  <c r="F259" i="2"/>
  <c r="F253" i="2"/>
  <c r="F263" i="2"/>
  <c r="F258" i="2"/>
  <c r="F255" i="2"/>
  <c r="Q195" i="2" l="1"/>
  <c r="R195" i="2"/>
  <c r="Q199" i="2"/>
  <c r="R199" i="2"/>
  <c r="Q205" i="2"/>
  <c r="R205" i="2"/>
  <c r="Q202" i="2"/>
  <c r="R202" i="2"/>
  <c r="Q204" i="2"/>
  <c r="R204" i="2"/>
  <c r="Q201" i="2"/>
  <c r="R201" i="2"/>
  <c r="Q198" i="2"/>
  <c r="R198" i="2"/>
  <c r="Q197" i="2"/>
  <c r="R197" i="2"/>
  <c r="Q200" i="2"/>
  <c r="R200" i="2"/>
  <c r="Q203" i="2"/>
  <c r="R203" i="2"/>
  <c r="N195" i="2"/>
  <c r="O195" i="2"/>
  <c r="P195" i="2"/>
  <c r="N201" i="2"/>
  <c r="P201" i="2"/>
  <c r="O201" i="2"/>
  <c r="N204" i="2"/>
  <c r="P204" i="2"/>
  <c r="O204" i="2"/>
  <c r="N205" i="2"/>
  <c r="O205" i="2"/>
  <c r="P205" i="2"/>
  <c r="N197" i="2"/>
  <c r="P197" i="2"/>
  <c r="O197" i="2"/>
  <c r="N203" i="2"/>
  <c r="P203" i="2"/>
  <c r="O203" i="2"/>
  <c r="N202" i="2"/>
  <c r="P202" i="2"/>
  <c r="O202" i="2"/>
  <c r="N199" i="2"/>
  <c r="P199" i="2"/>
  <c r="O199" i="2"/>
  <c r="N198" i="2"/>
  <c r="O198" i="2"/>
  <c r="P198" i="2"/>
  <c r="N200" i="2"/>
  <c r="O200" i="2"/>
  <c r="P200" i="2"/>
  <c r="S193" i="2"/>
  <c r="S190" i="2"/>
  <c r="S194" i="2"/>
  <c r="S189" i="2"/>
  <c r="S192" i="2"/>
  <c r="S191" i="2"/>
  <c r="S186" i="2"/>
  <c r="S188" i="2"/>
  <c r="S187" i="2"/>
  <c r="L195" i="2"/>
  <c r="M195" i="2"/>
  <c r="L198" i="2"/>
  <c r="M198" i="2"/>
  <c r="L200" i="2"/>
  <c r="M200" i="2"/>
  <c r="L204" i="2"/>
  <c r="M204" i="2"/>
  <c r="L205" i="2"/>
  <c r="M205" i="2"/>
  <c r="L197" i="2"/>
  <c r="M197" i="2"/>
  <c r="L203" i="2"/>
  <c r="M203" i="2"/>
  <c r="L199" i="2"/>
  <c r="M199" i="2"/>
  <c r="L201" i="2"/>
  <c r="M201" i="2"/>
  <c r="L202" i="2"/>
  <c r="M202" i="2"/>
  <c r="K195" i="2"/>
  <c r="J195" i="2"/>
  <c r="J204" i="2"/>
  <c r="K204" i="2"/>
  <c r="J205" i="2"/>
  <c r="K205" i="2"/>
  <c r="J203" i="2"/>
  <c r="K203" i="2"/>
  <c r="J202" i="2"/>
  <c r="K202" i="2"/>
  <c r="J197" i="2"/>
  <c r="K197" i="2"/>
  <c r="J198" i="2"/>
  <c r="K198" i="2"/>
  <c r="J200" i="2"/>
  <c r="K200" i="2"/>
  <c r="J201" i="2"/>
  <c r="K201" i="2"/>
  <c r="J199" i="2"/>
  <c r="K199" i="2"/>
  <c r="H195" i="2"/>
  <c r="I195" i="2"/>
  <c r="H202" i="2"/>
  <c r="I202" i="2"/>
  <c r="H199" i="2"/>
  <c r="I199" i="2"/>
  <c r="H198" i="2"/>
  <c r="I198" i="2"/>
  <c r="H200" i="2"/>
  <c r="I200" i="2"/>
  <c r="H204" i="2"/>
  <c r="I204" i="2"/>
  <c r="H203" i="2"/>
  <c r="I203" i="2"/>
  <c r="H205" i="2"/>
  <c r="I205" i="2"/>
  <c r="H197" i="2"/>
  <c r="I197" i="2"/>
  <c r="H201" i="2"/>
  <c r="I201" i="2"/>
  <c r="D267" i="2"/>
  <c r="D268" i="2"/>
  <c r="D270" i="2"/>
  <c r="D269" i="2"/>
  <c r="D274" i="2"/>
  <c r="D266" i="2"/>
  <c r="D265" i="2"/>
  <c r="D264" i="2"/>
  <c r="D271" i="2"/>
  <c r="B28" i="1"/>
  <c r="A28" i="1"/>
  <c r="G203" i="2"/>
  <c r="G201" i="2"/>
  <c r="G202" i="2"/>
  <c r="G204" i="2"/>
  <c r="G195" i="2"/>
  <c r="S195" i="2" s="1"/>
  <c r="G205" i="2"/>
  <c r="G198" i="2"/>
  <c r="G199" i="2"/>
  <c r="G200" i="2"/>
  <c r="G197" i="2"/>
  <c r="F218" i="2"/>
  <c r="A219" i="2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C214" i="2"/>
  <c r="C209" i="2"/>
  <c r="C213" i="2"/>
  <c r="C212" i="2"/>
  <c r="C208" i="2"/>
  <c r="C211" i="2"/>
  <c r="C210" i="2"/>
  <c r="C215" i="2"/>
  <c r="C216" i="2"/>
  <c r="F264" i="2"/>
  <c r="F266" i="2"/>
  <c r="F271" i="2"/>
  <c r="F267" i="2"/>
  <c r="F265" i="2"/>
  <c r="F270" i="2"/>
  <c r="F274" i="2"/>
  <c r="F268" i="2"/>
  <c r="F269" i="2"/>
  <c r="Q206" i="2" l="1"/>
  <c r="R206" i="2"/>
  <c r="Q216" i="2"/>
  <c r="R216" i="2"/>
  <c r="Q208" i="2"/>
  <c r="R208" i="2"/>
  <c r="Q214" i="2"/>
  <c r="R214" i="2"/>
  <c r="Q211" i="2"/>
  <c r="R211" i="2"/>
  <c r="Q209" i="2"/>
  <c r="R209" i="2"/>
  <c r="Q215" i="2"/>
  <c r="R215" i="2"/>
  <c r="Q212" i="2"/>
  <c r="R212" i="2"/>
  <c r="Q210" i="2"/>
  <c r="R210" i="2"/>
  <c r="Q213" i="2"/>
  <c r="R213" i="2"/>
  <c r="N206" i="2"/>
  <c r="N208" i="2"/>
  <c r="P208" i="2"/>
  <c r="O208" i="2"/>
  <c r="P206" i="2"/>
  <c r="O206" i="2"/>
  <c r="N210" i="2"/>
  <c r="P210" i="2"/>
  <c r="O210" i="2"/>
  <c r="N212" i="2"/>
  <c r="O212" i="2"/>
  <c r="P212" i="2"/>
  <c r="N213" i="2"/>
  <c r="O213" i="2"/>
  <c r="P213" i="2"/>
  <c r="N209" i="2"/>
  <c r="P209" i="2"/>
  <c r="O209" i="2"/>
  <c r="N211" i="2"/>
  <c r="P211" i="2"/>
  <c r="O211" i="2"/>
  <c r="N216" i="2"/>
  <c r="P216" i="2"/>
  <c r="O216" i="2"/>
  <c r="N214" i="2"/>
  <c r="O214" i="2"/>
  <c r="P214" i="2"/>
  <c r="N215" i="2"/>
  <c r="O215" i="2"/>
  <c r="P215" i="2"/>
  <c r="S197" i="2"/>
  <c r="S203" i="2"/>
  <c r="S199" i="2"/>
  <c r="S205" i="2"/>
  <c r="S204" i="2"/>
  <c r="S202" i="2"/>
  <c r="S200" i="2"/>
  <c r="S198" i="2"/>
  <c r="S201" i="2"/>
  <c r="L206" i="2"/>
  <c r="L215" i="2"/>
  <c r="M215" i="2"/>
  <c r="L210" i="2"/>
  <c r="M210" i="2"/>
  <c r="L211" i="2"/>
  <c r="M211" i="2"/>
  <c r="M206" i="2"/>
  <c r="L208" i="2"/>
  <c r="M208" i="2"/>
  <c r="L209" i="2"/>
  <c r="M209" i="2"/>
  <c r="L214" i="2"/>
  <c r="M214" i="2"/>
  <c r="L216" i="2"/>
  <c r="M216" i="2"/>
  <c r="L212" i="2"/>
  <c r="M212" i="2"/>
  <c r="L213" i="2"/>
  <c r="M213" i="2"/>
  <c r="J206" i="2"/>
  <c r="K206" i="2"/>
  <c r="J215" i="2"/>
  <c r="K215" i="2"/>
  <c r="J210" i="2"/>
  <c r="K210" i="2"/>
  <c r="J208" i="2"/>
  <c r="K208" i="2"/>
  <c r="J212" i="2"/>
  <c r="K212" i="2"/>
  <c r="J211" i="2"/>
  <c r="K211" i="2"/>
  <c r="J213" i="2"/>
  <c r="K213" i="2"/>
  <c r="J214" i="2"/>
  <c r="K214" i="2"/>
  <c r="J209" i="2"/>
  <c r="K209" i="2"/>
  <c r="J216" i="2"/>
  <c r="K216" i="2"/>
  <c r="H206" i="2"/>
  <c r="I206" i="2"/>
  <c r="H214" i="2"/>
  <c r="I214" i="2"/>
  <c r="H213" i="2"/>
  <c r="I213" i="2"/>
  <c r="H209" i="2"/>
  <c r="I209" i="2"/>
  <c r="H216" i="2"/>
  <c r="I216" i="2"/>
  <c r="H211" i="2"/>
  <c r="I211" i="2"/>
  <c r="H215" i="2"/>
  <c r="I215" i="2"/>
  <c r="H210" i="2"/>
  <c r="I210" i="2"/>
  <c r="H208" i="2"/>
  <c r="I208" i="2"/>
  <c r="H212" i="2"/>
  <c r="I212" i="2"/>
  <c r="D281" i="2"/>
  <c r="D280" i="2"/>
  <c r="D277" i="2"/>
  <c r="D278" i="2"/>
  <c r="D276" i="2"/>
  <c r="D279" i="2"/>
  <c r="D275" i="2"/>
  <c r="D285" i="2"/>
  <c r="D282" i="2"/>
  <c r="B29" i="1"/>
  <c r="A29" i="1"/>
  <c r="G206" i="2"/>
  <c r="S206" i="2" s="1"/>
  <c r="G210" i="2"/>
  <c r="G211" i="2"/>
  <c r="G215" i="2"/>
  <c r="G208" i="2"/>
  <c r="G213" i="2"/>
  <c r="G209" i="2"/>
  <c r="G212" i="2"/>
  <c r="G214" i="2"/>
  <c r="G216" i="2"/>
  <c r="F229" i="2"/>
  <c r="A230" i="2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C223" i="2"/>
  <c r="C227" i="2"/>
  <c r="C222" i="2"/>
  <c r="C226" i="2"/>
  <c r="C221" i="2"/>
  <c r="C225" i="2"/>
  <c r="C224" i="2"/>
  <c r="C220" i="2"/>
  <c r="C219" i="2"/>
  <c r="F276" i="2"/>
  <c r="F278" i="2"/>
  <c r="F275" i="2"/>
  <c r="F280" i="2"/>
  <c r="F285" i="2"/>
  <c r="F282" i="2"/>
  <c r="F279" i="2"/>
  <c r="F277" i="2"/>
  <c r="F281" i="2"/>
  <c r="Q217" i="2" l="1"/>
  <c r="Q219" i="2"/>
  <c r="R219" i="2"/>
  <c r="Q221" i="2"/>
  <c r="R221" i="2"/>
  <c r="Q223" i="2"/>
  <c r="R223" i="2"/>
  <c r="R217" i="2"/>
  <c r="Q225" i="2"/>
  <c r="R225" i="2"/>
  <c r="Q227" i="2"/>
  <c r="R227" i="2"/>
  <c r="Q220" i="2"/>
  <c r="R220" i="2"/>
  <c r="Q226" i="2"/>
  <c r="R226" i="2"/>
  <c r="Q224" i="2"/>
  <c r="R224" i="2"/>
  <c r="Q222" i="2"/>
  <c r="R222" i="2"/>
  <c r="N217" i="2"/>
  <c r="N221" i="2"/>
  <c r="O221" i="2"/>
  <c r="P221" i="2"/>
  <c r="N223" i="2"/>
  <c r="O223" i="2"/>
  <c r="P223" i="2"/>
  <c r="O217" i="2"/>
  <c r="N227" i="2"/>
  <c r="P227" i="2"/>
  <c r="O227" i="2"/>
  <c r="N225" i="2"/>
  <c r="O225" i="2"/>
  <c r="P225" i="2"/>
  <c r="N226" i="2"/>
  <c r="O226" i="2"/>
  <c r="P226" i="2"/>
  <c r="N222" i="2"/>
  <c r="P222" i="2"/>
  <c r="O222" i="2"/>
  <c r="P217" i="2"/>
  <c r="N220" i="2"/>
  <c r="P220" i="2"/>
  <c r="O220" i="2"/>
  <c r="N219" i="2"/>
  <c r="O219" i="2"/>
  <c r="P219" i="2"/>
  <c r="N224" i="2"/>
  <c r="P224" i="2"/>
  <c r="O224" i="2"/>
  <c r="S210" i="2"/>
  <c r="S216" i="2"/>
  <c r="S214" i="2"/>
  <c r="M217" i="2"/>
  <c r="L217" i="2"/>
  <c r="S209" i="2"/>
  <c r="S208" i="2"/>
  <c r="S215" i="2"/>
  <c r="S212" i="2"/>
  <c r="S213" i="2"/>
  <c r="S211" i="2"/>
  <c r="L220" i="2"/>
  <c r="M220" i="2"/>
  <c r="L224" i="2"/>
  <c r="M224" i="2"/>
  <c r="L225" i="2"/>
  <c r="M225" i="2"/>
  <c r="L222" i="2"/>
  <c r="M222" i="2"/>
  <c r="L223" i="2"/>
  <c r="M223" i="2"/>
  <c r="L219" i="2"/>
  <c r="M219" i="2"/>
  <c r="L221" i="2"/>
  <c r="M221" i="2"/>
  <c r="L226" i="2"/>
  <c r="M226" i="2"/>
  <c r="L227" i="2"/>
  <c r="M227" i="2"/>
  <c r="J217" i="2"/>
  <c r="K217" i="2"/>
  <c r="J224" i="2"/>
  <c r="K224" i="2"/>
  <c r="J225" i="2"/>
  <c r="K225" i="2"/>
  <c r="J221" i="2"/>
  <c r="K221" i="2"/>
  <c r="J226" i="2"/>
  <c r="K226" i="2"/>
  <c r="J227" i="2"/>
  <c r="K227" i="2"/>
  <c r="J223" i="2"/>
  <c r="K223" i="2"/>
  <c r="J219" i="2"/>
  <c r="K219" i="2"/>
  <c r="J220" i="2"/>
  <c r="K220" i="2"/>
  <c r="J222" i="2"/>
  <c r="K222" i="2"/>
  <c r="H217" i="2"/>
  <c r="H223" i="2"/>
  <c r="I223" i="2"/>
  <c r="H227" i="2"/>
  <c r="I227" i="2"/>
  <c r="H225" i="2"/>
  <c r="I225" i="2"/>
  <c r="H219" i="2"/>
  <c r="I219" i="2"/>
  <c r="I217" i="2"/>
  <c r="H222" i="2"/>
  <c r="I222" i="2"/>
  <c r="H220" i="2"/>
  <c r="I220" i="2"/>
  <c r="H224" i="2"/>
  <c r="I224" i="2"/>
  <c r="H221" i="2"/>
  <c r="I221" i="2"/>
  <c r="H226" i="2"/>
  <c r="I226" i="2"/>
  <c r="D286" i="2"/>
  <c r="D290" i="2"/>
  <c r="D289" i="2"/>
  <c r="D292" i="2"/>
  <c r="D288" i="2"/>
  <c r="D291" i="2"/>
  <c r="D296" i="2"/>
  <c r="D287" i="2"/>
  <c r="D293" i="2"/>
  <c r="B30" i="1"/>
  <c r="A30" i="1"/>
  <c r="G217" i="2"/>
  <c r="S217" i="2" s="1"/>
  <c r="G221" i="2"/>
  <c r="G222" i="2"/>
  <c r="G225" i="2"/>
  <c r="G223" i="2"/>
  <c r="G226" i="2"/>
  <c r="G227" i="2"/>
  <c r="G219" i="2"/>
  <c r="G220" i="2"/>
  <c r="G224" i="2"/>
  <c r="F240" i="2"/>
  <c r="A241" i="2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C234" i="2"/>
  <c r="C233" i="2"/>
  <c r="C230" i="2"/>
  <c r="C232" i="2"/>
  <c r="C235" i="2"/>
  <c r="C231" i="2"/>
  <c r="C238" i="2"/>
  <c r="C237" i="2"/>
  <c r="C236" i="2"/>
  <c r="F292" i="2"/>
  <c r="F293" i="2"/>
  <c r="F288" i="2"/>
  <c r="F287" i="2"/>
  <c r="F296" i="2"/>
  <c r="F286" i="2"/>
  <c r="F290" i="2"/>
  <c r="F289" i="2"/>
  <c r="F291" i="2"/>
  <c r="Q228" i="2" l="1"/>
  <c r="Q237" i="2"/>
  <c r="R237" i="2"/>
  <c r="R228" i="2"/>
  <c r="Q232" i="2"/>
  <c r="R232" i="2"/>
  <c r="Q238" i="2"/>
  <c r="R238" i="2"/>
  <c r="Q236" i="2"/>
  <c r="R236" i="2"/>
  <c r="Q235" i="2"/>
  <c r="R235" i="2"/>
  <c r="Q234" i="2"/>
  <c r="R234" i="2"/>
  <c r="Q230" i="2"/>
  <c r="R230" i="2"/>
  <c r="Q231" i="2"/>
  <c r="R231" i="2"/>
  <c r="Q233" i="2"/>
  <c r="R233" i="2"/>
  <c r="N228" i="2"/>
  <c r="N235" i="2"/>
  <c r="P235" i="2"/>
  <c r="O235" i="2"/>
  <c r="N234" i="2"/>
  <c r="O234" i="2"/>
  <c r="P234" i="2"/>
  <c r="O228" i="2"/>
  <c r="N231" i="2"/>
  <c r="O231" i="2"/>
  <c r="P231" i="2"/>
  <c r="N233" i="2"/>
  <c r="P233" i="2"/>
  <c r="O233" i="2"/>
  <c r="N236" i="2"/>
  <c r="P236" i="2"/>
  <c r="O236" i="2"/>
  <c r="N232" i="2"/>
  <c r="O232" i="2"/>
  <c r="P232" i="2"/>
  <c r="N230" i="2"/>
  <c r="P230" i="2"/>
  <c r="O230" i="2"/>
  <c r="P228" i="2"/>
  <c r="N237" i="2"/>
  <c r="O237" i="2"/>
  <c r="P237" i="2"/>
  <c r="N238" i="2"/>
  <c r="O238" i="2"/>
  <c r="P238" i="2"/>
  <c r="S219" i="2"/>
  <c r="S223" i="2"/>
  <c r="S224" i="2"/>
  <c r="L228" i="2"/>
  <c r="S220" i="2"/>
  <c r="S227" i="2"/>
  <c r="S226" i="2"/>
  <c r="S225" i="2"/>
  <c r="S222" i="2"/>
  <c r="S221" i="2"/>
  <c r="L237" i="2"/>
  <c r="M237" i="2"/>
  <c r="L238" i="2"/>
  <c r="M238" i="2"/>
  <c r="L233" i="2"/>
  <c r="M233" i="2"/>
  <c r="M228" i="2"/>
  <c r="L236" i="2"/>
  <c r="M236" i="2"/>
  <c r="L231" i="2"/>
  <c r="M231" i="2"/>
  <c r="L235" i="2"/>
  <c r="M235" i="2"/>
  <c r="L232" i="2"/>
  <c r="M232" i="2"/>
  <c r="L230" i="2"/>
  <c r="M230" i="2"/>
  <c r="L234" i="2"/>
  <c r="M234" i="2"/>
  <c r="K228" i="2"/>
  <c r="J228" i="2"/>
  <c r="J236" i="2"/>
  <c r="K236" i="2"/>
  <c r="J238" i="2"/>
  <c r="K238" i="2"/>
  <c r="J231" i="2"/>
  <c r="K231" i="2"/>
  <c r="J230" i="2"/>
  <c r="K230" i="2"/>
  <c r="J234" i="2"/>
  <c r="K234" i="2"/>
  <c r="J235" i="2"/>
  <c r="K235" i="2"/>
  <c r="J237" i="2"/>
  <c r="K237" i="2"/>
  <c r="J232" i="2"/>
  <c r="K232" i="2"/>
  <c r="J233" i="2"/>
  <c r="K233" i="2"/>
  <c r="H228" i="2"/>
  <c r="I228" i="2"/>
  <c r="H233" i="2"/>
  <c r="I233" i="2"/>
  <c r="H236" i="2"/>
  <c r="I236" i="2"/>
  <c r="H234" i="2"/>
  <c r="I234" i="2"/>
  <c r="H237" i="2"/>
  <c r="I237" i="2"/>
  <c r="H231" i="2"/>
  <c r="I231" i="2"/>
  <c r="H235" i="2"/>
  <c r="I235" i="2"/>
  <c r="H238" i="2"/>
  <c r="I238" i="2"/>
  <c r="H232" i="2"/>
  <c r="I232" i="2"/>
  <c r="H230" i="2"/>
  <c r="I230" i="2"/>
  <c r="D303" i="2"/>
  <c r="D300" i="2"/>
  <c r="D301" i="2"/>
  <c r="D298" i="2"/>
  <c r="D299" i="2"/>
  <c r="D302" i="2"/>
  <c r="D307" i="2"/>
  <c r="D297" i="2"/>
  <c r="D304" i="2"/>
  <c r="B31" i="1"/>
  <c r="A31" i="1"/>
  <c r="G235" i="2"/>
  <c r="G230" i="2"/>
  <c r="G228" i="2"/>
  <c r="S228" i="2" s="1"/>
  <c r="G234" i="2"/>
  <c r="G233" i="2"/>
  <c r="G232" i="2"/>
  <c r="G236" i="2"/>
  <c r="G237" i="2"/>
  <c r="G231" i="2"/>
  <c r="G238" i="2"/>
  <c r="F251" i="2"/>
  <c r="A252" i="2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C246" i="2"/>
  <c r="C243" i="2"/>
  <c r="C247" i="2"/>
  <c r="C242" i="2"/>
  <c r="C241" i="2"/>
  <c r="C249" i="2"/>
  <c r="C248" i="2"/>
  <c r="C245" i="2"/>
  <c r="C244" i="2"/>
  <c r="F304" i="2"/>
  <c r="F298" i="2"/>
  <c r="F299" i="2"/>
  <c r="F307" i="2"/>
  <c r="F297" i="2"/>
  <c r="F303" i="2"/>
  <c r="F301" i="2"/>
  <c r="F300" i="2"/>
  <c r="F302" i="2"/>
  <c r="Q239" i="2" l="1"/>
  <c r="R239" i="2"/>
  <c r="Q244" i="2"/>
  <c r="R244" i="2"/>
  <c r="Q246" i="2"/>
  <c r="R246" i="2"/>
  <c r="Q245" i="2"/>
  <c r="R245" i="2"/>
  <c r="Q242" i="2"/>
  <c r="R242" i="2"/>
  <c r="Q241" i="2"/>
  <c r="R241" i="2"/>
  <c r="Q248" i="2"/>
  <c r="R248" i="2"/>
  <c r="Q247" i="2"/>
  <c r="R247" i="2"/>
  <c r="Q249" i="2"/>
  <c r="R249" i="2"/>
  <c r="Q243" i="2"/>
  <c r="R243" i="2"/>
  <c r="N239" i="2"/>
  <c r="P239" i="2"/>
  <c r="O239" i="2"/>
  <c r="N241" i="2"/>
  <c r="P241" i="2"/>
  <c r="O241" i="2"/>
  <c r="N243" i="2"/>
  <c r="O243" i="2"/>
  <c r="P243" i="2"/>
  <c r="N244" i="2"/>
  <c r="P244" i="2"/>
  <c r="O244" i="2"/>
  <c r="N247" i="2"/>
  <c r="P247" i="2"/>
  <c r="O247" i="2"/>
  <c r="N245" i="2"/>
  <c r="O245" i="2"/>
  <c r="P245" i="2"/>
  <c r="N249" i="2"/>
  <c r="P249" i="2"/>
  <c r="O249" i="2"/>
  <c r="N242" i="2"/>
  <c r="P242" i="2"/>
  <c r="O242" i="2"/>
  <c r="N246" i="2"/>
  <c r="P246" i="2"/>
  <c r="O246" i="2"/>
  <c r="N248" i="2"/>
  <c r="P248" i="2"/>
  <c r="O248" i="2"/>
  <c r="L239" i="2"/>
  <c r="S230" i="2"/>
  <c r="S231" i="2"/>
  <c r="S237" i="2"/>
  <c r="S235" i="2"/>
  <c r="S238" i="2"/>
  <c r="S236" i="2"/>
  <c r="S232" i="2"/>
  <c r="S233" i="2"/>
  <c r="S234" i="2"/>
  <c r="L244" i="2"/>
  <c r="M244" i="2"/>
  <c r="L248" i="2"/>
  <c r="M248" i="2"/>
  <c r="L249" i="2"/>
  <c r="M249" i="2"/>
  <c r="L242" i="2"/>
  <c r="M242" i="2"/>
  <c r="L243" i="2"/>
  <c r="M243" i="2"/>
  <c r="M239" i="2"/>
  <c r="L245" i="2"/>
  <c r="M245" i="2"/>
  <c r="L241" i="2"/>
  <c r="M241" i="2"/>
  <c r="L247" i="2"/>
  <c r="M247" i="2"/>
  <c r="L246" i="2"/>
  <c r="M246" i="2"/>
  <c r="J239" i="2"/>
  <c r="J244" i="2"/>
  <c r="K244" i="2"/>
  <c r="J249" i="2"/>
  <c r="K249" i="2"/>
  <c r="J241" i="2"/>
  <c r="K241" i="2"/>
  <c r="J248" i="2"/>
  <c r="K248" i="2"/>
  <c r="K239" i="2"/>
  <c r="J247" i="2"/>
  <c r="K247" i="2"/>
  <c r="J246" i="2"/>
  <c r="K246" i="2"/>
  <c r="J245" i="2"/>
  <c r="K245" i="2"/>
  <c r="J242" i="2"/>
  <c r="K242" i="2"/>
  <c r="J243" i="2"/>
  <c r="K243" i="2"/>
  <c r="I239" i="2"/>
  <c r="H239" i="2"/>
  <c r="H243" i="2"/>
  <c r="I243" i="2"/>
  <c r="H247" i="2"/>
  <c r="I247" i="2"/>
  <c r="H246" i="2"/>
  <c r="I246" i="2"/>
  <c r="H248" i="2"/>
  <c r="I248" i="2"/>
  <c r="H245" i="2"/>
  <c r="I245" i="2"/>
  <c r="H249" i="2"/>
  <c r="I249" i="2"/>
  <c r="H244" i="2"/>
  <c r="I244" i="2"/>
  <c r="H241" i="2"/>
  <c r="I241" i="2"/>
  <c r="H242" i="2"/>
  <c r="I242" i="2"/>
  <c r="D312" i="2"/>
  <c r="D311" i="2"/>
  <c r="D313" i="2"/>
  <c r="D308" i="2"/>
  <c r="D310" i="2"/>
  <c r="D318" i="2"/>
  <c r="D309" i="2"/>
  <c r="D314" i="2"/>
  <c r="D315" i="2"/>
  <c r="B32" i="1"/>
  <c r="A32" i="1"/>
  <c r="G239" i="2"/>
  <c r="S239" i="2" s="1"/>
  <c r="G242" i="2"/>
  <c r="G241" i="2"/>
  <c r="G247" i="2"/>
  <c r="G243" i="2"/>
  <c r="G246" i="2"/>
  <c r="G244" i="2"/>
  <c r="G245" i="2"/>
  <c r="G248" i="2"/>
  <c r="G249" i="2"/>
  <c r="F262" i="2"/>
  <c r="A263" i="2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C254" i="2"/>
  <c r="C260" i="2"/>
  <c r="C253" i="2"/>
  <c r="C252" i="2"/>
  <c r="C259" i="2"/>
  <c r="C255" i="2"/>
  <c r="C258" i="2"/>
  <c r="C256" i="2"/>
  <c r="C257" i="2"/>
  <c r="F311" i="2"/>
  <c r="F308" i="2"/>
  <c r="F309" i="2"/>
  <c r="F315" i="2"/>
  <c r="F318" i="2"/>
  <c r="F313" i="2"/>
  <c r="F314" i="2"/>
  <c r="F310" i="2"/>
  <c r="F312" i="2"/>
  <c r="Q250" i="2" l="1"/>
  <c r="Q255" i="2"/>
  <c r="R255" i="2"/>
  <c r="Q260" i="2"/>
  <c r="R260" i="2"/>
  <c r="Q257" i="2"/>
  <c r="R257" i="2"/>
  <c r="Q259" i="2"/>
  <c r="R259" i="2"/>
  <c r="Q254" i="2"/>
  <c r="R254" i="2"/>
  <c r="Q256" i="2"/>
  <c r="R256" i="2"/>
  <c r="Q252" i="2"/>
  <c r="R252" i="2"/>
  <c r="R250" i="2"/>
  <c r="Q258" i="2"/>
  <c r="R258" i="2"/>
  <c r="Q253" i="2"/>
  <c r="R253" i="2"/>
  <c r="N250" i="2"/>
  <c r="N255" i="2"/>
  <c r="O255" i="2"/>
  <c r="P255" i="2"/>
  <c r="N256" i="2"/>
  <c r="O256" i="2"/>
  <c r="P256" i="2"/>
  <c r="N259" i="2"/>
  <c r="P259" i="2"/>
  <c r="O259" i="2"/>
  <c r="N260" i="2"/>
  <c r="P260" i="2"/>
  <c r="O260" i="2"/>
  <c r="N258" i="2"/>
  <c r="O258" i="2"/>
  <c r="P258" i="2"/>
  <c r="N253" i="2"/>
  <c r="P253" i="2"/>
  <c r="O253" i="2"/>
  <c r="O250" i="2"/>
  <c r="N252" i="2"/>
  <c r="O252" i="2"/>
  <c r="P252" i="2"/>
  <c r="N254" i="2"/>
  <c r="P254" i="2"/>
  <c r="O254" i="2"/>
  <c r="N257" i="2"/>
  <c r="O257" i="2"/>
  <c r="P257" i="2"/>
  <c r="P250" i="2"/>
  <c r="M250" i="2"/>
  <c r="S243" i="2"/>
  <c r="S247" i="2"/>
  <c r="S242" i="2"/>
  <c r="S241" i="2"/>
  <c r="S249" i="2"/>
  <c r="S248" i="2"/>
  <c r="S245" i="2"/>
  <c r="S244" i="2"/>
  <c r="S246" i="2"/>
  <c r="L250" i="2"/>
  <c r="L256" i="2"/>
  <c r="M256" i="2"/>
  <c r="L258" i="2"/>
  <c r="M258" i="2"/>
  <c r="L255" i="2"/>
  <c r="M255" i="2"/>
  <c r="L257" i="2"/>
  <c r="M257" i="2"/>
  <c r="L252" i="2"/>
  <c r="M252" i="2"/>
  <c r="L253" i="2"/>
  <c r="M253" i="2"/>
  <c r="L254" i="2"/>
  <c r="M254" i="2"/>
  <c r="L259" i="2"/>
  <c r="M259" i="2"/>
  <c r="L260" i="2"/>
  <c r="M260" i="2"/>
  <c r="J250" i="2"/>
  <c r="J256" i="2"/>
  <c r="K256" i="2"/>
  <c r="J259" i="2"/>
  <c r="K259" i="2"/>
  <c r="J252" i="2"/>
  <c r="K252" i="2"/>
  <c r="K250" i="2"/>
  <c r="J258" i="2"/>
  <c r="K258" i="2"/>
  <c r="J254" i="2"/>
  <c r="K254" i="2"/>
  <c r="J255" i="2"/>
  <c r="K255" i="2"/>
  <c r="J253" i="2"/>
  <c r="K253" i="2"/>
  <c r="J260" i="2"/>
  <c r="K260" i="2"/>
  <c r="J257" i="2"/>
  <c r="K257" i="2"/>
  <c r="I250" i="2"/>
  <c r="H250" i="2"/>
  <c r="H253" i="2"/>
  <c r="I253" i="2"/>
  <c r="H257" i="2"/>
  <c r="I257" i="2"/>
  <c r="H254" i="2"/>
  <c r="I254" i="2"/>
  <c r="H255" i="2"/>
  <c r="I255" i="2"/>
  <c r="H256" i="2"/>
  <c r="I256" i="2"/>
  <c r="H258" i="2"/>
  <c r="I258" i="2"/>
  <c r="H259" i="2"/>
  <c r="I259" i="2"/>
  <c r="H260" i="2"/>
  <c r="I260" i="2"/>
  <c r="H252" i="2"/>
  <c r="I252" i="2"/>
  <c r="D320" i="2"/>
  <c r="D322" i="2"/>
  <c r="D329" i="2"/>
  <c r="D319" i="2"/>
  <c r="D321" i="2"/>
  <c r="D323" i="2"/>
  <c r="D324" i="2"/>
  <c r="D325" i="2"/>
  <c r="D326" i="2"/>
  <c r="B33" i="1"/>
  <c r="A33" i="1"/>
  <c r="G255" i="2"/>
  <c r="G259" i="2"/>
  <c r="G253" i="2"/>
  <c r="G260" i="2"/>
  <c r="G254" i="2"/>
  <c r="G250" i="2"/>
  <c r="S250" i="2" s="1"/>
  <c r="G252" i="2"/>
  <c r="G257" i="2"/>
  <c r="G256" i="2"/>
  <c r="G258" i="2"/>
  <c r="F273" i="2"/>
  <c r="A274" i="2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C271" i="2"/>
  <c r="C268" i="2"/>
  <c r="C270" i="2"/>
  <c r="C269" i="2"/>
  <c r="C267" i="2"/>
  <c r="C266" i="2"/>
  <c r="C263" i="2"/>
  <c r="C265" i="2"/>
  <c r="C264" i="2"/>
  <c r="F326" i="2"/>
  <c r="F325" i="2"/>
  <c r="F324" i="2"/>
  <c r="F319" i="2"/>
  <c r="F323" i="2"/>
  <c r="F329" i="2"/>
  <c r="F321" i="2"/>
  <c r="F322" i="2"/>
  <c r="F320" i="2"/>
  <c r="Q261" i="2" l="1"/>
  <c r="R261" i="2"/>
  <c r="Q267" i="2"/>
  <c r="R267" i="2"/>
  <c r="Q264" i="2"/>
  <c r="R264" i="2"/>
  <c r="Q271" i="2"/>
  <c r="R271" i="2"/>
  <c r="Q265" i="2"/>
  <c r="R265" i="2"/>
  <c r="Q269" i="2"/>
  <c r="R269" i="2"/>
  <c r="Q263" i="2"/>
  <c r="R263" i="2"/>
  <c r="Q270" i="2"/>
  <c r="R270" i="2"/>
  <c r="Q266" i="2"/>
  <c r="R266" i="2"/>
  <c r="Q268" i="2"/>
  <c r="R268" i="2"/>
  <c r="N261" i="2"/>
  <c r="O261" i="2"/>
  <c r="P261" i="2"/>
  <c r="N267" i="2"/>
  <c r="P267" i="2"/>
  <c r="O267" i="2"/>
  <c r="N268" i="2"/>
  <c r="P268" i="2"/>
  <c r="O268" i="2"/>
  <c r="N271" i="2"/>
  <c r="O271" i="2"/>
  <c r="P271" i="2"/>
  <c r="N266" i="2"/>
  <c r="O266" i="2"/>
  <c r="P266" i="2"/>
  <c r="N269" i="2"/>
  <c r="O269" i="2"/>
  <c r="P269" i="2"/>
  <c r="N270" i="2"/>
  <c r="P270" i="2"/>
  <c r="O270" i="2"/>
  <c r="N264" i="2"/>
  <c r="P264" i="2"/>
  <c r="O264" i="2"/>
  <c r="N265" i="2"/>
  <c r="P265" i="2"/>
  <c r="O265" i="2"/>
  <c r="N263" i="2"/>
  <c r="P263" i="2"/>
  <c r="O263" i="2"/>
  <c r="S255" i="2"/>
  <c r="S253" i="2"/>
  <c r="S259" i="2"/>
  <c r="S258" i="2"/>
  <c r="L261" i="2"/>
  <c r="S257" i="2"/>
  <c r="S252" i="2"/>
  <c r="S254" i="2"/>
  <c r="S256" i="2"/>
  <c r="S260" i="2"/>
  <c r="L264" i="2"/>
  <c r="M264" i="2"/>
  <c r="L265" i="2"/>
  <c r="M265" i="2"/>
  <c r="L263" i="2"/>
  <c r="M263" i="2"/>
  <c r="L269" i="2"/>
  <c r="M269" i="2"/>
  <c r="L268" i="2"/>
  <c r="M268" i="2"/>
  <c r="M261" i="2"/>
  <c r="L266" i="2"/>
  <c r="M266" i="2"/>
  <c r="L267" i="2"/>
  <c r="M267" i="2"/>
  <c r="L270" i="2"/>
  <c r="M270" i="2"/>
  <c r="L271" i="2"/>
  <c r="M271" i="2"/>
  <c r="J261" i="2"/>
  <c r="J266" i="2"/>
  <c r="K266" i="2"/>
  <c r="J267" i="2"/>
  <c r="K267" i="2"/>
  <c r="J269" i="2"/>
  <c r="K269" i="2"/>
  <c r="J265" i="2"/>
  <c r="K265" i="2"/>
  <c r="J263" i="2"/>
  <c r="K263" i="2"/>
  <c r="J270" i="2"/>
  <c r="K270" i="2"/>
  <c r="J271" i="2"/>
  <c r="K271" i="2"/>
  <c r="K261" i="2"/>
  <c r="J268" i="2"/>
  <c r="K268" i="2"/>
  <c r="J264" i="2"/>
  <c r="K264" i="2"/>
  <c r="H270" i="2"/>
  <c r="I270" i="2"/>
  <c r="H269" i="2"/>
  <c r="I269" i="2"/>
  <c r="H271" i="2"/>
  <c r="I271" i="2"/>
  <c r="H263" i="2"/>
  <c r="I263" i="2"/>
  <c r="I261" i="2"/>
  <c r="H268" i="2"/>
  <c r="I268" i="2"/>
  <c r="H264" i="2"/>
  <c r="I264" i="2"/>
  <c r="H265" i="2"/>
  <c r="I265" i="2"/>
  <c r="H261" i="2"/>
  <c r="H266" i="2"/>
  <c r="I266" i="2"/>
  <c r="H267" i="2"/>
  <c r="I267" i="2"/>
  <c r="D340" i="2"/>
  <c r="D333" i="2"/>
  <c r="D335" i="2"/>
  <c r="D332" i="2"/>
  <c r="D330" i="2"/>
  <c r="D336" i="2"/>
  <c r="D334" i="2"/>
  <c r="D331" i="2"/>
  <c r="D337" i="2"/>
  <c r="B34" i="1"/>
  <c r="A34" i="1"/>
  <c r="G261" i="2"/>
  <c r="S261" i="2" s="1"/>
  <c r="G267" i="2"/>
  <c r="G269" i="2"/>
  <c r="G270" i="2"/>
  <c r="G268" i="2"/>
  <c r="G264" i="2"/>
  <c r="G265" i="2"/>
  <c r="G271" i="2"/>
  <c r="G263" i="2"/>
  <c r="G266" i="2"/>
  <c r="F284" i="2"/>
  <c r="A285" i="2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C274" i="2"/>
  <c r="C279" i="2"/>
  <c r="C281" i="2"/>
  <c r="C275" i="2"/>
  <c r="C280" i="2"/>
  <c r="C282" i="2"/>
  <c r="C278" i="2"/>
  <c r="C277" i="2"/>
  <c r="C276" i="2"/>
  <c r="F334" i="2"/>
  <c r="F335" i="2"/>
  <c r="F330" i="2"/>
  <c r="F333" i="2"/>
  <c r="F337" i="2"/>
  <c r="F331" i="2"/>
  <c r="F332" i="2"/>
  <c r="F336" i="2"/>
  <c r="F340" i="2"/>
  <c r="Q272" i="2" l="1"/>
  <c r="Q282" i="2"/>
  <c r="R282" i="2"/>
  <c r="Q279" i="2"/>
  <c r="R279" i="2"/>
  <c r="R272" i="2"/>
  <c r="Q276" i="2"/>
  <c r="R276" i="2"/>
  <c r="Q280" i="2"/>
  <c r="R280" i="2"/>
  <c r="Q274" i="2"/>
  <c r="R274" i="2"/>
  <c r="Q277" i="2"/>
  <c r="R277" i="2"/>
  <c r="Q275" i="2"/>
  <c r="R275" i="2"/>
  <c r="Q278" i="2"/>
  <c r="R278" i="2"/>
  <c r="Q281" i="2"/>
  <c r="R281" i="2"/>
  <c r="P272" i="2"/>
  <c r="O272" i="2"/>
  <c r="N272" i="2"/>
  <c r="N279" i="2"/>
  <c r="P279" i="2"/>
  <c r="O279" i="2"/>
  <c r="N274" i="2"/>
  <c r="P274" i="2"/>
  <c r="O274" i="2"/>
  <c r="N278" i="2"/>
  <c r="O278" i="2"/>
  <c r="P278" i="2"/>
  <c r="N280" i="2"/>
  <c r="P280" i="2"/>
  <c r="O280" i="2"/>
  <c r="N275" i="2"/>
  <c r="P275" i="2"/>
  <c r="O275" i="2"/>
  <c r="N281" i="2"/>
  <c r="O281" i="2"/>
  <c r="P281" i="2"/>
  <c r="N277" i="2"/>
  <c r="P277" i="2"/>
  <c r="O277" i="2"/>
  <c r="N282" i="2"/>
  <c r="O282" i="2"/>
  <c r="P282" i="2"/>
  <c r="N276" i="2"/>
  <c r="O276" i="2"/>
  <c r="P276" i="2"/>
  <c r="M272" i="2"/>
  <c r="L272" i="2"/>
  <c r="S269" i="2"/>
  <c r="S271" i="2"/>
  <c r="S267" i="2"/>
  <c r="S266" i="2"/>
  <c r="S263" i="2"/>
  <c r="S265" i="2"/>
  <c r="S264" i="2"/>
  <c r="S268" i="2"/>
  <c r="S270" i="2"/>
  <c r="L278" i="2"/>
  <c r="M278" i="2"/>
  <c r="L282" i="2"/>
  <c r="M282" i="2"/>
  <c r="L276" i="2"/>
  <c r="M276" i="2"/>
  <c r="L281" i="2"/>
  <c r="M281" i="2"/>
  <c r="L274" i="2"/>
  <c r="M274" i="2"/>
  <c r="L277" i="2"/>
  <c r="M277" i="2"/>
  <c r="L280" i="2"/>
  <c r="M280" i="2"/>
  <c r="L275" i="2"/>
  <c r="M275" i="2"/>
  <c r="L279" i="2"/>
  <c r="M279" i="2"/>
  <c r="K272" i="2"/>
  <c r="J272" i="2"/>
  <c r="J282" i="2"/>
  <c r="K282" i="2"/>
  <c r="J280" i="2"/>
  <c r="K280" i="2"/>
  <c r="J275" i="2"/>
  <c r="K275" i="2"/>
  <c r="J274" i="2"/>
  <c r="K274" i="2"/>
  <c r="J277" i="2"/>
  <c r="K277" i="2"/>
  <c r="J278" i="2"/>
  <c r="K278" i="2"/>
  <c r="J281" i="2"/>
  <c r="K281" i="2"/>
  <c r="J279" i="2"/>
  <c r="K279" i="2"/>
  <c r="J276" i="2"/>
  <c r="K276" i="2"/>
  <c r="H272" i="2"/>
  <c r="H274" i="2"/>
  <c r="I274" i="2"/>
  <c r="H278" i="2"/>
  <c r="I278" i="2"/>
  <c r="H277" i="2"/>
  <c r="I277" i="2"/>
  <c r="H280" i="2"/>
  <c r="I280" i="2"/>
  <c r="H276" i="2"/>
  <c r="I276" i="2"/>
  <c r="I272" i="2"/>
  <c r="H282" i="2"/>
  <c r="I282" i="2"/>
  <c r="H275" i="2"/>
  <c r="I275" i="2"/>
  <c r="H281" i="2"/>
  <c r="I281" i="2"/>
  <c r="H279" i="2"/>
  <c r="I279" i="2"/>
  <c r="D347" i="2"/>
  <c r="D351" i="2"/>
  <c r="D342" i="2"/>
  <c r="D341" i="2"/>
  <c r="D345" i="2"/>
  <c r="D346" i="2"/>
  <c r="D344" i="2"/>
  <c r="D343" i="2"/>
  <c r="D348" i="2"/>
  <c r="B35" i="1"/>
  <c r="A35" i="1"/>
  <c r="G272" i="2"/>
  <c r="S272" i="2" s="1"/>
  <c r="G278" i="2"/>
  <c r="G281" i="2"/>
  <c r="G277" i="2"/>
  <c r="G279" i="2"/>
  <c r="G274" i="2"/>
  <c r="G280" i="2"/>
  <c r="G275" i="2"/>
  <c r="G282" i="2"/>
  <c r="G276" i="2"/>
  <c r="F295" i="2"/>
  <c r="A296" i="2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C292" i="2"/>
  <c r="C287" i="2"/>
  <c r="C293" i="2"/>
  <c r="C291" i="2"/>
  <c r="C288" i="2"/>
  <c r="C286" i="2"/>
  <c r="C290" i="2"/>
  <c r="C289" i="2"/>
  <c r="C285" i="2"/>
  <c r="F351" i="2"/>
  <c r="F346" i="2"/>
  <c r="F348" i="2"/>
  <c r="F344" i="2"/>
  <c r="F345" i="2"/>
  <c r="F341" i="2"/>
  <c r="F343" i="2"/>
  <c r="F342" i="2"/>
  <c r="F347" i="2"/>
  <c r="Q283" i="2" l="1"/>
  <c r="Q285" i="2"/>
  <c r="R285" i="2"/>
  <c r="Q288" i="2"/>
  <c r="R288" i="2"/>
  <c r="Q292" i="2"/>
  <c r="R292" i="2"/>
  <c r="R283" i="2"/>
  <c r="Q289" i="2"/>
  <c r="R289" i="2"/>
  <c r="Q291" i="2"/>
  <c r="R291" i="2"/>
  <c r="Q290" i="2"/>
  <c r="R290" i="2"/>
  <c r="Q293" i="2"/>
  <c r="R293" i="2"/>
  <c r="Q286" i="2"/>
  <c r="R286" i="2"/>
  <c r="Q287" i="2"/>
  <c r="R287" i="2"/>
  <c r="P283" i="2"/>
  <c r="O283" i="2"/>
  <c r="N283" i="2"/>
  <c r="N290" i="2"/>
  <c r="P290" i="2"/>
  <c r="O290" i="2"/>
  <c r="N286" i="2"/>
  <c r="P286" i="2"/>
  <c r="O286" i="2"/>
  <c r="N293" i="2"/>
  <c r="O293" i="2"/>
  <c r="P293" i="2"/>
  <c r="N292" i="2"/>
  <c r="O292" i="2"/>
  <c r="P292" i="2"/>
  <c r="N289" i="2"/>
  <c r="O289" i="2"/>
  <c r="P289" i="2"/>
  <c r="N291" i="2"/>
  <c r="P291" i="2"/>
  <c r="O291" i="2"/>
  <c r="N288" i="2"/>
  <c r="O288" i="2"/>
  <c r="P288" i="2"/>
  <c r="N287" i="2"/>
  <c r="P287" i="2"/>
  <c r="O287" i="2"/>
  <c r="N285" i="2"/>
  <c r="O285" i="2"/>
  <c r="P285" i="2"/>
  <c r="S279" i="2"/>
  <c r="S277" i="2"/>
  <c r="S281" i="2"/>
  <c r="L283" i="2"/>
  <c r="S276" i="2"/>
  <c r="S275" i="2"/>
  <c r="S280" i="2"/>
  <c r="S278" i="2"/>
  <c r="S282" i="2"/>
  <c r="S274" i="2"/>
  <c r="L285" i="2"/>
  <c r="M285" i="2"/>
  <c r="L289" i="2"/>
  <c r="M289" i="2"/>
  <c r="L290" i="2"/>
  <c r="M290" i="2"/>
  <c r="L287" i="2"/>
  <c r="M287" i="2"/>
  <c r="L286" i="2"/>
  <c r="M286" i="2"/>
  <c r="L288" i="2"/>
  <c r="M288" i="2"/>
  <c r="L291" i="2"/>
  <c r="M291" i="2"/>
  <c r="L293" i="2"/>
  <c r="M293" i="2"/>
  <c r="M283" i="2"/>
  <c r="L292" i="2"/>
  <c r="M292" i="2"/>
  <c r="J283" i="2"/>
  <c r="J285" i="2"/>
  <c r="K285" i="2"/>
  <c r="J286" i="2"/>
  <c r="K286" i="2"/>
  <c r="J288" i="2"/>
  <c r="K288" i="2"/>
  <c r="J287" i="2"/>
  <c r="K287" i="2"/>
  <c r="J292" i="2"/>
  <c r="K292" i="2"/>
  <c r="K283" i="2"/>
  <c r="J289" i="2"/>
  <c r="K289" i="2"/>
  <c r="J290" i="2"/>
  <c r="K290" i="2"/>
  <c r="J291" i="2"/>
  <c r="K291" i="2"/>
  <c r="J293" i="2"/>
  <c r="K293" i="2"/>
  <c r="H283" i="2"/>
  <c r="I283" i="2"/>
  <c r="H285" i="2"/>
  <c r="I285" i="2"/>
  <c r="H289" i="2"/>
  <c r="I289" i="2"/>
  <c r="H292" i="2"/>
  <c r="I292" i="2"/>
  <c r="H288" i="2"/>
  <c r="I288" i="2"/>
  <c r="H287" i="2"/>
  <c r="I287" i="2"/>
  <c r="H286" i="2"/>
  <c r="I286" i="2"/>
  <c r="H290" i="2"/>
  <c r="I290" i="2"/>
  <c r="H291" i="2"/>
  <c r="I291" i="2"/>
  <c r="H293" i="2"/>
  <c r="I293" i="2"/>
  <c r="D355" i="2"/>
  <c r="D362" i="2"/>
  <c r="D352" i="2"/>
  <c r="D356" i="2"/>
  <c r="D353" i="2"/>
  <c r="D358" i="2"/>
  <c r="D354" i="2"/>
  <c r="D357" i="2"/>
  <c r="D359" i="2"/>
  <c r="B36" i="1"/>
  <c r="A36" i="1"/>
  <c r="G283" i="2"/>
  <c r="S283" i="2" s="1"/>
  <c r="G288" i="2"/>
  <c r="G286" i="2"/>
  <c r="G292" i="2"/>
  <c r="G293" i="2"/>
  <c r="G287" i="2"/>
  <c r="G291" i="2"/>
  <c r="G285" i="2"/>
  <c r="G289" i="2"/>
  <c r="G290" i="2"/>
  <c r="F306" i="2"/>
  <c r="A307" i="2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C304" i="2"/>
  <c r="C301" i="2"/>
  <c r="C300" i="2"/>
  <c r="C299" i="2"/>
  <c r="C303" i="2"/>
  <c r="C302" i="2"/>
  <c r="C298" i="2"/>
  <c r="C297" i="2"/>
  <c r="C296" i="2"/>
  <c r="F355" i="2"/>
  <c r="F354" i="2"/>
  <c r="F357" i="2"/>
  <c r="F358" i="2"/>
  <c r="F356" i="2"/>
  <c r="F353" i="2"/>
  <c r="F362" i="2"/>
  <c r="F359" i="2"/>
  <c r="F352" i="2"/>
  <c r="Q294" i="2" l="1"/>
  <c r="R294" i="2"/>
  <c r="Q297" i="2"/>
  <c r="R297" i="2"/>
  <c r="Q299" i="2"/>
  <c r="R299" i="2"/>
  <c r="Q298" i="2"/>
  <c r="R298" i="2"/>
  <c r="Q300" i="2"/>
  <c r="R300" i="2"/>
  <c r="Q296" i="2"/>
  <c r="R296" i="2"/>
  <c r="Q303" i="2"/>
  <c r="R303" i="2"/>
  <c r="Q304" i="2"/>
  <c r="R304" i="2"/>
  <c r="Q302" i="2"/>
  <c r="R302" i="2"/>
  <c r="Q301" i="2"/>
  <c r="R301" i="2"/>
  <c r="N294" i="2"/>
  <c r="N299" i="2"/>
  <c r="O299" i="2"/>
  <c r="P299" i="2"/>
  <c r="N304" i="2"/>
  <c r="O304" i="2"/>
  <c r="P304" i="2"/>
  <c r="P294" i="2"/>
  <c r="O294" i="2"/>
  <c r="N298" i="2"/>
  <c r="O298" i="2"/>
  <c r="P298" i="2"/>
  <c r="N302" i="2"/>
  <c r="O302" i="2"/>
  <c r="P302" i="2"/>
  <c r="N303" i="2"/>
  <c r="P303" i="2"/>
  <c r="O303" i="2"/>
  <c r="N301" i="2"/>
  <c r="O301" i="2"/>
  <c r="P301" i="2"/>
  <c r="N300" i="2"/>
  <c r="P300" i="2"/>
  <c r="O300" i="2"/>
  <c r="N297" i="2"/>
  <c r="P297" i="2"/>
  <c r="O297" i="2"/>
  <c r="N296" i="2"/>
  <c r="P296" i="2"/>
  <c r="O296" i="2"/>
  <c r="S292" i="2"/>
  <c r="S286" i="2"/>
  <c r="S290" i="2"/>
  <c r="M294" i="2"/>
  <c r="S289" i="2"/>
  <c r="L294" i="2"/>
  <c r="S285" i="2"/>
  <c r="S291" i="2"/>
  <c r="S287" i="2"/>
  <c r="S288" i="2"/>
  <c r="S293" i="2"/>
  <c r="L297" i="2"/>
  <c r="M297" i="2"/>
  <c r="L298" i="2"/>
  <c r="M298" i="2"/>
  <c r="L302" i="2"/>
  <c r="M302" i="2"/>
  <c r="L296" i="2"/>
  <c r="M296" i="2"/>
  <c r="L303" i="2"/>
  <c r="M303" i="2"/>
  <c r="L299" i="2"/>
  <c r="M299" i="2"/>
  <c r="L300" i="2"/>
  <c r="M300" i="2"/>
  <c r="L301" i="2"/>
  <c r="M301" i="2"/>
  <c r="L304" i="2"/>
  <c r="M304" i="2"/>
  <c r="J294" i="2"/>
  <c r="J303" i="2"/>
  <c r="K303" i="2"/>
  <c r="J299" i="2"/>
  <c r="K299" i="2"/>
  <c r="J297" i="2"/>
  <c r="K297" i="2"/>
  <c r="J298" i="2"/>
  <c r="K298" i="2"/>
  <c r="J302" i="2"/>
  <c r="K302" i="2"/>
  <c r="J300" i="2"/>
  <c r="K300" i="2"/>
  <c r="J304" i="2"/>
  <c r="K304" i="2"/>
  <c r="J301" i="2"/>
  <c r="K301" i="2"/>
  <c r="K294" i="2"/>
  <c r="J296" i="2"/>
  <c r="K296" i="2"/>
  <c r="H294" i="2"/>
  <c r="H301" i="2"/>
  <c r="I301" i="2"/>
  <c r="I294" i="2"/>
  <c r="H300" i="2"/>
  <c r="I300" i="2"/>
  <c r="H298" i="2"/>
  <c r="I298" i="2"/>
  <c r="H303" i="2"/>
  <c r="I303" i="2"/>
  <c r="H304" i="2"/>
  <c r="I304" i="2"/>
  <c r="H296" i="2"/>
  <c r="I296" i="2"/>
  <c r="H297" i="2"/>
  <c r="I297" i="2"/>
  <c r="H302" i="2"/>
  <c r="I302" i="2"/>
  <c r="H299" i="2"/>
  <c r="I299" i="2"/>
  <c r="D363" i="2"/>
  <c r="D367" i="2"/>
  <c r="D365" i="2"/>
  <c r="D369" i="2"/>
  <c r="D364" i="2"/>
  <c r="D366" i="2"/>
  <c r="D373" i="2"/>
  <c r="D368" i="2"/>
  <c r="D370" i="2"/>
  <c r="B37" i="1"/>
  <c r="A37" i="1"/>
  <c r="G294" i="2"/>
  <c r="S294" i="2" s="1"/>
  <c r="G302" i="2"/>
  <c r="G298" i="2"/>
  <c r="G301" i="2"/>
  <c r="G304" i="2"/>
  <c r="G300" i="2"/>
  <c r="G303" i="2"/>
  <c r="G299" i="2"/>
  <c r="G296" i="2"/>
  <c r="G297" i="2"/>
  <c r="F317" i="2"/>
  <c r="A318" i="2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C312" i="2"/>
  <c r="C311" i="2"/>
  <c r="C308" i="2"/>
  <c r="C310" i="2"/>
  <c r="C309" i="2"/>
  <c r="C307" i="2"/>
  <c r="C313" i="2"/>
  <c r="C315" i="2"/>
  <c r="C314" i="2"/>
  <c r="F363" i="2"/>
  <c r="F366" i="2"/>
  <c r="F370" i="2"/>
  <c r="F369" i="2"/>
  <c r="F364" i="2"/>
  <c r="F365" i="2"/>
  <c r="F373" i="2"/>
  <c r="F367" i="2"/>
  <c r="F368" i="2"/>
  <c r="Q305" i="2" l="1"/>
  <c r="R305" i="2"/>
  <c r="Q314" i="2"/>
  <c r="R314" i="2"/>
  <c r="Q309" i="2"/>
  <c r="R309" i="2"/>
  <c r="Q312" i="2"/>
  <c r="R312" i="2"/>
  <c r="Q307" i="2"/>
  <c r="R307" i="2"/>
  <c r="Q311" i="2"/>
  <c r="R311" i="2"/>
  <c r="Q315" i="2"/>
  <c r="R315" i="2"/>
  <c r="Q310" i="2"/>
  <c r="R310" i="2"/>
  <c r="Q313" i="2"/>
  <c r="R313" i="2"/>
  <c r="Q308" i="2"/>
  <c r="R308" i="2"/>
  <c r="O305" i="2"/>
  <c r="N309" i="2"/>
  <c r="P309" i="2"/>
  <c r="O309" i="2"/>
  <c r="N311" i="2"/>
  <c r="O311" i="2"/>
  <c r="P311" i="2"/>
  <c r="N313" i="2"/>
  <c r="O313" i="2"/>
  <c r="P313" i="2"/>
  <c r="N310" i="2"/>
  <c r="P310" i="2"/>
  <c r="O310" i="2"/>
  <c r="P305" i="2"/>
  <c r="N307" i="2"/>
  <c r="P307" i="2"/>
  <c r="O307" i="2"/>
  <c r="N308" i="2"/>
  <c r="P308" i="2"/>
  <c r="O308" i="2"/>
  <c r="N305" i="2"/>
  <c r="N314" i="2"/>
  <c r="O314" i="2"/>
  <c r="P314" i="2"/>
  <c r="N312" i="2"/>
  <c r="O312" i="2"/>
  <c r="P312" i="2"/>
  <c r="N315" i="2"/>
  <c r="O315" i="2"/>
  <c r="P315" i="2"/>
  <c r="S297" i="2"/>
  <c r="S299" i="2"/>
  <c r="S303" i="2"/>
  <c r="S304" i="2"/>
  <c r="L305" i="2"/>
  <c r="S298" i="2"/>
  <c r="S296" i="2"/>
  <c r="S300" i="2"/>
  <c r="S301" i="2"/>
  <c r="S302" i="2"/>
  <c r="L315" i="2"/>
  <c r="M315" i="2"/>
  <c r="L313" i="2"/>
  <c r="M313" i="2"/>
  <c r="L314" i="2"/>
  <c r="M314" i="2"/>
  <c r="L307" i="2"/>
  <c r="M307" i="2"/>
  <c r="L309" i="2"/>
  <c r="M309" i="2"/>
  <c r="L310" i="2"/>
  <c r="M310" i="2"/>
  <c r="L308" i="2"/>
  <c r="M308" i="2"/>
  <c r="L312" i="2"/>
  <c r="M312" i="2"/>
  <c r="M305" i="2"/>
  <c r="L311" i="2"/>
  <c r="M311" i="2"/>
  <c r="K305" i="2"/>
  <c r="J305" i="2"/>
  <c r="J307" i="2"/>
  <c r="K307" i="2"/>
  <c r="J309" i="2"/>
  <c r="K309" i="2"/>
  <c r="J310" i="2"/>
  <c r="K310" i="2"/>
  <c r="J313" i="2"/>
  <c r="K313" i="2"/>
  <c r="J308" i="2"/>
  <c r="K308" i="2"/>
  <c r="J311" i="2"/>
  <c r="K311" i="2"/>
  <c r="J315" i="2"/>
  <c r="K315" i="2"/>
  <c r="J312" i="2"/>
  <c r="K312" i="2"/>
  <c r="J314" i="2"/>
  <c r="K314" i="2"/>
  <c r="H305" i="2"/>
  <c r="H312" i="2"/>
  <c r="I312" i="2"/>
  <c r="H314" i="2"/>
  <c r="I314" i="2"/>
  <c r="H311" i="2"/>
  <c r="I311" i="2"/>
  <c r="H313" i="2"/>
  <c r="I313" i="2"/>
  <c r="H307" i="2"/>
  <c r="I307" i="2"/>
  <c r="H315" i="2"/>
  <c r="I315" i="2"/>
  <c r="H309" i="2"/>
  <c r="I309" i="2"/>
  <c r="H310" i="2"/>
  <c r="I310" i="2"/>
  <c r="H308" i="2"/>
  <c r="I308" i="2"/>
  <c r="I305" i="2"/>
  <c r="D384" i="2"/>
  <c r="D377" i="2"/>
  <c r="D374" i="2"/>
  <c r="D380" i="2"/>
  <c r="D378" i="2"/>
  <c r="D376" i="2"/>
  <c r="D375" i="2"/>
  <c r="D379" i="2"/>
  <c r="D381" i="2"/>
  <c r="B38" i="1"/>
  <c r="A38" i="1"/>
  <c r="G310" i="2"/>
  <c r="G312" i="2"/>
  <c r="G311" i="2"/>
  <c r="G314" i="2"/>
  <c r="G315" i="2"/>
  <c r="G309" i="2"/>
  <c r="G313" i="2"/>
  <c r="G308" i="2"/>
  <c r="G307" i="2"/>
  <c r="G305" i="2"/>
  <c r="S305" i="2" s="1"/>
  <c r="F328" i="2"/>
  <c r="A329" i="2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C320" i="2"/>
  <c r="C319" i="2"/>
  <c r="C321" i="2"/>
  <c r="C326" i="2"/>
  <c r="C325" i="2"/>
  <c r="C324" i="2"/>
  <c r="C323" i="2"/>
  <c r="C322" i="2"/>
  <c r="C318" i="2"/>
  <c r="F378" i="2"/>
  <c r="F374" i="2"/>
  <c r="F377" i="2"/>
  <c r="F376" i="2"/>
  <c r="F375" i="2"/>
  <c r="F379" i="2"/>
  <c r="F384" i="2"/>
  <c r="F381" i="2"/>
  <c r="F380" i="2"/>
  <c r="Q316" i="2" l="1"/>
  <c r="R316" i="2"/>
  <c r="Q324" i="2"/>
  <c r="R324" i="2"/>
  <c r="Q319" i="2"/>
  <c r="R319" i="2"/>
  <c r="Q318" i="2"/>
  <c r="R318" i="2"/>
  <c r="Q325" i="2"/>
  <c r="R325" i="2"/>
  <c r="Q320" i="2"/>
  <c r="R320" i="2"/>
  <c r="Q322" i="2"/>
  <c r="R322" i="2"/>
  <c r="Q326" i="2"/>
  <c r="R326" i="2"/>
  <c r="Q323" i="2"/>
  <c r="R323" i="2"/>
  <c r="Q321" i="2"/>
  <c r="R321" i="2"/>
  <c r="N316" i="2"/>
  <c r="O316" i="2"/>
  <c r="P316" i="2"/>
  <c r="N325" i="2"/>
  <c r="O325" i="2"/>
  <c r="P325" i="2"/>
  <c r="N324" i="2"/>
  <c r="P324" i="2"/>
  <c r="O324" i="2"/>
  <c r="N321" i="2"/>
  <c r="P321" i="2"/>
  <c r="O321" i="2"/>
  <c r="N319" i="2"/>
  <c r="O319" i="2"/>
  <c r="P319" i="2"/>
  <c r="N326" i="2"/>
  <c r="P326" i="2"/>
  <c r="O326" i="2"/>
  <c r="N320" i="2"/>
  <c r="P320" i="2"/>
  <c r="O320" i="2"/>
  <c r="N318" i="2"/>
  <c r="O318" i="2"/>
  <c r="P318" i="2"/>
  <c r="N322" i="2"/>
  <c r="P322" i="2"/>
  <c r="O322" i="2"/>
  <c r="N323" i="2"/>
  <c r="P323" i="2"/>
  <c r="O323" i="2"/>
  <c r="L316" i="2"/>
  <c r="S307" i="2"/>
  <c r="S308" i="2"/>
  <c r="S313" i="2"/>
  <c r="S309" i="2"/>
  <c r="S315" i="2"/>
  <c r="S314" i="2"/>
  <c r="S311" i="2"/>
  <c r="S312" i="2"/>
  <c r="S310" i="2"/>
  <c r="L322" i="2"/>
  <c r="M322" i="2"/>
  <c r="L324" i="2"/>
  <c r="M324" i="2"/>
  <c r="L325" i="2"/>
  <c r="M325" i="2"/>
  <c r="L318" i="2"/>
  <c r="M318" i="2"/>
  <c r="L323" i="2"/>
  <c r="M323" i="2"/>
  <c r="L319" i="2"/>
  <c r="M319" i="2"/>
  <c r="M316" i="2"/>
  <c r="L326" i="2"/>
  <c r="M326" i="2"/>
  <c r="L321" i="2"/>
  <c r="M321" i="2"/>
  <c r="L320" i="2"/>
  <c r="M320" i="2"/>
  <c r="K316" i="2"/>
  <c r="J316" i="2"/>
  <c r="J322" i="2"/>
  <c r="K322" i="2"/>
  <c r="J324" i="2"/>
  <c r="K324" i="2"/>
  <c r="J325" i="2"/>
  <c r="K325" i="2"/>
  <c r="J321" i="2"/>
  <c r="K321" i="2"/>
  <c r="J323" i="2"/>
  <c r="K323" i="2"/>
  <c r="J326" i="2"/>
  <c r="K326" i="2"/>
  <c r="J318" i="2"/>
  <c r="K318" i="2"/>
  <c r="J319" i="2"/>
  <c r="K319" i="2"/>
  <c r="J320" i="2"/>
  <c r="K320" i="2"/>
  <c r="H316" i="2"/>
  <c r="I316" i="2"/>
  <c r="H319" i="2"/>
  <c r="I319" i="2"/>
  <c r="H320" i="2"/>
  <c r="I320" i="2"/>
  <c r="H318" i="2"/>
  <c r="I318" i="2"/>
  <c r="H323" i="2"/>
  <c r="I323" i="2"/>
  <c r="H324" i="2"/>
  <c r="I324" i="2"/>
  <c r="H325" i="2"/>
  <c r="I325" i="2"/>
  <c r="H326" i="2"/>
  <c r="I326" i="2"/>
  <c r="H322" i="2"/>
  <c r="I322" i="2"/>
  <c r="H321" i="2"/>
  <c r="I321" i="2"/>
  <c r="D386" i="2"/>
  <c r="D389" i="2"/>
  <c r="D387" i="2"/>
  <c r="D388" i="2"/>
  <c r="D385" i="2"/>
  <c r="D391" i="2"/>
  <c r="D395" i="2"/>
  <c r="D390" i="2"/>
  <c r="D392" i="2"/>
  <c r="B39" i="1"/>
  <c r="A39" i="1"/>
  <c r="G318" i="2"/>
  <c r="G322" i="2"/>
  <c r="G323" i="2"/>
  <c r="G324" i="2"/>
  <c r="G316" i="2"/>
  <c r="S316" i="2" s="1"/>
  <c r="G326" i="2"/>
  <c r="G321" i="2"/>
  <c r="G325" i="2"/>
  <c r="G319" i="2"/>
  <c r="G320" i="2"/>
  <c r="F339" i="2"/>
  <c r="A340" i="2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C332" i="2"/>
  <c r="C331" i="2"/>
  <c r="C337" i="2"/>
  <c r="C330" i="2"/>
  <c r="C329" i="2"/>
  <c r="C333" i="2"/>
  <c r="C336" i="2"/>
  <c r="C334" i="2"/>
  <c r="C335" i="2"/>
  <c r="F387" i="2"/>
  <c r="F391" i="2"/>
  <c r="F395" i="2"/>
  <c r="F389" i="2"/>
  <c r="F392" i="2"/>
  <c r="F385" i="2"/>
  <c r="F388" i="2"/>
  <c r="F386" i="2"/>
  <c r="F390" i="2"/>
  <c r="Q327" i="2" l="1"/>
  <c r="Q335" i="2"/>
  <c r="R335" i="2"/>
  <c r="Q329" i="2"/>
  <c r="R329" i="2"/>
  <c r="Q332" i="2"/>
  <c r="R332" i="2"/>
  <c r="Q334" i="2"/>
  <c r="R334" i="2"/>
  <c r="Q330" i="2"/>
  <c r="R330" i="2"/>
  <c r="Q333" i="2"/>
  <c r="R333" i="2"/>
  <c r="Q331" i="2"/>
  <c r="R331" i="2"/>
  <c r="Q336" i="2"/>
  <c r="R336" i="2"/>
  <c r="Q337" i="2"/>
  <c r="R337" i="2"/>
  <c r="R327" i="2"/>
  <c r="N327" i="2"/>
  <c r="P327" i="2"/>
  <c r="O327" i="2"/>
  <c r="N333" i="2"/>
  <c r="P333" i="2"/>
  <c r="O333" i="2"/>
  <c r="N337" i="2"/>
  <c r="O337" i="2"/>
  <c r="P337" i="2"/>
  <c r="N332" i="2"/>
  <c r="O332" i="2"/>
  <c r="P332" i="2"/>
  <c r="N336" i="2"/>
  <c r="P336" i="2"/>
  <c r="O336" i="2"/>
  <c r="N334" i="2"/>
  <c r="O334" i="2"/>
  <c r="P334" i="2"/>
  <c r="N329" i="2"/>
  <c r="P329" i="2"/>
  <c r="O329" i="2"/>
  <c r="N330" i="2"/>
  <c r="O330" i="2"/>
  <c r="P330" i="2"/>
  <c r="N331" i="2"/>
  <c r="P331" i="2"/>
  <c r="O331" i="2"/>
  <c r="N335" i="2"/>
  <c r="O335" i="2"/>
  <c r="P335" i="2"/>
  <c r="S318" i="2"/>
  <c r="S320" i="2"/>
  <c r="S325" i="2"/>
  <c r="S321" i="2"/>
  <c r="S326" i="2"/>
  <c r="S324" i="2"/>
  <c r="S323" i="2"/>
  <c r="S319" i="2"/>
  <c r="M327" i="2"/>
  <c r="S322" i="2"/>
  <c r="L327" i="2"/>
  <c r="L334" i="2"/>
  <c r="M334" i="2"/>
  <c r="L336" i="2"/>
  <c r="M336" i="2"/>
  <c r="L333" i="2"/>
  <c r="M333" i="2"/>
  <c r="L329" i="2"/>
  <c r="M329" i="2"/>
  <c r="L331" i="2"/>
  <c r="M331" i="2"/>
  <c r="L335" i="2"/>
  <c r="M335" i="2"/>
  <c r="L330" i="2"/>
  <c r="M330" i="2"/>
  <c r="L337" i="2"/>
  <c r="M337" i="2"/>
  <c r="L332" i="2"/>
  <c r="M332" i="2"/>
  <c r="J327" i="2"/>
  <c r="J336" i="2"/>
  <c r="K336" i="2"/>
  <c r="J333" i="2"/>
  <c r="K333" i="2"/>
  <c r="K327" i="2"/>
  <c r="J337" i="2"/>
  <c r="K337" i="2"/>
  <c r="J334" i="2"/>
  <c r="K334" i="2"/>
  <c r="J330" i="2"/>
  <c r="K330" i="2"/>
  <c r="J335" i="2"/>
  <c r="K335" i="2"/>
  <c r="J331" i="2"/>
  <c r="K331" i="2"/>
  <c r="J329" i="2"/>
  <c r="K329" i="2"/>
  <c r="J332" i="2"/>
  <c r="K332" i="2"/>
  <c r="I327" i="2"/>
  <c r="H327" i="2"/>
  <c r="H332" i="2"/>
  <c r="I332" i="2"/>
  <c r="H337" i="2"/>
  <c r="I337" i="2"/>
  <c r="H331" i="2"/>
  <c r="I331" i="2"/>
  <c r="H335" i="2"/>
  <c r="I335" i="2"/>
  <c r="H334" i="2"/>
  <c r="I334" i="2"/>
  <c r="H336" i="2"/>
  <c r="I336" i="2"/>
  <c r="H333" i="2"/>
  <c r="I333" i="2"/>
  <c r="H329" i="2"/>
  <c r="I329" i="2"/>
  <c r="H330" i="2"/>
  <c r="I330" i="2"/>
  <c r="D400" i="2"/>
  <c r="D396" i="2"/>
  <c r="D397" i="2"/>
  <c r="D399" i="2"/>
  <c r="D406" i="2"/>
  <c r="D402" i="2"/>
  <c r="D401" i="2"/>
  <c r="D398" i="2"/>
  <c r="D403" i="2"/>
  <c r="B40" i="1"/>
  <c r="A40" i="1"/>
  <c r="G330" i="2"/>
  <c r="G327" i="2"/>
  <c r="S327" i="2" s="1"/>
  <c r="G331" i="2"/>
  <c r="G333" i="2"/>
  <c r="G332" i="2"/>
  <c r="G337" i="2"/>
  <c r="G334" i="2"/>
  <c r="G329" i="2"/>
  <c r="G335" i="2"/>
  <c r="G336" i="2"/>
  <c r="F350" i="2"/>
  <c r="A351" i="2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C344" i="2"/>
  <c r="C341" i="2"/>
  <c r="C346" i="2"/>
  <c r="C348" i="2"/>
  <c r="C347" i="2"/>
  <c r="C340" i="2"/>
  <c r="C345" i="2"/>
  <c r="C343" i="2"/>
  <c r="C342" i="2"/>
  <c r="F406" i="2"/>
  <c r="F399" i="2"/>
  <c r="F397" i="2"/>
  <c r="F396" i="2"/>
  <c r="F400" i="2"/>
  <c r="F398" i="2"/>
  <c r="F402" i="2"/>
  <c r="F403" i="2"/>
  <c r="F401" i="2"/>
  <c r="R338" i="2" l="1"/>
  <c r="Q338" i="2"/>
  <c r="Q347" i="2"/>
  <c r="R347" i="2"/>
  <c r="Q342" i="2"/>
  <c r="R342" i="2"/>
  <c r="Q344" i="2"/>
  <c r="R344" i="2"/>
  <c r="Q348" i="2"/>
  <c r="R348" i="2"/>
  <c r="Q345" i="2"/>
  <c r="R345" i="2"/>
  <c r="Q346" i="2"/>
  <c r="R346" i="2"/>
  <c r="Q343" i="2"/>
  <c r="R343" i="2"/>
  <c r="Q340" i="2"/>
  <c r="R340" i="2"/>
  <c r="Q341" i="2"/>
  <c r="R341" i="2"/>
  <c r="N338" i="2"/>
  <c r="N343" i="2"/>
  <c r="P343" i="2"/>
  <c r="O343" i="2"/>
  <c r="N347" i="2"/>
  <c r="P347" i="2"/>
  <c r="O347" i="2"/>
  <c r="N344" i="2"/>
  <c r="P344" i="2"/>
  <c r="O344" i="2"/>
  <c r="N341" i="2"/>
  <c r="P341" i="2"/>
  <c r="O341" i="2"/>
  <c r="P338" i="2"/>
  <c r="N345" i="2"/>
  <c r="P345" i="2"/>
  <c r="O345" i="2"/>
  <c r="N340" i="2"/>
  <c r="P340" i="2"/>
  <c r="O340" i="2"/>
  <c r="N348" i="2"/>
  <c r="O348" i="2"/>
  <c r="P348" i="2"/>
  <c r="N346" i="2"/>
  <c r="O346" i="2"/>
  <c r="P346" i="2"/>
  <c r="O338" i="2"/>
  <c r="N342" i="2"/>
  <c r="P342" i="2"/>
  <c r="O342" i="2"/>
  <c r="S330" i="2"/>
  <c r="S335" i="2"/>
  <c r="S329" i="2"/>
  <c r="S334" i="2"/>
  <c r="S337" i="2"/>
  <c r="S333" i="2"/>
  <c r="S331" i="2"/>
  <c r="S336" i="2"/>
  <c r="S332" i="2"/>
  <c r="L338" i="2"/>
  <c r="M338" i="2"/>
  <c r="L342" i="2"/>
  <c r="M342" i="2"/>
  <c r="L343" i="2"/>
  <c r="M343" i="2"/>
  <c r="L345" i="2"/>
  <c r="M345" i="2"/>
  <c r="L347" i="2"/>
  <c r="M347" i="2"/>
  <c r="L344" i="2"/>
  <c r="M344" i="2"/>
  <c r="L340" i="2"/>
  <c r="M340" i="2"/>
  <c r="L348" i="2"/>
  <c r="M348" i="2"/>
  <c r="L346" i="2"/>
  <c r="M346" i="2"/>
  <c r="L341" i="2"/>
  <c r="M341" i="2"/>
  <c r="K338" i="2"/>
  <c r="J338" i="2"/>
  <c r="J345" i="2"/>
  <c r="K345" i="2"/>
  <c r="J340" i="2"/>
  <c r="K340" i="2"/>
  <c r="J342" i="2"/>
  <c r="K342" i="2"/>
  <c r="J344" i="2"/>
  <c r="K344" i="2"/>
  <c r="J343" i="2"/>
  <c r="K343" i="2"/>
  <c r="J348" i="2"/>
  <c r="K348" i="2"/>
  <c r="J347" i="2"/>
  <c r="K347" i="2"/>
  <c r="J346" i="2"/>
  <c r="K346" i="2"/>
  <c r="J341" i="2"/>
  <c r="K341" i="2"/>
  <c r="H338" i="2"/>
  <c r="H344" i="2"/>
  <c r="I344" i="2"/>
  <c r="H346" i="2"/>
  <c r="I346" i="2"/>
  <c r="H341" i="2"/>
  <c r="I341" i="2"/>
  <c r="H342" i="2"/>
  <c r="I342" i="2"/>
  <c r="I338" i="2"/>
  <c r="H343" i="2"/>
  <c r="I343" i="2"/>
  <c r="H347" i="2"/>
  <c r="I347" i="2"/>
  <c r="H345" i="2"/>
  <c r="I345" i="2"/>
  <c r="H340" i="2"/>
  <c r="I340" i="2"/>
  <c r="H348" i="2"/>
  <c r="I348" i="2"/>
  <c r="D413" i="2"/>
  <c r="D410" i="2"/>
  <c r="D408" i="2"/>
  <c r="D411" i="2"/>
  <c r="D407" i="2"/>
  <c r="D409" i="2"/>
  <c r="D412" i="2"/>
  <c r="D417" i="2"/>
  <c r="D414" i="2"/>
  <c r="B41" i="1"/>
  <c r="A41" i="1"/>
  <c r="G343" i="2"/>
  <c r="G345" i="2"/>
  <c r="G340" i="2"/>
  <c r="G347" i="2"/>
  <c r="G338" i="2"/>
  <c r="S338" i="2" s="1"/>
  <c r="G348" i="2"/>
  <c r="G346" i="2"/>
  <c r="G344" i="2"/>
  <c r="G342" i="2"/>
  <c r="G341" i="2"/>
  <c r="F361" i="2"/>
  <c r="A362" i="2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C352" i="2"/>
  <c r="C351" i="2"/>
  <c r="C359" i="2"/>
  <c r="C358" i="2"/>
  <c r="C353" i="2"/>
  <c r="C357" i="2"/>
  <c r="C356" i="2"/>
  <c r="C355" i="2"/>
  <c r="C354" i="2"/>
  <c r="F413" i="2"/>
  <c r="F411" i="2"/>
  <c r="F414" i="2"/>
  <c r="F412" i="2"/>
  <c r="F409" i="2"/>
  <c r="F417" i="2"/>
  <c r="F407" i="2"/>
  <c r="F410" i="2"/>
  <c r="F408" i="2"/>
  <c r="Q349" i="2" l="1"/>
  <c r="R349" i="2"/>
  <c r="Q351" i="2"/>
  <c r="R351" i="2"/>
  <c r="Q354" i="2"/>
  <c r="R354" i="2"/>
  <c r="Q353" i="2"/>
  <c r="R353" i="2"/>
  <c r="Q352" i="2"/>
  <c r="R352" i="2"/>
  <c r="Q355" i="2"/>
  <c r="R355" i="2"/>
  <c r="Q358" i="2"/>
  <c r="R358" i="2"/>
  <c r="Q357" i="2"/>
  <c r="R357" i="2"/>
  <c r="Q356" i="2"/>
  <c r="R356" i="2"/>
  <c r="Q359" i="2"/>
  <c r="R359" i="2"/>
  <c r="N349" i="2"/>
  <c r="P349" i="2"/>
  <c r="N357" i="2"/>
  <c r="P357" i="2"/>
  <c r="O357" i="2"/>
  <c r="N359" i="2"/>
  <c r="O359" i="2"/>
  <c r="P359" i="2"/>
  <c r="N351" i="2"/>
  <c r="O351" i="2"/>
  <c r="P351" i="2"/>
  <c r="N353" i="2"/>
  <c r="P353" i="2"/>
  <c r="O353" i="2"/>
  <c r="O349" i="2"/>
  <c r="N358" i="2"/>
  <c r="O358" i="2"/>
  <c r="P358" i="2"/>
  <c r="N352" i="2"/>
  <c r="O352" i="2"/>
  <c r="P352" i="2"/>
  <c r="N354" i="2"/>
  <c r="P354" i="2"/>
  <c r="O354" i="2"/>
  <c r="N355" i="2"/>
  <c r="P355" i="2"/>
  <c r="O355" i="2"/>
  <c r="N356" i="2"/>
  <c r="O356" i="2"/>
  <c r="P356" i="2"/>
  <c r="S344" i="2"/>
  <c r="S343" i="2"/>
  <c r="M349" i="2"/>
  <c r="S342" i="2"/>
  <c r="S348" i="2"/>
  <c r="S340" i="2"/>
  <c r="S341" i="2"/>
  <c r="S346" i="2"/>
  <c r="S347" i="2"/>
  <c r="S345" i="2"/>
  <c r="L349" i="2"/>
  <c r="L354" i="2"/>
  <c r="M354" i="2"/>
  <c r="L355" i="2"/>
  <c r="M355" i="2"/>
  <c r="L356" i="2"/>
  <c r="M356" i="2"/>
  <c r="L351" i="2"/>
  <c r="M351" i="2"/>
  <c r="L352" i="2"/>
  <c r="M352" i="2"/>
  <c r="L357" i="2"/>
  <c r="M357" i="2"/>
  <c r="L353" i="2"/>
  <c r="M353" i="2"/>
  <c r="L358" i="2"/>
  <c r="M358" i="2"/>
  <c r="L359" i="2"/>
  <c r="M359" i="2"/>
  <c r="J349" i="2"/>
  <c r="J357" i="2"/>
  <c r="K357" i="2"/>
  <c r="J355" i="2"/>
  <c r="K355" i="2"/>
  <c r="J359" i="2"/>
  <c r="K359" i="2"/>
  <c r="J354" i="2"/>
  <c r="K354" i="2"/>
  <c r="J356" i="2"/>
  <c r="K356" i="2"/>
  <c r="J353" i="2"/>
  <c r="K353" i="2"/>
  <c r="K349" i="2"/>
  <c r="J358" i="2"/>
  <c r="K358" i="2"/>
  <c r="J351" i="2"/>
  <c r="K351" i="2"/>
  <c r="J352" i="2"/>
  <c r="K352" i="2"/>
  <c r="H352" i="2"/>
  <c r="I352" i="2"/>
  <c r="H351" i="2"/>
  <c r="I351" i="2"/>
  <c r="H359" i="2"/>
  <c r="I359" i="2"/>
  <c r="I349" i="2"/>
  <c r="H349" i="2"/>
  <c r="H354" i="2"/>
  <c r="I354" i="2"/>
  <c r="H355" i="2"/>
  <c r="I355" i="2"/>
  <c r="H353" i="2"/>
  <c r="I353" i="2"/>
  <c r="H356" i="2"/>
  <c r="I356" i="2"/>
  <c r="H357" i="2"/>
  <c r="I357" i="2"/>
  <c r="H358" i="2"/>
  <c r="I358" i="2"/>
  <c r="D419" i="2"/>
  <c r="D423" i="2"/>
  <c r="D420" i="2"/>
  <c r="D418" i="2"/>
  <c r="D421" i="2"/>
  <c r="D422" i="2"/>
  <c r="D428" i="2"/>
  <c r="D424" i="2"/>
  <c r="D425" i="2"/>
  <c r="B42" i="1"/>
  <c r="A42" i="1"/>
  <c r="G353" i="2"/>
  <c r="G359" i="2"/>
  <c r="G351" i="2"/>
  <c r="G352" i="2"/>
  <c r="G358" i="2"/>
  <c r="G349" i="2"/>
  <c r="S349" i="2" s="1"/>
  <c r="G354" i="2"/>
  <c r="G355" i="2"/>
  <c r="G356" i="2"/>
  <c r="G357" i="2"/>
  <c r="F372" i="2"/>
  <c r="A373" i="2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C370" i="2"/>
  <c r="C369" i="2"/>
  <c r="C366" i="2"/>
  <c r="C368" i="2"/>
  <c r="C367" i="2"/>
  <c r="C365" i="2"/>
  <c r="C364" i="2"/>
  <c r="C363" i="2"/>
  <c r="C362" i="2"/>
  <c r="F422" i="2"/>
  <c r="F419" i="2"/>
  <c r="F421" i="2"/>
  <c r="F423" i="2"/>
  <c r="F425" i="2"/>
  <c r="F420" i="2"/>
  <c r="F424" i="2"/>
  <c r="F428" i="2"/>
  <c r="F418" i="2"/>
  <c r="Q360" i="2" l="1"/>
  <c r="R360" i="2"/>
  <c r="Q362" i="2"/>
  <c r="R362" i="2"/>
  <c r="Q367" i="2"/>
  <c r="R367" i="2"/>
  <c r="Q370" i="2"/>
  <c r="R370" i="2"/>
  <c r="Q363" i="2"/>
  <c r="R363" i="2"/>
  <c r="Q368" i="2"/>
  <c r="R368" i="2"/>
  <c r="Q365" i="2"/>
  <c r="R365" i="2"/>
  <c r="Q369" i="2"/>
  <c r="Q371" i="2" s="1"/>
  <c r="R369" i="2"/>
  <c r="Q364" i="2"/>
  <c r="R364" i="2"/>
  <c r="Q366" i="2"/>
  <c r="R366" i="2"/>
  <c r="N360" i="2"/>
  <c r="N365" i="2"/>
  <c r="O365" i="2"/>
  <c r="P365" i="2"/>
  <c r="N369" i="2"/>
  <c r="P369" i="2"/>
  <c r="O369" i="2"/>
  <c r="N368" i="2"/>
  <c r="P368" i="2"/>
  <c r="O368" i="2"/>
  <c r="N366" i="2"/>
  <c r="O366" i="2"/>
  <c r="P366" i="2"/>
  <c r="P360" i="2"/>
  <c r="N364" i="2"/>
  <c r="P364" i="2"/>
  <c r="O364" i="2"/>
  <c r="N367" i="2"/>
  <c r="O367" i="2"/>
  <c r="P367" i="2"/>
  <c r="N370" i="2"/>
  <c r="P370" i="2"/>
  <c r="O370" i="2"/>
  <c r="O360" i="2"/>
  <c r="N362" i="2"/>
  <c r="P362" i="2"/>
  <c r="O362" i="2"/>
  <c r="N363" i="2"/>
  <c r="O363" i="2"/>
  <c r="P363" i="2"/>
  <c r="S351" i="2"/>
  <c r="S353" i="2"/>
  <c r="L360" i="2"/>
  <c r="S359" i="2"/>
  <c r="S357" i="2"/>
  <c r="S356" i="2"/>
  <c r="S355" i="2"/>
  <c r="S354" i="2"/>
  <c r="S358" i="2"/>
  <c r="S352" i="2"/>
  <c r="L363" i="2"/>
  <c r="M363" i="2"/>
  <c r="L364" i="2"/>
  <c r="M364" i="2"/>
  <c r="L362" i="2"/>
  <c r="M362" i="2"/>
  <c r="L365" i="2"/>
  <c r="M365" i="2"/>
  <c r="L368" i="2"/>
  <c r="M368" i="2"/>
  <c r="L366" i="2"/>
  <c r="M366" i="2"/>
  <c r="L369" i="2"/>
  <c r="M369" i="2"/>
  <c r="M360" i="2"/>
  <c r="L367" i="2"/>
  <c r="M367" i="2"/>
  <c r="L370" i="2"/>
  <c r="M370" i="2"/>
  <c r="J360" i="2"/>
  <c r="J363" i="2"/>
  <c r="K363" i="2"/>
  <c r="J365" i="2"/>
  <c r="K365" i="2"/>
  <c r="J362" i="2"/>
  <c r="K362" i="2"/>
  <c r="J367" i="2"/>
  <c r="K367" i="2"/>
  <c r="J366" i="2"/>
  <c r="K366" i="2"/>
  <c r="J370" i="2"/>
  <c r="K370" i="2"/>
  <c r="K360" i="2"/>
  <c r="J364" i="2"/>
  <c r="K364" i="2"/>
  <c r="J368" i="2"/>
  <c r="K368" i="2"/>
  <c r="J369" i="2"/>
  <c r="K369" i="2"/>
  <c r="H360" i="2"/>
  <c r="I360" i="2"/>
  <c r="H370" i="2"/>
  <c r="I370" i="2"/>
  <c r="H363" i="2"/>
  <c r="I363" i="2"/>
  <c r="H362" i="2"/>
  <c r="I362" i="2"/>
  <c r="H365" i="2"/>
  <c r="I365" i="2"/>
  <c r="H364" i="2"/>
  <c r="I364" i="2"/>
  <c r="H367" i="2"/>
  <c r="I367" i="2"/>
  <c r="H368" i="2"/>
  <c r="I368" i="2"/>
  <c r="H366" i="2"/>
  <c r="I366" i="2"/>
  <c r="H369" i="2"/>
  <c r="I369" i="2"/>
  <c r="D431" i="2"/>
  <c r="D439" i="2"/>
  <c r="D433" i="2"/>
  <c r="D434" i="2"/>
  <c r="D429" i="2"/>
  <c r="D430" i="2"/>
  <c r="D435" i="2"/>
  <c r="D432" i="2"/>
  <c r="D436" i="2"/>
  <c r="B43" i="1"/>
  <c r="A43" i="1"/>
  <c r="G363" i="2"/>
  <c r="G362" i="2"/>
  <c r="G365" i="2"/>
  <c r="G368" i="2"/>
  <c r="G367" i="2"/>
  <c r="G366" i="2"/>
  <c r="G369" i="2"/>
  <c r="G360" i="2"/>
  <c r="S360" i="2" s="1"/>
  <c r="G370" i="2"/>
  <c r="G364" i="2"/>
  <c r="F383" i="2"/>
  <c r="A384" i="2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C379" i="2"/>
  <c r="C377" i="2"/>
  <c r="C378" i="2"/>
  <c r="C381" i="2"/>
  <c r="C380" i="2"/>
  <c r="C376" i="2"/>
  <c r="C373" i="2"/>
  <c r="C375" i="2"/>
  <c r="C374" i="2"/>
  <c r="F433" i="2"/>
  <c r="F436" i="2"/>
  <c r="F439" i="2"/>
  <c r="F434" i="2"/>
  <c r="F430" i="2"/>
  <c r="F432" i="2"/>
  <c r="F435" i="2"/>
  <c r="F431" i="2"/>
  <c r="F429" i="2"/>
  <c r="Q374" i="2" l="1"/>
  <c r="R374" i="2"/>
  <c r="Q380" i="2"/>
  <c r="R380" i="2"/>
  <c r="Q379" i="2"/>
  <c r="R379" i="2"/>
  <c r="Q376" i="2"/>
  <c r="R376" i="2"/>
  <c r="Q377" i="2"/>
  <c r="R377" i="2"/>
  <c r="Q375" i="2"/>
  <c r="R375" i="2"/>
  <c r="Q381" i="2"/>
  <c r="R381" i="2"/>
  <c r="Q373" i="2"/>
  <c r="R373" i="2"/>
  <c r="Q378" i="2"/>
  <c r="R378" i="2"/>
  <c r="R371" i="2"/>
  <c r="N371" i="2"/>
  <c r="O371" i="2"/>
  <c r="P371" i="2"/>
  <c r="N381" i="2"/>
  <c r="O381" i="2"/>
  <c r="P381" i="2"/>
  <c r="N379" i="2"/>
  <c r="P379" i="2"/>
  <c r="O379" i="2"/>
  <c r="N376" i="2"/>
  <c r="O376" i="2"/>
  <c r="P376" i="2"/>
  <c r="N378" i="2"/>
  <c r="P378" i="2"/>
  <c r="O378" i="2"/>
  <c r="N374" i="2"/>
  <c r="P374" i="2"/>
  <c r="O374" i="2"/>
  <c r="N375" i="2"/>
  <c r="O375" i="2"/>
  <c r="P375" i="2"/>
  <c r="N380" i="2"/>
  <c r="O380" i="2"/>
  <c r="P380" i="2"/>
  <c r="N377" i="2"/>
  <c r="O377" i="2"/>
  <c r="P377" i="2"/>
  <c r="N373" i="2"/>
  <c r="P373" i="2"/>
  <c r="O373" i="2"/>
  <c r="S363" i="2"/>
  <c r="S365" i="2"/>
  <c r="L371" i="2"/>
  <c r="S364" i="2"/>
  <c r="S366" i="2"/>
  <c r="S370" i="2"/>
  <c r="S367" i="2"/>
  <c r="S362" i="2"/>
  <c r="S369" i="2"/>
  <c r="S368" i="2"/>
  <c r="L373" i="2"/>
  <c r="M373" i="2"/>
  <c r="L376" i="2"/>
  <c r="M376" i="2"/>
  <c r="L380" i="2"/>
  <c r="M380" i="2"/>
  <c r="L374" i="2"/>
  <c r="M374" i="2"/>
  <c r="L381" i="2"/>
  <c r="M381" i="2"/>
  <c r="L378" i="2"/>
  <c r="M378" i="2"/>
  <c r="L377" i="2"/>
  <c r="M377" i="2"/>
  <c r="L379" i="2"/>
  <c r="M379" i="2"/>
  <c r="L375" i="2"/>
  <c r="M375" i="2"/>
  <c r="M371" i="2"/>
  <c r="K371" i="2"/>
  <c r="J371" i="2"/>
  <c r="J376" i="2"/>
  <c r="K376" i="2"/>
  <c r="J380" i="2"/>
  <c r="K380" i="2"/>
  <c r="J375" i="2"/>
  <c r="K375" i="2"/>
  <c r="J373" i="2"/>
  <c r="K373" i="2"/>
  <c r="J378" i="2"/>
  <c r="K378" i="2"/>
  <c r="J379" i="2"/>
  <c r="K379" i="2"/>
  <c r="J381" i="2"/>
  <c r="K381" i="2"/>
  <c r="J377" i="2"/>
  <c r="K377" i="2"/>
  <c r="J374" i="2"/>
  <c r="K374" i="2"/>
  <c r="H371" i="2"/>
  <c r="I371" i="2"/>
  <c r="H378" i="2"/>
  <c r="I378" i="2"/>
  <c r="H377" i="2"/>
  <c r="I377" i="2"/>
  <c r="H379" i="2"/>
  <c r="I379" i="2"/>
  <c r="H374" i="2"/>
  <c r="I374" i="2"/>
  <c r="H375" i="2"/>
  <c r="I375" i="2"/>
  <c r="H373" i="2"/>
  <c r="I373" i="2"/>
  <c r="H376" i="2"/>
  <c r="I376" i="2"/>
  <c r="H380" i="2"/>
  <c r="I380" i="2"/>
  <c r="H381" i="2"/>
  <c r="I381" i="2"/>
  <c r="D446" i="2"/>
  <c r="D450" i="2"/>
  <c r="D443" i="2"/>
  <c r="D444" i="2"/>
  <c r="D445" i="2"/>
  <c r="D442" i="2"/>
  <c r="D441" i="2"/>
  <c r="D440" i="2"/>
  <c r="D447" i="2"/>
  <c r="B44" i="1"/>
  <c r="A44" i="1"/>
  <c r="G374" i="2"/>
  <c r="G371" i="2"/>
  <c r="S371" i="2" s="1"/>
  <c r="G375" i="2"/>
  <c r="G373" i="2"/>
  <c r="G376" i="2"/>
  <c r="G380" i="2"/>
  <c r="G381" i="2"/>
  <c r="G377" i="2"/>
  <c r="G378" i="2"/>
  <c r="G379" i="2"/>
  <c r="F394" i="2"/>
  <c r="A395" i="2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C390" i="2"/>
  <c r="C385" i="2"/>
  <c r="C389" i="2"/>
  <c r="C386" i="2"/>
  <c r="C388" i="2"/>
  <c r="C387" i="2"/>
  <c r="C384" i="2"/>
  <c r="C392" i="2"/>
  <c r="C391" i="2"/>
  <c r="F440" i="2"/>
  <c r="F444" i="2"/>
  <c r="F443" i="2"/>
  <c r="F442" i="2"/>
  <c r="F447" i="2"/>
  <c r="F445" i="2"/>
  <c r="F441" i="2"/>
  <c r="F450" i="2"/>
  <c r="F446" i="2"/>
  <c r="R382" i="2" l="1"/>
  <c r="Q382" i="2"/>
  <c r="Q384" i="2"/>
  <c r="R384" i="2"/>
  <c r="Q389" i="2"/>
  <c r="R389" i="2"/>
  <c r="Q391" i="2"/>
  <c r="R391" i="2"/>
  <c r="Q388" i="2"/>
  <c r="R388" i="2"/>
  <c r="Q390" i="2"/>
  <c r="R390" i="2"/>
  <c r="Q392" i="2"/>
  <c r="R392" i="2"/>
  <c r="Q386" i="2"/>
  <c r="R386" i="2"/>
  <c r="Q387" i="2"/>
  <c r="R387" i="2"/>
  <c r="Q385" i="2"/>
  <c r="R385" i="2"/>
  <c r="N382" i="2"/>
  <c r="N384" i="2"/>
  <c r="O384" i="2"/>
  <c r="P384" i="2"/>
  <c r="N385" i="2"/>
  <c r="P385" i="2"/>
  <c r="O385" i="2"/>
  <c r="N390" i="2"/>
  <c r="O390" i="2"/>
  <c r="P390" i="2"/>
  <c r="N387" i="2"/>
  <c r="O387" i="2"/>
  <c r="P387" i="2"/>
  <c r="N388" i="2"/>
  <c r="P388" i="2"/>
  <c r="O388" i="2"/>
  <c r="P382" i="2"/>
  <c r="N392" i="2"/>
  <c r="O392" i="2"/>
  <c r="P392" i="2"/>
  <c r="O382" i="2"/>
  <c r="N386" i="2"/>
  <c r="O386" i="2"/>
  <c r="P386" i="2"/>
  <c r="N389" i="2"/>
  <c r="P389" i="2"/>
  <c r="O389" i="2"/>
  <c r="N391" i="2"/>
  <c r="O391" i="2"/>
  <c r="P391" i="2"/>
  <c r="S374" i="2"/>
  <c r="S378" i="2"/>
  <c r="S379" i="2"/>
  <c r="S380" i="2"/>
  <c r="S381" i="2"/>
  <c r="S377" i="2"/>
  <c r="S376" i="2"/>
  <c r="S373" i="2"/>
  <c r="S375" i="2"/>
  <c r="L382" i="2"/>
  <c r="L392" i="2"/>
  <c r="M392" i="2"/>
  <c r="L384" i="2"/>
  <c r="M384" i="2"/>
  <c r="M382" i="2"/>
  <c r="L387" i="2"/>
  <c r="M387" i="2"/>
  <c r="L386" i="2"/>
  <c r="M386" i="2"/>
  <c r="L389" i="2"/>
  <c r="M389" i="2"/>
  <c r="L391" i="2"/>
  <c r="M391" i="2"/>
  <c r="L388" i="2"/>
  <c r="M388" i="2"/>
  <c r="L385" i="2"/>
  <c r="M385" i="2"/>
  <c r="L390" i="2"/>
  <c r="M390" i="2"/>
  <c r="J382" i="2"/>
  <c r="K382" i="2"/>
  <c r="J392" i="2"/>
  <c r="K392" i="2"/>
  <c r="J384" i="2"/>
  <c r="K384" i="2"/>
  <c r="J388" i="2"/>
  <c r="K388" i="2"/>
  <c r="J386" i="2"/>
  <c r="K386" i="2"/>
  <c r="J389" i="2"/>
  <c r="K389" i="2"/>
  <c r="J391" i="2"/>
  <c r="K391" i="2"/>
  <c r="J390" i="2"/>
  <c r="K390" i="2"/>
  <c r="J387" i="2"/>
  <c r="K387" i="2"/>
  <c r="J385" i="2"/>
  <c r="K385" i="2"/>
  <c r="H382" i="2"/>
  <c r="H389" i="2"/>
  <c r="I389" i="2"/>
  <c r="I382" i="2"/>
  <c r="H385" i="2"/>
  <c r="I385" i="2"/>
  <c r="H391" i="2"/>
  <c r="I391" i="2"/>
  <c r="H392" i="2"/>
  <c r="I392" i="2"/>
  <c r="H384" i="2"/>
  <c r="I384" i="2"/>
  <c r="H390" i="2"/>
  <c r="I390" i="2"/>
  <c r="H387" i="2"/>
  <c r="I387" i="2"/>
  <c r="H388" i="2"/>
  <c r="I388" i="2"/>
  <c r="H386" i="2"/>
  <c r="I386" i="2"/>
  <c r="D454" i="2"/>
  <c r="D451" i="2"/>
  <c r="D452" i="2"/>
  <c r="D453" i="2"/>
  <c r="D455" i="2"/>
  <c r="D456" i="2"/>
  <c r="D461" i="2"/>
  <c r="D457" i="2"/>
  <c r="D458" i="2"/>
  <c r="B45" i="1"/>
  <c r="A45" i="1"/>
  <c r="G385" i="2"/>
  <c r="G390" i="2"/>
  <c r="G384" i="2"/>
  <c r="G387" i="2"/>
  <c r="G382" i="2"/>
  <c r="S382" i="2" s="1"/>
  <c r="G388" i="2"/>
  <c r="G391" i="2"/>
  <c r="G392" i="2"/>
  <c r="G386" i="2"/>
  <c r="G389" i="2"/>
  <c r="F405" i="2"/>
  <c r="A406" i="2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C397" i="2"/>
  <c r="C403" i="2"/>
  <c r="C399" i="2"/>
  <c r="C402" i="2"/>
  <c r="C401" i="2"/>
  <c r="C398" i="2"/>
  <c r="C400" i="2"/>
  <c r="C396" i="2"/>
  <c r="C395" i="2"/>
  <c r="F456" i="2"/>
  <c r="F451" i="2"/>
  <c r="F455" i="2"/>
  <c r="F457" i="2"/>
  <c r="F461" i="2"/>
  <c r="F458" i="2"/>
  <c r="F453" i="2"/>
  <c r="F454" i="2"/>
  <c r="F452" i="2"/>
  <c r="Q393" i="2" l="1"/>
  <c r="R393" i="2"/>
  <c r="Q398" i="2"/>
  <c r="R398" i="2"/>
  <c r="Q403" i="2"/>
  <c r="R403" i="2"/>
  <c r="Q395" i="2"/>
  <c r="R395" i="2"/>
  <c r="Q401" i="2"/>
  <c r="R401" i="2"/>
  <c r="Q397" i="2"/>
  <c r="R397" i="2"/>
  <c r="Q396" i="2"/>
  <c r="R396" i="2"/>
  <c r="Q402" i="2"/>
  <c r="R402" i="2"/>
  <c r="Q400" i="2"/>
  <c r="R400" i="2"/>
  <c r="Q399" i="2"/>
  <c r="R399" i="2"/>
  <c r="N393" i="2"/>
  <c r="N397" i="2"/>
  <c r="O397" i="2"/>
  <c r="P397" i="2"/>
  <c r="N395" i="2"/>
  <c r="P395" i="2"/>
  <c r="O395" i="2"/>
  <c r="P393" i="2"/>
  <c r="N398" i="2"/>
  <c r="O398" i="2"/>
  <c r="P398" i="2"/>
  <c r="N399" i="2"/>
  <c r="P399" i="2"/>
  <c r="O399" i="2"/>
  <c r="N403" i="2"/>
  <c r="P403" i="2"/>
  <c r="O403" i="2"/>
  <c r="O393" i="2"/>
  <c r="N401" i="2"/>
  <c r="O401" i="2"/>
  <c r="P401" i="2"/>
  <c r="N402" i="2"/>
  <c r="O402" i="2"/>
  <c r="P402" i="2"/>
  <c r="N396" i="2"/>
  <c r="P396" i="2"/>
  <c r="O396" i="2"/>
  <c r="N400" i="2"/>
  <c r="O400" i="2"/>
  <c r="P400" i="2"/>
  <c r="S385" i="2"/>
  <c r="S390" i="2"/>
  <c r="S384" i="2"/>
  <c r="S392" i="2"/>
  <c r="L393" i="2"/>
  <c r="S391" i="2"/>
  <c r="S388" i="2"/>
  <c r="S389" i="2"/>
  <c r="S386" i="2"/>
  <c r="S387" i="2"/>
  <c r="L400" i="2"/>
  <c r="M400" i="2"/>
  <c r="L398" i="2"/>
  <c r="M398" i="2"/>
  <c r="L401" i="2"/>
  <c r="M401" i="2"/>
  <c r="L396" i="2"/>
  <c r="M396" i="2"/>
  <c r="L402" i="2"/>
  <c r="M402" i="2"/>
  <c r="L399" i="2"/>
  <c r="M399" i="2"/>
  <c r="M393" i="2"/>
  <c r="L395" i="2"/>
  <c r="M395" i="2"/>
  <c r="L403" i="2"/>
  <c r="M403" i="2"/>
  <c r="L397" i="2"/>
  <c r="M397" i="2"/>
  <c r="J393" i="2"/>
  <c r="J396" i="2"/>
  <c r="K396" i="2"/>
  <c r="J400" i="2"/>
  <c r="K400" i="2"/>
  <c r="J395" i="2"/>
  <c r="K395" i="2"/>
  <c r="J398" i="2"/>
  <c r="K398" i="2"/>
  <c r="J403" i="2"/>
  <c r="K403" i="2"/>
  <c r="J402" i="2"/>
  <c r="K402" i="2"/>
  <c r="J397" i="2"/>
  <c r="K397" i="2"/>
  <c r="J399" i="2"/>
  <c r="K399" i="2"/>
  <c r="K393" i="2"/>
  <c r="J401" i="2"/>
  <c r="K401" i="2"/>
  <c r="H393" i="2"/>
  <c r="H396" i="2"/>
  <c r="I396" i="2"/>
  <c r="I393" i="2"/>
  <c r="H403" i="2"/>
  <c r="I403" i="2"/>
  <c r="H397" i="2"/>
  <c r="I397" i="2"/>
  <c r="H400" i="2"/>
  <c r="I400" i="2"/>
  <c r="H398" i="2"/>
  <c r="I398" i="2"/>
  <c r="H401" i="2"/>
  <c r="I401" i="2"/>
  <c r="H395" i="2"/>
  <c r="I395" i="2"/>
  <c r="H402" i="2"/>
  <c r="I402" i="2"/>
  <c r="H399" i="2"/>
  <c r="I399" i="2"/>
  <c r="D467" i="2"/>
  <c r="D462" i="2"/>
  <c r="D463" i="2"/>
  <c r="D465" i="2"/>
  <c r="D472" i="2"/>
  <c r="D466" i="2"/>
  <c r="D468" i="2"/>
  <c r="D464" i="2"/>
  <c r="D469" i="2"/>
  <c r="B46" i="1"/>
  <c r="A46" i="1"/>
  <c r="G402" i="2"/>
  <c r="G399" i="2"/>
  <c r="G398" i="2"/>
  <c r="G403" i="2"/>
  <c r="G400" i="2"/>
  <c r="G401" i="2"/>
  <c r="G397" i="2"/>
  <c r="G396" i="2"/>
  <c r="G393" i="2"/>
  <c r="S393" i="2" s="1"/>
  <c r="G395" i="2"/>
  <c r="F416" i="2"/>
  <c r="A417" i="2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C410" i="2"/>
  <c r="C411" i="2"/>
  <c r="C409" i="2"/>
  <c r="C406" i="2"/>
  <c r="C408" i="2"/>
  <c r="C407" i="2"/>
  <c r="C414" i="2"/>
  <c r="C413" i="2"/>
  <c r="C412" i="2"/>
  <c r="F463" i="2"/>
  <c r="F462" i="2"/>
  <c r="F465" i="2"/>
  <c r="F464" i="2"/>
  <c r="F468" i="2"/>
  <c r="F467" i="2"/>
  <c r="F466" i="2"/>
  <c r="F469" i="2"/>
  <c r="F472" i="2"/>
  <c r="Q404" i="2" l="1"/>
  <c r="R404" i="2"/>
  <c r="Q412" i="2"/>
  <c r="R412" i="2"/>
  <c r="Q408" i="2"/>
  <c r="R408" i="2"/>
  <c r="Q410" i="2"/>
  <c r="R410" i="2"/>
  <c r="Q407" i="2"/>
  <c r="R407" i="2"/>
  <c r="Q411" i="2"/>
  <c r="R411" i="2"/>
  <c r="Q413" i="2"/>
  <c r="R413" i="2"/>
  <c r="Q406" i="2"/>
  <c r="R406" i="2"/>
  <c r="Q414" i="2"/>
  <c r="R414" i="2"/>
  <c r="Q409" i="2"/>
  <c r="R409" i="2"/>
  <c r="N404" i="2"/>
  <c r="O404" i="2"/>
  <c r="P404" i="2"/>
  <c r="N407" i="2"/>
  <c r="P407" i="2"/>
  <c r="O407" i="2"/>
  <c r="N411" i="2"/>
  <c r="P411" i="2"/>
  <c r="O411" i="2"/>
  <c r="N410" i="2"/>
  <c r="P410" i="2"/>
  <c r="O410" i="2"/>
  <c r="N406" i="2"/>
  <c r="O406" i="2"/>
  <c r="P406" i="2"/>
  <c r="N409" i="2"/>
  <c r="P409" i="2"/>
  <c r="O409" i="2"/>
  <c r="N412" i="2"/>
  <c r="O412" i="2"/>
  <c r="P412" i="2"/>
  <c r="N413" i="2"/>
  <c r="P413" i="2"/>
  <c r="O413" i="2"/>
  <c r="N408" i="2"/>
  <c r="P408" i="2"/>
  <c r="O408" i="2"/>
  <c r="N414" i="2"/>
  <c r="O414" i="2"/>
  <c r="P414" i="2"/>
  <c r="S399" i="2"/>
  <c r="S398" i="2"/>
  <c r="S395" i="2"/>
  <c r="S402" i="2"/>
  <c r="S396" i="2"/>
  <c r="S401" i="2"/>
  <c r="S397" i="2"/>
  <c r="S400" i="2"/>
  <c r="L404" i="2"/>
  <c r="S403" i="2"/>
  <c r="L412" i="2"/>
  <c r="M412" i="2"/>
  <c r="L413" i="2"/>
  <c r="M413" i="2"/>
  <c r="L414" i="2"/>
  <c r="M414" i="2"/>
  <c r="L407" i="2"/>
  <c r="M407" i="2"/>
  <c r="L406" i="2"/>
  <c r="M406" i="2"/>
  <c r="L409" i="2"/>
  <c r="M409" i="2"/>
  <c r="L411" i="2"/>
  <c r="M411" i="2"/>
  <c r="L408" i="2"/>
  <c r="M408" i="2"/>
  <c r="L410" i="2"/>
  <c r="M410" i="2"/>
  <c r="M404" i="2"/>
  <c r="J404" i="2"/>
  <c r="J413" i="2"/>
  <c r="K413" i="2"/>
  <c r="J408" i="2"/>
  <c r="K408" i="2"/>
  <c r="J414" i="2"/>
  <c r="K414" i="2"/>
  <c r="J407" i="2"/>
  <c r="K407" i="2"/>
  <c r="J406" i="2"/>
  <c r="K406" i="2"/>
  <c r="J409" i="2"/>
  <c r="K409" i="2"/>
  <c r="J410" i="2"/>
  <c r="K410" i="2"/>
  <c r="K404" i="2"/>
  <c r="J411" i="2"/>
  <c r="K411" i="2"/>
  <c r="J412" i="2"/>
  <c r="K412" i="2"/>
  <c r="H404" i="2"/>
  <c r="I404" i="2"/>
  <c r="H411" i="2"/>
  <c r="I411" i="2"/>
  <c r="H410" i="2"/>
  <c r="I410" i="2"/>
  <c r="H412" i="2"/>
  <c r="I412" i="2"/>
  <c r="H407" i="2"/>
  <c r="I407" i="2"/>
  <c r="H413" i="2"/>
  <c r="I413" i="2"/>
  <c r="H414" i="2"/>
  <c r="I414" i="2"/>
  <c r="H408" i="2"/>
  <c r="I408" i="2"/>
  <c r="H406" i="2"/>
  <c r="I406" i="2"/>
  <c r="H409" i="2"/>
  <c r="I409" i="2"/>
  <c r="D477" i="2"/>
  <c r="D473" i="2"/>
  <c r="D478" i="2"/>
  <c r="D476" i="2"/>
  <c r="D474" i="2"/>
  <c r="D475" i="2"/>
  <c r="D479" i="2"/>
  <c r="D483" i="2"/>
  <c r="D480" i="2"/>
  <c r="B47" i="1"/>
  <c r="A47" i="1"/>
  <c r="G404" i="2"/>
  <c r="S404" i="2" s="1"/>
  <c r="G408" i="2"/>
  <c r="G406" i="2"/>
  <c r="G411" i="2"/>
  <c r="G409" i="2"/>
  <c r="G410" i="2"/>
  <c r="G407" i="2"/>
  <c r="G413" i="2"/>
  <c r="G412" i="2"/>
  <c r="G414" i="2"/>
  <c r="F427" i="2"/>
  <c r="A428" i="2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C419" i="2"/>
  <c r="C417" i="2"/>
  <c r="C425" i="2"/>
  <c r="C424" i="2"/>
  <c r="C423" i="2"/>
  <c r="C418" i="2"/>
  <c r="C422" i="2"/>
  <c r="C421" i="2"/>
  <c r="C420" i="2"/>
  <c r="F476" i="2"/>
  <c r="F477" i="2"/>
  <c r="F479" i="2"/>
  <c r="F483" i="2"/>
  <c r="F474" i="2"/>
  <c r="F475" i="2"/>
  <c r="F473" i="2"/>
  <c r="F478" i="2"/>
  <c r="F480" i="2"/>
  <c r="R415" i="2" l="1"/>
  <c r="Q415" i="2"/>
  <c r="Q418" i="2"/>
  <c r="R418" i="2"/>
  <c r="Q420" i="2"/>
  <c r="R420" i="2"/>
  <c r="Q423" i="2"/>
  <c r="R423" i="2"/>
  <c r="Q419" i="2"/>
  <c r="R419" i="2"/>
  <c r="Q417" i="2"/>
  <c r="R417" i="2"/>
  <c r="Q421" i="2"/>
  <c r="R421" i="2"/>
  <c r="Q424" i="2"/>
  <c r="R424" i="2"/>
  <c r="Q422" i="2"/>
  <c r="R422" i="2"/>
  <c r="Q425" i="2"/>
  <c r="R425" i="2"/>
  <c r="P415" i="2"/>
  <c r="O415" i="2"/>
  <c r="N415" i="2"/>
  <c r="N418" i="2"/>
  <c r="P418" i="2"/>
  <c r="O418" i="2"/>
  <c r="N425" i="2"/>
  <c r="P425" i="2"/>
  <c r="O425" i="2"/>
  <c r="N417" i="2"/>
  <c r="O417" i="2"/>
  <c r="P417" i="2"/>
  <c r="N419" i="2"/>
  <c r="O419" i="2"/>
  <c r="P419" i="2"/>
  <c r="N424" i="2"/>
  <c r="O424" i="2"/>
  <c r="P424" i="2"/>
  <c r="N421" i="2"/>
  <c r="O421" i="2"/>
  <c r="P421" i="2"/>
  <c r="N423" i="2"/>
  <c r="O423" i="2"/>
  <c r="P423" i="2"/>
  <c r="N422" i="2"/>
  <c r="P422" i="2"/>
  <c r="O422" i="2"/>
  <c r="N420" i="2"/>
  <c r="P420" i="2"/>
  <c r="O420" i="2"/>
  <c r="S408" i="2"/>
  <c r="S414" i="2"/>
  <c r="M415" i="2"/>
  <c r="S413" i="2"/>
  <c r="S407" i="2"/>
  <c r="S410" i="2"/>
  <c r="S412" i="2"/>
  <c r="S409" i="2"/>
  <c r="S411" i="2"/>
  <c r="S406" i="2"/>
  <c r="L415" i="2"/>
  <c r="L420" i="2"/>
  <c r="M420" i="2"/>
  <c r="L423" i="2"/>
  <c r="M423" i="2"/>
  <c r="L417" i="2"/>
  <c r="M417" i="2"/>
  <c r="L419" i="2"/>
  <c r="M419" i="2"/>
  <c r="L421" i="2"/>
  <c r="M421" i="2"/>
  <c r="L418" i="2"/>
  <c r="M418" i="2"/>
  <c r="L422" i="2"/>
  <c r="M422" i="2"/>
  <c r="L424" i="2"/>
  <c r="M424" i="2"/>
  <c r="L425" i="2"/>
  <c r="M425" i="2"/>
  <c r="J415" i="2"/>
  <c r="K415" i="2"/>
  <c r="J418" i="2"/>
  <c r="K418" i="2"/>
  <c r="J423" i="2"/>
  <c r="K423" i="2"/>
  <c r="J424" i="2"/>
  <c r="K424" i="2"/>
  <c r="J425" i="2"/>
  <c r="K425" i="2"/>
  <c r="J419" i="2"/>
  <c r="K419" i="2"/>
  <c r="J422" i="2"/>
  <c r="K422" i="2"/>
  <c r="J421" i="2"/>
  <c r="K421" i="2"/>
  <c r="J417" i="2"/>
  <c r="K417" i="2"/>
  <c r="J420" i="2"/>
  <c r="K420" i="2"/>
  <c r="I415" i="2"/>
  <c r="H415" i="2"/>
  <c r="H419" i="2"/>
  <c r="I419" i="2"/>
  <c r="H420" i="2"/>
  <c r="I420" i="2"/>
  <c r="H421" i="2"/>
  <c r="I421" i="2"/>
  <c r="H422" i="2"/>
  <c r="I422" i="2"/>
  <c r="H424" i="2"/>
  <c r="I424" i="2"/>
  <c r="H425" i="2"/>
  <c r="I425" i="2"/>
  <c r="H417" i="2"/>
  <c r="I417" i="2"/>
  <c r="H418" i="2"/>
  <c r="I418" i="2"/>
  <c r="H423" i="2"/>
  <c r="I423" i="2"/>
  <c r="D485" i="2"/>
  <c r="D487" i="2"/>
  <c r="D489" i="2"/>
  <c r="D486" i="2"/>
  <c r="D494" i="2"/>
  <c r="D484" i="2"/>
  <c r="D490" i="2"/>
  <c r="D488" i="2"/>
  <c r="D491" i="2"/>
  <c r="B48" i="1"/>
  <c r="A48" i="1"/>
  <c r="G415" i="2"/>
  <c r="S415" i="2" s="1"/>
  <c r="G423" i="2"/>
  <c r="G418" i="2"/>
  <c r="G424" i="2"/>
  <c r="G419" i="2"/>
  <c r="G425" i="2"/>
  <c r="G417" i="2"/>
  <c r="G420" i="2"/>
  <c r="G421" i="2"/>
  <c r="G422" i="2"/>
  <c r="F438" i="2"/>
  <c r="A439" i="2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C430" i="2"/>
  <c r="C429" i="2"/>
  <c r="C428" i="2"/>
  <c r="C435" i="2"/>
  <c r="C431" i="2"/>
  <c r="C436" i="2"/>
  <c r="C434" i="2"/>
  <c r="C433" i="2"/>
  <c r="C432" i="2"/>
  <c r="F484" i="2"/>
  <c r="F494" i="2"/>
  <c r="F487" i="2"/>
  <c r="F488" i="2"/>
  <c r="F486" i="2"/>
  <c r="F489" i="2"/>
  <c r="F485" i="2"/>
  <c r="F491" i="2"/>
  <c r="F490" i="2"/>
  <c r="R426" i="2" l="1"/>
  <c r="Q426" i="2"/>
  <c r="Q432" i="2"/>
  <c r="R432" i="2"/>
  <c r="Q431" i="2"/>
  <c r="R431" i="2"/>
  <c r="Q430" i="2"/>
  <c r="R430" i="2"/>
  <c r="Q436" i="2"/>
  <c r="R436" i="2"/>
  <c r="Q433" i="2"/>
  <c r="R433" i="2"/>
  <c r="Q435" i="2"/>
  <c r="R435" i="2"/>
  <c r="Q429" i="2"/>
  <c r="R429" i="2"/>
  <c r="Q434" i="2"/>
  <c r="R434" i="2"/>
  <c r="Q428" i="2"/>
  <c r="R428" i="2"/>
  <c r="N432" i="2"/>
  <c r="P432" i="2"/>
  <c r="O432" i="2"/>
  <c r="N430" i="2"/>
  <c r="P430" i="2"/>
  <c r="O430" i="2"/>
  <c r="N434" i="2"/>
  <c r="O434" i="2"/>
  <c r="P434" i="2"/>
  <c r="N429" i="2"/>
  <c r="P429" i="2"/>
  <c r="O429" i="2"/>
  <c r="N433" i="2"/>
  <c r="P433" i="2"/>
  <c r="O433" i="2"/>
  <c r="N436" i="2"/>
  <c r="P436" i="2"/>
  <c r="O436" i="2"/>
  <c r="N435" i="2"/>
  <c r="O435" i="2"/>
  <c r="P435" i="2"/>
  <c r="N428" i="2"/>
  <c r="O428" i="2"/>
  <c r="P428" i="2"/>
  <c r="O426" i="2"/>
  <c r="N426" i="2"/>
  <c r="N431" i="2"/>
  <c r="P431" i="2"/>
  <c r="O431" i="2"/>
  <c r="P426" i="2"/>
  <c r="L426" i="2"/>
  <c r="S421" i="2"/>
  <c r="S422" i="2"/>
  <c r="S417" i="2"/>
  <c r="S425" i="2"/>
  <c r="S419" i="2"/>
  <c r="S418" i="2"/>
  <c r="S420" i="2"/>
  <c r="S424" i="2"/>
  <c r="S423" i="2"/>
  <c r="L434" i="2"/>
  <c r="M434" i="2"/>
  <c r="L436" i="2"/>
  <c r="M436" i="2"/>
  <c r="L432" i="2"/>
  <c r="M432" i="2"/>
  <c r="L429" i="2"/>
  <c r="M429" i="2"/>
  <c r="M426" i="2"/>
  <c r="L433" i="2"/>
  <c r="M433" i="2"/>
  <c r="L431" i="2"/>
  <c r="M431" i="2"/>
  <c r="L435" i="2"/>
  <c r="M435" i="2"/>
  <c r="L428" i="2"/>
  <c r="M428" i="2"/>
  <c r="L430" i="2"/>
  <c r="M430" i="2"/>
  <c r="K426" i="2"/>
  <c r="J426" i="2"/>
  <c r="J432" i="2"/>
  <c r="K432" i="2"/>
  <c r="J436" i="2"/>
  <c r="K436" i="2"/>
  <c r="J431" i="2"/>
  <c r="K431" i="2"/>
  <c r="J428" i="2"/>
  <c r="K428" i="2"/>
  <c r="J430" i="2"/>
  <c r="K430" i="2"/>
  <c r="J434" i="2"/>
  <c r="K434" i="2"/>
  <c r="J435" i="2"/>
  <c r="K435" i="2"/>
  <c r="J429" i="2"/>
  <c r="K429" i="2"/>
  <c r="J433" i="2"/>
  <c r="K433" i="2"/>
  <c r="H426" i="2"/>
  <c r="H429" i="2"/>
  <c r="I429" i="2"/>
  <c r="H433" i="2"/>
  <c r="I433" i="2"/>
  <c r="H430" i="2"/>
  <c r="I430" i="2"/>
  <c r="H434" i="2"/>
  <c r="I434" i="2"/>
  <c r="H436" i="2"/>
  <c r="I436" i="2"/>
  <c r="H432" i="2"/>
  <c r="I432" i="2"/>
  <c r="I426" i="2"/>
  <c r="H431" i="2"/>
  <c r="I431" i="2"/>
  <c r="H435" i="2"/>
  <c r="I435" i="2"/>
  <c r="H428" i="2"/>
  <c r="I428" i="2"/>
  <c r="D500" i="2"/>
  <c r="D498" i="2"/>
  <c r="D495" i="2"/>
  <c r="D499" i="2"/>
  <c r="D497" i="2"/>
  <c r="D496" i="2"/>
  <c r="D501" i="2"/>
  <c r="D505" i="2"/>
  <c r="D502" i="2"/>
  <c r="B49" i="1"/>
  <c r="A49" i="1"/>
  <c r="G426" i="2"/>
  <c r="S426" i="2" s="1"/>
  <c r="G433" i="2"/>
  <c r="G431" i="2"/>
  <c r="G428" i="2"/>
  <c r="G435" i="2"/>
  <c r="G429" i="2"/>
  <c r="G434" i="2"/>
  <c r="G436" i="2"/>
  <c r="G430" i="2"/>
  <c r="G432" i="2"/>
  <c r="F449" i="2"/>
  <c r="A450" i="2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C442" i="2"/>
  <c r="C439" i="2"/>
  <c r="C447" i="2"/>
  <c r="C444" i="2"/>
  <c r="C446" i="2"/>
  <c r="C445" i="2"/>
  <c r="C443" i="2"/>
  <c r="C441" i="2"/>
  <c r="C440" i="2"/>
  <c r="F501" i="2"/>
  <c r="F495" i="2"/>
  <c r="F502" i="2"/>
  <c r="F498" i="2"/>
  <c r="F505" i="2"/>
  <c r="F496" i="2"/>
  <c r="F499" i="2"/>
  <c r="F500" i="2"/>
  <c r="F497" i="2"/>
  <c r="Q437" i="2" l="1"/>
  <c r="Q445" i="2"/>
  <c r="R445" i="2"/>
  <c r="Q439" i="2"/>
  <c r="R439" i="2"/>
  <c r="Q440" i="2"/>
  <c r="R440" i="2"/>
  <c r="Q446" i="2"/>
  <c r="R446" i="2"/>
  <c r="Q442" i="2"/>
  <c r="R442" i="2"/>
  <c r="R437" i="2"/>
  <c r="Q441" i="2"/>
  <c r="R441" i="2"/>
  <c r="Q444" i="2"/>
  <c r="R444" i="2"/>
  <c r="Q443" i="2"/>
  <c r="R443" i="2"/>
  <c r="Q447" i="2"/>
  <c r="R447" i="2"/>
  <c r="N437" i="2"/>
  <c r="N444" i="2"/>
  <c r="O444" i="2"/>
  <c r="P444" i="2"/>
  <c r="N439" i="2"/>
  <c r="P439" i="2"/>
  <c r="O439" i="2"/>
  <c r="N442" i="2"/>
  <c r="O442" i="2"/>
  <c r="P442" i="2"/>
  <c r="N446" i="2"/>
  <c r="O446" i="2"/>
  <c r="P446" i="2"/>
  <c r="N441" i="2"/>
  <c r="O441" i="2"/>
  <c r="P441" i="2"/>
  <c r="O437" i="2"/>
  <c r="N447" i="2"/>
  <c r="O447" i="2"/>
  <c r="P447" i="2"/>
  <c r="N440" i="2"/>
  <c r="P440" i="2"/>
  <c r="O440" i="2"/>
  <c r="N443" i="2"/>
  <c r="P443" i="2"/>
  <c r="O443" i="2"/>
  <c r="N445" i="2"/>
  <c r="O445" i="2"/>
  <c r="P445" i="2"/>
  <c r="P437" i="2"/>
  <c r="S432" i="2"/>
  <c r="S430" i="2"/>
  <c r="S434" i="2"/>
  <c r="S435" i="2"/>
  <c r="L437" i="2"/>
  <c r="S431" i="2"/>
  <c r="M437" i="2"/>
  <c r="S429" i="2"/>
  <c r="S428" i="2"/>
  <c r="S433" i="2"/>
  <c r="S436" i="2"/>
  <c r="L441" i="2"/>
  <c r="M441" i="2"/>
  <c r="L443" i="2"/>
  <c r="M443" i="2"/>
  <c r="L445" i="2"/>
  <c r="M445" i="2"/>
  <c r="L446" i="2"/>
  <c r="M446" i="2"/>
  <c r="L442" i="2"/>
  <c r="M442" i="2"/>
  <c r="L440" i="2"/>
  <c r="M440" i="2"/>
  <c r="L444" i="2"/>
  <c r="M444" i="2"/>
  <c r="L447" i="2"/>
  <c r="M447" i="2"/>
  <c r="L439" i="2"/>
  <c r="M439" i="2"/>
  <c r="J437" i="2"/>
  <c r="J445" i="2"/>
  <c r="K445" i="2"/>
  <c r="J444" i="2"/>
  <c r="K444" i="2"/>
  <c r="K437" i="2"/>
  <c r="J443" i="2"/>
  <c r="K443" i="2"/>
  <c r="J442" i="2"/>
  <c r="K442" i="2"/>
  <c r="J441" i="2"/>
  <c r="K441" i="2"/>
  <c r="J446" i="2"/>
  <c r="K446" i="2"/>
  <c r="J447" i="2"/>
  <c r="K447" i="2"/>
  <c r="J439" i="2"/>
  <c r="K439" i="2"/>
  <c r="J440" i="2"/>
  <c r="K440" i="2"/>
  <c r="H437" i="2"/>
  <c r="I437" i="2"/>
  <c r="H439" i="2"/>
  <c r="I439" i="2"/>
  <c r="H440" i="2"/>
  <c r="I440" i="2"/>
  <c r="H442" i="2"/>
  <c r="I442" i="2"/>
  <c r="H441" i="2"/>
  <c r="I441" i="2"/>
  <c r="H443" i="2"/>
  <c r="I443" i="2"/>
  <c r="H445" i="2"/>
  <c r="I445" i="2"/>
  <c r="H446" i="2"/>
  <c r="I446" i="2"/>
  <c r="H444" i="2"/>
  <c r="I444" i="2"/>
  <c r="H447" i="2"/>
  <c r="I447" i="2"/>
  <c r="D509" i="2"/>
  <c r="D506" i="2"/>
  <c r="D507" i="2"/>
  <c r="D512" i="2"/>
  <c r="D508" i="2"/>
  <c r="D516" i="2"/>
  <c r="D510" i="2"/>
  <c r="D511" i="2"/>
  <c r="D513" i="2"/>
  <c r="B50" i="1"/>
  <c r="A50" i="1"/>
  <c r="G443" i="2"/>
  <c r="G446" i="2"/>
  <c r="G437" i="2"/>
  <c r="S437" i="2" s="1"/>
  <c r="G445" i="2"/>
  <c r="G441" i="2"/>
  <c r="G442" i="2"/>
  <c r="G444" i="2"/>
  <c r="G439" i="2"/>
  <c r="G447" i="2"/>
  <c r="G440" i="2"/>
  <c r="F460" i="2"/>
  <c r="A461" i="2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C450" i="2"/>
  <c r="C457" i="2"/>
  <c r="C456" i="2"/>
  <c r="C451" i="2"/>
  <c r="C458" i="2"/>
  <c r="C455" i="2"/>
  <c r="C454" i="2"/>
  <c r="C453" i="2"/>
  <c r="C452" i="2"/>
  <c r="F508" i="2"/>
  <c r="F511" i="2"/>
  <c r="F509" i="2"/>
  <c r="F512" i="2"/>
  <c r="F510" i="2"/>
  <c r="F507" i="2"/>
  <c r="F506" i="2"/>
  <c r="F513" i="2"/>
  <c r="F516" i="2"/>
  <c r="R448" i="2" l="1"/>
  <c r="Q448" i="2"/>
  <c r="Q453" i="2"/>
  <c r="R453" i="2"/>
  <c r="Q451" i="2"/>
  <c r="R451" i="2"/>
  <c r="Q454" i="2"/>
  <c r="R454" i="2"/>
  <c r="Q456" i="2"/>
  <c r="R456" i="2"/>
  <c r="Q452" i="2"/>
  <c r="R452" i="2"/>
  <c r="Q458" i="2"/>
  <c r="R458" i="2"/>
  <c r="Q450" i="2"/>
  <c r="R450" i="2"/>
  <c r="Q455" i="2"/>
  <c r="R455" i="2"/>
  <c r="Q457" i="2"/>
  <c r="R457" i="2"/>
  <c r="N455" i="2"/>
  <c r="O455" i="2"/>
  <c r="P455" i="2"/>
  <c r="N456" i="2"/>
  <c r="P456" i="2"/>
  <c r="O456" i="2"/>
  <c r="N458" i="2"/>
  <c r="O458" i="2"/>
  <c r="P458" i="2"/>
  <c r="P448" i="2"/>
  <c r="N454" i="2"/>
  <c r="O454" i="2"/>
  <c r="P454" i="2"/>
  <c r="N451" i="2"/>
  <c r="O451" i="2"/>
  <c r="P451" i="2"/>
  <c r="N450" i="2"/>
  <c r="P450" i="2"/>
  <c r="O450" i="2"/>
  <c r="O448" i="2"/>
  <c r="N457" i="2"/>
  <c r="O457" i="2"/>
  <c r="P457" i="2"/>
  <c r="N452" i="2"/>
  <c r="O452" i="2"/>
  <c r="P452" i="2"/>
  <c r="N453" i="2"/>
  <c r="O453" i="2"/>
  <c r="P453" i="2"/>
  <c r="N448" i="2"/>
  <c r="M448" i="2"/>
  <c r="S441" i="2"/>
  <c r="S445" i="2"/>
  <c r="S440" i="2"/>
  <c r="S447" i="2"/>
  <c r="S444" i="2"/>
  <c r="S442" i="2"/>
  <c r="S446" i="2"/>
  <c r="S439" i="2"/>
  <c r="S443" i="2"/>
  <c r="L448" i="2"/>
  <c r="L454" i="2"/>
  <c r="M454" i="2"/>
  <c r="L458" i="2"/>
  <c r="M458" i="2"/>
  <c r="L456" i="2"/>
  <c r="M456" i="2"/>
  <c r="L450" i="2"/>
  <c r="M450" i="2"/>
  <c r="L453" i="2"/>
  <c r="M453" i="2"/>
  <c r="L457" i="2"/>
  <c r="M457" i="2"/>
  <c r="L452" i="2"/>
  <c r="M452" i="2"/>
  <c r="L455" i="2"/>
  <c r="M455" i="2"/>
  <c r="L451" i="2"/>
  <c r="M451" i="2"/>
  <c r="K448" i="2"/>
  <c r="J448" i="2"/>
  <c r="J451" i="2"/>
  <c r="K451" i="2"/>
  <c r="J454" i="2"/>
  <c r="K454" i="2"/>
  <c r="J458" i="2"/>
  <c r="K458" i="2"/>
  <c r="J457" i="2"/>
  <c r="K457" i="2"/>
  <c r="J450" i="2"/>
  <c r="K450" i="2"/>
  <c r="J453" i="2"/>
  <c r="K453" i="2"/>
  <c r="J456" i="2"/>
  <c r="K456" i="2"/>
  <c r="J455" i="2"/>
  <c r="K455" i="2"/>
  <c r="J452" i="2"/>
  <c r="K452" i="2"/>
  <c r="H448" i="2"/>
  <c r="H457" i="2"/>
  <c r="I457" i="2"/>
  <c r="H450" i="2"/>
  <c r="I450" i="2"/>
  <c r="H452" i="2"/>
  <c r="I452" i="2"/>
  <c r="I448" i="2"/>
  <c r="H456" i="2"/>
  <c r="I456" i="2"/>
  <c r="H453" i="2"/>
  <c r="I453" i="2"/>
  <c r="H454" i="2"/>
  <c r="I454" i="2"/>
  <c r="H455" i="2"/>
  <c r="I455" i="2"/>
  <c r="H458" i="2"/>
  <c r="I458" i="2"/>
  <c r="H451" i="2"/>
  <c r="I451" i="2"/>
  <c r="D519" i="2"/>
  <c r="D521" i="2"/>
  <c r="D518" i="2"/>
  <c r="D527" i="2"/>
  <c r="D522" i="2"/>
  <c r="D517" i="2"/>
  <c r="D523" i="2"/>
  <c r="D520" i="2"/>
  <c r="D524" i="2"/>
  <c r="B51" i="1"/>
  <c r="A51" i="1"/>
  <c r="G448" i="2"/>
  <c r="S448" i="2" s="1"/>
  <c r="G452" i="2"/>
  <c r="G455" i="2"/>
  <c r="G458" i="2"/>
  <c r="G454" i="2"/>
  <c r="G451" i="2"/>
  <c r="G456" i="2"/>
  <c r="G457" i="2"/>
  <c r="G450" i="2"/>
  <c r="G453" i="2"/>
  <c r="F471" i="2"/>
  <c r="A472" i="2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C468" i="2"/>
  <c r="C467" i="2"/>
  <c r="C466" i="2"/>
  <c r="C469" i="2"/>
  <c r="C465" i="2"/>
  <c r="C464" i="2"/>
  <c r="C462" i="2"/>
  <c r="C463" i="2"/>
  <c r="C461" i="2"/>
  <c r="F527" i="2"/>
  <c r="F517" i="2"/>
  <c r="F522" i="2"/>
  <c r="F521" i="2"/>
  <c r="F523" i="2"/>
  <c r="F518" i="2"/>
  <c r="F524" i="2"/>
  <c r="F519" i="2"/>
  <c r="F520" i="2"/>
  <c r="Q459" i="2" l="1"/>
  <c r="R459" i="2"/>
  <c r="Q461" i="2"/>
  <c r="R461" i="2"/>
  <c r="Q465" i="2"/>
  <c r="R465" i="2"/>
  <c r="Q468" i="2"/>
  <c r="R468" i="2"/>
  <c r="Q464" i="2"/>
  <c r="R464" i="2"/>
  <c r="Q467" i="2"/>
  <c r="R467" i="2"/>
  <c r="Q463" i="2"/>
  <c r="R463" i="2"/>
  <c r="Q469" i="2"/>
  <c r="R469" i="2"/>
  <c r="Q462" i="2"/>
  <c r="R462" i="2"/>
  <c r="Q466" i="2"/>
  <c r="R466" i="2"/>
  <c r="N459" i="2"/>
  <c r="P459" i="2"/>
  <c r="N465" i="2"/>
  <c r="O465" i="2"/>
  <c r="P465" i="2"/>
  <c r="N468" i="2"/>
  <c r="O468" i="2"/>
  <c r="P468" i="2"/>
  <c r="O459" i="2"/>
  <c r="N469" i="2"/>
  <c r="O469" i="2"/>
  <c r="P469" i="2"/>
  <c r="N466" i="2"/>
  <c r="O466" i="2"/>
  <c r="P466" i="2"/>
  <c r="N461" i="2"/>
  <c r="O461" i="2"/>
  <c r="P461" i="2"/>
  <c r="N463" i="2"/>
  <c r="P463" i="2"/>
  <c r="O463" i="2"/>
  <c r="N462" i="2"/>
  <c r="O462" i="2"/>
  <c r="P462" i="2"/>
  <c r="N467" i="2"/>
  <c r="P467" i="2"/>
  <c r="O467" i="2"/>
  <c r="N464" i="2"/>
  <c r="P464" i="2"/>
  <c r="O464" i="2"/>
  <c r="S457" i="2"/>
  <c r="S450" i="2"/>
  <c r="L459" i="2"/>
  <c r="S454" i="2"/>
  <c r="S456" i="2"/>
  <c r="S451" i="2"/>
  <c r="S458" i="2"/>
  <c r="S453" i="2"/>
  <c r="M459" i="2"/>
  <c r="S455" i="2"/>
  <c r="S452" i="2"/>
  <c r="L461" i="2"/>
  <c r="M461" i="2"/>
  <c r="L463" i="2"/>
  <c r="M463" i="2"/>
  <c r="L462" i="2"/>
  <c r="M462" i="2"/>
  <c r="L467" i="2"/>
  <c r="M467" i="2"/>
  <c r="L468" i="2"/>
  <c r="M468" i="2"/>
  <c r="L464" i="2"/>
  <c r="M464" i="2"/>
  <c r="L465" i="2"/>
  <c r="M465" i="2"/>
  <c r="L469" i="2"/>
  <c r="M469" i="2"/>
  <c r="L466" i="2"/>
  <c r="M466" i="2"/>
  <c r="J459" i="2"/>
  <c r="J464" i="2"/>
  <c r="K464" i="2"/>
  <c r="J463" i="2"/>
  <c r="K463" i="2"/>
  <c r="J462" i="2"/>
  <c r="K462" i="2"/>
  <c r="J469" i="2"/>
  <c r="K469" i="2"/>
  <c r="J467" i="2"/>
  <c r="K467" i="2"/>
  <c r="J465" i="2"/>
  <c r="K465" i="2"/>
  <c r="J466" i="2"/>
  <c r="K466" i="2"/>
  <c r="K459" i="2"/>
  <c r="J461" i="2"/>
  <c r="K461" i="2"/>
  <c r="J468" i="2"/>
  <c r="K468" i="2"/>
  <c r="H459" i="2"/>
  <c r="H461" i="2"/>
  <c r="I461" i="2"/>
  <c r="H462" i="2"/>
  <c r="I462" i="2"/>
  <c r="H463" i="2"/>
  <c r="I463" i="2"/>
  <c r="I459" i="2"/>
  <c r="H467" i="2"/>
  <c r="I467" i="2"/>
  <c r="H465" i="2"/>
  <c r="I465" i="2"/>
  <c r="H468" i="2"/>
  <c r="I468" i="2"/>
  <c r="H464" i="2"/>
  <c r="I464" i="2"/>
  <c r="H469" i="2"/>
  <c r="I469" i="2"/>
  <c r="H466" i="2"/>
  <c r="I466" i="2"/>
  <c r="D528" i="2"/>
  <c r="D529" i="2"/>
  <c r="D534" i="2"/>
  <c r="D532" i="2"/>
  <c r="D533" i="2"/>
  <c r="D531" i="2"/>
  <c r="D538" i="2"/>
  <c r="D530" i="2"/>
  <c r="D535" i="2"/>
  <c r="B52" i="1"/>
  <c r="A52" i="1"/>
  <c r="G462" i="2"/>
  <c r="G461" i="2"/>
  <c r="G463" i="2"/>
  <c r="G467" i="2"/>
  <c r="G459" i="2"/>
  <c r="S459" i="2" s="1"/>
  <c r="G465" i="2"/>
  <c r="G469" i="2"/>
  <c r="G466" i="2"/>
  <c r="G464" i="2"/>
  <c r="G468" i="2"/>
  <c r="F482" i="2"/>
  <c r="A483" i="2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C476" i="2"/>
  <c r="C477" i="2"/>
  <c r="C480" i="2"/>
  <c r="C479" i="2"/>
  <c r="C475" i="2"/>
  <c r="C478" i="2"/>
  <c r="C474" i="2"/>
  <c r="C472" i="2"/>
  <c r="C473" i="2"/>
  <c r="F533" i="2"/>
  <c r="F535" i="2"/>
  <c r="F534" i="2"/>
  <c r="F538" i="2"/>
  <c r="F528" i="2"/>
  <c r="F530" i="2"/>
  <c r="F529" i="2"/>
  <c r="F531" i="2"/>
  <c r="F532" i="2"/>
  <c r="Q470" i="2" l="1"/>
  <c r="R470" i="2"/>
  <c r="Q473" i="2"/>
  <c r="R473" i="2"/>
  <c r="Q475" i="2"/>
  <c r="R475" i="2"/>
  <c r="Q476" i="2"/>
  <c r="R476" i="2"/>
  <c r="Q472" i="2"/>
  <c r="R472" i="2"/>
  <c r="Q479" i="2"/>
  <c r="R479" i="2"/>
  <c r="Q474" i="2"/>
  <c r="R474" i="2"/>
  <c r="Q480" i="2"/>
  <c r="R480" i="2"/>
  <c r="Q478" i="2"/>
  <c r="R478" i="2"/>
  <c r="Q477" i="2"/>
  <c r="R477" i="2"/>
  <c r="P470" i="2"/>
  <c r="N470" i="2"/>
  <c r="N478" i="2"/>
  <c r="P478" i="2"/>
  <c r="O478" i="2"/>
  <c r="N480" i="2"/>
  <c r="O480" i="2"/>
  <c r="P480" i="2"/>
  <c r="O470" i="2"/>
  <c r="N474" i="2"/>
  <c r="P474" i="2"/>
  <c r="O474" i="2"/>
  <c r="N475" i="2"/>
  <c r="O475" i="2"/>
  <c r="P475" i="2"/>
  <c r="N477" i="2"/>
  <c r="P477" i="2"/>
  <c r="O477" i="2"/>
  <c r="N479" i="2"/>
  <c r="O479" i="2"/>
  <c r="P479" i="2"/>
  <c r="N476" i="2"/>
  <c r="O476" i="2"/>
  <c r="P476" i="2"/>
  <c r="N473" i="2"/>
  <c r="P473" i="2"/>
  <c r="O473" i="2"/>
  <c r="N472" i="2"/>
  <c r="O472" i="2"/>
  <c r="P472" i="2"/>
  <c r="S461" i="2"/>
  <c r="S462" i="2"/>
  <c r="S465" i="2"/>
  <c r="S468" i="2"/>
  <c r="S464" i="2"/>
  <c r="S466" i="2"/>
  <c r="S469" i="2"/>
  <c r="S467" i="2"/>
  <c r="S463" i="2"/>
  <c r="L470" i="2"/>
  <c r="L478" i="2"/>
  <c r="M478" i="2"/>
  <c r="L479" i="2"/>
  <c r="M479" i="2"/>
  <c r="L472" i="2"/>
  <c r="M472" i="2"/>
  <c r="L477" i="2"/>
  <c r="M477" i="2"/>
  <c r="L476" i="2"/>
  <c r="M476" i="2"/>
  <c r="L473" i="2"/>
  <c r="M473" i="2"/>
  <c r="M470" i="2"/>
  <c r="L474" i="2"/>
  <c r="M474" i="2"/>
  <c r="L475" i="2"/>
  <c r="M475" i="2"/>
  <c r="L480" i="2"/>
  <c r="M480" i="2"/>
  <c r="K470" i="2"/>
  <c r="J470" i="2"/>
  <c r="J475" i="2"/>
  <c r="K475" i="2"/>
  <c r="J477" i="2"/>
  <c r="K477" i="2"/>
  <c r="J474" i="2"/>
  <c r="K474" i="2"/>
  <c r="J473" i="2"/>
  <c r="K473" i="2"/>
  <c r="J479" i="2"/>
  <c r="K479" i="2"/>
  <c r="J472" i="2"/>
  <c r="K472" i="2"/>
  <c r="J478" i="2"/>
  <c r="K478" i="2"/>
  <c r="J480" i="2"/>
  <c r="K480" i="2"/>
  <c r="J476" i="2"/>
  <c r="K476" i="2"/>
  <c r="H470" i="2"/>
  <c r="H477" i="2"/>
  <c r="I477" i="2"/>
  <c r="H472" i="2"/>
  <c r="I472" i="2"/>
  <c r="H474" i="2"/>
  <c r="I474" i="2"/>
  <c r="H476" i="2"/>
  <c r="I476" i="2"/>
  <c r="H478" i="2"/>
  <c r="I478" i="2"/>
  <c r="H473" i="2"/>
  <c r="I473" i="2"/>
  <c r="H475" i="2"/>
  <c r="I475" i="2"/>
  <c r="I470" i="2"/>
  <c r="H479" i="2"/>
  <c r="I479" i="2"/>
  <c r="H480" i="2"/>
  <c r="I480" i="2"/>
  <c r="D540" i="2"/>
  <c r="D550" i="2"/>
  <c r="D545" i="2"/>
  <c r="D542" i="2"/>
  <c r="D544" i="2"/>
  <c r="D541" i="2"/>
  <c r="D539" i="2"/>
  <c r="D543" i="2"/>
  <c r="D546" i="2"/>
  <c r="B53" i="1"/>
  <c r="A53" i="1"/>
  <c r="G474" i="2"/>
  <c r="G478" i="2"/>
  <c r="G473" i="2"/>
  <c r="G476" i="2"/>
  <c r="G477" i="2"/>
  <c r="G472" i="2"/>
  <c r="G475" i="2"/>
  <c r="G479" i="2"/>
  <c r="G480" i="2"/>
  <c r="G470" i="2"/>
  <c r="S470" i="2" s="1"/>
  <c r="F493" i="2"/>
  <c r="A494" i="2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C488" i="2"/>
  <c r="C487" i="2"/>
  <c r="C484" i="2"/>
  <c r="C486" i="2"/>
  <c r="C485" i="2"/>
  <c r="C489" i="2"/>
  <c r="C483" i="2"/>
  <c r="C491" i="2"/>
  <c r="C490" i="2"/>
  <c r="F546" i="2"/>
  <c r="F539" i="2"/>
  <c r="F544" i="2"/>
  <c r="F543" i="2"/>
  <c r="F540" i="2"/>
  <c r="F542" i="2"/>
  <c r="F545" i="2"/>
  <c r="F550" i="2"/>
  <c r="F541" i="2"/>
  <c r="Q481" i="2" l="1"/>
  <c r="Q489" i="2"/>
  <c r="R489" i="2"/>
  <c r="Q487" i="2"/>
  <c r="R487" i="2"/>
  <c r="R481" i="2"/>
  <c r="Q490" i="2"/>
  <c r="R490" i="2"/>
  <c r="Q485" i="2"/>
  <c r="R485" i="2"/>
  <c r="Q488" i="2"/>
  <c r="R488" i="2"/>
  <c r="Q491" i="2"/>
  <c r="R491" i="2"/>
  <c r="Q486" i="2"/>
  <c r="R486" i="2"/>
  <c r="Q483" i="2"/>
  <c r="R483" i="2"/>
  <c r="Q484" i="2"/>
  <c r="R484" i="2"/>
  <c r="N481" i="2"/>
  <c r="O481" i="2"/>
  <c r="P481" i="2"/>
  <c r="N489" i="2"/>
  <c r="P489" i="2"/>
  <c r="O489" i="2"/>
  <c r="N483" i="2"/>
  <c r="P483" i="2"/>
  <c r="O483" i="2"/>
  <c r="N488" i="2"/>
  <c r="P488" i="2"/>
  <c r="O488" i="2"/>
  <c r="N486" i="2"/>
  <c r="P486" i="2"/>
  <c r="O486" i="2"/>
  <c r="N484" i="2"/>
  <c r="O484" i="2"/>
  <c r="P484" i="2"/>
  <c r="N485" i="2"/>
  <c r="O485" i="2"/>
  <c r="P485" i="2"/>
  <c r="N487" i="2"/>
  <c r="P487" i="2"/>
  <c r="O487" i="2"/>
  <c r="N490" i="2"/>
  <c r="P490" i="2"/>
  <c r="O490" i="2"/>
  <c r="N491" i="2"/>
  <c r="P491" i="2"/>
  <c r="O491" i="2"/>
  <c r="S474" i="2"/>
  <c r="S473" i="2"/>
  <c r="S478" i="2"/>
  <c r="S475" i="2"/>
  <c r="S480" i="2"/>
  <c r="S479" i="2"/>
  <c r="S472" i="2"/>
  <c r="S477" i="2"/>
  <c r="S476" i="2"/>
  <c r="L481" i="2"/>
  <c r="L490" i="2"/>
  <c r="M490" i="2"/>
  <c r="L489" i="2"/>
  <c r="M489" i="2"/>
  <c r="L485" i="2"/>
  <c r="M485" i="2"/>
  <c r="L491" i="2"/>
  <c r="M491" i="2"/>
  <c r="L483" i="2"/>
  <c r="M483" i="2"/>
  <c r="L486" i="2"/>
  <c r="M486" i="2"/>
  <c r="L484" i="2"/>
  <c r="M484" i="2"/>
  <c r="L487" i="2"/>
  <c r="M487" i="2"/>
  <c r="L488" i="2"/>
  <c r="M488" i="2"/>
  <c r="M481" i="2"/>
  <c r="K481" i="2"/>
  <c r="J481" i="2"/>
  <c r="J490" i="2"/>
  <c r="K490" i="2"/>
  <c r="J485" i="2"/>
  <c r="K485" i="2"/>
  <c r="J483" i="2"/>
  <c r="K483" i="2"/>
  <c r="J489" i="2"/>
  <c r="K489" i="2"/>
  <c r="J486" i="2"/>
  <c r="K486" i="2"/>
  <c r="J487" i="2"/>
  <c r="K487" i="2"/>
  <c r="J484" i="2"/>
  <c r="K484" i="2"/>
  <c r="J491" i="2"/>
  <c r="K491" i="2"/>
  <c r="J488" i="2"/>
  <c r="K488" i="2"/>
  <c r="H481" i="2"/>
  <c r="I481" i="2"/>
  <c r="H483" i="2"/>
  <c r="I483" i="2"/>
  <c r="H488" i="2"/>
  <c r="I488" i="2"/>
  <c r="H491" i="2"/>
  <c r="I491" i="2"/>
  <c r="H485" i="2"/>
  <c r="I485" i="2"/>
  <c r="H487" i="2"/>
  <c r="I487" i="2"/>
  <c r="H489" i="2"/>
  <c r="I489" i="2"/>
  <c r="H486" i="2"/>
  <c r="I486" i="2"/>
  <c r="H490" i="2"/>
  <c r="I490" i="2"/>
  <c r="H484" i="2"/>
  <c r="I484" i="2"/>
  <c r="D556" i="2"/>
  <c r="D554" i="2"/>
  <c r="D551" i="2"/>
  <c r="D552" i="2"/>
  <c r="D557" i="2"/>
  <c r="D553" i="2"/>
  <c r="D555" i="2"/>
  <c r="D558" i="2"/>
  <c r="B54" i="1"/>
  <c r="A54" i="1"/>
  <c r="G481" i="2"/>
  <c r="S481" i="2" s="1"/>
  <c r="G491" i="2"/>
  <c r="G483" i="2"/>
  <c r="G490" i="2"/>
  <c r="G484" i="2"/>
  <c r="G489" i="2"/>
  <c r="G485" i="2"/>
  <c r="G488" i="2"/>
  <c r="G486" i="2"/>
  <c r="G487" i="2"/>
  <c r="F504" i="2"/>
  <c r="A505" i="2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C495" i="2"/>
  <c r="C497" i="2"/>
  <c r="C496" i="2"/>
  <c r="C502" i="2"/>
  <c r="C501" i="2"/>
  <c r="C500" i="2"/>
  <c r="C499" i="2"/>
  <c r="C498" i="2"/>
  <c r="C494" i="2"/>
  <c r="F555" i="2"/>
  <c r="F554" i="2"/>
  <c r="F551" i="2"/>
  <c r="F552" i="2"/>
  <c r="F553" i="2"/>
  <c r="F556" i="2"/>
  <c r="F557" i="2"/>
  <c r="F558" i="2"/>
  <c r="Q492" i="2" l="1"/>
  <c r="Q500" i="2"/>
  <c r="R500" i="2"/>
  <c r="Q497" i="2"/>
  <c r="R497" i="2"/>
  <c r="R492" i="2"/>
  <c r="Q494" i="2"/>
  <c r="R494" i="2"/>
  <c r="Q501" i="2"/>
  <c r="R501" i="2"/>
  <c r="Q495" i="2"/>
  <c r="R495" i="2"/>
  <c r="Q498" i="2"/>
  <c r="R498" i="2"/>
  <c r="Q502" i="2"/>
  <c r="R502" i="2"/>
  <c r="Q499" i="2"/>
  <c r="R499" i="2"/>
  <c r="Q496" i="2"/>
  <c r="R496" i="2"/>
  <c r="N492" i="2"/>
  <c r="O492" i="2"/>
  <c r="P492" i="2"/>
  <c r="N501" i="2"/>
  <c r="P501" i="2"/>
  <c r="O501" i="2"/>
  <c r="N497" i="2"/>
  <c r="P497" i="2"/>
  <c r="O497" i="2"/>
  <c r="N498" i="2"/>
  <c r="O498" i="2"/>
  <c r="P498" i="2"/>
  <c r="N502" i="2"/>
  <c r="O502" i="2"/>
  <c r="P502" i="2"/>
  <c r="N496" i="2"/>
  <c r="O496" i="2"/>
  <c r="P496" i="2"/>
  <c r="N494" i="2"/>
  <c r="P494" i="2"/>
  <c r="O494" i="2"/>
  <c r="N500" i="2"/>
  <c r="O500" i="2"/>
  <c r="P500" i="2"/>
  <c r="N499" i="2"/>
  <c r="P499" i="2"/>
  <c r="O499" i="2"/>
  <c r="N495" i="2"/>
  <c r="P495" i="2"/>
  <c r="O495" i="2"/>
  <c r="S491" i="2"/>
  <c r="S483" i="2"/>
  <c r="S490" i="2"/>
  <c r="S488" i="2"/>
  <c r="S485" i="2"/>
  <c r="S487" i="2"/>
  <c r="S486" i="2"/>
  <c r="S489" i="2"/>
  <c r="S484" i="2"/>
  <c r="L492" i="2"/>
  <c r="M492" i="2"/>
  <c r="L494" i="2"/>
  <c r="M494" i="2"/>
  <c r="L498" i="2"/>
  <c r="M498" i="2"/>
  <c r="L499" i="2"/>
  <c r="M499" i="2"/>
  <c r="L501" i="2"/>
  <c r="M501" i="2"/>
  <c r="L502" i="2"/>
  <c r="M502" i="2"/>
  <c r="L497" i="2"/>
  <c r="M497" i="2"/>
  <c r="L500" i="2"/>
  <c r="M500" i="2"/>
  <c r="L496" i="2"/>
  <c r="M496" i="2"/>
  <c r="L495" i="2"/>
  <c r="M495" i="2"/>
  <c r="J492" i="2"/>
  <c r="J499" i="2"/>
  <c r="K499" i="2"/>
  <c r="J501" i="2"/>
  <c r="K501" i="2"/>
  <c r="J495" i="2"/>
  <c r="K495" i="2"/>
  <c r="J494" i="2"/>
  <c r="K494" i="2"/>
  <c r="J498" i="2"/>
  <c r="K498" i="2"/>
  <c r="J502" i="2"/>
  <c r="K502" i="2"/>
  <c r="J497" i="2"/>
  <c r="K497" i="2"/>
  <c r="J496" i="2"/>
  <c r="K496" i="2"/>
  <c r="K492" i="2"/>
  <c r="J500" i="2"/>
  <c r="K500" i="2"/>
  <c r="H492" i="2"/>
  <c r="H496" i="2"/>
  <c r="I496" i="2"/>
  <c r="H502" i="2"/>
  <c r="I502" i="2"/>
  <c r="H497" i="2"/>
  <c r="I497" i="2"/>
  <c r="H501" i="2"/>
  <c r="I501" i="2"/>
  <c r="H494" i="2"/>
  <c r="I494" i="2"/>
  <c r="H498" i="2"/>
  <c r="I498" i="2"/>
  <c r="H499" i="2"/>
  <c r="I499" i="2"/>
  <c r="H495" i="2"/>
  <c r="I495" i="2"/>
  <c r="I492" i="2"/>
  <c r="H500" i="2"/>
  <c r="I500" i="2"/>
  <c r="B55" i="1"/>
  <c r="A55" i="1"/>
  <c r="G492" i="2"/>
  <c r="S492" i="2" s="1"/>
  <c r="G499" i="2"/>
  <c r="G497" i="2"/>
  <c r="G501" i="2"/>
  <c r="G500" i="2"/>
  <c r="G502" i="2"/>
  <c r="G496" i="2"/>
  <c r="G495" i="2"/>
  <c r="G494" i="2"/>
  <c r="G498" i="2"/>
  <c r="F515" i="2"/>
  <c r="A516" i="2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C508" i="2"/>
  <c r="C507" i="2"/>
  <c r="C506" i="2"/>
  <c r="C505" i="2"/>
  <c r="C513" i="2"/>
  <c r="C509" i="2"/>
  <c r="C512" i="2"/>
  <c r="C511" i="2"/>
  <c r="C510" i="2"/>
  <c r="Q503" i="2" l="1"/>
  <c r="R503" i="2"/>
  <c r="Q510" i="2"/>
  <c r="R510" i="2"/>
  <c r="Q513" i="2"/>
  <c r="R513" i="2"/>
  <c r="Q508" i="2"/>
  <c r="R508" i="2"/>
  <c r="Q511" i="2"/>
  <c r="R511" i="2"/>
  <c r="Q505" i="2"/>
  <c r="R505" i="2"/>
  <c r="Q509" i="2"/>
  <c r="R509" i="2"/>
  <c r="Q507" i="2"/>
  <c r="R507" i="2"/>
  <c r="Q512" i="2"/>
  <c r="R512" i="2"/>
  <c r="Q506" i="2"/>
  <c r="R506" i="2"/>
  <c r="P503" i="2"/>
  <c r="O503" i="2"/>
  <c r="N503" i="2"/>
  <c r="N508" i="2"/>
  <c r="P508" i="2"/>
  <c r="O508" i="2"/>
  <c r="N510" i="2"/>
  <c r="O510" i="2"/>
  <c r="P510" i="2"/>
  <c r="N511" i="2"/>
  <c r="P511" i="2"/>
  <c r="O511" i="2"/>
  <c r="N512" i="2"/>
  <c r="O512" i="2"/>
  <c r="P512" i="2"/>
  <c r="N509" i="2"/>
  <c r="O509" i="2"/>
  <c r="P509" i="2"/>
  <c r="N513" i="2"/>
  <c r="P513" i="2"/>
  <c r="O513" i="2"/>
  <c r="N507" i="2"/>
  <c r="O507" i="2"/>
  <c r="P507" i="2"/>
  <c r="N505" i="2"/>
  <c r="O505" i="2"/>
  <c r="P505" i="2"/>
  <c r="N506" i="2"/>
  <c r="O506" i="2"/>
  <c r="P506" i="2"/>
  <c r="S494" i="2"/>
  <c r="S496" i="2"/>
  <c r="S502" i="2"/>
  <c r="S498" i="2"/>
  <c r="S500" i="2"/>
  <c r="S495" i="2"/>
  <c r="S497" i="2"/>
  <c r="S499" i="2"/>
  <c r="S501" i="2"/>
  <c r="L503" i="2"/>
  <c r="L513" i="2"/>
  <c r="M513" i="2"/>
  <c r="L505" i="2"/>
  <c r="M505" i="2"/>
  <c r="L506" i="2"/>
  <c r="M506" i="2"/>
  <c r="L507" i="2"/>
  <c r="M507" i="2"/>
  <c r="L508" i="2"/>
  <c r="M508" i="2"/>
  <c r="M503" i="2"/>
  <c r="L512" i="2"/>
  <c r="M512" i="2"/>
  <c r="L509" i="2"/>
  <c r="M509" i="2"/>
  <c r="L510" i="2"/>
  <c r="M510" i="2"/>
  <c r="L511" i="2"/>
  <c r="M511" i="2"/>
  <c r="K503" i="2"/>
  <c r="J503" i="2"/>
  <c r="J510" i="2"/>
  <c r="K510" i="2"/>
  <c r="J507" i="2"/>
  <c r="K507" i="2"/>
  <c r="J511" i="2"/>
  <c r="K511" i="2"/>
  <c r="J512" i="2"/>
  <c r="K512" i="2"/>
  <c r="J513" i="2"/>
  <c r="K513" i="2"/>
  <c r="J508" i="2"/>
  <c r="K508" i="2"/>
  <c r="J509" i="2"/>
  <c r="K509" i="2"/>
  <c r="J505" i="2"/>
  <c r="K505" i="2"/>
  <c r="J506" i="2"/>
  <c r="K506" i="2"/>
  <c r="H503" i="2"/>
  <c r="I503" i="2"/>
  <c r="H512" i="2"/>
  <c r="I512" i="2"/>
  <c r="H510" i="2"/>
  <c r="I510" i="2"/>
  <c r="H511" i="2"/>
  <c r="I511" i="2"/>
  <c r="H509" i="2"/>
  <c r="I509" i="2"/>
  <c r="H513" i="2"/>
  <c r="I513" i="2"/>
  <c r="H506" i="2"/>
  <c r="I506" i="2"/>
  <c r="H505" i="2"/>
  <c r="I505" i="2"/>
  <c r="H507" i="2"/>
  <c r="I507" i="2"/>
  <c r="H508" i="2"/>
  <c r="I508" i="2"/>
  <c r="B56" i="1"/>
  <c r="A56" i="1"/>
  <c r="G512" i="2"/>
  <c r="G510" i="2"/>
  <c r="G511" i="2"/>
  <c r="G503" i="2"/>
  <c r="S503" i="2" s="1"/>
  <c r="G509" i="2"/>
  <c r="G505" i="2"/>
  <c r="G513" i="2"/>
  <c r="G506" i="2"/>
  <c r="G507" i="2"/>
  <c r="G508" i="2"/>
  <c r="F526" i="2"/>
  <c r="A527" i="2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C517" i="2"/>
  <c r="C524" i="2"/>
  <c r="C516" i="2"/>
  <c r="C523" i="2"/>
  <c r="C522" i="2"/>
  <c r="C521" i="2"/>
  <c r="C520" i="2"/>
  <c r="C519" i="2"/>
  <c r="C518" i="2"/>
  <c r="Q514" i="2" l="1"/>
  <c r="Q520" i="2"/>
  <c r="R520" i="2"/>
  <c r="Q516" i="2"/>
  <c r="R516" i="2"/>
  <c r="R514" i="2"/>
  <c r="Q519" i="2"/>
  <c r="R519" i="2"/>
  <c r="Q523" i="2"/>
  <c r="R523" i="2"/>
  <c r="Q521" i="2"/>
  <c r="R521" i="2"/>
  <c r="Q524" i="2"/>
  <c r="R524" i="2"/>
  <c r="Q518" i="2"/>
  <c r="R518" i="2"/>
  <c r="Q522" i="2"/>
  <c r="R522" i="2"/>
  <c r="Q517" i="2"/>
  <c r="R517" i="2"/>
  <c r="N514" i="2"/>
  <c r="N518" i="2"/>
  <c r="P518" i="2"/>
  <c r="O518" i="2"/>
  <c r="N519" i="2"/>
  <c r="O519" i="2"/>
  <c r="P519" i="2"/>
  <c r="N520" i="2"/>
  <c r="P520" i="2"/>
  <c r="O520" i="2"/>
  <c r="N521" i="2"/>
  <c r="P521" i="2"/>
  <c r="O521" i="2"/>
  <c r="N522" i="2"/>
  <c r="O522" i="2"/>
  <c r="P522" i="2"/>
  <c r="O514" i="2"/>
  <c r="N517" i="2"/>
  <c r="O517" i="2"/>
  <c r="P517" i="2"/>
  <c r="N523" i="2"/>
  <c r="P523" i="2"/>
  <c r="O523" i="2"/>
  <c r="N516" i="2"/>
  <c r="P516" i="2"/>
  <c r="O516" i="2"/>
  <c r="N524" i="2"/>
  <c r="P524" i="2"/>
  <c r="O524" i="2"/>
  <c r="P514" i="2"/>
  <c r="S506" i="2"/>
  <c r="S513" i="2"/>
  <c r="S508" i="2"/>
  <c r="S507" i="2"/>
  <c r="S509" i="2"/>
  <c r="S511" i="2"/>
  <c r="S510" i="2"/>
  <c r="S512" i="2"/>
  <c r="L514" i="2"/>
  <c r="S505" i="2"/>
  <c r="L521" i="2"/>
  <c r="M521" i="2"/>
  <c r="L524" i="2"/>
  <c r="M524" i="2"/>
  <c r="L517" i="2"/>
  <c r="M517" i="2"/>
  <c r="L523" i="2"/>
  <c r="M523" i="2"/>
  <c r="L516" i="2"/>
  <c r="M516" i="2"/>
  <c r="L519" i="2"/>
  <c r="M519" i="2"/>
  <c r="M514" i="2"/>
  <c r="L522" i="2"/>
  <c r="M522" i="2"/>
  <c r="L518" i="2"/>
  <c r="M518" i="2"/>
  <c r="L520" i="2"/>
  <c r="M520" i="2"/>
  <c r="K514" i="2"/>
  <c r="J514" i="2"/>
  <c r="J524" i="2"/>
  <c r="K524" i="2"/>
  <c r="J519" i="2"/>
  <c r="K519" i="2"/>
  <c r="J521" i="2"/>
  <c r="K521" i="2"/>
  <c r="J517" i="2"/>
  <c r="K517" i="2"/>
  <c r="J518" i="2"/>
  <c r="K518" i="2"/>
  <c r="J520" i="2"/>
  <c r="K520" i="2"/>
  <c r="J522" i="2"/>
  <c r="K522" i="2"/>
  <c r="J523" i="2"/>
  <c r="K523" i="2"/>
  <c r="J516" i="2"/>
  <c r="K516" i="2"/>
  <c r="H514" i="2"/>
  <c r="H520" i="2"/>
  <c r="I520" i="2"/>
  <c r="H522" i="2"/>
  <c r="I522" i="2"/>
  <c r="H518" i="2"/>
  <c r="I518" i="2"/>
  <c r="H519" i="2"/>
  <c r="I519" i="2"/>
  <c r="H523" i="2"/>
  <c r="I523" i="2"/>
  <c r="H516" i="2"/>
  <c r="I516" i="2"/>
  <c r="I514" i="2"/>
  <c r="H517" i="2"/>
  <c r="I517" i="2"/>
  <c r="H521" i="2"/>
  <c r="I521" i="2"/>
  <c r="H524" i="2"/>
  <c r="I524" i="2"/>
  <c r="B57" i="1"/>
  <c r="A57" i="1"/>
  <c r="G514" i="2"/>
  <c r="S514" i="2" s="1"/>
  <c r="G520" i="2"/>
  <c r="G521" i="2"/>
  <c r="G522" i="2"/>
  <c r="G523" i="2"/>
  <c r="G516" i="2"/>
  <c r="G524" i="2"/>
  <c r="G517" i="2"/>
  <c r="G519" i="2"/>
  <c r="G518" i="2"/>
  <c r="F537" i="2"/>
  <c r="A538" i="2"/>
  <c r="A539" i="2" s="1"/>
  <c r="A540" i="2" s="1"/>
  <c r="A541" i="2" s="1"/>
  <c r="A542" i="2" s="1"/>
  <c r="A543" i="2" s="1"/>
  <c r="A544" i="2" s="1"/>
  <c r="A545" i="2" s="1"/>
  <c r="A546" i="2" s="1"/>
  <c r="A547" i="2" s="1"/>
  <c r="C528" i="2"/>
  <c r="C535" i="2"/>
  <c r="C534" i="2"/>
  <c r="C527" i="2"/>
  <c r="C533" i="2"/>
  <c r="C529" i="2"/>
  <c r="C532" i="2"/>
  <c r="C531" i="2"/>
  <c r="C530" i="2"/>
  <c r="R525" i="2" l="1"/>
  <c r="Q525" i="2"/>
  <c r="Q530" i="2"/>
  <c r="R530" i="2"/>
  <c r="Q533" i="2"/>
  <c r="R533" i="2"/>
  <c r="Q528" i="2"/>
  <c r="R528" i="2"/>
  <c r="Q531" i="2"/>
  <c r="R531" i="2"/>
  <c r="Q527" i="2"/>
  <c r="R527" i="2"/>
  <c r="Q529" i="2"/>
  <c r="R529" i="2"/>
  <c r="Q535" i="2"/>
  <c r="R535" i="2"/>
  <c r="Q532" i="2"/>
  <c r="R532" i="2"/>
  <c r="Q534" i="2"/>
  <c r="Q536" i="2" s="1"/>
  <c r="R534" i="2"/>
  <c r="N525" i="2"/>
  <c r="P525" i="2"/>
  <c r="N531" i="2"/>
  <c r="P531" i="2"/>
  <c r="O531" i="2"/>
  <c r="O525" i="2"/>
  <c r="N530" i="2"/>
  <c r="O530" i="2"/>
  <c r="P530" i="2"/>
  <c r="N532" i="2"/>
  <c r="P532" i="2"/>
  <c r="O532" i="2"/>
  <c r="N529" i="2"/>
  <c r="O529" i="2"/>
  <c r="P529" i="2"/>
  <c r="N533" i="2"/>
  <c r="O533" i="2"/>
  <c r="P533" i="2"/>
  <c r="N527" i="2"/>
  <c r="O527" i="2"/>
  <c r="P527" i="2"/>
  <c r="N534" i="2"/>
  <c r="O534" i="2"/>
  <c r="P534" i="2"/>
  <c r="N535" i="2"/>
  <c r="O535" i="2"/>
  <c r="P535" i="2"/>
  <c r="N528" i="2"/>
  <c r="P528" i="2"/>
  <c r="O528" i="2"/>
  <c r="S524" i="2"/>
  <c r="S518" i="2"/>
  <c r="L525" i="2"/>
  <c r="S516" i="2"/>
  <c r="S522" i="2"/>
  <c r="S517" i="2"/>
  <c r="S519" i="2"/>
  <c r="S523" i="2"/>
  <c r="S520" i="2"/>
  <c r="S521" i="2"/>
  <c r="M525" i="2"/>
  <c r="L533" i="2"/>
  <c r="M533" i="2"/>
  <c r="L527" i="2"/>
  <c r="M527" i="2"/>
  <c r="L534" i="2"/>
  <c r="M534" i="2"/>
  <c r="L528" i="2"/>
  <c r="M528" i="2"/>
  <c r="L529" i="2"/>
  <c r="M529" i="2"/>
  <c r="L530" i="2"/>
  <c r="M530" i="2"/>
  <c r="L535" i="2"/>
  <c r="M535" i="2"/>
  <c r="L531" i="2"/>
  <c r="M531" i="2"/>
  <c r="L532" i="2"/>
  <c r="M532" i="2"/>
  <c r="J525" i="2"/>
  <c r="J535" i="2"/>
  <c r="K535" i="2"/>
  <c r="J532" i="2"/>
  <c r="K532" i="2"/>
  <c r="J530" i="2"/>
  <c r="K530" i="2"/>
  <c r="J529" i="2"/>
  <c r="K529" i="2"/>
  <c r="J533" i="2"/>
  <c r="K533" i="2"/>
  <c r="J528" i="2"/>
  <c r="K528" i="2"/>
  <c r="J527" i="2"/>
  <c r="K527" i="2"/>
  <c r="K525" i="2"/>
  <c r="J531" i="2"/>
  <c r="K531" i="2"/>
  <c r="J534" i="2"/>
  <c r="K534" i="2"/>
  <c r="I525" i="2"/>
  <c r="H525" i="2"/>
  <c r="H528" i="2"/>
  <c r="I528" i="2"/>
  <c r="H530" i="2"/>
  <c r="I530" i="2"/>
  <c r="H531" i="2"/>
  <c r="I531" i="2"/>
  <c r="H533" i="2"/>
  <c r="I533" i="2"/>
  <c r="H532" i="2"/>
  <c r="I532" i="2"/>
  <c r="H527" i="2"/>
  <c r="I527" i="2"/>
  <c r="H534" i="2"/>
  <c r="I534" i="2"/>
  <c r="H529" i="2"/>
  <c r="I529" i="2"/>
  <c r="H535" i="2"/>
  <c r="I535" i="2"/>
  <c r="B58" i="1"/>
  <c r="A58" i="1"/>
  <c r="G525" i="2"/>
  <c r="S525" i="2" s="1"/>
  <c r="G530" i="2"/>
  <c r="G531" i="2"/>
  <c r="G528" i="2"/>
  <c r="G532" i="2"/>
  <c r="G529" i="2"/>
  <c r="G533" i="2"/>
  <c r="G527" i="2"/>
  <c r="G534" i="2"/>
  <c r="G535" i="2"/>
  <c r="C546" i="2"/>
  <c r="C545" i="2"/>
  <c r="C544" i="2"/>
  <c r="C543" i="2"/>
  <c r="C542" i="2"/>
  <c r="C541" i="2"/>
  <c r="C540" i="2"/>
  <c r="C539" i="2"/>
  <c r="C538" i="2"/>
  <c r="R536" i="2" l="1"/>
  <c r="Q538" i="2"/>
  <c r="R538" i="2"/>
  <c r="Q542" i="2"/>
  <c r="R542" i="2"/>
  <c r="Q546" i="2"/>
  <c r="R546" i="2"/>
  <c r="Q539" i="2"/>
  <c r="R539" i="2"/>
  <c r="Q543" i="2"/>
  <c r="R543" i="2"/>
  <c r="Q540" i="2"/>
  <c r="R540" i="2"/>
  <c r="Q544" i="2"/>
  <c r="R544" i="2"/>
  <c r="Q541" i="2"/>
  <c r="R541" i="2"/>
  <c r="Q545" i="2"/>
  <c r="R545" i="2"/>
  <c r="N536" i="2"/>
  <c r="P536" i="2"/>
  <c r="O536" i="2"/>
  <c r="N546" i="2"/>
  <c r="P546" i="2"/>
  <c r="O546" i="2"/>
  <c r="N538" i="2"/>
  <c r="P538" i="2"/>
  <c r="O538" i="2"/>
  <c r="N539" i="2"/>
  <c r="P539" i="2"/>
  <c r="O539" i="2"/>
  <c r="N540" i="2"/>
  <c r="P540" i="2"/>
  <c r="O540" i="2"/>
  <c r="N541" i="2"/>
  <c r="O541" i="2"/>
  <c r="P541" i="2"/>
  <c r="N542" i="2"/>
  <c r="O542" i="2"/>
  <c r="P542" i="2"/>
  <c r="N543" i="2"/>
  <c r="P543" i="2"/>
  <c r="O543" i="2"/>
  <c r="N544" i="2"/>
  <c r="P544" i="2"/>
  <c r="O544" i="2"/>
  <c r="N545" i="2"/>
  <c r="P545" i="2"/>
  <c r="O545" i="2"/>
  <c r="S527" i="2"/>
  <c r="S535" i="2"/>
  <c r="S533" i="2"/>
  <c r="S534" i="2"/>
  <c r="S529" i="2"/>
  <c r="S530" i="2"/>
  <c r="S532" i="2"/>
  <c r="S528" i="2"/>
  <c r="M536" i="2"/>
  <c r="S531" i="2"/>
  <c r="L536" i="2"/>
  <c r="L540" i="2"/>
  <c r="M540" i="2"/>
  <c r="L541" i="2"/>
  <c r="M541" i="2"/>
  <c r="L542" i="2"/>
  <c r="M542" i="2"/>
  <c r="L543" i="2"/>
  <c r="M543" i="2"/>
  <c r="L544" i="2"/>
  <c r="M544" i="2"/>
  <c r="L545" i="2"/>
  <c r="M545" i="2"/>
  <c r="L546" i="2"/>
  <c r="M546" i="2"/>
  <c r="L538" i="2"/>
  <c r="M538" i="2"/>
  <c r="L539" i="2"/>
  <c r="M539" i="2"/>
  <c r="J536" i="2"/>
  <c r="J544" i="2"/>
  <c r="K544" i="2"/>
  <c r="J545" i="2"/>
  <c r="K545" i="2"/>
  <c r="J546" i="2"/>
  <c r="K546" i="2"/>
  <c r="J540" i="2"/>
  <c r="K540" i="2"/>
  <c r="J539" i="2"/>
  <c r="K539" i="2"/>
  <c r="J541" i="2"/>
  <c r="K541" i="2"/>
  <c r="J542" i="2"/>
  <c r="K542" i="2"/>
  <c r="K536" i="2"/>
  <c r="J538" i="2"/>
  <c r="K538" i="2"/>
  <c r="J543" i="2"/>
  <c r="K543" i="2"/>
  <c r="H536" i="2"/>
  <c r="H546" i="2"/>
  <c r="I546" i="2"/>
  <c r="H541" i="2"/>
  <c r="I541" i="2"/>
  <c r="I536" i="2"/>
  <c r="H543" i="2"/>
  <c r="I543" i="2"/>
  <c r="H538" i="2"/>
  <c r="I538" i="2"/>
  <c r="H539" i="2"/>
  <c r="I539" i="2"/>
  <c r="H540" i="2"/>
  <c r="I540" i="2"/>
  <c r="H542" i="2"/>
  <c r="I542" i="2"/>
  <c r="H544" i="2"/>
  <c r="I544" i="2"/>
  <c r="H545" i="2"/>
  <c r="I545" i="2"/>
  <c r="B59" i="1"/>
  <c r="A59" i="1"/>
  <c r="G536" i="2"/>
  <c r="S536" i="2" s="1"/>
  <c r="G538" i="2"/>
  <c r="G539" i="2"/>
  <c r="G540" i="2"/>
  <c r="G543" i="2"/>
  <c r="G545" i="2"/>
  <c r="G546" i="2"/>
  <c r="G541" i="2"/>
  <c r="G542" i="2"/>
  <c r="G544" i="2"/>
  <c r="I555" i="2" l="1"/>
  <c r="Q556" i="2"/>
  <c r="R552" i="2"/>
  <c r="Q551" i="2"/>
  <c r="Q547" i="2"/>
  <c r="Q552" i="2"/>
  <c r="H553" i="2"/>
  <c r="H557" i="2"/>
  <c r="I558" i="2"/>
  <c r="Q557" i="2"/>
  <c r="Q553" i="2"/>
  <c r="Q555" i="2"/>
  <c r="Q550" i="2"/>
  <c r="Q554" i="2"/>
  <c r="Q558" i="2"/>
  <c r="R547" i="2"/>
  <c r="R556" i="2"/>
  <c r="N547" i="2"/>
  <c r="O547" i="2"/>
  <c r="P547" i="2"/>
  <c r="N554" i="2"/>
  <c r="N550" i="2"/>
  <c r="N557" i="2"/>
  <c r="N555" i="2"/>
  <c r="N551" i="2"/>
  <c r="N553" i="2"/>
  <c r="N552" i="2"/>
  <c r="N556" i="2"/>
  <c r="N558" i="2"/>
  <c r="S546" i="2"/>
  <c r="S541" i="2"/>
  <c r="S545" i="2"/>
  <c r="S538" i="2"/>
  <c r="S544" i="2"/>
  <c r="S542" i="2"/>
  <c r="S543" i="2"/>
  <c r="S539" i="2"/>
  <c r="S540" i="2"/>
  <c r="M547" i="2"/>
  <c r="L547" i="2"/>
  <c r="M554" i="2"/>
  <c r="M550" i="2"/>
  <c r="M553" i="2"/>
  <c r="M555" i="2"/>
  <c r="M552" i="2"/>
  <c r="M551" i="2"/>
  <c r="M556" i="2"/>
  <c r="M557" i="2"/>
  <c r="M558" i="2"/>
  <c r="L554" i="2"/>
  <c r="L550" i="2"/>
  <c r="L555" i="2"/>
  <c r="L552" i="2"/>
  <c r="L553" i="2"/>
  <c r="L557" i="2"/>
  <c r="L551" i="2"/>
  <c r="L558" i="2"/>
  <c r="L556" i="2"/>
  <c r="J547" i="2"/>
  <c r="K547" i="2"/>
  <c r="K550" i="2"/>
  <c r="K554" i="2"/>
  <c r="K557" i="2"/>
  <c r="K556" i="2"/>
  <c r="K552" i="2"/>
  <c r="K555" i="2"/>
  <c r="K551" i="2"/>
  <c r="K553" i="2"/>
  <c r="K558" i="2"/>
  <c r="J555" i="2"/>
  <c r="J557" i="2"/>
  <c r="J550" i="2"/>
  <c r="J556" i="2"/>
  <c r="J553" i="2"/>
  <c r="J554" i="2"/>
  <c r="J551" i="2"/>
  <c r="J552" i="2"/>
  <c r="J558" i="2"/>
  <c r="I553" i="2"/>
  <c r="I551" i="2"/>
  <c r="I547" i="2"/>
  <c r="I557" i="2"/>
  <c r="H547" i="2"/>
  <c r="I550" i="2"/>
  <c r="I556" i="2"/>
  <c r="I554" i="2"/>
  <c r="I552" i="2"/>
  <c r="H555" i="2"/>
  <c r="H556" i="2"/>
  <c r="H558" i="2"/>
  <c r="H551" i="2"/>
  <c r="H552" i="2"/>
  <c r="H554" i="2"/>
  <c r="H550" i="2"/>
  <c r="B60" i="1"/>
  <c r="A60" i="1"/>
  <c r="G547" i="2"/>
  <c r="S547" i="2" s="1"/>
  <c r="H559" i="2" l="1"/>
  <c r="I559" i="2"/>
  <c r="Q559" i="2"/>
  <c r="R550" i="2"/>
  <c r="R553" i="2"/>
  <c r="R557" i="2"/>
  <c r="R558" i="2"/>
  <c r="R551" i="2"/>
  <c r="S551" i="2" s="1"/>
  <c r="U551" i="2" s="1"/>
  <c r="R555" i="2"/>
  <c r="R554" i="2"/>
  <c r="P550" i="2"/>
  <c r="P554" i="2"/>
  <c r="P552" i="2"/>
  <c r="P557" i="2"/>
  <c r="P551" i="2"/>
  <c r="P553" i="2"/>
  <c r="P555" i="2"/>
  <c r="P556" i="2"/>
  <c r="P558" i="2"/>
  <c r="O550" i="2"/>
  <c r="O554" i="2"/>
  <c r="O551" i="2"/>
  <c r="O552" i="2"/>
  <c r="O556" i="2"/>
  <c r="O557" i="2"/>
  <c r="O553" i="2"/>
  <c r="O555" i="2"/>
  <c r="O558" i="2"/>
  <c r="N559" i="2"/>
  <c r="M559" i="2"/>
  <c r="L559" i="2"/>
  <c r="K559" i="2"/>
  <c r="J559" i="2"/>
  <c r="B61" i="1"/>
  <c r="A61" i="1"/>
  <c r="G550" i="2"/>
  <c r="G552" i="2"/>
  <c r="G551" i="2"/>
  <c r="G553" i="2"/>
  <c r="G554" i="2"/>
  <c r="G556" i="2"/>
  <c r="G555" i="2"/>
  <c r="G557" i="2"/>
  <c r="G558" i="2"/>
  <c r="S550" i="2" l="1"/>
  <c r="R559" i="2"/>
  <c r="S554" i="2"/>
  <c r="S555" i="2"/>
  <c r="U555" i="2" s="1"/>
  <c r="S556" i="2"/>
  <c r="F13" i="4" s="1"/>
  <c r="S558" i="2"/>
  <c r="U558" i="2" s="1"/>
  <c r="S553" i="2"/>
  <c r="U553" i="2" s="1"/>
  <c r="S552" i="2"/>
  <c r="F10" i="4" s="1"/>
  <c r="S557" i="2"/>
  <c r="U557" i="2" s="1"/>
  <c r="P559" i="2"/>
  <c r="O559" i="2"/>
  <c r="F7" i="4"/>
  <c r="H7" i="4" s="1"/>
  <c r="G559" i="2"/>
  <c r="B62" i="1"/>
  <c r="A62" i="1"/>
  <c r="F8" i="4" l="1"/>
  <c r="H8" i="4" s="1"/>
  <c r="U550" i="2"/>
  <c r="U556" i="2"/>
  <c r="U552" i="2"/>
  <c r="B63" i="1"/>
  <c r="A63" i="1"/>
  <c r="F11" i="4"/>
  <c r="H11" i="4" s="1"/>
  <c r="F16" i="4"/>
  <c r="H16" i="4" s="1"/>
  <c r="H10" i="4"/>
  <c r="H13" i="4"/>
  <c r="B64" i="1" l="1"/>
  <c r="A64" i="1"/>
  <c r="F12" i="4"/>
  <c r="B65" i="1" l="1"/>
  <c r="A65" i="1"/>
  <c r="H12" i="4"/>
  <c r="F14" i="4"/>
  <c r="H14" i="4" s="1"/>
  <c r="F18" i="4"/>
  <c r="H18" i="4" s="1"/>
  <c r="B66" i="1" l="1"/>
  <c r="A66" i="1"/>
  <c r="F19" i="4"/>
  <c r="H19" i="4" s="1"/>
  <c r="B67" i="1" l="1"/>
  <c r="A67" i="1"/>
  <c r="B68" i="1" l="1"/>
  <c r="A68" i="1"/>
  <c r="B69" i="1" l="1"/>
  <c r="A69" i="1"/>
  <c r="B70" i="1" l="1"/>
  <c r="A70" i="1"/>
  <c r="B71" i="1" l="1"/>
  <c r="A71" i="1"/>
  <c r="B72" i="1" l="1"/>
  <c r="A72" i="1"/>
  <c r="B73" i="1" l="1"/>
  <c r="A73" i="1"/>
  <c r="B74" i="1" l="1"/>
  <c r="A74" i="1"/>
  <c r="B75" i="1" l="1"/>
  <c r="A75" i="1"/>
  <c r="B76" i="1" l="1"/>
  <c r="A76" i="1"/>
  <c r="B77" i="1" l="1"/>
  <c r="A77" i="1"/>
  <c r="B78" i="1" l="1"/>
  <c r="A78" i="1"/>
  <c r="B79" i="1" l="1"/>
  <c r="A79" i="1"/>
  <c r="B80" i="1" l="1"/>
  <c r="A80" i="1"/>
  <c r="B81" i="1" l="1"/>
  <c r="A81" i="1"/>
  <c r="B82" i="1" l="1"/>
  <c r="A82" i="1"/>
  <c r="B83" i="1" l="1"/>
  <c r="A83" i="1"/>
  <c r="B84" i="1" l="1"/>
  <c r="A84" i="1"/>
  <c r="B85" i="1" l="1"/>
  <c r="A85" i="1"/>
  <c r="B86" i="1" l="1"/>
  <c r="A86" i="1"/>
  <c r="B87" i="1" l="1"/>
  <c r="A87" i="1"/>
  <c r="B88" i="1" l="1"/>
  <c r="A88" i="1"/>
  <c r="B89" i="1" l="1"/>
  <c r="A89" i="1"/>
  <c r="B90" i="1" l="1"/>
  <c r="A90" i="1"/>
  <c r="B91" i="1" l="1"/>
  <c r="A91" i="1"/>
  <c r="B92" i="1" l="1"/>
  <c r="A92" i="1"/>
  <c r="B93" i="1" l="1"/>
  <c r="A93" i="1"/>
  <c r="B94" i="1" l="1"/>
  <c r="A94" i="1"/>
  <c r="B95" i="1" l="1"/>
  <c r="A95" i="1"/>
  <c r="B96" i="1" l="1"/>
  <c r="A96" i="1"/>
  <c r="B97" i="1" l="1"/>
  <c r="A97" i="1"/>
  <c r="B98" i="1" l="1"/>
  <c r="A98" i="1"/>
  <c r="B99" i="1" l="1"/>
  <c r="A99" i="1"/>
  <c r="B100" i="1" l="1"/>
  <c r="A100" i="1"/>
  <c r="B101" i="1" l="1"/>
  <c r="A101" i="1"/>
  <c r="B102" i="1" l="1"/>
  <c r="A102" i="1"/>
  <c r="B103" i="1" l="1"/>
  <c r="A103" i="1"/>
  <c r="B104" i="1" l="1"/>
  <c r="A104" i="1"/>
  <c r="B105" i="1" l="1"/>
  <c r="A105" i="1"/>
  <c r="B106" i="1" l="1"/>
  <c r="A106" i="1"/>
  <c r="B107" i="1" l="1"/>
  <c r="A107" i="1"/>
  <c r="B108" i="1" l="1"/>
  <c r="A108" i="1"/>
  <c r="B109" i="1" l="1"/>
  <c r="A109" i="1"/>
  <c r="B110" i="1" l="1"/>
  <c r="A110" i="1"/>
  <c r="B111" i="1" l="1"/>
  <c r="A111" i="1"/>
  <c r="B112" i="1" l="1"/>
  <c r="A112" i="1"/>
  <c r="B113" i="1" l="1"/>
  <c r="A113" i="1"/>
  <c r="B114" i="1" l="1"/>
  <c r="A114" i="1"/>
  <c r="B115" i="1" l="1"/>
  <c r="A115" i="1"/>
  <c r="B116" i="1" l="1"/>
  <c r="A116" i="1"/>
  <c r="B117" i="1" l="1"/>
  <c r="A117" i="1"/>
  <c r="B118" i="1" l="1"/>
  <c r="A118" i="1"/>
  <c r="B119" i="1" l="1"/>
  <c r="A119" i="1"/>
  <c r="B120" i="1" l="1"/>
  <c r="A120" i="1"/>
  <c r="B121" i="1" l="1"/>
  <c r="A121" i="1"/>
  <c r="B122" i="1" l="1"/>
  <c r="A122" i="1"/>
  <c r="B123" i="1" l="1"/>
  <c r="A123" i="1"/>
  <c r="B124" i="1" l="1"/>
  <c r="A124" i="1"/>
  <c r="B125" i="1" l="1"/>
  <c r="A125" i="1"/>
  <c r="B126" i="1" l="1"/>
  <c r="A126" i="1"/>
  <c r="B127" i="1" l="1"/>
  <c r="A127" i="1"/>
  <c r="B128" i="1" l="1"/>
  <c r="A128" i="1"/>
  <c r="B129" i="1" l="1"/>
  <c r="A129" i="1"/>
  <c r="B130" i="1" l="1"/>
  <c r="A130" i="1"/>
  <c r="B131" i="1" l="1"/>
  <c r="A131" i="1"/>
  <c r="B132" i="1" l="1"/>
  <c r="A132" i="1"/>
  <c r="B133" i="1" l="1"/>
  <c r="A133" i="1"/>
  <c r="B134" i="1" l="1"/>
  <c r="A134" i="1"/>
  <c r="B135" i="1" l="1"/>
  <c r="A135" i="1"/>
  <c r="B136" i="1" l="1"/>
  <c r="A136" i="1"/>
  <c r="B137" i="1" l="1"/>
  <c r="A137" i="1"/>
  <c r="B138" i="1" l="1"/>
  <c r="A138" i="1"/>
  <c r="B139" i="1" l="1"/>
  <c r="A139" i="1"/>
  <c r="B140" i="1" l="1"/>
  <c r="A140" i="1"/>
  <c r="B141" i="1" l="1"/>
  <c r="A141" i="1"/>
  <c r="B142" i="1" l="1"/>
  <c r="A142" i="1"/>
  <c r="B143" i="1" l="1"/>
  <c r="A143" i="1"/>
  <c r="B144" i="1" l="1"/>
  <c r="A144" i="1"/>
  <c r="B145" i="1" l="1"/>
  <c r="A145" i="1"/>
  <c r="B146" i="1" l="1"/>
  <c r="A146" i="1"/>
  <c r="B147" i="1" l="1"/>
  <c r="A147" i="1"/>
  <c r="B148" i="1" l="1"/>
  <c r="A148" i="1"/>
  <c r="B149" i="1" l="1"/>
  <c r="A149" i="1"/>
  <c r="B150" i="1" l="1"/>
  <c r="A150" i="1"/>
  <c r="B151" i="1" l="1"/>
  <c r="A151" i="1"/>
  <c r="B152" i="1" l="1"/>
  <c r="A152" i="1"/>
  <c r="B154" i="1" l="1"/>
  <c r="B153" i="1"/>
  <c r="A153" i="1"/>
  <c r="A15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Axelle Cazalets</author>
  </authors>
  <commentList>
    <comment ref="I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Section: </t>
        </r>
        <r>
          <rPr>
            <sz val="9"/>
            <color indexed="81"/>
            <rFont val="Tahoma"/>
            <family val="2"/>
          </rPr>
          <t xml:space="preserve">Summary
</t>
        </r>
        <r>
          <rPr>
            <b/>
            <sz val="9"/>
            <color indexed="81"/>
            <rFont val="Tahoma"/>
            <family val="2"/>
          </rPr>
          <t>Block:</t>
        </r>
        <r>
          <rPr>
            <sz val="9"/>
            <color indexed="81"/>
            <rFont val="Tahoma"/>
            <family val="2"/>
          </rPr>
          <t xml:space="preserve"> B1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Axelle Cazalets</author>
  </authors>
  <commentList>
    <comment ref="I3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Section: </t>
        </r>
        <r>
          <rPr>
            <sz val="9"/>
            <color indexed="81"/>
            <rFont val="Tahoma"/>
            <family val="2"/>
          </rPr>
          <t xml:space="preserve">Summary
</t>
        </r>
        <r>
          <rPr>
            <b/>
            <sz val="9"/>
            <color indexed="81"/>
            <rFont val="Tahoma"/>
            <family val="2"/>
          </rPr>
          <t>Block:</t>
        </r>
        <r>
          <rPr>
            <sz val="9"/>
            <color indexed="81"/>
            <rFont val="Tahoma"/>
            <family val="2"/>
          </rPr>
          <t xml:space="preserve"> B1</t>
        </r>
      </text>
    </comment>
  </commentList>
</comments>
</file>

<file path=xl/sharedStrings.xml><?xml version="1.0" encoding="utf-8"?>
<sst xmlns="http://schemas.openxmlformats.org/spreadsheetml/2006/main" count="1266" uniqueCount="323">
  <si>
    <t>EBITDAR Coverage</t>
  </si>
  <si>
    <t>PAY_PAT_DAYS - Total Payor Patient Days</t>
  </si>
  <si>
    <t>T_BAD_DEBT - Tenant Bad Debt Expense</t>
  </si>
  <si>
    <t>x</t>
  </si>
  <si>
    <t>T_REVENUES - Total Tenant Revenues</t>
  </si>
  <si>
    <t>T_OPEX - Tenant Operating Expenses</t>
  </si>
  <si>
    <t>T_EBITDARM - EBITDARM</t>
  </si>
  <si>
    <t>T_MGMT_FEE - Tenant Management Fee - Actual</t>
  </si>
  <si>
    <t>T_EBITDAR - EBITDAR</t>
  </si>
  <si>
    <t>A_BEDS_TOTAL - Total Available Beds</t>
  </si>
  <si>
    <t>Days in Month</t>
  </si>
  <si>
    <t xml:space="preserve">BPC Reconciliation </t>
  </si>
  <si>
    <t>TENANT FINANCIALS</t>
  </si>
  <si>
    <t>BPC</t>
  </si>
  <si>
    <t>Variance</t>
  </si>
  <si>
    <t>Comments:</t>
  </si>
  <si>
    <t>Operating Beds</t>
  </si>
  <si>
    <t>Census</t>
  </si>
  <si>
    <t>Revenues</t>
  </si>
  <si>
    <t>Operating Expenses</t>
  </si>
  <si>
    <t>EBITDARM</t>
  </si>
  <si>
    <t>Management Fee</t>
  </si>
  <si>
    <t>EBITDAR</t>
  </si>
  <si>
    <t>Rent</t>
  </si>
  <si>
    <t>EBITDARM Coverage</t>
  </si>
  <si>
    <t>Avista</t>
  </si>
  <si>
    <t>Sun City West Real Estate</t>
  </si>
  <si>
    <t>Revenue</t>
  </si>
  <si>
    <t>Total Revenue</t>
  </si>
  <si>
    <t>Total Salaries &amp; Wages</t>
  </si>
  <si>
    <t>Sales &amp; Marketing</t>
  </si>
  <si>
    <t>Equipment</t>
  </si>
  <si>
    <t>Supplies</t>
  </si>
  <si>
    <t>Utilities</t>
  </si>
  <si>
    <t>P&amp;L</t>
  </si>
  <si>
    <t>Delta</t>
  </si>
  <si>
    <t>Contract Services</t>
  </si>
  <si>
    <t>TTM</t>
  </si>
  <si>
    <t>Particulars</t>
  </si>
  <si>
    <t>Variance Analysis</t>
  </si>
  <si>
    <t>Total Operating Expenses variance</t>
  </si>
  <si>
    <t>Differences</t>
  </si>
  <si>
    <t>Assisted Living</t>
  </si>
  <si>
    <t>Units Occupied</t>
  </si>
  <si>
    <t>Beds Occupied</t>
  </si>
  <si>
    <t>Resident Days</t>
  </si>
  <si>
    <t>Avg Residents Per Month</t>
  </si>
  <si>
    <t>Unit Occupancy</t>
  </si>
  <si>
    <t>Bed Occupancy</t>
  </si>
  <si>
    <t>Memory Care</t>
  </si>
  <si>
    <t xml:space="preserve">Total  </t>
  </si>
  <si>
    <t>Ancillary</t>
  </si>
  <si>
    <t xml:space="preserve">Total </t>
  </si>
  <si>
    <t>Payroll PRD</t>
  </si>
  <si>
    <t>H&amp;W</t>
  </si>
  <si>
    <t>Activities</t>
  </si>
  <si>
    <t>Dining</t>
  </si>
  <si>
    <t>HK/Laundry</t>
  </si>
  <si>
    <t>R&amp;M</t>
  </si>
  <si>
    <t>Marketing</t>
  </si>
  <si>
    <t>G&amp;A</t>
  </si>
  <si>
    <t>Bonus</t>
  </si>
  <si>
    <t>PTO</t>
  </si>
  <si>
    <t>Payroll Tax</t>
  </si>
  <si>
    <t>Total</t>
  </si>
  <si>
    <t>Expense PRD</t>
  </si>
  <si>
    <t>Benefits</t>
  </si>
  <si>
    <t>Other G&amp;A</t>
  </si>
  <si>
    <t>Total (Including Payroll)</t>
  </si>
  <si>
    <t>Misc Stats</t>
  </si>
  <si>
    <t>Gross Margin</t>
  </si>
  <si>
    <t>Wages as a % of Total Expenses</t>
  </si>
  <si>
    <t>Food PRD</t>
  </si>
  <si>
    <t>Immaterial Delta</t>
  </si>
  <si>
    <t>TTM as of Jun 2022</t>
  </si>
  <si>
    <t>#hidecolumn</t>
  </si>
  <si>
    <t>#hiderow</t>
  </si>
  <si>
    <t/>
  </si>
  <si>
    <t>Selection</t>
  </si>
  <si>
    <t>#freezecolumn</t>
  </si>
  <si>
    <t>Entity</t>
  </si>
  <si>
    <t>Department</t>
  </si>
  <si>
    <t>Actual</t>
  </si>
  <si>
    <t>Income Statement</t>
  </si>
  <si>
    <t>Current Year</t>
  </si>
  <si>
    <t>T12</t>
  </si>
  <si>
    <t>#freezerow</t>
  </si>
  <si>
    <t>MultiDynamic: Entity</t>
  </si>
  <si>
    <t>MultiDynamic: Department</t>
  </si>
  <si>
    <t>MultiDynamic: Account</t>
  </si>
  <si>
    <t>103 (Avista Sun City West)</t>
  </si>
  <si>
    <t>All Departments</t>
  </si>
  <si>
    <t>[*] 5010.010.11 (R&amp;B Private MC)</t>
  </si>
  <si>
    <t>[*] 5010.020.11 (R&amp;B Medicaid MC)</t>
  </si>
  <si>
    <t>[*] 5011.010.11 (R&amp;B Private Respite MC)</t>
  </si>
  <si>
    <t>[*] 5012.010.11 (R&amp;B Second Person MC)</t>
  </si>
  <si>
    <t>[*] 5101.010.11 (Care Level-Silver PP MC)</t>
  </si>
  <si>
    <t>[*] 5102.010.11 (Care Level-Gold PP MC)</t>
  </si>
  <si>
    <t>[*] 5103.010.11 (Care Level-Platinum PP MC)</t>
  </si>
  <si>
    <t>[*] 5401.010.11 (Personal Care Services MC)</t>
  </si>
  <si>
    <t>[*] 5700.010.11 (Concession R&amp;B Private MC)</t>
  </si>
  <si>
    <t>[*] 5720.020.11 (C/A R&amp;B Medicaid MC)</t>
  </si>
  <si>
    <t>[*] 5400.010.11 (Community Fee MC)</t>
  </si>
  <si>
    <t>[*] 5590.000.90 (Vendor Rebates)</t>
  </si>
  <si>
    <t>[*] 5900.000.90 (Other Income)</t>
  </si>
  <si>
    <t>[-] Regular</t>
  </si>
  <si>
    <t xml:space="preserve">     [*] 6000.011.11 (H&amp;W Payroll - MC)</t>
  </si>
  <si>
    <t xml:space="preserve">     [*] 6020.011.20 (Activities Payroll)</t>
  </si>
  <si>
    <t xml:space="preserve">     [*] 6030.011.30 (Dining Services Payroll)</t>
  </si>
  <si>
    <t xml:space="preserve">     [*] 6040.011.40 (HK/Laundry Payroll)</t>
  </si>
  <si>
    <t xml:space="preserve">     [*] 6060.011.60 (R&amp;M Payroll)</t>
  </si>
  <si>
    <t xml:space="preserve">     [*] 6070.011.70 (Marketing Payroll)</t>
  </si>
  <si>
    <t xml:space="preserve">     [*] 6090.011.90 (G&amp;A Payroll)</t>
  </si>
  <si>
    <t>[-] Overtime</t>
  </si>
  <si>
    <t xml:space="preserve">     [*] 6302.011.11 (Overtime Expense - H&amp;W MC)</t>
  </si>
  <si>
    <t xml:space="preserve">     [*] 6302.011.20 (Overtime Expense - Activities)</t>
  </si>
  <si>
    <t xml:space="preserve">     [*] 6302.011.30 (Overtime Expense - Dining Svcs)</t>
  </si>
  <si>
    <t xml:space="preserve">     [*] 6302.011.40 (Overtime Expense  - HK/LD)</t>
  </si>
  <si>
    <t xml:space="preserve">     [*] 6302.011.60 (Overtime Expense - R&amp;M)</t>
  </si>
  <si>
    <t xml:space="preserve">     [*] 6302.011.90 (Overtime Expense  - G&amp;A)</t>
  </si>
  <si>
    <t>[-] Bonus</t>
  </si>
  <si>
    <t xml:space="preserve">     [*] 6300.011.11 (Bonus Expense - H&amp;W MC)</t>
  </si>
  <si>
    <t xml:space="preserve">     [*] 6300.011.20 (Bonus Expense - Activities)</t>
  </si>
  <si>
    <t xml:space="preserve">     [*] 6300.011.30 (Bonus Expense - Dining Svcs)</t>
  </si>
  <si>
    <t xml:space="preserve">     [*] 6300.011.40 (Bonus Expense - HK/LD)</t>
  </si>
  <si>
    <t xml:space="preserve">     [*] 6300.011.90 (Bonus Expense - G&amp;A)</t>
  </si>
  <si>
    <t xml:space="preserve">     [*] 6301.011.90 (EOY Bonus Accrual Expense)</t>
  </si>
  <si>
    <t>[-] Holiday</t>
  </si>
  <si>
    <t xml:space="preserve">     [*] 6303.011.11 (Holiday Expense - H&amp;W MC)</t>
  </si>
  <si>
    <t xml:space="preserve">     [*] 6303.011.30 (Holiday Expense  - Dining Svcs)</t>
  </si>
  <si>
    <t xml:space="preserve">     [*] 6303.011.40 (Holiday Expense  - HK/LD)</t>
  </si>
  <si>
    <t xml:space="preserve">     [*] 6303.011.60 (Holiday Expense - R&amp;M)</t>
  </si>
  <si>
    <t>[-] PTO</t>
  </si>
  <si>
    <t xml:space="preserve">     [*] 6200.011.11 (PTO Expense - H&amp;W MC)</t>
  </si>
  <si>
    <t xml:space="preserve">     [*] 6200.011.20 (PTO Expense - Activities)</t>
  </si>
  <si>
    <t xml:space="preserve">     [*] 6200.011.30 (PTO Expense - Dining Svcs)</t>
  </si>
  <si>
    <t xml:space="preserve">     [*] 6200.011.40 (PTO Expense - HK/LD)</t>
  </si>
  <si>
    <t xml:space="preserve">     [*] 6200.011.60 (PTO Expense - R&amp;M)</t>
  </si>
  <si>
    <t xml:space="preserve">     [*] 6200.011.70 (PTO Expense - Marketing)</t>
  </si>
  <si>
    <t xml:space="preserve">     [*] 6200.011.90 (PTO Expense - G&amp;A)</t>
  </si>
  <si>
    <t>[*] 6500.012.11 (Payroll Tax Expense - H&amp;W MC)</t>
  </si>
  <si>
    <t>[*] 6500.012.20 (Payroll Tax Expense - Activiti)</t>
  </si>
  <si>
    <t>[*] 6500.012.30 (Payroll Tax Expense - Dining S)</t>
  </si>
  <si>
    <t>[*] 6500.012.40 (Payroll Tax Expense - HK/LD)</t>
  </si>
  <si>
    <t>[*] 6500.012.60 (Payroll Tax Expense - R&amp;M)</t>
  </si>
  <si>
    <t>[*] 6500.012.70 (Payroll Tax Expense - Marketin)</t>
  </si>
  <si>
    <t>[*] 6500.012.90 (Payroll Tax Expense - G&amp;A)</t>
  </si>
  <si>
    <t>[*] 6510.012.90 (Medical Insurance)</t>
  </si>
  <si>
    <t>[*] 6519.012.90 (Medical Insurance - EE Portion)</t>
  </si>
  <si>
    <t>[*] 6550.012.90 (401(k) ER Match)</t>
  </si>
  <si>
    <t>[*] 6700.012.90 (Workers' Compensation Expense)</t>
  </si>
  <si>
    <t>[*] 7100.013.20 (Contract Services - Act)</t>
  </si>
  <si>
    <t>[*] 7100.013.30 (Contract Services - Dining)</t>
  </si>
  <si>
    <t>[*] 7100.013.40 (Contract Services - HK/LD)</t>
  </si>
  <si>
    <t>[*] 7100.013.60 (Contract Services - R&amp;M)</t>
  </si>
  <si>
    <t>[*] 7100.013.70 (Contract Services - Mktg)</t>
  </si>
  <si>
    <t>[*] 7100.013.90 (Contract Services - G&amp;A)</t>
  </si>
  <si>
    <t>[*] 7105.013.90 (Contract Svcs - IT Services)</t>
  </si>
  <si>
    <t>[*] 7110.013.70 (Contract Svcs - Mktg Referrals)</t>
  </si>
  <si>
    <t>[*] 7120.013.60 (Contract Svcs - Vehicles)</t>
  </si>
  <si>
    <t>[*] 6300.011.70 (Bonus Expense - Marketing)</t>
  </si>
  <si>
    <t>[*] 7001.013.70 (Advertising - Print)</t>
  </si>
  <si>
    <t>[*] 7002.013.70 (Advertising - Digital)</t>
  </si>
  <si>
    <t>[*] 7003.013.70 (Advertising - Community Events)</t>
  </si>
  <si>
    <t>[*] 7130.013.90 (Equipment Rental/Lease - G&amp;A)</t>
  </si>
  <si>
    <t>[*] 7290.016.10 (Small Equipment - H&amp;W)</t>
  </si>
  <si>
    <t>[*] 7290.016.40 (Small Equipment - HK/LD)</t>
  </si>
  <si>
    <t>[*] 7290.016.60 (Small Equipment - R&amp;M)</t>
  </si>
  <si>
    <t>[*] 7290.016.90 (Small Equipment - G&amp;A)</t>
  </si>
  <si>
    <t>[*] 7200.015.30 (Food Costs)</t>
  </si>
  <si>
    <t>[*] 7300.016.20 (Supplies - Activities)</t>
  </si>
  <si>
    <t>[*] 7300.016.30 (Supplies - Dining)</t>
  </si>
  <si>
    <t>[*] 7300.016.40 (Supplies - HK/LD)</t>
  </si>
  <si>
    <t>[*] 7300.016.60 (Supplies - R&amp;M)</t>
  </si>
  <si>
    <t>[*] 7300.016.70 (Supplies - Marketing)</t>
  </si>
  <si>
    <t>[*] 7305.016.90 (Supplies - Office - G&amp;A)</t>
  </si>
  <si>
    <t>[*] 7310.016.11 (Supplies - Nursing - H&amp;W MC)</t>
  </si>
  <si>
    <t>[*] 7311.016.10 (Supplies - Personal Care)</t>
  </si>
  <si>
    <t>[*] 7315.016.60 (Supplies - Vehicles (facility))</t>
  </si>
  <si>
    <t>[*] 7510.017.90 (Electric)</t>
  </si>
  <si>
    <t>[*] 7520.017.90 (Gas)</t>
  </si>
  <si>
    <t>[*] 7530.017.90 (Water/Sewer)</t>
  </si>
  <si>
    <t>[*] 7540.017.90 (Waste Removal - Trash)</t>
  </si>
  <si>
    <t>[*] 7542.017.90 (Waste Removal - Shredding Svc)</t>
  </si>
  <si>
    <t>[*] 7550.017.90 (Cable/Internet)</t>
  </si>
  <si>
    <t>[*] 7560.017.90 (Phones)</t>
  </si>
  <si>
    <t>[*] 6600.012.90 (Employee Relations/Fringe)</t>
  </si>
  <si>
    <t>[*] 6601.012.90 (Employee Safety/Compliance Exp)</t>
  </si>
  <si>
    <t>[*] 6602.012.90 (Employee Training/Development)</t>
  </si>
  <si>
    <t>[*] 6603.012.90 (Employee Uniforms)</t>
  </si>
  <si>
    <t>[*] 7010.013.90 (Advertising - EE Recruitment)</t>
  </si>
  <si>
    <t>[*] 7150.021.90 (Dues, Subscriptions, Licenses)</t>
  </si>
  <si>
    <t>[*] 7600.020.70 (Meals Expense - Mktg)</t>
  </si>
  <si>
    <t>[*] 7600.020.90 (Meals Expense - G&amp;A)</t>
  </si>
  <si>
    <t>[*] 7601.020.60 (Mileage/Travel - R&amp;M)</t>
  </si>
  <si>
    <t>[*] 7601.020.90 (Mileage/Travel - G&amp;A)</t>
  </si>
  <si>
    <t>[*] 7710.021.90 (Community Relations)</t>
  </si>
  <si>
    <t>[*] 7720.021.90 (Resident Relations)</t>
  </si>
  <si>
    <t>[*] 7800.014.90 (Professional Svcs - Acctg/Tax)</t>
  </si>
  <si>
    <t>[*] 7801.014.90 (Professional Svcs - Legal)</t>
  </si>
  <si>
    <t>[*] 7802.014.90 (Professional Svcs - Other)</t>
  </si>
  <si>
    <t>[*] 7900.023.90 (Bad Debt Expense)</t>
  </si>
  <si>
    <t>[*] 7910.020.90 (Bank Service Fees)</t>
  </si>
  <si>
    <t>[*] 7730.021.90 (Management Fee Expense)</t>
  </si>
  <si>
    <t>[*] 7890.018.90 (Insurance Expense)</t>
  </si>
  <si>
    <t>[*] 8020.019.90 (Real Property Tax Expense)</t>
  </si>
  <si>
    <t>[*] 8021.019.90 (Personal Property Tax Expense)</t>
  </si>
  <si>
    <t>Total Operating Expense</t>
  </si>
  <si>
    <t>Net Operating Income</t>
  </si>
  <si>
    <t>#showrow</t>
  </si>
  <si>
    <t>[*] 5995.000.90 (Interest Income)</t>
  </si>
  <si>
    <t>[+] Depreciation &amp; Amortization</t>
  </si>
  <si>
    <t>[*] 8000.017.90 (Rent Expense)</t>
  </si>
  <si>
    <t>[*] 8050.020.90 (Interest Expense)</t>
  </si>
  <si>
    <t>Other Income/Expense</t>
  </si>
  <si>
    <t>#showcolumn</t>
  </si>
  <si>
    <t>#protectsheet</t>
  </si>
  <si>
    <t>in  currency</t>
  </si>
  <si>
    <t>Assisted Living Revenue</t>
  </si>
  <si>
    <t>Memory Care Revenue</t>
  </si>
  <si>
    <t>Ancillary/Other Revenue</t>
  </si>
  <si>
    <t>Salaries &amp; Wages</t>
  </si>
  <si>
    <t>Statistical Analysis</t>
  </si>
  <si>
    <t>All Departments - Planned</t>
  </si>
  <si>
    <t>Studio AL</t>
  </si>
  <si>
    <t>Studio w/ Den AL</t>
  </si>
  <si>
    <t>1 Bedroom AL</t>
  </si>
  <si>
    <t>1 Bedroom Deluxe AL</t>
  </si>
  <si>
    <t>2 Bedroom AL</t>
  </si>
  <si>
    <t>2 Bedroom Deluxe AL</t>
  </si>
  <si>
    <t>AL Units</t>
  </si>
  <si>
    <t>Total Units Occupied</t>
  </si>
  <si>
    <t>2nd Occupant</t>
  </si>
  <si>
    <t>AL Resident Days</t>
  </si>
  <si>
    <t>Avg AL Residents Per Month</t>
  </si>
  <si>
    <t>MC Beds Occupied</t>
  </si>
  <si>
    <t>MC Resident Days</t>
  </si>
  <si>
    <t>Avg MC Residents Per Month</t>
  </si>
  <si>
    <t>Overall Occupancy</t>
  </si>
  <si>
    <t>5010.010.12 (R&amp;B Private AL)</t>
  </si>
  <si>
    <t>5010.020.12 (R&amp;B Medicaid AL)</t>
  </si>
  <si>
    <t>5011.010.12 (R&amp;B Private Respite AL)</t>
  </si>
  <si>
    <t>5011.020.12 (R&amp;B Medicaid Respite AL)</t>
  </si>
  <si>
    <t>5012.010.12 (R&amp;B Second Person AL)</t>
  </si>
  <si>
    <t>5013.010.12 (R&amp;B Share of Cost AL)</t>
  </si>
  <si>
    <t>5101.010.12 (Care Level-LOC 1 PP AL)</t>
  </si>
  <si>
    <t>5101.020.12 (Care Level-LOC 1 MCD AL)</t>
  </si>
  <si>
    <t>5102.010.12 (Care Level-LOC 2 PP AL)</t>
  </si>
  <si>
    <t>5102.020.12 (Care Level-LOC 2 MCD AL)</t>
  </si>
  <si>
    <t>5103.010.12 (Care Level-LOC 3 PP AL)</t>
  </si>
  <si>
    <t>5103.020.12 (Care Level-LOC 3 MCD AL)</t>
  </si>
  <si>
    <t>5104.010.12 (Care Level-LOC 4 PP AL)</t>
  </si>
  <si>
    <t>5105.010.12 (Care Level-LOC 5 PP AL)</t>
  </si>
  <si>
    <t>5106.010.12 (Care Level-LOC 6 PP AL)</t>
  </si>
  <si>
    <t>5401.010.12 (Personal Care Services AL)</t>
  </si>
  <si>
    <t>5401.020.12 (Personal Care Services MCD AL)</t>
  </si>
  <si>
    <t>5402.010.10 (Additional Health Services)</t>
  </si>
  <si>
    <t>5416.010.12 (Incontinence Program AL)</t>
  </si>
  <si>
    <t>5417.010.12 (Medication Assistance AL)</t>
  </si>
  <si>
    <t>5700.010.12 (Concession R&amp;B Private AL)</t>
  </si>
  <si>
    <t>5701.010.12 (Concession Care Level PP AL)</t>
  </si>
  <si>
    <t>5703.010.12 (Concession Market Arbitrage AL)</t>
  </si>
  <si>
    <t>5704.010.12 (Concession Second Person AL)</t>
  </si>
  <si>
    <t>5705.010.12 (Concession Incentives AL)</t>
  </si>
  <si>
    <t>5720.020.12 (C/A R&amp;B Medicaid AL)</t>
  </si>
  <si>
    <t>5721.020.12 (C/A Care Level Medicaid AL)</t>
  </si>
  <si>
    <t>5010.010.11 (R&amp;B Private MC)</t>
  </si>
  <si>
    <t>5010.020.11 (R&amp;B Medicaid MC)</t>
  </si>
  <si>
    <t>5011.010.11 (R&amp;B Private Respite MC)</t>
  </si>
  <si>
    <t>5011.020.11 (R&amp;B Medicaid Respite MC)</t>
  </si>
  <si>
    <t>5012.010.11 (R&amp;B Second Person MC)</t>
  </si>
  <si>
    <t>5013.010.11 (R&amp;B Share of Cost MC)</t>
  </si>
  <si>
    <t>5014.010.11 (R&amp;B Private Insurance MC)</t>
  </si>
  <si>
    <t>5101.010.11 (Care Level-Silver PP MC)</t>
  </si>
  <si>
    <t>5101.020.11 (Care Level-Silver MCD MC)</t>
  </si>
  <si>
    <t>5102.010.11 (Care Level-Gold PP MC)</t>
  </si>
  <si>
    <t>5102.020.11 (Care Level-Gold MCD MC)</t>
  </si>
  <si>
    <t>5103.010.11 (Care Level-Platinum PP MC)</t>
  </si>
  <si>
    <t>5103.020.11 (Care Level-Platinum MCD MC)</t>
  </si>
  <si>
    <t>5401.010.11 (Personal Care Services MC)</t>
  </si>
  <si>
    <t>5401.020.11 (Personal Care Services MCD MC)</t>
  </si>
  <si>
    <t>5416.010.11 (Incontinence Program MC)</t>
  </si>
  <si>
    <t>5417.010.11 (Medication Assistance MC)</t>
  </si>
  <si>
    <t>5700.010.11 (Concession R&amp;B Private MC)</t>
  </si>
  <si>
    <t>5701.010.11 (Concession Care Level PP MC)</t>
  </si>
  <si>
    <t>5703.010.11 (Concession Market Arbitrage MC)</t>
  </si>
  <si>
    <t>5704.010.11 (Concession Second Person MC)</t>
  </si>
  <si>
    <t>5705.010.11 (Concession Incentives MC)</t>
  </si>
  <si>
    <t>5720.020.11 (C/A R&amp;B Medicaid MC)</t>
  </si>
  <si>
    <t>5721.020.11 (C/A Care Level Medicaid MC)</t>
  </si>
  <si>
    <t>Regular</t>
  </si>
  <si>
    <t>D00</t>
  </si>
  <si>
    <t>D01</t>
  </si>
  <si>
    <t>D10 (Health &amp; Wellness)</t>
  </si>
  <si>
    <t>D11 (Memory Care)</t>
  </si>
  <si>
    <t>D12 (Assisted Living)</t>
  </si>
  <si>
    <t>D20 (Activities)</t>
  </si>
  <si>
    <t>D30 (Dining Services)</t>
  </si>
  <si>
    <t>D40 (Housekeeping)</t>
  </si>
  <si>
    <t>D60 (Maintenance)</t>
  </si>
  <si>
    <t>D70 (Marketing)</t>
  </si>
  <si>
    <t>D90 (G&amp;A)</t>
  </si>
  <si>
    <t>D99 (Intercompany)</t>
  </si>
  <si>
    <t>Overtime</t>
  </si>
  <si>
    <t>Holiday</t>
  </si>
  <si>
    <t>Other Operating Expenses</t>
  </si>
  <si>
    <t>Operating Margin</t>
  </si>
  <si>
    <t>7200.015.30 (Food Costs)</t>
  </si>
  <si>
    <t>Metrics</t>
  </si>
  <si>
    <t>Revpor (by units) - Rent</t>
  </si>
  <si>
    <t>Assisted Living - Rent &amp; 2nd Occupant</t>
  </si>
  <si>
    <t>Assisted Living - Rent Only</t>
  </si>
  <si>
    <t>Assisted Living - 2nd Occupant Only</t>
  </si>
  <si>
    <t>Revpor (by avg resident)</t>
  </si>
  <si>
    <t>Memory Care - Total</t>
  </si>
  <si>
    <t>Assisted Living - Care Only</t>
  </si>
  <si>
    <t>Assisted Living - Total</t>
  </si>
  <si>
    <t>Revpor (by units) - Total</t>
  </si>
  <si>
    <t>Total Other Operating Expenses</t>
  </si>
  <si>
    <t>MultiDynamic: Account(Contract Services)</t>
  </si>
  <si>
    <t>MultiDynamic: Account -(G&amp;A Expenses)</t>
  </si>
  <si>
    <t>May 21 TF after restated</t>
  </si>
  <si>
    <t>May 21 TF before restated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</si>
</sst>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mm\ yyyy\ &quot;TTM&quot;"/>
    <numFmt numFmtId="166" formatCode="_(* #,##0_);_(* \(\ #,##0\ \);_(* &quot;-&quot;??_);_(\ @_ \)"/>
    <numFmt numFmtId="167" formatCode="#,##0.00;\(#,##0.00\)"/>
    <numFmt numFmtId="168" formatCode="#,###,##0.00;\(#,###,##0.00\)"/>
    <numFmt numFmtId="169" formatCode="#,###,##0;\(#,###,##0\)"/>
    <numFmt numFmtId="170" formatCode="#,##0;\(#,##0\)"/>
    <numFmt numFmtId="171" formatCode="&quot;$&quot;#,##0.00;\(&quot;$&quot;#,##0.00\)"/>
    <numFmt numFmtId="172" formatCode="###0.0%;\(###0.0%\)"/>
    <numFmt numFmtId="173" formatCode="_(&quot;$&quot;* #,##0_);_(&quot;$&quot;* \(#,##0\);_(&quot;$&quot;* &quot;-&quot;??_);_(@_)"/>
    <numFmt numFmtId="174" formatCode="\ #&quot;▾&quot;;\ \-#&quot;▾&quot;;&quot;▾&quot;;@&quot;▾&quot;"/>
    <numFmt numFmtId="175" formatCode="&quot;Opening Period: &quot;mmmm\,\ yyyy;@"/>
    <numFmt numFmtId="176" formatCode="[$-409]\ mmm\ yy;@"/>
    <numFmt numFmtId="177" formatCode="_(* #,##0_);_(* \(#,##0\);_(* &quot;-&quot;_);\ @\ "/>
    <numFmt numFmtId="178" formatCode="_(* #,##0.0_);_(* \(#,##0.0\);_(* &quot;-&quot;_);_(@_)"/>
    <numFmt numFmtId="179" formatCode="_(* #,##0.0%_);_(* \(#,##0.0%\);_(* &quot;-&quot;_);@"/>
    <numFmt numFmtId="180" formatCode="0.0%"/>
    <numFmt numFmtId="181" formatCode="&quot;$&quot;#,##0.0_);[Red]\(&quot;$&quot;#,##0.0\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b/>
      <sz val="10"/>
      <color theme="3" tint="0.39997558519241921"/>
      <name val="Arial"/>
      <family val="2"/>
    </font>
    <font>
      <sz val="10"/>
      <color indexed="0"/>
      <name val="Arial"/>
      <family val="2"/>
    </font>
    <font>
      <b/>
      <sz val="10"/>
      <color theme="3" tint="-0.249977111117893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u val="singleAccounting"/>
      <sz val="10"/>
      <color indexed="17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8.25"/>
      <color rgb="FF000000"/>
      <name val="Microsoft Sans Serif"/>
      <family val="2"/>
    </font>
    <font>
      <sz val="8.85"/>
      <color rgb="FF000000"/>
      <name val="Arial"/>
      <family val="2"/>
    </font>
    <font>
      <b/>
      <sz val="12"/>
      <color indexed="0"/>
      <name val="Microsoft Sans Serif"/>
      <family val="2"/>
    </font>
    <font>
      <sz val="10"/>
      <color indexed="0"/>
      <name val="Microsoft Sans Serif"/>
      <family val="2"/>
    </font>
    <font>
      <b/>
      <u/>
      <sz val="12"/>
      <color indexed="0"/>
      <name val="Microsoft Sans Serif"/>
      <family val="2"/>
    </font>
    <font>
      <b/>
      <sz val="10"/>
      <color indexed="0"/>
      <name val="Microsoft Sans Serif"/>
      <family val="2"/>
    </font>
    <font>
      <b/>
      <i/>
      <sz val="10"/>
      <color indexed="0"/>
      <name val="MS Reference Sans Serif"/>
      <family val="2"/>
    </font>
    <font>
      <b/>
      <sz val="13"/>
      <color theme="1"/>
      <name val="Calibri"/>
      <family val="2"/>
      <scheme val="minor"/>
    </font>
    <font>
      <sz val="10"/>
      <color theme="1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 tint="0.39994506668294322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mbria"/>
      <family val="2"/>
      <scheme val="major"/>
    </font>
    <font>
      <sz val="11"/>
      <color theme="0"/>
      <name val="Cambria"/>
      <family val="2"/>
      <scheme val="major"/>
    </font>
    <font>
      <sz val="10"/>
      <color theme="0"/>
      <name val="Cambria"/>
      <family val="2"/>
      <scheme val="major"/>
    </font>
    <font>
      <b/>
      <sz val="9"/>
      <color theme="1"/>
      <name val="Calibri"/>
      <family val="2"/>
      <scheme val="minor"/>
    </font>
    <font>
      <sz val="9.5"/>
      <color theme="1" tint="0.39994506668294322"/>
      <name val="Calibri"/>
      <family val="2"/>
      <scheme val="minor"/>
    </font>
    <font>
      <b/>
      <sz val="9.5"/>
      <color theme="1" tint="0.39994506668294322"/>
      <name val="Calibri"/>
      <family val="2"/>
      <scheme val="minor"/>
    </font>
    <font>
      <b/>
      <sz val="9.5"/>
      <color theme="0"/>
      <name val="Calibri"/>
      <family val="2"/>
      <scheme val="minor"/>
    </font>
    <font>
      <i/>
      <sz val="8.5"/>
      <color theme="1" tint="0.39994506668294322"/>
      <name val="Calibri"/>
      <family val="2"/>
      <scheme val="minor"/>
    </font>
    <font>
      <i/>
      <sz val="8.5"/>
      <color theme="1"/>
      <name val="Calibri"/>
      <family val="2"/>
      <scheme val="minor"/>
    </font>
    <font>
      <b/>
      <i/>
      <sz val="8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1" tint="0.39994506668294322"/>
      <name val="Calibri"/>
      <family val="2"/>
      <scheme val="minor"/>
    </font>
    <font>
      <b/>
      <sz val="8"/>
      <color theme="1" tint="0.499984740745262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 tint="-5.0965910824915313E-2"/>
        </stop>
        <stop position="1">
          <color theme="2" tint="0.80001220740379042"/>
        </stop>
      </gradientFill>
    </fill>
    <fill>
      <patternFill patternType="solid">
        <fgColor theme="0" tint="-4.9989318521683403E-2"/>
        <bgColor theme="0"/>
      </patternFill>
    </fill>
    <fill>
      <patternFill patternType="solid">
        <fgColor theme="3"/>
        <bgColor theme="0"/>
      </patternFill>
    </fill>
    <fill>
      <patternFill patternType="solid">
        <fgColor theme="3" tint="-0.24994659260841701"/>
        <bgColor theme="3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/>
      <top style="medium">
        <color theme="1" tint="0.79998168889431442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medium">
        <color theme="0" tint="-0.24994659260841701"/>
      </top>
      <bottom/>
      <diagonal/>
    </border>
    <border>
      <left/>
      <right/>
      <top style="medium">
        <color theme="1" tint="0.59996337778862885"/>
      </top>
      <bottom style="medium">
        <color theme="1" tint="0.59996337778862885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4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43" fontId="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7" fontId="6" fillId="0" borderId="0"/>
    <xf numFmtId="168" fontId="6" fillId="0" borderId="0"/>
    <xf numFmtId="169" fontId="6" fillId="0" borderId="0"/>
    <xf numFmtId="169" fontId="6" fillId="0" borderId="0"/>
    <xf numFmtId="168" fontId="6" fillId="0" borderId="0"/>
    <xf numFmtId="169" fontId="6" fillId="0" borderId="0"/>
    <xf numFmtId="168" fontId="6" fillId="0" borderId="0"/>
    <xf numFmtId="168" fontId="6" fillId="0" borderId="0"/>
    <xf numFmtId="169" fontId="6" fillId="0" borderId="0"/>
    <xf numFmtId="169" fontId="6" fillId="0" borderId="0"/>
    <xf numFmtId="168" fontId="6" fillId="0" borderId="0"/>
    <xf numFmtId="170" fontId="6" fillId="0" borderId="0"/>
    <xf numFmtId="169" fontId="6" fillId="0" borderId="0"/>
    <xf numFmtId="168" fontId="6" fillId="0" borderId="0"/>
    <xf numFmtId="169" fontId="6" fillId="0" borderId="0"/>
    <xf numFmtId="168" fontId="6" fillId="0" borderId="0"/>
    <xf numFmtId="169" fontId="6" fillId="0" borderId="0"/>
    <xf numFmtId="168" fontId="6" fillId="0" borderId="0"/>
    <xf numFmtId="169" fontId="6" fillId="0" borderId="0"/>
    <xf numFmtId="168" fontId="6" fillId="0" borderId="0"/>
    <xf numFmtId="167" fontId="6" fillId="0" borderId="0"/>
    <xf numFmtId="170" fontId="6" fillId="0" borderId="0"/>
    <xf numFmtId="167" fontId="6" fillId="0" borderId="0"/>
    <xf numFmtId="167" fontId="6" fillId="0" borderId="0"/>
    <xf numFmtId="170" fontId="6" fillId="0" borderId="0"/>
    <xf numFmtId="167" fontId="6" fillId="0" borderId="0"/>
    <xf numFmtId="170" fontId="6" fillId="0" borderId="0"/>
    <xf numFmtId="167" fontId="6" fillId="0" borderId="0"/>
    <xf numFmtId="170" fontId="6" fillId="0" borderId="0"/>
    <xf numFmtId="167" fontId="6" fillId="0" borderId="0"/>
    <xf numFmtId="169" fontId="6" fillId="0" borderId="0"/>
    <xf numFmtId="168" fontId="6" fillId="0" borderId="0"/>
    <xf numFmtId="168" fontId="6" fillId="0" borderId="0"/>
    <xf numFmtId="169" fontId="6" fillId="0" borderId="0"/>
    <xf numFmtId="169" fontId="6" fillId="0" borderId="0"/>
    <xf numFmtId="168" fontId="6" fillId="0" borderId="0"/>
    <xf numFmtId="171" fontId="6" fillId="0" borderId="0"/>
    <xf numFmtId="172" fontId="6" fillId="0" borderId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14" fillId="0" borderId="0">
      <alignment vertical="top"/>
    </xf>
    <xf numFmtId="0" fontId="6" fillId="0" borderId="0"/>
    <xf numFmtId="0" fontId="14" fillId="0" borderId="0">
      <alignment vertical="top"/>
    </xf>
    <xf numFmtId="0" fontId="4" fillId="0" borderId="0"/>
    <xf numFmtId="0" fontId="6" fillId="0" borderId="0"/>
    <xf numFmtId="0" fontId="6" fillId="0" borderId="0"/>
    <xf numFmtId="0" fontId="6" fillId="0" borderId="0"/>
    <xf numFmtId="0" fontId="14" fillId="0" borderId="0">
      <alignment vertical="top"/>
    </xf>
    <xf numFmtId="0" fontId="4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>
      <alignment vertical="top"/>
    </xf>
    <xf numFmtId="0" fontId="6" fillId="0" borderId="0"/>
    <xf numFmtId="0" fontId="14" fillId="0" borderId="0">
      <alignment vertical="top"/>
    </xf>
    <xf numFmtId="0" fontId="4" fillId="0" borderId="0"/>
    <xf numFmtId="0" fontId="6" fillId="0" borderId="0"/>
    <xf numFmtId="0" fontId="4" fillId="0" borderId="0"/>
    <xf numFmtId="0" fontId="13" fillId="0" borderId="0"/>
    <xf numFmtId="0" fontId="6" fillId="0" borderId="0"/>
    <xf numFmtId="0" fontId="4" fillId="0" borderId="0"/>
    <xf numFmtId="0" fontId="14" fillId="0" borderId="0">
      <alignment vertical="top"/>
    </xf>
    <xf numFmtId="0" fontId="6" fillId="0" borderId="0"/>
    <xf numFmtId="0" fontId="15" fillId="0" borderId="0" applyAlignment="0"/>
    <xf numFmtId="0" fontId="16" fillId="0" borderId="0" applyAlignment="0"/>
    <xf numFmtId="0" fontId="6" fillId="0" borderId="0"/>
    <xf numFmtId="0" fontId="6" fillId="0" borderId="0"/>
    <xf numFmtId="0" fontId="14" fillId="0" borderId="0">
      <alignment vertical="top"/>
    </xf>
    <xf numFmtId="0" fontId="6" fillId="0" borderId="0"/>
    <xf numFmtId="0" fontId="6" fillId="0" borderId="0"/>
    <xf numFmtId="0" fontId="14" fillId="0" borderId="0">
      <alignment vertical="top"/>
    </xf>
    <xf numFmtId="0" fontId="1" fillId="4" borderId="5" applyNumberFormat="0" applyFont="0" applyAlignment="0" applyProtection="0"/>
    <xf numFmtId="0" fontId="1" fillId="4" borderId="5" applyNumberFormat="0" applyFont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17" fillId="23" borderId="0"/>
    <xf numFmtId="0" fontId="21" fillId="0" borderId="0"/>
    <xf numFmtId="0" fontId="9" fillId="0" borderId="15">
      <alignment horizontal="left" wrapText="1"/>
    </xf>
    <xf numFmtId="43" fontId="4" fillId="0" borderId="0" applyFont="0" applyFill="0" applyBorder="0" applyAlignment="0" applyProtection="0"/>
    <xf numFmtId="0" fontId="4" fillId="0" borderId="0"/>
    <xf numFmtId="44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22" applyNumberFormat="0" applyFill="0" applyAlignment="0" applyProtection="0"/>
    <xf numFmtId="0" fontId="26" fillId="0" borderId="23" applyNumberFormat="0" applyFill="0" applyAlignment="0" applyProtection="0"/>
    <xf numFmtId="0" fontId="3" fillId="0" borderId="24" applyNumberFormat="0" applyFill="0" applyAlignment="0" applyProtection="0"/>
    <xf numFmtId="0" fontId="27" fillId="28" borderId="25" applyNumberFormat="0" applyAlignment="0" applyProtection="0"/>
    <xf numFmtId="0" fontId="28" fillId="29" borderId="25" applyNumberFormat="0" applyAlignment="0" applyProtection="0"/>
    <xf numFmtId="0" fontId="29" fillId="30" borderId="26" applyNumberFormat="0" applyAlignment="0" applyProtection="0"/>
    <xf numFmtId="0" fontId="30" fillId="0" borderId="0" applyNumberFormat="0" applyFill="0" applyBorder="0" applyAlignment="0" applyProtection="0"/>
    <xf numFmtId="0" fontId="31" fillId="24" borderId="27">
      <alignment horizontal="left" vertical="center"/>
    </xf>
    <xf numFmtId="0" fontId="32" fillId="31" borderId="28">
      <alignment horizontal="left" vertical="center"/>
    </xf>
    <xf numFmtId="0" fontId="31" fillId="32" borderId="27">
      <alignment horizontal="left" vertical="center"/>
    </xf>
    <xf numFmtId="174" fontId="33" fillId="33" borderId="29">
      <alignment horizontal="left" vertical="center" shrinkToFit="1"/>
      <protection locked="0"/>
    </xf>
    <xf numFmtId="0" fontId="34" fillId="34" borderId="0">
      <alignment horizontal="left" vertical="top"/>
    </xf>
    <xf numFmtId="0" fontId="23" fillId="32" borderId="30">
      <alignment horizontal="left" vertical="center"/>
    </xf>
    <xf numFmtId="0" fontId="36" fillId="35" borderId="0">
      <alignment horizontal="right" vertical="center"/>
    </xf>
    <xf numFmtId="0" fontId="35" fillId="36" borderId="31">
      <alignment horizontal="left" vertical="center" shrinkToFit="1"/>
    </xf>
    <xf numFmtId="0" fontId="35" fillId="37" borderId="0">
      <alignment horizontal="left" vertical="center"/>
    </xf>
    <xf numFmtId="176" fontId="35" fillId="37" borderId="0">
      <alignment horizontal="right" vertical="center" shrinkToFit="1"/>
    </xf>
    <xf numFmtId="177" fontId="31" fillId="32" borderId="32">
      <alignment horizontal="left" vertical="center"/>
    </xf>
    <xf numFmtId="0" fontId="32" fillId="32" borderId="33">
      <alignment horizontal="left" vertical="center"/>
    </xf>
    <xf numFmtId="179" fontId="33" fillId="32" borderId="32">
      <alignment horizontal="left" vertical="center" shrinkToFit="1"/>
    </xf>
    <xf numFmtId="180" fontId="47" fillId="32" borderId="37">
      <alignment vertical="center"/>
    </xf>
  </cellStyleXfs>
  <cellXfs count="19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indent="2"/>
    </xf>
    <xf numFmtId="43" fontId="0" fillId="0" borderId="0" xfId="1" applyFont="1"/>
    <xf numFmtId="0" fontId="2" fillId="0" borderId="1" xfId="0" applyFont="1" applyBorder="1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2" borderId="4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43" fontId="0" fillId="3" borderId="4" xfId="1" applyFont="1" applyFill="1" applyBorder="1"/>
    <xf numFmtId="0" fontId="0" fillId="3" borderId="4" xfId="0" applyFill="1" applyBorder="1"/>
    <xf numFmtId="0" fontId="0" fillId="0" borderId="0" xfId="0" applyNumberFormat="1" applyAlignment="1">
      <alignment horizontal="left" indent="3"/>
    </xf>
    <xf numFmtId="0" fontId="2" fillId="0" borderId="0" xfId="0" applyFont="1" applyBorder="1"/>
    <xf numFmtId="0" fontId="2" fillId="2" borderId="3" xfId="0" applyFont="1" applyFill="1" applyBorder="1"/>
    <xf numFmtId="164" fontId="0" fillId="3" borderId="4" xfId="1" applyNumberFormat="1" applyFont="1" applyFill="1" applyBorder="1"/>
    <xf numFmtId="164" fontId="0" fillId="0" borderId="0" xfId="1" applyNumberFormat="1" applyFont="1"/>
    <xf numFmtId="43" fontId="0" fillId="3" borderId="4" xfId="1" applyFont="1" applyFill="1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right"/>
    </xf>
    <xf numFmtId="0" fontId="5" fillId="17" borderId="0" xfId="2" applyFont="1" applyFill="1" applyAlignment="1"/>
    <xf numFmtId="0" fontId="4" fillId="17" borderId="0" xfId="2" applyFont="1" applyFill="1" applyAlignment="1">
      <alignment wrapText="1"/>
    </xf>
    <xf numFmtId="0" fontId="6" fillId="17" borderId="0" xfId="0" applyFont="1" applyFill="1"/>
    <xf numFmtId="0" fontId="7" fillId="17" borderId="0" xfId="2" applyFont="1" applyFill="1"/>
    <xf numFmtId="0" fontId="0" fillId="17" borderId="0" xfId="0" applyFill="1"/>
    <xf numFmtId="0" fontId="8" fillId="18" borderId="6" xfId="2" applyFont="1" applyFill="1" applyBorder="1" applyAlignment="1">
      <alignment horizontal="centerContinuous" vertical="justify"/>
    </xf>
    <xf numFmtId="0" fontId="8" fillId="18" borderId="7" xfId="2" applyFont="1" applyFill="1" applyBorder="1" applyAlignment="1">
      <alignment horizontal="centerContinuous" vertical="justify"/>
    </xf>
    <xf numFmtId="0" fontId="8" fillId="18" borderId="6" xfId="2" applyFont="1" applyFill="1" applyBorder="1"/>
    <xf numFmtId="0" fontId="8" fillId="18" borderId="8" xfId="2" applyFont="1" applyFill="1" applyBorder="1"/>
    <xf numFmtId="0" fontId="8" fillId="18" borderId="7" xfId="2" applyFont="1" applyFill="1" applyBorder="1"/>
    <xf numFmtId="165" fontId="9" fillId="17" borderId="9" xfId="2" applyNumberFormat="1" applyFont="1" applyFill="1" applyBorder="1" applyAlignment="1">
      <alignment horizontal="center" wrapText="1"/>
    </xf>
    <xf numFmtId="0" fontId="10" fillId="17" borderId="10" xfId="2" applyFont="1" applyFill="1" applyBorder="1" applyAlignment="1">
      <alignment horizontal="center" wrapText="1"/>
    </xf>
    <xf numFmtId="0" fontId="0" fillId="17" borderId="9" xfId="0" applyFill="1" applyBorder="1"/>
    <xf numFmtId="0" fontId="0" fillId="17" borderId="0" xfId="0" applyFill="1" applyBorder="1"/>
    <xf numFmtId="0" fontId="0" fillId="17" borderId="10" xfId="0" applyFill="1" applyBorder="1"/>
    <xf numFmtId="165" fontId="9" fillId="17" borderId="9" xfId="2" applyNumberFormat="1" applyFont="1" applyFill="1" applyBorder="1" applyAlignment="1">
      <alignment horizontal="left" wrapText="1"/>
    </xf>
    <xf numFmtId="164" fontId="10" fillId="19" borderId="11" xfId="1" applyNumberFormat="1" applyFont="1" applyFill="1" applyBorder="1" applyAlignment="1">
      <alignment horizontal="center" wrapText="1"/>
    </xf>
    <xf numFmtId="43" fontId="0" fillId="17" borderId="9" xfId="1" applyFont="1" applyFill="1" applyBorder="1"/>
    <xf numFmtId="0" fontId="4" fillId="17" borderId="9" xfId="2" applyFont="1" applyFill="1" applyBorder="1" applyAlignment="1">
      <alignment wrapText="1"/>
    </xf>
    <xf numFmtId="43" fontId="0" fillId="17" borderId="0" xfId="1" applyFont="1" applyFill="1" applyBorder="1"/>
    <xf numFmtId="166" fontId="11" fillId="20" borderId="10" xfId="1" applyNumberFormat="1" applyFont="1" applyFill="1" applyBorder="1"/>
    <xf numFmtId="166" fontId="4" fillId="20" borderId="10" xfId="1" applyNumberFormat="1" applyFont="1" applyFill="1" applyBorder="1"/>
    <xf numFmtId="166" fontId="11" fillId="17" borderId="10" xfId="1" applyNumberFormat="1" applyFont="1" applyFill="1" applyBorder="1"/>
    <xf numFmtId="43" fontId="0" fillId="22" borderId="10" xfId="1" applyFont="1" applyFill="1" applyBorder="1"/>
    <xf numFmtId="0" fontId="0" fillId="17" borderId="12" xfId="0" applyFill="1" applyBorder="1"/>
    <xf numFmtId="43" fontId="0" fillId="22" borderId="13" xfId="1" applyFont="1" applyFill="1" applyBorder="1"/>
    <xf numFmtId="43" fontId="0" fillId="17" borderId="12" xfId="1" applyFont="1" applyFill="1" applyBorder="1"/>
    <xf numFmtId="43" fontId="0" fillId="17" borderId="14" xfId="1" applyFont="1" applyFill="1" applyBorder="1"/>
    <xf numFmtId="0" fontId="0" fillId="17" borderId="13" xfId="0" applyFill="1" applyBorder="1"/>
    <xf numFmtId="43" fontId="0" fillId="17" borderId="0" xfId="0" applyNumberFormat="1" applyFill="1"/>
    <xf numFmtId="0" fontId="0" fillId="0" borderId="0" xfId="0" applyNumberFormat="1" applyAlignment="1"/>
    <xf numFmtId="0" fontId="0" fillId="0" borderId="0" xfId="0" applyFill="1"/>
    <xf numFmtId="0" fontId="0" fillId="17" borderId="10" xfId="0" applyFill="1" applyBorder="1" applyAlignment="1">
      <alignment wrapText="1"/>
    </xf>
    <xf numFmtId="0" fontId="2" fillId="0" borderId="18" xfId="0" applyFont="1" applyBorder="1" applyAlignment="1">
      <alignment horizontal="center"/>
    </xf>
    <xf numFmtId="43" fontId="0" fillId="0" borderId="0" xfId="1" applyFont="1" applyAlignment="1">
      <alignment horizontal="right"/>
    </xf>
    <xf numFmtId="0" fontId="2" fillId="2" borderId="1" xfId="0" applyFont="1" applyFill="1" applyBorder="1"/>
    <xf numFmtId="0" fontId="2" fillId="3" borderId="0" xfId="0" applyFont="1" applyFill="1" applyBorder="1" applyAlignment="1">
      <alignment horizontal="right"/>
    </xf>
    <xf numFmtId="43" fontId="2" fillId="0" borderId="1" xfId="1" applyFont="1" applyBorder="1" applyAlignment="1">
      <alignment horizontal="right"/>
    </xf>
    <xf numFmtId="164" fontId="0" fillId="3" borderId="0" xfId="1" applyNumberFormat="1" applyFont="1" applyFill="1" applyBorder="1" applyAlignment="1">
      <alignment horizontal="right"/>
    </xf>
    <xf numFmtId="39" fontId="0" fillId="0" borderId="0" xfId="0" applyNumberFormat="1"/>
    <xf numFmtId="39" fontId="2" fillId="0" borderId="1" xfId="0" applyNumberFormat="1" applyFont="1" applyBorder="1"/>
    <xf numFmtId="39" fontId="2" fillId="0" borderId="0" xfId="0" applyNumberFormat="1" applyFont="1" applyBorder="1"/>
    <xf numFmtId="0" fontId="4" fillId="17" borderId="9" xfId="2" applyFont="1" applyFill="1" applyBorder="1" applyAlignment="1">
      <alignment vertical="center" wrapText="1"/>
    </xf>
    <xf numFmtId="166" fontId="12" fillId="20" borderId="10" xfId="1" applyNumberFormat="1" applyFont="1" applyFill="1" applyBorder="1" applyAlignment="1">
      <alignment vertical="center"/>
    </xf>
    <xf numFmtId="0" fontId="0" fillId="17" borderId="0" xfId="0" applyFill="1" applyAlignment="1">
      <alignment vertical="center"/>
    </xf>
    <xf numFmtId="43" fontId="0" fillId="17" borderId="9" xfId="1" applyFont="1" applyFill="1" applyBorder="1" applyAlignment="1">
      <alignment vertical="center"/>
    </xf>
    <xf numFmtId="43" fontId="0" fillId="0" borderId="0" xfId="0" applyNumberFormat="1"/>
    <xf numFmtId="164" fontId="0" fillId="0" borderId="0" xfId="0" applyNumberFormat="1"/>
    <xf numFmtId="173" fontId="0" fillId="0" borderId="0" xfId="121" applyNumberFormat="1" applyFont="1"/>
    <xf numFmtId="0" fontId="2" fillId="27" borderId="0" xfId="0" applyFont="1" applyFill="1"/>
    <xf numFmtId="0" fontId="2" fillId="0" borderId="21" xfId="0" applyFont="1" applyBorder="1"/>
    <xf numFmtId="173" fontId="0" fillId="0" borderId="18" xfId="121" applyNumberFormat="1" applyFont="1" applyBorder="1"/>
    <xf numFmtId="0" fontId="0" fillId="0" borderId="19" xfId="0" applyBorder="1"/>
    <xf numFmtId="173" fontId="0" fillId="0" borderId="0" xfId="121" applyNumberFormat="1" applyFont="1" applyBorder="1"/>
    <xf numFmtId="0" fontId="2" fillId="0" borderId="19" xfId="0" applyFont="1" applyBorder="1"/>
    <xf numFmtId="0" fontId="0" fillId="0" borderId="20" xfId="0" applyBorder="1"/>
    <xf numFmtId="173" fontId="0" fillId="0" borderId="1" xfId="121" applyNumberFormat="1" applyFont="1" applyBorder="1"/>
    <xf numFmtId="173" fontId="0" fillId="0" borderId="2" xfId="121" applyNumberFormat="1" applyFont="1" applyBorder="1"/>
    <xf numFmtId="173" fontId="0" fillId="0" borderId="4" xfId="121" applyNumberFormat="1" applyFont="1" applyBorder="1"/>
    <xf numFmtId="173" fontId="0" fillId="0" borderId="3" xfId="121" applyNumberFormat="1" applyFont="1" applyBorder="1"/>
    <xf numFmtId="173" fontId="2" fillId="26" borderId="17" xfId="121" applyNumberFormat="1" applyFont="1" applyFill="1" applyBorder="1"/>
    <xf numFmtId="164" fontId="2" fillId="3" borderId="0" xfId="1" applyNumberFormat="1" applyFont="1" applyFill="1" applyBorder="1" applyAlignment="1">
      <alignment horizontal="right"/>
    </xf>
    <xf numFmtId="164" fontId="2" fillId="0" borderId="0" xfId="1" applyNumberFormat="1" applyFont="1"/>
    <xf numFmtId="164" fontId="10" fillId="19" borderId="11" xfId="1" applyNumberFormat="1" applyFont="1" applyFill="1" applyBorder="1" applyAlignment="1">
      <alignment horizontal="center" vertical="center" wrapText="1"/>
    </xf>
    <xf numFmtId="43" fontId="0" fillId="17" borderId="0" xfId="1" applyFont="1" applyFill="1" applyBorder="1" applyAlignment="1">
      <alignment vertical="center"/>
    </xf>
    <xf numFmtId="0" fontId="0" fillId="17" borderId="10" xfId="0" applyFill="1" applyBorder="1" applyAlignment="1">
      <alignment horizontal="left" wrapText="1"/>
    </xf>
    <xf numFmtId="0" fontId="0" fillId="0" borderId="0" xfId="0" applyNumberFormat="1" applyFill="1" applyAlignment="1"/>
    <xf numFmtId="166" fontId="11" fillId="21" borderId="1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31" fillId="24" borderId="27" xfId="130">
      <alignment horizontal="left" vertical="center"/>
    </xf>
    <xf numFmtId="0" fontId="32" fillId="31" borderId="28" xfId="131">
      <alignment horizontal="left" vertical="center"/>
    </xf>
    <xf numFmtId="0" fontId="26" fillId="0" borderId="23" xfId="124" applyAlignment="1">
      <alignment horizontal="left" vertical="center"/>
    </xf>
    <xf numFmtId="0" fontId="30" fillId="0" borderId="0" xfId="129" applyAlignment="1">
      <alignment horizontal="left" vertical="center"/>
    </xf>
    <xf numFmtId="0" fontId="31" fillId="32" borderId="27" xfId="132">
      <alignment horizontal="left" vertical="center"/>
    </xf>
    <xf numFmtId="0" fontId="0" fillId="0" borderId="0" xfId="0" applyAlignment="1">
      <alignment horizontal="left" vertical="center"/>
    </xf>
    <xf numFmtId="174" fontId="33" fillId="33" borderId="29" xfId="133" applyProtection="1">
      <alignment horizontal="left" vertical="center" shrinkToFit="1"/>
    </xf>
    <xf numFmtId="0" fontId="0" fillId="32" borderId="27" xfId="132" applyFont="1">
      <alignment horizontal="left" vertical="center"/>
    </xf>
    <xf numFmtId="0" fontId="24" fillId="0" borderId="0" xfId="122" applyAlignment="1">
      <alignment horizontal="left"/>
    </xf>
    <xf numFmtId="0" fontId="34" fillId="34" borderId="0" xfId="134">
      <alignment horizontal="left" vertical="top"/>
    </xf>
    <xf numFmtId="0" fontId="23" fillId="32" borderId="30" xfId="135">
      <alignment horizontal="left" vertical="center"/>
    </xf>
    <xf numFmtId="175" fontId="35" fillId="35" borderId="0" xfId="134" applyNumberFormat="1" applyFont="1" applyFill="1">
      <alignment horizontal="left" vertical="top"/>
    </xf>
    <xf numFmtId="0" fontId="36" fillId="35" borderId="0" xfId="136">
      <alignment horizontal="right" vertical="center"/>
    </xf>
    <xf numFmtId="0" fontId="36" fillId="35" borderId="0" xfId="136" applyAlignment="1">
      <alignment horizontal="center" vertical="center" shrinkToFit="1"/>
    </xf>
    <xf numFmtId="0" fontId="35" fillId="36" borderId="31" xfId="137" applyAlignment="1">
      <alignment horizontal="center" vertical="center" shrinkToFit="1"/>
    </xf>
    <xf numFmtId="0" fontId="36" fillId="37" borderId="0" xfId="138" applyFont="1">
      <alignment horizontal="left" vertical="center"/>
    </xf>
    <xf numFmtId="176" fontId="35" fillId="37" borderId="0" xfId="139">
      <alignment horizontal="right" vertical="center" shrinkToFit="1"/>
    </xf>
    <xf numFmtId="176" fontId="35" fillId="37" borderId="0" xfId="139" applyAlignment="1">
      <alignment horizontal="center" vertical="center" shrinkToFit="1"/>
    </xf>
    <xf numFmtId="177" fontId="31" fillId="32" borderId="32" xfId="140">
      <alignment horizontal="left" vertical="center"/>
    </xf>
    <xf numFmtId="0" fontId="28" fillId="29" borderId="25" xfId="127" applyAlignment="1">
      <alignment horizontal="left" vertical="center" shrinkToFit="1"/>
    </xf>
    <xf numFmtId="0" fontId="32" fillId="32" borderId="33" xfId="141">
      <alignment horizontal="left" vertical="center"/>
    </xf>
    <xf numFmtId="0" fontId="3" fillId="0" borderId="24" xfId="125" applyAlignment="1">
      <alignment horizontal="left" vertical="center" shrinkToFit="1"/>
    </xf>
    <xf numFmtId="0" fontId="37" fillId="0" borderId="24" xfId="125" applyFont="1" applyAlignment="1">
      <alignment horizontal="left" vertical="center" shrinkToFit="1"/>
    </xf>
    <xf numFmtId="0" fontId="37" fillId="29" borderId="25" xfId="127" applyFont="1" applyAlignment="1">
      <alignment horizontal="left" vertical="center" shrinkToFit="1"/>
    </xf>
    <xf numFmtId="0" fontId="38" fillId="0" borderId="0" xfId="0" applyFont="1" applyAlignment="1">
      <alignment vertical="center"/>
    </xf>
    <xf numFmtId="0" fontId="32" fillId="38" borderId="16" xfId="141" applyFill="1" applyBorder="1">
      <alignment horizontal="left" vertical="center"/>
    </xf>
    <xf numFmtId="0" fontId="32" fillId="38" borderId="16" xfId="125" applyFont="1" applyFill="1" applyBorder="1" applyAlignment="1">
      <alignment horizontal="left" vertical="center" shrinkToFit="1"/>
    </xf>
    <xf numFmtId="0" fontId="29" fillId="30" borderId="26" xfId="128" applyAlignment="1">
      <alignment horizontal="center" vertical="center"/>
    </xf>
    <xf numFmtId="0" fontId="39" fillId="0" borderId="0" xfId="0" applyFont="1" applyAlignment="1">
      <alignment vertical="center"/>
    </xf>
    <xf numFmtId="0" fontId="40" fillId="2" borderId="34" xfId="123" applyFont="1" applyFill="1" applyBorder="1" applyAlignment="1">
      <alignment horizontal="left" vertical="center" indent="1"/>
    </xf>
    <xf numFmtId="0" fontId="40" fillId="2" borderId="34" xfId="123" applyFont="1" applyFill="1" applyBorder="1" applyAlignment="1">
      <alignment horizontal="left" vertical="center"/>
    </xf>
    <xf numFmtId="0" fontId="41" fillId="0" borderId="0" xfId="0" applyFont="1" applyAlignment="1">
      <alignment vertical="center"/>
    </xf>
    <xf numFmtId="0" fontId="42" fillId="32" borderId="35" xfId="141" applyFont="1" applyBorder="1">
      <alignment horizontal="left" vertical="center"/>
    </xf>
    <xf numFmtId="0" fontId="43" fillId="32" borderId="35" xfId="141" applyFont="1" applyBorder="1">
      <alignment horizontal="left" vertical="center"/>
    </xf>
    <xf numFmtId="0" fontId="42" fillId="0" borderId="35" xfId="125" applyFont="1" applyBorder="1" applyAlignment="1">
      <alignment horizontal="left" vertical="center" shrinkToFit="1"/>
    </xf>
    <xf numFmtId="0" fontId="43" fillId="0" borderId="35" xfId="125" applyFont="1" applyBorder="1" applyAlignment="1">
      <alignment horizontal="left" vertical="center" shrinkToFit="1"/>
    </xf>
    <xf numFmtId="0" fontId="26" fillId="0" borderId="23" xfId="124" applyAlignment="1">
      <alignment horizontal="left" vertical="center" shrinkToFit="1"/>
    </xf>
    <xf numFmtId="0" fontId="37" fillId="0" borderId="23" xfId="124" applyFont="1" applyAlignment="1">
      <alignment horizontal="left" vertical="center" shrinkToFit="1"/>
    </xf>
    <xf numFmtId="41" fontId="0" fillId="0" borderId="0" xfId="0" applyNumberFormat="1" applyAlignment="1">
      <alignment vertical="center" shrinkToFit="1"/>
    </xf>
    <xf numFmtId="0" fontId="0" fillId="0" borderId="0" xfId="0" applyAlignment="1" applyProtection="1">
      <alignment vertical="center"/>
    </xf>
    <xf numFmtId="0" fontId="31" fillId="24" borderId="27" xfId="130" applyProtection="1">
      <alignment horizontal="left" vertical="center"/>
    </xf>
    <xf numFmtId="0" fontId="32" fillId="31" borderId="28" xfId="131" applyProtection="1">
      <alignment horizontal="left" vertical="center"/>
    </xf>
    <xf numFmtId="0" fontId="26" fillId="0" borderId="23" xfId="124" applyAlignment="1" applyProtection="1">
      <alignment horizontal="left" vertical="center"/>
    </xf>
    <xf numFmtId="0" fontId="30" fillId="0" borderId="0" xfId="129" applyAlignment="1" applyProtection="1">
      <alignment horizontal="left" vertical="center"/>
    </xf>
    <xf numFmtId="0" fontId="31" fillId="32" borderId="27" xfId="132" applyProtection="1">
      <alignment horizontal="left" vertical="center"/>
    </xf>
    <xf numFmtId="0" fontId="0" fillId="0" borderId="0" xfId="0" applyNumberFormat="1" applyAlignment="1" applyProtection="1">
      <alignment horizontal="left" vertical="center"/>
    </xf>
    <xf numFmtId="0" fontId="0" fillId="32" borderId="27" xfId="132" applyFont="1" applyProtection="1">
      <alignment horizontal="left" vertical="center"/>
    </xf>
    <xf numFmtId="0" fontId="24" fillId="0" borderId="0" xfId="122" applyAlignment="1" applyProtection="1">
      <alignment horizontal="left"/>
    </xf>
    <xf numFmtId="0" fontId="34" fillId="34" borderId="0" xfId="134" applyProtection="1">
      <alignment horizontal="left" vertical="top"/>
    </xf>
    <xf numFmtId="0" fontId="23" fillId="32" borderId="30" xfId="135" applyProtection="1">
      <alignment horizontal="left" vertical="center"/>
    </xf>
    <xf numFmtId="175" fontId="35" fillId="35" borderId="0" xfId="134" applyNumberFormat="1" applyFont="1" applyFill="1" applyProtection="1">
      <alignment horizontal="left" vertical="top"/>
    </xf>
    <xf numFmtId="0" fontId="36" fillId="35" borderId="0" xfId="136" applyProtection="1">
      <alignment horizontal="right" vertical="center"/>
    </xf>
    <xf numFmtId="0" fontId="36" fillId="35" borderId="0" xfId="136" applyAlignment="1" applyProtection="1">
      <alignment horizontal="center" vertical="center" shrinkToFit="1"/>
    </xf>
    <xf numFmtId="0" fontId="35" fillId="36" borderId="31" xfId="137" applyAlignment="1" applyProtection="1">
      <alignment horizontal="center" vertical="center" shrinkToFit="1"/>
    </xf>
    <xf numFmtId="0" fontId="36" fillId="37" borderId="0" xfId="138" applyFont="1" applyProtection="1">
      <alignment horizontal="left" vertical="center"/>
    </xf>
    <xf numFmtId="176" fontId="35" fillId="37" borderId="0" xfId="139" applyProtection="1">
      <alignment horizontal="right" vertical="center" shrinkToFit="1"/>
    </xf>
    <xf numFmtId="176" fontId="35" fillId="37" borderId="0" xfId="139" applyAlignment="1" applyProtection="1">
      <alignment horizontal="center" vertical="center" shrinkToFit="1"/>
    </xf>
    <xf numFmtId="0" fontId="0" fillId="32" borderId="0" xfId="0" applyFill="1" applyAlignment="1" applyProtection="1">
      <alignment vertical="center"/>
    </xf>
    <xf numFmtId="0" fontId="37" fillId="0" borderId="23" xfId="124" applyFont="1" applyAlignment="1">
      <alignment horizontal="left" vertical="center"/>
    </xf>
    <xf numFmtId="0" fontId="27" fillId="28" borderId="36" xfId="126" applyBorder="1" applyAlignment="1" applyProtection="1">
      <alignment vertical="center" shrinkToFit="1"/>
      <protection locked="0"/>
    </xf>
    <xf numFmtId="0" fontId="27" fillId="28" borderId="25" xfId="126" applyAlignment="1" applyProtection="1">
      <alignment vertical="center" shrinkToFit="1"/>
      <protection locked="0"/>
    </xf>
    <xf numFmtId="0" fontId="37" fillId="0" borderId="0" xfId="129" applyFont="1" applyAlignment="1">
      <alignment horizontal="left" vertical="center"/>
    </xf>
    <xf numFmtId="0" fontId="37" fillId="29" borderId="25" xfId="127" applyFont="1" applyAlignment="1">
      <alignment vertical="center" shrinkToFit="1"/>
    </xf>
    <xf numFmtId="178" fontId="37" fillId="29" borderId="25" xfId="127" applyNumberFormat="1" applyFont="1" applyAlignment="1">
      <alignment vertical="center" shrinkToFit="1"/>
    </xf>
    <xf numFmtId="0" fontId="46" fillId="0" borderId="0" xfId="0" applyFont="1" applyAlignment="1">
      <alignment vertical="center"/>
    </xf>
    <xf numFmtId="179" fontId="37" fillId="32" borderId="32" xfId="142" applyFont="1">
      <alignment horizontal="left" vertical="center" shrinkToFit="1"/>
    </xf>
    <xf numFmtId="0" fontId="0" fillId="0" borderId="0" xfId="0" applyFont="1" applyAlignment="1" applyProtection="1">
      <alignment vertical="center"/>
    </xf>
    <xf numFmtId="0" fontId="28" fillId="29" borderId="25" xfId="127" applyAlignment="1" applyProtection="1">
      <alignment horizontal="left" vertical="center" shrinkToFit="1"/>
    </xf>
    <xf numFmtId="0" fontId="37" fillId="29" borderId="25" xfId="127" applyFont="1" applyAlignment="1" applyProtection="1">
      <alignment horizontal="left" vertical="center" shrinkToFit="1"/>
    </xf>
    <xf numFmtId="0" fontId="0" fillId="32" borderId="0" xfId="0" applyFont="1" applyFill="1" applyAlignment="1" applyProtection="1">
      <alignment vertical="center"/>
    </xf>
    <xf numFmtId="0" fontId="32" fillId="32" borderId="33" xfId="141" applyProtection="1">
      <alignment horizontal="left" vertical="center"/>
    </xf>
    <xf numFmtId="0" fontId="3" fillId="0" borderId="24" xfId="125" applyAlignment="1" applyProtection="1">
      <alignment horizontal="left" vertical="center" shrinkToFit="1"/>
    </xf>
    <xf numFmtId="0" fontId="37" fillId="0" borderId="24" xfId="125" applyFont="1" applyAlignment="1" applyProtection="1">
      <alignment horizontal="left" vertical="center" shrinkToFit="1"/>
    </xf>
    <xf numFmtId="0" fontId="29" fillId="30" borderId="26" xfId="128" applyAlignment="1" applyProtection="1">
      <alignment horizontal="center" vertical="center"/>
    </xf>
    <xf numFmtId="0" fontId="39" fillId="32" borderId="0" xfId="0" applyFont="1" applyFill="1" applyAlignment="1" applyProtection="1">
      <alignment vertical="center"/>
    </xf>
    <xf numFmtId="0" fontId="32" fillId="32" borderId="33" xfId="141" applyFont="1" applyProtection="1">
      <alignment horizontal="left" vertical="center"/>
    </xf>
    <xf numFmtId="0" fontId="32" fillId="0" borderId="24" xfId="125" applyFont="1" applyAlignment="1" applyProtection="1">
      <alignment horizontal="left" vertical="center" shrinkToFit="1"/>
    </xf>
    <xf numFmtId="180" fontId="47" fillId="32" borderId="37" xfId="143">
      <alignment vertical="center"/>
    </xf>
    <xf numFmtId="9" fontId="46" fillId="32" borderId="0" xfId="109" applyFont="1" applyFill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30" fillId="0" borderId="0" xfId="129" applyBorder="1" applyAlignment="1" applyProtection="1">
      <alignment horizontal="left" vertical="center"/>
    </xf>
    <xf numFmtId="6" fontId="28" fillId="29" borderId="25" xfId="127" applyNumberFormat="1" applyAlignment="1" applyProtection="1">
      <alignment horizontal="right" vertical="center" shrinkToFit="1"/>
    </xf>
    <xf numFmtId="0" fontId="37" fillId="29" borderId="0" xfId="127" applyFont="1" applyBorder="1" applyAlignment="1" applyProtection="1">
      <alignment horizontal="left" vertical="center" shrinkToFit="1"/>
    </xf>
    <xf numFmtId="6" fontId="26" fillId="0" borderId="23" xfId="124" applyNumberFormat="1" applyAlignment="1">
      <alignment horizontal="right" vertical="center"/>
    </xf>
    <xf numFmtId="181" fontId="28" fillId="29" borderId="25" xfId="127" applyNumberFormat="1" applyAlignment="1" applyProtection="1">
      <alignment horizontal="right" vertical="center" shrinkToFit="1"/>
    </xf>
    <xf numFmtId="181" fontId="26" fillId="0" borderId="23" xfId="124" applyNumberFormat="1" applyAlignment="1">
      <alignment horizontal="right" vertical="center"/>
    </xf>
    <xf numFmtId="9" fontId="28" fillId="29" borderId="25" xfId="127" applyNumberFormat="1" applyAlignment="1" applyProtection="1">
      <alignment horizontal="right" vertical="center" shrinkToFit="1"/>
    </xf>
    <xf numFmtId="0" fontId="0" fillId="27" borderId="0" xfId="0" applyFill="1" applyAlignment="1">
      <alignment vertical="center"/>
    </xf>
    <xf numFmtId="0" fontId="2" fillId="24" borderId="15" xfId="0" applyFont="1" applyFill="1" applyBorder="1" applyAlignment="1">
      <alignment wrapText="1"/>
    </xf>
    <xf numFmtId="0" fontId="2" fillId="25" borderId="15" xfId="0" applyFont="1" applyFill="1" applyBorder="1" applyAlignment="1"/>
    <xf numFmtId="0" fontId="0" fillId="17" borderId="38" xfId="0" applyFill="1" applyBorder="1"/>
    <xf numFmtId="0" fontId="0" fillId="17" borderId="39" xfId="0" applyFill="1" applyBorder="1"/>
    <xf numFmtId="0" fontId="0" fillId="17" borderId="40" xfId="0" applyFill="1" applyBorder="1"/>
    <xf numFmtId="0" fontId="2" fillId="25" borderId="15" xfId="0" applyFont="1" applyFill="1" applyBorder="1" applyAlignment="1">
      <alignment vertical="center"/>
    </xf>
    <xf numFmtId="0" fontId="22" fillId="26" borderId="17" xfId="0" applyFont="1" applyFill="1" applyBorder="1" applyAlignment="1">
      <alignment horizontal="center"/>
    </xf>
  </cellXfs>
  <cellStyles count="144">
    <cellStyle name="_Mapping" xfId="132" xr:uid="{00000000-0005-0000-0000-000000000000}"/>
    <cellStyle name="_Mapping 2" xfId="130" xr:uid="{00000000-0005-0000-0000-000001000000}"/>
    <cellStyle name="20% - Accent1 2" xfId="3" xr:uid="{00000000-0005-0000-0000-000002000000}"/>
    <cellStyle name="20% - Accent1 2 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 2" xfId="7" xr:uid="{00000000-0005-0000-0000-000006000000}"/>
    <cellStyle name="20% - Accent3 2 2" xfId="8" xr:uid="{00000000-0005-0000-0000-000007000000}"/>
    <cellStyle name="20% - Accent4 2" xfId="9" xr:uid="{00000000-0005-0000-0000-000008000000}"/>
    <cellStyle name="20% - Accent4 2 2" xfId="10" xr:uid="{00000000-0005-0000-0000-000009000000}"/>
    <cellStyle name="20% - Accent5 2" xfId="11" xr:uid="{00000000-0005-0000-0000-00000A000000}"/>
    <cellStyle name="20% - Accent5 2 2" xfId="12" xr:uid="{00000000-0005-0000-0000-00000B000000}"/>
    <cellStyle name="20% - Accent6 2" xfId="13" xr:uid="{00000000-0005-0000-0000-00000C000000}"/>
    <cellStyle name="20% - Accent6 2 2" xfId="14" xr:uid="{00000000-0005-0000-0000-00000D000000}"/>
    <cellStyle name="40% - Accent1 2" xfId="15" xr:uid="{00000000-0005-0000-0000-00000E000000}"/>
    <cellStyle name="40% - Accent1 2 2" xfId="16" xr:uid="{00000000-0005-0000-0000-00000F000000}"/>
    <cellStyle name="40% - Accent2 2" xfId="17" xr:uid="{00000000-0005-0000-0000-000010000000}"/>
    <cellStyle name="40% - Accent2 2 2" xfId="18" xr:uid="{00000000-0005-0000-0000-000011000000}"/>
    <cellStyle name="40% - Accent3 2" xfId="19" xr:uid="{00000000-0005-0000-0000-000012000000}"/>
    <cellStyle name="40% - Accent3 2 2" xfId="20" xr:uid="{00000000-0005-0000-0000-000013000000}"/>
    <cellStyle name="40% - Accent4 2" xfId="21" xr:uid="{00000000-0005-0000-0000-000014000000}"/>
    <cellStyle name="40% - Accent4 2 2" xfId="22" xr:uid="{00000000-0005-0000-0000-000015000000}"/>
    <cellStyle name="40% - Accent5 2" xfId="23" xr:uid="{00000000-0005-0000-0000-000016000000}"/>
    <cellStyle name="40% - Accent5 2 2" xfId="24" xr:uid="{00000000-0005-0000-0000-000017000000}"/>
    <cellStyle name="40% - Accent6 2" xfId="25" xr:uid="{00000000-0005-0000-0000-000018000000}"/>
    <cellStyle name="40% - Accent6 2 2" xfId="26" xr:uid="{00000000-0005-0000-0000-000019000000}"/>
    <cellStyle name="Bar Driver1" xfId="137" xr:uid="{00000000-0005-0000-0000-00001A000000}"/>
    <cellStyle name="Bar mmm/yy" xfId="139" xr:uid="{00000000-0005-0000-0000-00001B000000}"/>
    <cellStyle name="Bar Scenario" xfId="136" xr:uid="{00000000-0005-0000-0000-00001C000000}"/>
    <cellStyle name="Bar Title" xfId="138" xr:uid="{00000000-0005-0000-0000-00001D000000}"/>
    <cellStyle name="Calculation" xfId="127" builtinId="22"/>
    <cellStyle name="Check Cell" xfId="128" builtinId="23"/>
    <cellStyle name="ColumnHeading" xfId="118" xr:uid="{00000000-0005-0000-0000-000020000000}"/>
    <cellStyle name="Comma" xfId="1" builtinId="3"/>
    <cellStyle name="Comma 13" xfId="119" xr:uid="{00000000-0005-0000-0000-000022000000}"/>
    <cellStyle name="Comma 2" xfId="27" xr:uid="{00000000-0005-0000-0000-000023000000}"/>
    <cellStyle name="Comma 2 2" xfId="28" xr:uid="{00000000-0005-0000-0000-000024000000}"/>
    <cellStyle name="Comma 3" xfId="29" xr:uid="{00000000-0005-0000-0000-000025000000}"/>
    <cellStyle name="Comma 4" xfId="30" xr:uid="{00000000-0005-0000-0000-000026000000}"/>
    <cellStyle name="Currency" xfId="121" builtinId="4"/>
    <cellStyle name="Currency 2" xfId="31" xr:uid="{00000000-0005-0000-0000-000028000000}"/>
    <cellStyle name="Currency 3" xfId="32" xr:uid="{00000000-0005-0000-0000-000029000000}"/>
    <cellStyle name="Explanatory Text" xfId="129" builtinId="53"/>
    <cellStyle name="FRxAmtStyle" xfId="33" xr:uid="{00000000-0005-0000-0000-00002B000000}"/>
    <cellStyle name="FRxAmtStyle 10" xfId="34" xr:uid="{00000000-0005-0000-0000-00002C000000}"/>
    <cellStyle name="FRxAmtStyle 11" xfId="35" xr:uid="{00000000-0005-0000-0000-00002D000000}"/>
    <cellStyle name="FRxAmtStyle 12" xfId="36" xr:uid="{00000000-0005-0000-0000-00002E000000}"/>
    <cellStyle name="FRxAmtStyle 13" xfId="37" xr:uid="{00000000-0005-0000-0000-00002F000000}"/>
    <cellStyle name="FRxAmtStyle 14" xfId="38" xr:uid="{00000000-0005-0000-0000-000030000000}"/>
    <cellStyle name="FRxAmtStyle 15" xfId="39" xr:uid="{00000000-0005-0000-0000-000031000000}"/>
    <cellStyle name="FRxAmtStyle 16" xfId="40" xr:uid="{00000000-0005-0000-0000-000032000000}"/>
    <cellStyle name="FRxAmtStyle 17" xfId="41" xr:uid="{00000000-0005-0000-0000-000033000000}"/>
    <cellStyle name="FRxAmtStyle 18" xfId="42" xr:uid="{00000000-0005-0000-0000-000034000000}"/>
    <cellStyle name="FRxAmtStyle 19" xfId="43" xr:uid="{00000000-0005-0000-0000-000035000000}"/>
    <cellStyle name="FRxAmtStyle 2" xfId="44" xr:uid="{00000000-0005-0000-0000-000036000000}"/>
    <cellStyle name="FRxAmtStyle 20" xfId="45" xr:uid="{00000000-0005-0000-0000-000037000000}"/>
    <cellStyle name="FRxAmtStyle 21" xfId="46" xr:uid="{00000000-0005-0000-0000-000038000000}"/>
    <cellStyle name="FRxAmtStyle 22" xfId="47" xr:uid="{00000000-0005-0000-0000-000039000000}"/>
    <cellStyle name="FRxAmtStyle 23" xfId="48" xr:uid="{00000000-0005-0000-0000-00003A000000}"/>
    <cellStyle name="FRxAmtStyle 24" xfId="49" xr:uid="{00000000-0005-0000-0000-00003B000000}"/>
    <cellStyle name="FRxAmtStyle 25" xfId="50" xr:uid="{00000000-0005-0000-0000-00003C000000}"/>
    <cellStyle name="FRxAmtStyle 26" xfId="51" xr:uid="{00000000-0005-0000-0000-00003D000000}"/>
    <cellStyle name="FRxAmtStyle 27" xfId="52" xr:uid="{00000000-0005-0000-0000-00003E000000}"/>
    <cellStyle name="FRxAmtStyle 28" xfId="53" xr:uid="{00000000-0005-0000-0000-00003F000000}"/>
    <cellStyle name="FRxAmtStyle 29" xfId="54" xr:uid="{00000000-0005-0000-0000-000040000000}"/>
    <cellStyle name="FRxAmtStyle 3" xfId="55" xr:uid="{00000000-0005-0000-0000-000041000000}"/>
    <cellStyle name="FRxAmtStyle 30" xfId="56" xr:uid="{00000000-0005-0000-0000-000042000000}"/>
    <cellStyle name="FRxAmtStyle 31" xfId="57" xr:uid="{00000000-0005-0000-0000-000043000000}"/>
    <cellStyle name="FRxAmtStyle 32" xfId="58" xr:uid="{00000000-0005-0000-0000-000044000000}"/>
    <cellStyle name="FRxAmtStyle 33" xfId="59" xr:uid="{00000000-0005-0000-0000-000045000000}"/>
    <cellStyle name="FRxAmtStyle 34" xfId="60" xr:uid="{00000000-0005-0000-0000-000046000000}"/>
    <cellStyle name="FRxAmtStyle 35" xfId="61" xr:uid="{00000000-0005-0000-0000-000047000000}"/>
    <cellStyle name="FRxAmtStyle 36" xfId="62" xr:uid="{00000000-0005-0000-0000-000048000000}"/>
    <cellStyle name="FRxAmtStyle 4" xfId="63" xr:uid="{00000000-0005-0000-0000-000049000000}"/>
    <cellStyle name="FRxAmtStyle 5" xfId="64" xr:uid="{00000000-0005-0000-0000-00004A000000}"/>
    <cellStyle name="FRxAmtStyle 6" xfId="65" xr:uid="{00000000-0005-0000-0000-00004B000000}"/>
    <cellStyle name="FRxAmtStyle 7" xfId="66" xr:uid="{00000000-0005-0000-0000-00004C000000}"/>
    <cellStyle name="FRxAmtStyle 8" xfId="67" xr:uid="{00000000-0005-0000-0000-00004D000000}"/>
    <cellStyle name="FRxAmtStyle 9" xfId="68" xr:uid="{00000000-0005-0000-0000-00004E000000}"/>
    <cellStyle name="FRxCurrStyle" xfId="69" xr:uid="{00000000-0005-0000-0000-00004F000000}"/>
    <cellStyle name="FRxPcntStyle" xfId="70" xr:uid="{00000000-0005-0000-0000-000050000000}"/>
    <cellStyle name="Heading 1" xfId="123" builtinId="16"/>
    <cellStyle name="Heading 2" xfId="124" builtinId="17"/>
    <cellStyle name="Heading 3" xfId="125" builtinId="18"/>
    <cellStyle name="Heading 4 2" xfId="71" xr:uid="{00000000-0005-0000-0000-000054000000}"/>
    <cellStyle name="Input" xfId="126" builtinId="20"/>
    <cellStyle name="Input Drop" xfId="133" xr:uid="{00000000-0005-0000-0000-000056000000}"/>
    <cellStyle name="Line %" xfId="143" xr:uid="{00000000-0005-0000-0000-000057000000}"/>
    <cellStyle name="Line .0%" xfId="142" xr:uid="{00000000-0005-0000-0000-000058000000}"/>
    <cellStyle name="Line Subtle" xfId="140" xr:uid="{00000000-0005-0000-0000-000059000000}"/>
    <cellStyle name="Normal" xfId="0" builtinId="0"/>
    <cellStyle name="Normal 10" xfId="72" xr:uid="{00000000-0005-0000-0000-00005B000000}"/>
    <cellStyle name="Normal 11" xfId="73" xr:uid="{00000000-0005-0000-0000-00005C000000}"/>
    <cellStyle name="Normal 12" xfId="74" xr:uid="{00000000-0005-0000-0000-00005D000000}"/>
    <cellStyle name="Normal 13" xfId="75" xr:uid="{00000000-0005-0000-0000-00005E000000}"/>
    <cellStyle name="Normal 14" xfId="76" xr:uid="{00000000-0005-0000-0000-00005F000000}"/>
    <cellStyle name="Normal 15" xfId="77" xr:uid="{00000000-0005-0000-0000-000060000000}"/>
    <cellStyle name="Normal 16" xfId="78" xr:uid="{00000000-0005-0000-0000-000061000000}"/>
    <cellStyle name="Normal 17" xfId="79" xr:uid="{00000000-0005-0000-0000-000062000000}"/>
    <cellStyle name="Normal 18" xfId="80" xr:uid="{00000000-0005-0000-0000-000063000000}"/>
    <cellStyle name="Normal 19" xfId="81" xr:uid="{00000000-0005-0000-0000-000064000000}"/>
    <cellStyle name="Normal 2" xfId="82" xr:uid="{00000000-0005-0000-0000-000065000000}"/>
    <cellStyle name="Normal 2 2" xfId="83" xr:uid="{00000000-0005-0000-0000-000066000000}"/>
    <cellStyle name="Normal 2 2 2" xfId="120" xr:uid="{00000000-0005-0000-0000-000067000000}"/>
    <cellStyle name="Normal 20" xfId="84" xr:uid="{00000000-0005-0000-0000-000068000000}"/>
    <cellStyle name="Normal 21" xfId="85" xr:uid="{00000000-0005-0000-0000-000069000000}"/>
    <cellStyle name="Normal 22" xfId="86" xr:uid="{00000000-0005-0000-0000-00006A000000}"/>
    <cellStyle name="Normal 23" xfId="87" xr:uid="{00000000-0005-0000-0000-00006B000000}"/>
    <cellStyle name="Normal 24" xfId="88" xr:uid="{00000000-0005-0000-0000-00006C000000}"/>
    <cellStyle name="Normal 25" xfId="89" xr:uid="{00000000-0005-0000-0000-00006D000000}"/>
    <cellStyle name="Normal 26" xfId="90" xr:uid="{00000000-0005-0000-0000-00006E000000}"/>
    <cellStyle name="Normal 27" xfId="91" xr:uid="{00000000-0005-0000-0000-00006F000000}"/>
    <cellStyle name="Normal 28" xfId="92" xr:uid="{00000000-0005-0000-0000-000070000000}"/>
    <cellStyle name="Normal 29" xfId="93" xr:uid="{00000000-0005-0000-0000-000071000000}"/>
    <cellStyle name="Normal 3" xfId="94" xr:uid="{00000000-0005-0000-0000-000072000000}"/>
    <cellStyle name="Normal 30" xfId="95" xr:uid="{00000000-0005-0000-0000-000073000000}"/>
    <cellStyle name="Normal 31" xfId="96" xr:uid="{00000000-0005-0000-0000-000074000000}"/>
    <cellStyle name="Normal 32" xfId="97" xr:uid="{00000000-0005-0000-0000-000075000000}"/>
    <cellStyle name="Normal 33" xfId="98" xr:uid="{00000000-0005-0000-0000-000076000000}"/>
    <cellStyle name="Normal 34" xfId="99" xr:uid="{00000000-0005-0000-0000-000077000000}"/>
    <cellStyle name="Normal 35" xfId="100" xr:uid="{00000000-0005-0000-0000-000078000000}"/>
    <cellStyle name="Normal 4" xfId="101" xr:uid="{00000000-0005-0000-0000-000079000000}"/>
    <cellStyle name="Normal 5" xfId="102" xr:uid="{00000000-0005-0000-0000-00007A000000}"/>
    <cellStyle name="Normal 6" xfId="103" xr:uid="{00000000-0005-0000-0000-00007B000000}"/>
    <cellStyle name="Normal 7" xfId="104" xr:uid="{00000000-0005-0000-0000-00007C000000}"/>
    <cellStyle name="Normal 8" xfId="105" xr:uid="{00000000-0005-0000-0000-00007D000000}"/>
    <cellStyle name="Normal 9" xfId="106" xr:uid="{00000000-0005-0000-0000-00007E000000}"/>
    <cellStyle name="Normal_Summerville Covenant Compliance Worksheet - 200510062" xfId="2" xr:uid="{00000000-0005-0000-0000-00007F000000}"/>
    <cellStyle name="Note 2" xfId="107" xr:uid="{00000000-0005-0000-0000-000080000000}"/>
    <cellStyle name="Note 2 2" xfId="108" xr:uid="{00000000-0005-0000-0000-000081000000}"/>
    <cellStyle name="Percent 2" xfId="109" xr:uid="{00000000-0005-0000-0000-000082000000}"/>
    <cellStyle name="Percent 3" xfId="110" xr:uid="{00000000-0005-0000-0000-000083000000}"/>
    <cellStyle name="STYLE1" xfId="111" xr:uid="{00000000-0005-0000-0000-000084000000}"/>
    <cellStyle name="STYLE2" xfId="112" xr:uid="{00000000-0005-0000-0000-000085000000}"/>
    <cellStyle name="STYLE3" xfId="113" xr:uid="{00000000-0005-0000-0000-000086000000}"/>
    <cellStyle name="STYLE4" xfId="114" xr:uid="{00000000-0005-0000-0000-000087000000}"/>
    <cellStyle name="STYLE5" xfId="115" xr:uid="{00000000-0005-0000-0000-000088000000}"/>
    <cellStyle name="STYLE6" xfId="116" xr:uid="{00000000-0005-0000-0000-000089000000}"/>
    <cellStyle name="STYLE7" xfId="117" xr:uid="{00000000-0005-0000-0000-00008A000000}"/>
    <cellStyle name="Subtitle3" xfId="134" xr:uid="{00000000-0005-0000-0000-00008B000000}"/>
    <cellStyle name="Title" xfId="122" builtinId="15"/>
    <cellStyle name="Title H2" xfId="131" xr:uid="{00000000-0005-0000-0000-00008D000000}"/>
    <cellStyle name="Title H3" xfId="141" xr:uid="{00000000-0005-0000-0000-00008E000000}"/>
    <cellStyle name="Top Group" xfId="135" xr:uid="{00000000-0005-0000-0000-00008F000000}"/>
  </cellStyles>
  <dxfs count="8"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  <dxf>
      <font>
        <b/>
        <i val="0"/>
        <color rgb="FF00B050"/>
      </font>
    </dxf>
    <dxf>
      <font>
        <b/>
        <i val="0"/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4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7.emf"/><Relationship Id="rId1" Type="http://schemas.openxmlformats.org/officeDocument/2006/relationships/image" Target="../media/image8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678180</xdr:colOff>
          <xdr:row>0</xdr:row>
          <xdr:rowOff>0</xdr:rowOff>
        </xdr:to>
        <xdr:sp macro="" textlink="">
          <xdr:nvSpPr>
            <xdr:cNvPr id="10241" name="FPMExcelClientSheetOptionstb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0</xdr:row>
          <xdr:rowOff>0</xdr:rowOff>
        </xdr:to>
        <xdr:sp macro="" textlink="">
          <xdr:nvSpPr>
            <xdr:cNvPr id="1025" name="FPMExcelClientSheetOptionst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0</xdr:row>
          <xdr:rowOff>0</xdr:rowOff>
        </xdr:to>
        <xdr:sp macro="" textlink="">
          <xdr:nvSpPr>
            <xdr:cNvPr id="1026" name="ConnectionDescriptorsInfotb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0</xdr:row>
          <xdr:rowOff>0</xdr:rowOff>
        </xdr:to>
        <xdr:sp macro="" textlink="">
          <xdr:nvSpPr>
            <xdr:cNvPr id="1027" name="MultipleReportManagerInfotb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152400</xdr:colOff>
          <xdr:row>0</xdr:row>
          <xdr:rowOff>0</xdr:rowOff>
        </xdr:to>
        <xdr:sp macro="" textlink="">
          <xdr:nvSpPr>
            <xdr:cNvPr id="1028" name="AnalyzerDynReport000tb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0</xdr:col>
          <xdr:colOff>0</xdr:colOff>
          <xdr:row>1</xdr:row>
          <xdr:rowOff>0</xdr:rowOff>
        </xdr:to>
        <xdr:sp macro="" textlink="">
          <xdr:nvSpPr>
            <xdr:cNvPr id="2049" name="FPMExcelClientSheetOptionstb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397933</xdr:colOff>
          <xdr:row>6</xdr:row>
          <xdr:rowOff>228600</xdr:rowOff>
        </xdr:to>
        <xdr:sp macro="" textlink="">
          <xdr:nvSpPr>
            <xdr:cNvPr id="9217" name="FILTER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397933</xdr:colOff>
          <xdr:row>6</xdr:row>
          <xdr:rowOff>228600</xdr:rowOff>
        </xdr:to>
        <xdr:sp macro="" textlink="">
          <xdr:nvSpPr>
            <xdr:cNvPr id="9218" name="HEADER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4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6</xdr:col>
          <xdr:colOff>1844040</xdr:colOff>
          <xdr:row>0</xdr:row>
          <xdr:rowOff>0</xdr:rowOff>
        </xdr:to>
        <xdr:sp macro="" textlink="">
          <xdr:nvSpPr>
            <xdr:cNvPr id="9219" name="FPMExcelClientSheetOptionstb1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4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0</xdr:row>
          <xdr:rowOff>0</xdr:rowOff>
        </xdr:to>
        <xdr:sp macro="" textlink="">
          <xdr:nvSpPr>
            <xdr:cNvPr id="12289" name="FPMExcelClientSheetOptionstb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6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Team%20Members\Lakshmi%20Pathi%20Govindaswamy\Sabra%20works\Workings\May%2020\05.11\Avista.03%20Mar%20Return\2018.01%20-%20Nye%20v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Team%20Members\Siva%20Preya%20Manikandan\Sabra%20TF\today\Avista%20Jun%2022\6.30.2022%20Avista%20Sun%20City%20West%20Financial%20Repor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psr02\nvision\Layout\CTRS_PAYR_OS_GHC_NSG.xn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  <sheetName val="DATA"/>
      <sheetName val="BS"/>
      <sheetName val="Ancilla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s"/>
      <sheetName val="T12 Summary"/>
      <sheetName val="BvA Summary"/>
      <sheetName val="BvA"/>
      <sheetName val="IS T12"/>
      <sheetName val="BS T12"/>
      <sheetName val="Controls"/>
      <sheetName val="Notes"/>
      <sheetName val="Sheet1"/>
      <sheetName val="vena.tmp.7EC47338204F4F1F"/>
    </sheetNames>
    <sheetDataSet>
      <sheetData sheetId="0"/>
      <sheetData sheetId="1">
        <row r="4">
          <cell r="D4" t="str">
            <v>103 (Avista Sun City West)</v>
          </cell>
          <cell r="E4" t="str">
            <v>All Departments</v>
          </cell>
        </row>
      </sheetData>
      <sheetData sheetId="2"/>
      <sheetData sheetId="3"/>
      <sheetData sheetId="4"/>
      <sheetData sheetId="5"/>
      <sheetData sheetId="6">
        <row r="6">
          <cell r="D6" t="b">
            <v>1</v>
          </cell>
        </row>
        <row r="11">
          <cell r="B11" t="str">
            <v>+</v>
          </cell>
          <cell r="H11" t="str">
            <v>Revenue</v>
          </cell>
        </row>
        <row r="12">
          <cell r="B12" t="str">
            <v>-</v>
          </cell>
        </row>
        <row r="21">
          <cell r="H21" t="str">
            <v>Net Income</v>
          </cell>
        </row>
        <row r="24">
          <cell r="B24" t="str">
            <v>+</v>
          </cell>
          <cell r="H24" t="str">
            <v>Assisted Living Revenue</v>
          </cell>
        </row>
        <row r="25">
          <cell r="B25" t="str">
            <v>+</v>
          </cell>
          <cell r="H25" t="str">
            <v>Memory Care Revenue</v>
          </cell>
        </row>
        <row r="26">
          <cell r="B26" t="str">
            <v>+</v>
          </cell>
          <cell r="H26" t="str">
            <v>Ancillary/Other Revenue</v>
          </cell>
        </row>
        <row r="27">
          <cell r="B27" t="str">
            <v>-</v>
          </cell>
          <cell r="H27" t="str">
            <v>Salaries &amp; Wages</v>
          </cell>
        </row>
        <row r="28">
          <cell r="B28" t="str">
            <v>-</v>
          </cell>
          <cell r="H28" t="str">
            <v>Payroll Tax</v>
          </cell>
        </row>
        <row r="29">
          <cell r="B29" t="str">
            <v>-</v>
          </cell>
          <cell r="H29" t="str">
            <v>Benefits</v>
          </cell>
        </row>
        <row r="30">
          <cell r="B30" t="str">
            <v>-</v>
          </cell>
          <cell r="H30" t="str">
            <v>Contract Services</v>
          </cell>
        </row>
        <row r="31">
          <cell r="B31" t="str">
            <v>-</v>
          </cell>
          <cell r="H31" t="str">
            <v>Sales &amp; Marketing</v>
          </cell>
        </row>
        <row r="32">
          <cell r="B32" t="str">
            <v>-</v>
          </cell>
          <cell r="H32" t="str">
            <v>Equipment</v>
          </cell>
        </row>
        <row r="33">
          <cell r="B33" t="str">
            <v>-</v>
          </cell>
          <cell r="H33" t="str">
            <v>Supplies</v>
          </cell>
        </row>
        <row r="34">
          <cell r="B34" t="str">
            <v>-</v>
          </cell>
          <cell r="H34" t="str">
            <v>Utilities</v>
          </cell>
        </row>
        <row r="35">
          <cell r="B35" t="str">
            <v>-</v>
          </cell>
          <cell r="H35" t="str">
            <v>G&amp;A</v>
          </cell>
        </row>
        <row r="36">
          <cell r="B36" t="str">
            <v>-</v>
          </cell>
          <cell r="H36" t="str">
            <v>Other G&amp;A</v>
          </cell>
        </row>
        <row r="37">
          <cell r="B37" t="str">
            <v>+</v>
          </cell>
          <cell r="H37" t="str">
            <v>Non-Operating Income</v>
          </cell>
        </row>
        <row r="38">
          <cell r="B38" t="str">
            <v>-</v>
          </cell>
          <cell r="H38" t="str">
            <v>Non-Operating Expense</v>
          </cell>
        </row>
        <row r="39">
          <cell r="B39" t="str">
            <v>-</v>
          </cell>
          <cell r="H39" t="str">
            <v>Income Tax Expense/Benefit</v>
          </cell>
        </row>
        <row r="40">
          <cell r="H40" t="str">
            <v>Net Income</v>
          </cell>
        </row>
        <row r="60">
          <cell r="E60">
            <v>2022</v>
          </cell>
        </row>
        <row r="61">
          <cell r="E61">
            <v>6</v>
          </cell>
        </row>
      </sheetData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stance_Hook"/>
      <sheetName val="History"/>
      <sheetName val="Options"/>
      <sheetName val="Operating Statement"/>
    </sheetNames>
    <sheetDataSet>
      <sheetData sheetId="0" refreshError="1"/>
      <sheetData sheetId="1" refreshError="1"/>
      <sheetData sheetId="2" refreshError="1"/>
      <sheetData sheetId="3" refreshError="1">
        <row r="101">
          <cell r="A101" t="str">
            <v>%,FCHARTFIELD1,TPG_OP_STATE,X,NINS,FACCOUNT,VDAYS,FCURRENCY_CD,V,VUSD</v>
          </cell>
          <cell r="D101" t="str">
            <v>Insurance</v>
          </cell>
          <cell r="M101">
            <v>0</v>
          </cell>
          <cell r="T101">
            <v>0</v>
          </cell>
        </row>
        <row r="103">
          <cell r="A103" t="str">
            <v>%,FCHARTFIELD1,TPG_OP_STATE,X,NMCAID_SNF,FACCOUNT,VDAYS,FCURRENCY_CD,V,VUSD</v>
          </cell>
          <cell r="D103" t="str">
            <v>Medicaid</v>
          </cell>
          <cell r="M103">
            <v>0</v>
          </cell>
          <cell r="T10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customProperty" Target="../customProperty2.bin"/><Relationship Id="rId7" Type="http://schemas.openxmlformats.org/officeDocument/2006/relationships/control" Target="../activeX/activeX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customProperty" Target="../customProperty3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customProperty" Target="../customProperty6.bin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vmlDrawing" Target="../drawings/vmlDrawing2.vml"/><Relationship Id="rId10" Type="http://schemas.openxmlformats.org/officeDocument/2006/relationships/control" Target="../activeX/activeX4.xml"/><Relationship Id="rId4" Type="http://schemas.openxmlformats.org/officeDocument/2006/relationships/drawing" Target="../drawings/drawing2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7" Type="http://schemas.openxmlformats.org/officeDocument/2006/relationships/image" Target="../media/image6.emf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6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comments" Target="../comments1.xml"/><Relationship Id="rId3" Type="http://schemas.openxmlformats.org/officeDocument/2006/relationships/customProperty" Target="../customProperty11.bin"/><Relationship Id="rId7" Type="http://schemas.openxmlformats.org/officeDocument/2006/relationships/control" Target="../activeX/activeX7.xml"/><Relationship Id="rId12" Type="http://schemas.openxmlformats.org/officeDocument/2006/relationships/image" Target="../media/image9.emf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4.bin"/><Relationship Id="rId6" Type="http://schemas.openxmlformats.org/officeDocument/2006/relationships/vmlDrawing" Target="../drawings/vmlDrawing4.vml"/><Relationship Id="rId11" Type="http://schemas.openxmlformats.org/officeDocument/2006/relationships/control" Target="../activeX/activeX9.xml"/><Relationship Id="rId5" Type="http://schemas.openxmlformats.org/officeDocument/2006/relationships/drawing" Target="../drawings/drawing4.xml"/><Relationship Id="rId10" Type="http://schemas.openxmlformats.org/officeDocument/2006/relationships/image" Target="../media/image8.emf"/><Relationship Id="rId4" Type="http://schemas.openxmlformats.org/officeDocument/2006/relationships/customProperty" Target="../customProperty12.bin"/><Relationship Id="rId9" Type="http://schemas.openxmlformats.org/officeDocument/2006/relationships/control" Target="../activeX/activeX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5.vml"/><Relationship Id="rId1" Type="http://schemas.openxmlformats.org/officeDocument/2006/relationships/customProperty" Target="../customProperty1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customProperty" Target="../customProperty14.bin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L19"/>
  <sheetViews>
    <sheetView zoomScaleNormal="100" workbookViewId="0"/>
  </sheetViews>
  <sheetFormatPr defaultColWidth="9.15625" defaultRowHeight="14.4" x14ac:dyDescent="0.55000000000000004"/>
  <cols>
    <col min="1" max="1" width="3.578125" style="30" customWidth="1"/>
    <col min="2" max="2" width="19.41796875" style="30" bestFit="1" customWidth="1"/>
    <col min="3" max="3" width="19" style="30" customWidth="1"/>
    <col min="4" max="4" width="4.68359375" style="30" customWidth="1"/>
    <col min="5" max="5" width="19.15625" style="30" bestFit="1" customWidth="1"/>
    <col min="6" max="6" width="16" style="30" customWidth="1"/>
    <col min="7" max="7" width="6.41796875" style="30" customWidth="1"/>
    <col min="8" max="8" width="13.41796875" style="30" customWidth="1"/>
    <col min="9" max="9" width="2.578125" style="30" customWidth="1"/>
    <col min="10" max="10" width="69" style="30" customWidth="1"/>
    <col min="11" max="11" width="9.15625" style="30"/>
    <col min="12" max="12" width="9.578125" style="30" bestFit="1" customWidth="1"/>
    <col min="13" max="16384" width="9.15625" style="30"/>
  </cols>
  <sheetData>
    <row r="1" spans="1:12" s="28" customFormat="1" ht="12.3" x14ac:dyDescent="0.4">
      <c r="A1" s="26" t="s">
        <v>25</v>
      </c>
      <c r="B1" s="27"/>
    </row>
    <row r="2" spans="1:12" s="28" customFormat="1" ht="12.3" x14ac:dyDescent="0.4">
      <c r="A2" s="29" t="s">
        <v>11</v>
      </c>
      <c r="B2" s="27"/>
    </row>
    <row r="3" spans="1:12" s="28" customFormat="1" ht="12.3" x14ac:dyDescent="0.4">
      <c r="A3" s="29" t="s">
        <v>74</v>
      </c>
      <c r="B3" s="27"/>
    </row>
    <row r="4" spans="1:12" ht="14.7" thickBot="1" x14ac:dyDescent="0.6"/>
    <row r="5" spans="1:12" ht="14.7" thickBot="1" x14ac:dyDescent="0.6">
      <c r="B5" s="31" t="s">
        <v>12</v>
      </c>
      <c r="C5" s="32"/>
      <c r="E5" s="31" t="s">
        <v>13</v>
      </c>
      <c r="F5" s="32"/>
      <c r="H5" s="33" t="s">
        <v>14</v>
      </c>
      <c r="I5" s="34"/>
      <c r="J5" s="35" t="s">
        <v>15</v>
      </c>
    </row>
    <row r="6" spans="1:12" x14ac:dyDescent="0.55000000000000004">
      <c r="B6" s="36"/>
      <c r="C6" s="37"/>
      <c r="E6" s="36"/>
      <c r="F6" s="37"/>
      <c r="H6" s="185"/>
      <c r="I6" s="186"/>
      <c r="J6" s="187"/>
    </row>
    <row r="7" spans="1:12" x14ac:dyDescent="0.55000000000000004">
      <c r="B7" s="41" t="s">
        <v>16</v>
      </c>
      <c r="C7" s="42">
        <f>Summary!T551</f>
        <v>48</v>
      </c>
      <c r="E7" s="41" t="s">
        <v>16</v>
      </c>
      <c r="F7" s="42">
        <f ca="1">Summary!S551</f>
        <v>472363</v>
      </c>
      <c r="H7" s="43">
        <f ca="1">C7-F7</f>
        <v>-472315</v>
      </c>
      <c r="I7" s="39"/>
      <c r="J7" s="58"/>
    </row>
    <row r="8" spans="1:12" x14ac:dyDescent="0.55000000000000004">
      <c r="B8" s="68" t="s">
        <v>17</v>
      </c>
      <c r="C8" s="89">
        <f>Summary!T550</f>
        <v>13189</v>
      </c>
      <c r="D8" s="70"/>
      <c r="E8" s="68" t="s">
        <v>17</v>
      </c>
      <c r="F8" s="89">
        <f ca="1">Summary!S550</f>
        <v>4987835</v>
      </c>
      <c r="G8" s="70"/>
      <c r="H8" s="71">
        <f ca="1">C8-F8</f>
        <v>-4974646</v>
      </c>
      <c r="I8" s="90"/>
      <c r="J8" s="58"/>
    </row>
    <row r="9" spans="1:12" x14ac:dyDescent="0.55000000000000004">
      <c r="B9" s="44"/>
      <c r="C9" s="37"/>
      <c r="E9" s="44"/>
      <c r="F9" s="37"/>
      <c r="H9" s="38"/>
      <c r="I9" s="39"/>
      <c r="J9" s="40"/>
    </row>
    <row r="10" spans="1:12" x14ac:dyDescent="0.55000000000000004">
      <c r="B10" s="44" t="s">
        <v>18</v>
      </c>
      <c r="C10" s="46">
        <f>Summary!T552</f>
        <v>2231074.6500000008</v>
      </c>
      <c r="E10" s="44" t="s">
        <v>18</v>
      </c>
      <c r="F10" s="46">
        <f ca="1">Summary!S552</f>
        <v>4987835</v>
      </c>
      <c r="H10" s="43">
        <f ca="1">C10-F10</f>
        <v>-2756760.3499999992</v>
      </c>
      <c r="I10" s="45"/>
      <c r="J10" s="58" t="s">
        <v>73</v>
      </c>
    </row>
    <row r="11" spans="1:12" x14ac:dyDescent="0.55000000000000004">
      <c r="B11" s="68" t="s">
        <v>19</v>
      </c>
      <c r="C11" s="69">
        <f>Summary!T553</f>
        <v>1779148.9699999997</v>
      </c>
      <c r="D11" s="70"/>
      <c r="E11" s="68" t="s">
        <v>19</v>
      </c>
      <c r="F11" s="69">
        <f ca="1">Summary!S553</f>
        <v>4987835</v>
      </c>
      <c r="G11" s="70"/>
      <c r="H11" s="71">
        <f ca="1">C11-F11</f>
        <v>-3208686.0300000003</v>
      </c>
      <c r="I11" s="45"/>
      <c r="J11" s="58" t="s">
        <v>73</v>
      </c>
      <c r="L11" s="55"/>
    </row>
    <row r="12" spans="1:12" x14ac:dyDescent="0.55000000000000004">
      <c r="B12" s="44" t="s">
        <v>20</v>
      </c>
      <c r="C12" s="47">
        <f>C10-C11</f>
        <v>451925.6800000011</v>
      </c>
      <c r="E12" s="44" t="s">
        <v>20</v>
      </c>
      <c r="F12" s="47">
        <f ca="1">F10-F11</f>
        <v>0</v>
      </c>
      <c r="H12" s="43">
        <f ca="1">C12-F12</f>
        <v>451925.6800000011</v>
      </c>
      <c r="I12" s="45"/>
      <c r="J12" s="58"/>
    </row>
    <row r="13" spans="1:12" x14ac:dyDescent="0.55000000000000004">
      <c r="B13" s="68" t="s">
        <v>21</v>
      </c>
      <c r="C13" s="69">
        <f>Summary!T556</f>
        <v>90000</v>
      </c>
      <c r="D13" s="70"/>
      <c r="E13" s="68" t="s">
        <v>21</v>
      </c>
      <c r="F13" s="69">
        <f ca="1">+Summary!S556</f>
        <v>4987835</v>
      </c>
      <c r="G13" s="70"/>
      <c r="H13" s="71">
        <f ca="1">C13-F13</f>
        <v>-4897835</v>
      </c>
      <c r="I13" s="45"/>
      <c r="J13" s="58"/>
    </row>
    <row r="14" spans="1:12" x14ac:dyDescent="0.55000000000000004">
      <c r="B14" s="44" t="s">
        <v>22</v>
      </c>
      <c r="C14" s="47">
        <f>C12-C13</f>
        <v>361925.6800000011</v>
      </c>
      <c r="E14" s="44" t="s">
        <v>22</v>
      </c>
      <c r="F14" s="47">
        <f ca="1">F12-F13</f>
        <v>-4987835</v>
      </c>
      <c r="H14" s="43">
        <f ca="1">C14-F14</f>
        <v>5349760.6800000016</v>
      </c>
      <c r="I14" s="45"/>
      <c r="J14" s="58"/>
    </row>
    <row r="15" spans="1:12" x14ac:dyDescent="0.55000000000000004">
      <c r="B15" s="44"/>
      <c r="C15" s="48"/>
      <c r="E15" s="44"/>
      <c r="F15" s="48"/>
      <c r="H15" s="38"/>
      <c r="I15" s="39"/>
      <c r="J15" s="40"/>
    </row>
    <row r="16" spans="1:12" x14ac:dyDescent="0.55000000000000004">
      <c r="B16" s="68" t="s">
        <v>23</v>
      </c>
      <c r="C16" s="93">
        <f>Summary!T558</f>
        <v>60000</v>
      </c>
      <c r="D16" s="70"/>
      <c r="E16" s="68" t="s">
        <v>23</v>
      </c>
      <c r="F16" s="93">
        <f ca="1">Summary!S558</f>
        <v>4987835</v>
      </c>
      <c r="G16" s="70"/>
      <c r="H16" s="71">
        <f ca="1">C16-F16</f>
        <v>-4927835</v>
      </c>
      <c r="I16" s="45"/>
      <c r="J16" s="91"/>
    </row>
    <row r="17" spans="2:10" x14ac:dyDescent="0.55000000000000004">
      <c r="B17" s="38"/>
      <c r="C17" s="40"/>
      <c r="E17" s="38"/>
      <c r="F17" s="40"/>
      <c r="H17" s="38"/>
      <c r="I17" s="39"/>
      <c r="J17" s="40"/>
    </row>
    <row r="18" spans="2:10" x14ac:dyDescent="0.55000000000000004">
      <c r="B18" s="38" t="s">
        <v>24</v>
      </c>
      <c r="C18" s="49">
        <f>C12/C16</f>
        <v>7.5320946666666853</v>
      </c>
      <c r="E18" s="38" t="s">
        <v>24</v>
      </c>
      <c r="F18" s="49">
        <f ca="1">F12/F16</f>
        <v>0</v>
      </c>
      <c r="H18" s="43">
        <f ca="1">C18-F18</f>
        <v>7.5320946666666853</v>
      </c>
      <c r="I18" s="45"/>
      <c r="J18" s="40"/>
    </row>
    <row r="19" spans="2:10" ht="14.7" thickBot="1" x14ac:dyDescent="0.6">
      <c r="B19" s="50" t="s">
        <v>0</v>
      </c>
      <c r="C19" s="51">
        <f>C14/C16</f>
        <v>6.0320946666666853</v>
      </c>
      <c r="E19" s="50" t="s">
        <v>0</v>
      </c>
      <c r="F19" s="51">
        <f ca="1">F14/F16</f>
        <v>-1</v>
      </c>
      <c r="H19" s="52">
        <f ca="1">C19-F19</f>
        <v>7.0320946666666853</v>
      </c>
      <c r="I19" s="53"/>
      <c r="J19" s="54"/>
    </row>
  </sheetData>
  <pageMargins left="0.7" right="0.7" top="0.75" bottom="0.75" header="0.3" footer="0.3"/>
  <pageSetup orientation="portrait" horizontalDpi="4294967295" verticalDpi="4294967295" r:id="rId1"/>
  <customProperties>
    <customPr name="EpmWorksheetKeyString_GUID" r:id="rId2"/>
    <customPr name="FPMExcelClientCellBasedFunctionStatus" r:id="rId3"/>
    <customPr name="FPMExcelClientRefreshTime" r:id="rId4"/>
  </customProperties>
  <drawing r:id="rId5"/>
  <legacyDrawing r:id="rId6"/>
  <controls>
    <mc:AlternateContent xmlns:mc="http://schemas.openxmlformats.org/markup-compatibility/2006">
      <mc:Choice Requires="x14">
        <control shapeId="10241" r:id="rId7" name="FPMExcelClientSheetOptionstb1">
          <controlPr defaultSize="0" autoLine="0" autoPict="0" r:id="rId8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678180</xdr:colOff>
                <xdr:row>0</xdr:row>
                <xdr:rowOff>0</xdr:rowOff>
              </to>
            </anchor>
          </controlPr>
        </control>
      </mc:Choice>
      <mc:Fallback>
        <control shapeId="10241" r:id="rId7" name="FPMExcelClientSheetOptionstb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Q154"/>
  <sheetViews>
    <sheetView workbookViewId="0"/>
  </sheetViews>
  <sheetFormatPr defaultRowHeight="14.4" x14ac:dyDescent="0.55000000000000004"/>
  <cols>
    <col min="1" max="2" width="23.68359375" bestFit="1" customWidth="1"/>
    <col min="3" max="4" width="31.578125" bestFit="1" customWidth="1"/>
    <col min="5" max="5" width="47.26171875" bestFit="1" customWidth="1"/>
    <col min="6" max="6" width="17.578125" bestFit="1" customWidth="1"/>
    <col min="7" max="7" width="19.578125" bestFit="1" customWidth="1"/>
    <col min="8" max="8" width="18.15625" bestFit="1" customWidth="1"/>
    <col min="9" max="9" width="19" bestFit="1" customWidth="1"/>
    <col min="10" max="10" width="20.15625" bestFit="1" customWidth="1"/>
    <col min="11" max="12" width="18.68359375" bestFit="1" customWidth="1"/>
    <col min="13" max="13" width="18.15625" bestFit="1" customWidth="1"/>
    <col min="14" max="14" width="20.15625" bestFit="1" customWidth="1"/>
    <col min="15" max="15" width="19" bestFit="1" customWidth="1"/>
    <col min="16" max="16" width="19.83984375" bestFit="1" customWidth="1"/>
    <col min="17" max="17" width="18.68359375" bestFit="1" customWidth="1"/>
    <col min="18" max="18" width="19" bestFit="1" customWidth="1"/>
    <col min="19" max="19" width="20.15625" bestFit="1" customWidth="1"/>
    <col min="20" max="21" width="18.68359375" bestFit="1" customWidth="1"/>
    <col min="22" max="22" width="18.15625" bestFit="1" customWidth="1"/>
    <col min="23" max="23" width="20.15625" bestFit="1" customWidth="1"/>
    <col min="24" max="24" width="19" bestFit="1" customWidth="1"/>
    <col min="25" max="25" width="19.83984375" bestFit="1" customWidth="1"/>
    <col min="26" max="26" width="18.68359375" bestFit="1" customWidth="1"/>
    <col min="27" max="27" width="17.578125" bestFit="1" customWidth="1"/>
    <col min="28" max="28" width="19.578125" bestFit="1" customWidth="1"/>
    <col min="29" max="29" width="18.15625" bestFit="1" customWidth="1"/>
    <col min="30" max="30" width="19" bestFit="1" customWidth="1"/>
    <col min="31" max="31" width="20.15625" bestFit="1" customWidth="1"/>
    <col min="32" max="33" width="18.68359375" bestFit="1" customWidth="1"/>
    <col min="34" max="34" width="18.15625" bestFit="1" customWidth="1"/>
    <col min="35" max="35" width="20.15625" bestFit="1" customWidth="1"/>
  </cols>
  <sheetData>
    <row r="1" spans="1:17" x14ac:dyDescent="0.55000000000000004">
      <c r="D1" s="1" t="str">
        <f xml:space="preserve"> _xll.EPMOlapMemberO("[TENANT].[H1].[M_00048]","","M_00048 - Avista","","000")</f>
        <v>M_00048 - Avista</v>
      </c>
      <c r="F1" s="1"/>
    </row>
    <row r="2" spans="1:17" x14ac:dyDescent="0.55000000000000004">
      <c r="D2" s="1" t="str">
        <f xml:space="preserve"> _xll.EPMOlapMemberO("[MEASURES].[].[PERIODIC]","","Periodic","","000")</f>
        <v>Periodic</v>
      </c>
    </row>
    <row r="4" spans="1:17" x14ac:dyDescent="0.55000000000000004">
      <c r="F4" s="1" t="str">
        <f xml:space="preserve"> _xll.EPMOlapMemberO("[TIME].[H1].[2021.JUL]","","2021.JUL - 2021 JUL","","000")</f>
        <v>2021.JUL - 2021 JUL</v>
      </c>
      <c r="G4" s="1" t="str">
        <f xml:space="preserve"> _xll.EPMOlapMemberO("[TIME].[H1].[2021.AUG]","","2021.AUG - 2021 AUG","","000")</f>
        <v>2021.AUG - 2021 AUG</v>
      </c>
      <c r="H4" s="1" t="str">
        <f xml:space="preserve"> _xll.EPMOlapMemberO("[TIME].[H1].[2021.SEP]","","2021.SEP - 2021 SEP","","000")</f>
        <v>2021.SEP - 2021 SEP</v>
      </c>
      <c r="I4" s="1" t="str">
        <f xml:space="preserve"> _xll.EPMOlapMemberO("[TIME].[H1].[2021.OCT]","","2021.OCT - 2021 OCT","","000")</f>
        <v>2021.OCT - 2021 OCT</v>
      </c>
      <c r="J4" s="1" t="str">
        <f xml:space="preserve"> _xll.EPMOlapMemberO("[TIME].[H1].[2021.NOV]","","2021.NOV - 2021 NOV","","000")</f>
        <v>2021.NOV - 2021 NOV</v>
      </c>
      <c r="K4" s="1" t="str">
        <f xml:space="preserve"> _xll.EPMOlapMemberO("[TIME].[H1].[2021.DEC]","","2021.DEC - 2021 DEC","","000")</f>
        <v>2021.DEC - 2021 DEC</v>
      </c>
      <c r="L4" s="1" t="str">
        <f xml:space="preserve"> _xll.EPMOlapMemberO("[TIME].[H1].[2022.JAN]","","2022.JAN - 2022 JAN","","000")</f>
        <v>2022.JAN - 2022 JAN</v>
      </c>
      <c r="M4" s="1" t="str">
        <f xml:space="preserve"> _xll.EPMOlapMemberO("[TIME].[H1].[2022.FEB]","","2022.FEB - 2022 FEB","","000")</f>
        <v>2022.FEB - 2022 FEB</v>
      </c>
      <c r="N4" s="1" t="str">
        <f xml:space="preserve"> _xll.EPMOlapMemberO("[TIME].[H1].[2022.MAR]","","2022.MAR - 2022 MAR","","000")</f>
        <v>2022.MAR - 2022 MAR</v>
      </c>
      <c r="O4" s="1" t="str">
        <f xml:space="preserve"> _xll.EPMOlapMemberO("[TIME].[H1].[2022.APR]","","2022.APR - 2022 APR","","000")</f>
        <v>2022.APR - 2022 APR</v>
      </c>
      <c r="P4" s="1" t="str">
        <f xml:space="preserve"> _xll.EPMOlapMemberO("[TIME].[H1].[2022.MAY]","","2022.MAY - 2022 MAY","","000")</f>
        <v>2022.MAY - 2022 MAY</v>
      </c>
      <c r="Q4" s="1" t="str">
        <f xml:space="preserve"> _xll.EPMOlapMemberO("[TIME].[H1].[2022.JUN]","","2022.JUN - 2022 JUN","","000")</f>
        <v>2022.JUN - 2022 JUN</v>
      </c>
    </row>
    <row r="5" spans="1:17" x14ac:dyDescent="0.55000000000000004">
      <c r="A5" t="str">
        <f>MID($C5,FIND("- ",$C5)+2,10000)</f>
        <v>Sun City West Real Estate</v>
      </c>
      <c r="B5" t="str">
        <f>MID($C5,FIND("- ",$C5)+2,10000)</f>
        <v>Sun City West Real Estate</v>
      </c>
      <c r="C5" t="str">
        <f>IF(D5&lt;&gt;"",D5,C4)</f>
        <v>S03102 - Sun City West Real Estate</v>
      </c>
      <c r="D5" s="56" t="str">
        <f xml:space="preserve"> _xll.EPMOlapMemberO("[ENTITY].[H1].[S03102]","","S03102 - Sun City West Real Estate","","000")</f>
        <v>S03102 - Sun City West Real Estate</v>
      </c>
      <c r="E5" s="56" t="str">
        <f xml:space="preserve"> _xll.EPMOlapMemberO("[ACCOUNT].[H1].[PAY_PAT_DAYS]","","PAY_PAT_DAYS - Total Payor Patient Days","","000")</f>
        <v>PAY_PAT_DAYS - Total Payor Patient Days</v>
      </c>
      <c r="F5">
        <v>1075</v>
      </c>
      <c r="G5">
        <v>1080</v>
      </c>
      <c r="H5">
        <v>945</v>
      </c>
      <c r="I5">
        <v>972</v>
      </c>
      <c r="J5">
        <v>956</v>
      </c>
      <c r="K5">
        <v>1024</v>
      </c>
      <c r="L5">
        <v>1073</v>
      </c>
      <c r="M5">
        <v>1111</v>
      </c>
      <c r="N5">
        <v>1274</v>
      </c>
      <c r="O5">
        <v>1250</v>
      </c>
      <c r="P5">
        <v>1263</v>
      </c>
      <c r="Q5">
        <v>1166</v>
      </c>
    </row>
    <row r="6" spans="1:17" x14ac:dyDescent="0.55000000000000004">
      <c r="A6" t="str">
        <f t="shared" ref="A6:B69" si="0">MID($C6,FIND("- ",$C6)+2,10000)</f>
        <v>Sun City West Real Estate</v>
      </c>
      <c r="B6" t="str">
        <f t="shared" si="0"/>
        <v>Sun City West Real Estate</v>
      </c>
      <c r="C6" t="str">
        <f t="shared" ref="C6:C69" si="1">IF(D6&lt;&gt;"",D6,C5)</f>
        <v>S03102 - Sun City West Real Estate</v>
      </c>
      <c r="D6" s="56"/>
      <c r="E6" s="2" t="str">
        <f xml:space="preserve"> _xll.EPMOlapMemberO("[ACCOUNT].[H1].[A_BEDS_TOTAL]","","A_BEDS_TOTAL - Total Available Beds","","000")</f>
        <v>A_BEDS_TOTAL - Total Available Beds</v>
      </c>
      <c r="F6">
        <v>48</v>
      </c>
      <c r="G6">
        <v>48</v>
      </c>
      <c r="H6">
        <v>48</v>
      </c>
      <c r="I6">
        <v>48</v>
      </c>
      <c r="J6">
        <v>48</v>
      </c>
      <c r="K6">
        <v>48</v>
      </c>
      <c r="L6">
        <v>48</v>
      </c>
      <c r="M6">
        <v>48</v>
      </c>
      <c r="N6">
        <v>48</v>
      </c>
      <c r="O6">
        <v>48</v>
      </c>
      <c r="P6">
        <v>48</v>
      </c>
      <c r="Q6">
        <v>48</v>
      </c>
    </row>
    <row r="7" spans="1:17" x14ac:dyDescent="0.55000000000000004">
      <c r="A7" t="str">
        <f t="shared" si="0"/>
        <v>Sun City West Real Estate</v>
      </c>
      <c r="B7" t="str">
        <f t="shared" si="0"/>
        <v>Sun City West Real Estate</v>
      </c>
      <c r="C7" t="str">
        <f t="shared" si="1"/>
        <v>S03102 - Sun City West Real Estate</v>
      </c>
      <c r="D7" s="56"/>
      <c r="E7" s="14" t="str">
        <f xml:space="preserve"> _xll.EPMOlapMemberO("[ACCOUNT].[H1].[T_REVENUES]","","T_REVENUES - Total Tenant Revenues","","000")</f>
        <v>T_REVENUES - Total Tenant Revenues</v>
      </c>
      <c r="F7">
        <v>171349</v>
      </c>
      <c r="G7">
        <v>179771</v>
      </c>
      <c r="H7">
        <v>156409</v>
      </c>
      <c r="I7">
        <v>156722</v>
      </c>
      <c r="J7">
        <v>159612</v>
      </c>
      <c r="K7">
        <v>174802</v>
      </c>
      <c r="L7">
        <v>180985</v>
      </c>
      <c r="M7">
        <v>200462</v>
      </c>
      <c r="N7">
        <v>218655</v>
      </c>
      <c r="O7">
        <v>216009</v>
      </c>
      <c r="P7">
        <v>213558</v>
      </c>
      <c r="Q7">
        <v>202740</v>
      </c>
    </row>
    <row r="8" spans="1:17" x14ac:dyDescent="0.55000000000000004">
      <c r="A8" t="str">
        <f t="shared" si="0"/>
        <v>Sun City West Real Estate</v>
      </c>
      <c r="B8" t="str">
        <f t="shared" si="0"/>
        <v>Sun City West Real Estate</v>
      </c>
      <c r="C8" t="str">
        <f t="shared" si="1"/>
        <v>S03102 - Sun City West Real Estate</v>
      </c>
      <c r="D8" s="56"/>
      <c r="E8" s="14" t="str">
        <f xml:space="preserve"> _xll.EPMOlapMemberO("[ACCOUNT].[H1].[T_OPEX]","","T_OPEX - Tenant Operating Expenses","","000")</f>
        <v>T_OPEX - Tenant Operating Expenses</v>
      </c>
      <c r="F8">
        <v>148349</v>
      </c>
      <c r="G8">
        <v>152701</v>
      </c>
      <c r="H8">
        <v>127440</v>
      </c>
      <c r="I8">
        <v>144470</v>
      </c>
      <c r="J8">
        <v>138547</v>
      </c>
      <c r="K8">
        <v>148643</v>
      </c>
      <c r="L8">
        <v>136994</v>
      </c>
      <c r="M8">
        <v>143355</v>
      </c>
      <c r="N8">
        <v>150445</v>
      </c>
      <c r="O8">
        <v>159682</v>
      </c>
      <c r="P8">
        <v>161455</v>
      </c>
      <c r="Q8">
        <v>167071</v>
      </c>
    </row>
    <row r="9" spans="1:17" x14ac:dyDescent="0.55000000000000004">
      <c r="A9" t="str">
        <f t="shared" si="0"/>
        <v>Sun City West Real Estate</v>
      </c>
      <c r="B9" t="str">
        <f t="shared" si="0"/>
        <v>Sun City West Real Estate</v>
      </c>
      <c r="C9" t="str">
        <f t="shared" si="1"/>
        <v>S03102 - Sun City West Real Estate</v>
      </c>
      <c r="D9" s="56"/>
      <c r="E9" s="2" t="str">
        <f xml:space="preserve"> _xll.EPMOlapMemberO("[ACCOUNT].[H1].[T_NON_OP_EXP]","","T_NON_OP_EXP - Tenant Non-Operating Expense","","000")</f>
        <v>T_NON_OP_EXP - Tenant Non-Operating Expense</v>
      </c>
      <c r="F9">
        <v>1108</v>
      </c>
      <c r="G9">
        <v>1299</v>
      </c>
      <c r="H9">
        <v>1274</v>
      </c>
      <c r="I9">
        <v>1214</v>
      </c>
      <c r="J9">
        <v>1215</v>
      </c>
      <c r="K9">
        <v>774</v>
      </c>
      <c r="L9">
        <v>1199</v>
      </c>
      <c r="M9">
        <v>818</v>
      </c>
      <c r="N9">
        <v>690</v>
      </c>
      <c r="O9">
        <v>661</v>
      </c>
      <c r="P9">
        <v>397</v>
      </c>
      <c r="Q9">
        <v>610</v>
      </c>
    </row>
    <row r="10" spans="1:17" x14ac:dyDescent="0.55000000000000004">
      <c r="A10" t="str">
        <f t="shared" si="0"/>
        <v>Sun City West Real Estate</v>
      </c>
      <c r="B10" t="str">
        <f t="shared" si="0"/>
        <v>Sun City West Real Estate</v>
      </c>
      <c r="C10" t="str">
        <f t="shared" si="1"/>
        <v>S03102 - Sun City West Real Estate</v>
      </c>
      <c r="D10" s="56"/>
      <c r="E10" s="3" t="str">
        <f xml:space="preserve"> _xll.EPMOlapMemberO("[ACCOUNT].[H1].[T_EBITDARM]","","T_EBITDARM - EBITDARM","","000")</f>
        <v>T_EBITDARM - EBITDARM</v>
      </c>
      <c r="F10">
        <v>23000</v>
      </c>
      <c r="G10">
        <v>27070</v>
      </c>
      <c r="H10">
        <v>28969</v>
      </c>
      <c r="I10">
        <v>12252</v>
      </c>
      <c r="J10">
        <v>21065</v>
      </c>
      <c r="K10">
        <v>26159</v>
      </c>
      <c r="L10">
        <v>43991</v>
      </c>
      <c r="M10">
        <v>57107</v>
      </c>
      <c r="N10">
        <v>68210</v>
      </c>
      <c r="O10">
        <v>56327</v>
      </c>
      <c r="P10">
        <v>52103</v>
      </c>
      <c r="Q10">
        <v>35669</v>
      </c>
    </row>
    <row r="11" spans="1:17" x14ac:dyDescent="0.55000000000000004">
      <c r="A11" t="str">
        <f t="shared" si="0"/>
        <v>Sun City West Real Estate</v>
      </c>
      <c r="B11" t="str">
        <f t="shared" si="0"/>
        <v>Sun City West Real Estate</v>
      </c>
      <c r="C11" t="str">
        <f t="shared" si="1"/>
        <v>S03102 - Sun City West Real Estate</v>
      </c>
      <c r="D11" s="56"/>
      <c r="E11" s="3" t="str">
        <f xml:space="preserve"> _xll.EPMOlapMemberO("[ACCOUNT].[H1].[T_MGMT_FEE]","","T_MGMT_FEE - Tenant Management Fee - Actual","","000")</f>
        <v>T_MGMT_FEE - Tenant Management Fee - Actual</v>
      </c>
      <c r="F11">
        <v>7500</v>
      </c>
      <c r="G11">
        <v>7500</v>
      </c>
      <c r="H11">
        <v>7500</v>
      </c>
      <c r="I11">
        <v>7500</v>
      </c>
      <c r="J11">
        <v>7500</v>
      </c>
      <c r="K11">
        <v>7500</v>
      </c>
      <c r="L11">
        <v>7500</v>
      </c>
      <c r="M11">
        <v>7500</v>
      </c>
      <c r="N11">
        <v>7500</v>
      </c>
      <c r="O11">
        <v>7500</v>
      </c>
      <c r="P11">
        <v>7500</v>
      </c>
      <c r="Q11">
        <v>7500</v>
      </c>
    </row>
    <row r="12" spans="1:17" x14ac:dyDescent="0.55000000000000004">
      <c r="A12" t="str">
        <f t="shared" si="0"/>
        <v>Sun City West Real Estate</v>
      </c>
      <c r="B12" t="str">
        <f t="shared" si="0"/>
        <v>Sun City West Real Estate</v>
      </c>
      <c r="C12" t="str">
        <f t="shared" si="1"/>
        <v>S03102 - Sun City West Real Estate</v>
      </c>
      <c r="D12" s="56"/>
      <c r="E12" s="2" t="str">
        <f xml:space="preserve"> _xll.EPMOlapMemberO("[ACCOUNT].[H1].[T_EBITDAR]","","T_EBITDAR - EBITDAR","","000")</f>
        <v>T_EBITDAR - EBITDAR</v>
      </c>
      <c r="F12">
        <v>15500</v>
      </c>
      <c r="G12">
        <v>19570</v>
      </c>
      <c r="H12">
        <v>21469</v>
      </c>
      <c r="I12">
        <v>4752</v>
      </c>
      <c r="J12">
        <v>13565</v>
      </c>
      <c r="K12">
        <v>18659</v>
      </c>
      <c r="L12">
        <v>36491</v>
      </c>
      <c r="M12">
        <v>49607</v>
      </c>
      <c r="N12">
        <v>60710</v>
      </c>
      <c r="O12">
        <v>48827</v>
      </c>
      <c r="P12">
        <v>44603</v>
      </c>
      <c r="Q12">
        <v>28169</v>
      </c>
    </row>
    <row r="13" spans="1:17" x14ac:dyDescent="0.55000000000000004">
      <c r="A13" t="str">
        <f t="shared" si="0"/>
        <v>Sun City West Real Estate</v>
      </c>
      <c r="B13" t="str">
        <f t="shared" si="0"/>
        <v>Sun City West Real Estate</v>
      </c>
      <c r="C13" t="str">
        <f t="shared" si="1"/>
        <v>S03102 - Sun City West Real Estate</v>
      </c>
      <c r="D13" s="92"/>
      <c r="E13" s="2" t="str">
        <f xml:space="preserve"> _xll.EPMOlapMemberO("[ACCOUNT].[H1].[T_RENT_EXP]","","T_RENT_EXP - Tenant Rent Expense","","000")</f>
        <v>T_RENT_EXP - Tenant Rent Expense</v>
      </c>
      <c r="P13">
        <v>30000</v>
      </c>
      <c r="Q13">
        <v>30000</v>
      </c>
    </row>
    <row r="14" spans="1:17" x14ac:dyDescent="0.55000000000000004">
      <c r="A14" t="str">
        <f t="shared" si="0"/>
        <v>Sun City West Real Estate</v>
      </c>
      <c r="B14" t="str">
        <f t="shared" si="0"/>
        <v>Sun City West Real Estate</v>
      </c>
      <c r="C14" t="str">
        <f t="shared" si="1"/>
        <v>S03102 - Sun City West Real Estate</v>
      </c>
      <c r="D14" s="92"/>
      <c r="E14" s="2" t="str">
        <f xml:space="preserve"> _xll.EPMOlapMemberO("[ACCOUNT].[H1].[T_COVERAGE_RENT]","","T_COVERAGE_RENT - Coverage Rent","","000")</f>
        <v>T_COVERAGE_RENT - Coverage Rent</v>
      </c>
      <c r="P14">
        <v>30000</v>
      </c>
      <c r="Q14">
        <v>30000</v>
      </c>
    </row>
    <row r="15" spans="1:17" x14ac:dyDescent="0.55000000000000004">
      <c r="A15" t="str">
        <f t="shared" si="0"/>
        <v>Sun City West Real Estate</v>
      </c>
      <c r="B15" t="str">
        <f t="shared" si="0"/>
        <v>Sun City West Real Estate</v>
      </c>
      <c r="C15" t="str">
        <f t="shared" si="1"/>
        <v>S03102 - Sun City West Real Estate</v>
      </c>
      <c r="D15" s="57"/>
    </row>
    <row r="16" spans="1:17" x14ac:dyDescent="0.55000000000000004">
      <c r="A16" t="str">
        <f t="shared" si="0"/>
        <v>Sun City West Real Estate</v>
      </c>
      <c r="B16" t="str">
        <f t="shared" si="0"/>
        <v>Sun City West Real Estate</v>
      </c>
      <c r="C16" t="str">
        <f t="shared" si="1"/>
        <v>S03102 - Sun City West Real Estate</v>
      </c>
      <c r="D16" s="57"/>
    </row>
    <row r="17" spans="1:4" x14ac:dyDescent="0.55000000000000004">
      <c r="A17" t="str">
        <f t="shared" si="0"/>
        <v>Sun City West Real Estate</v>
      </c>
      <c r="B17" t="str">
        <f t="shared" si="0"/>
        <v>Sun City West Real Estate</v>
      </c>
      <c r="C17" t="str">
        <f t="shared" si="1"/>
        <v>S03102 - Sun City West Real Estate</v>
      </c>
      <c r="D17" s="57"/>
    </row>
    <row r="18" spans="1:4" x14ac:dyDescent="0.55000000000000004">
      <c r="A18" t="str">
        <f t="shared" si="0"/>
        <v>Sun City West Real Estate</v>
      </c>
      <c r="B18" t="str">
        <f t="shared" si="0"/>
        <v>Sun City West Real Estate</v>
      </c>
      <c r="C18" t="str">
        <f t="shared" si="1"/>
        <v>S03102 - Sun City West Real Estate</v>
      </c>
      <c r="D18" s="57"/>
    </row>
    <row r="19" spans="1:4" x14ac:dyDescent="0.55000000000000004">
      <c r="A19" t="str">
        <f t="shared" si="0"/>
        <v>Sun City West Real Estate</v>
      </c>
      <c r="B19" t="str">
        <f t="shared" si="0"/>
        <v>Sun City West Real Estate</v>
      </c>
      <c r="C19" t="str">
        <f t="shared" si="1"/>
        <v>S03102 - Sun City West Real Estate</v>
      </c>
      <c r="D19" s="57"/>
    </row>
    <row r="20" spans="1:4" x14ac:dyDescent="0.55000000000000004">
      <c r="A20" t="str">
        <f t="shared" si="0"/>
        <v>Sun City West Real Estate</v>
      </c>
      <c r="B20" t="str">
        <f t="shared" si="0"/>
        <v>Sun City West Real Estate</v>
      </c>
      <c r="C20" t="str">
        <f t="shared" si="1"/>
        <v>S03102 - Sun City West Real Estate</v>
      </c>
      <c r="D20" s="57"/>
    </row>
    <row r="21" spans="1:4" x14ac:dyDescent="0.55000000000000004">
      <c r="A21" t="str">
        <f t="shared" si="0"/>
        <v>Sun City West Real Estate</v>
      </c>
      <c r="B21" t="str">
        <f t="shared" si="0"/>
        <v>Sun City West Real Estate</v>
      </c>
      <c r="C21" t="str">
        <f t="shared" si="1"/>
        <v>S03102 - Sun City West Real Estate</v>
      </c>
      <c r="D21" s="57"/>
    </row>
    <row r="22" spans="1:4" x14ac:dyDescent="0.55000000000000004">
      <c r="A22" t="str">
        <f t="shared" si="0"/>
        <v>Sun City West Real Estate</v>
      </c>
      <c r="B22" t="str">
        <f t="shared" si="0"/>
        <v>Sun City West Real Estate</v>
      </c>
      <c r="C22" t="str">
        <f t="shared" si="1"/>
        <v>S03102 - Sun City West Real Estate</v>
      </c>
      <c r="D22" s="57"/>
    </row>
    <row r="23" spans="1:4" x14ac:dyDescent="0.55000000000000004">
      <c r="A23" t="str">
        <f t="shared" si="0"/>
        <v>Sun City West Real Estate</v>
      </c>
      <c r="B23" t="str">
        <f t="shared" si="0"/>
        <v>Sun City West Real Estate</v>
      </c>
      <c r="C23" t="str">
        <f t="shared" si="1"/>
        <v>S03102 - Sun City West Real Estate</v>
      </c>
      <c r="D23" s="57"/>
    </row>
    <row r="24" spans="1:4" x14ac:dyDescent="0.55000000000000004">
      <c r="A24" t="str">
        <f t="shared" si="0"/>
        <v>Sun City West Real Estate</v>
      </c>
      <c r="B24" t="str">
        <f t="shared" si="0"/>
        <v>Sun City West Real Estate</v>
      </c>
      <c r="C24" t="str">
        <f t="shared" si="1"/>
        <v>S03102 - Sun City West Real Estate</v>
      </c>
      <c r="D24" s="57"/>
    </row>
    <row r="25" spans="1:4" x14ac:dyDescent="0.55000000000000004">
      <c r="A25" t="str">
        <f t="shared" si="0"/>
        <v>Sun City West Real Estate</v>
      </c>
      <c r="B25" t="str">
        <f t="shared" si="0"/>
        <v>Sun City West Real Estate</v>
      </c>
      <c r="C25" t="str">
        <f t="shared" si="1"/>
        <v>S03102 - Sun City West Real Estate</v>
      </c>
      <c r="D25" s="57"/>
    </row>
    <row r="26" spans="1:4" x14ac:dyDescent="0.55000000000000004">
      <c r="A26" t="str">
        <f t="shared" si="0"/>
        <v>Sun City West Real Estate</v>
      </c>
      <c r="B26" t="str">
        <f t="shared" si="0"/>
        <v>Sun City West Real Estate</v>
      </c>
      <c r="C26" t="str">
        <f t="shared" si="1"/>
        <v>S03102 - Sun City West Real Estate</v>
      </c>
      <c r="D26" s="57"/>
    </row>
    <row r="27" spans="1:4" x14ac:dyDescent="0.55000000000000004">
      <c r="A27" t="str">
        <f t="shared" si="0"/>
        <v>Sun City West Real Estate</v>
      </c>
      <c r="B27" t="str">
        <f t="shared" si="0"/>
        <v>Sun City West Real Estate</v>
      </c>
      <c r="C27" t="str">
        <f t="shared" si="1"/>
        <v>S03102 - Sun City West Real Estate</v>
      </c>
      <c r="D27" s="57"/>
    </row>
    <row r="28" spans="1:4" x14ac:dyDescent="0.55000000000000004">
      <c r="A28" t="str">
        <f t="shared" si="0"/>
        <v>Sun City West Real Estate</v>
      </c>
      <c r="B28" t="str">
        <f t="shared" si="0"/>
        <v>Sun City West Real Estate</v>
      </c>
      <c r="C28" t="str">
        <f t="shared" si="1"/>
        <v>S03102 - Sun City West Real Estate</v>
      </c>
      <c r="D28" s="57"/>
    </row>
    <row r="29" spans="1:4" x14ac:dyDescent="0.55000000000000004">
      <c r="A29" t="str">
        <f t="shared" si="0"/>
        <v>Sun City West Real Estate</v>
      </c>
      <c r="B29" t="str">
        <f t="shared" si="0"/>
        <v>Sun City West Real Estate</v>
      </c>
      <c r="C29" t="str">
        <f t="shared" si="1"/>
        <v>S03102 - Sun City West Real Estate</v>
      </c>
      <c r="D29" s="57"/>
    </row>
    <row r="30" spans="1:4" x14ac:dyDescent="0.55000000000000004">
      <c r="A30" t="str">
        <f t="shared" si="0"/>
        <v>Sun City West Real Estate</v>
      </c>
      <c r="B30" t="str">
        <f t="shared" si="0"/>
        <v>Sun City West Real Estate</v>
      </c>
      <c r="C30" t="str">
        <f t="shared" si="1"/>
        <v>S03102 - Sun City West Real Estate</v>
      </c>
      <c r="D30" s="57"/>
    </row>
    <row r="31" spans="1:4" x14ac:dyDescent="0.55000000000000004">
      <c r="A31" t="str">
        <f t="shared" si="0"/>
        <v>Sun City West Real Estate</v>
      </c>
      <c r="B31" t="str">
        <f t="shared" si="0"/>
        <v>Sun City West Real Estate</v>
      </c>
      <c r="C31" t="str">
        <f t="shared" si="1"/>
        <v>S03102 - Sun City West Real Estate</v>
      </c>
      <c r="D31" s="57"/>
    </row>
    <row r="32" spans="1:4" x14ac:dyDescent="0.55000000000000004">
      <c r="A32" t="str">
        <f t="shared" si="0"/>
        <v>Sun City West Real Estate</v>
      </c>
      <c r="B32" t="str">
        <f t="shared" si="0"/>
        <v>Sun City West Real Estate</v>
      </c>
      <c r="C32" t="str">
        <f t="shared" si="1"/>
        <v>S03102 - Sun City West Real Estate</v>
      </c>
      <c r="D32" s="57"/>
    </row>
    <row r="33" spans="1:4" x14ac:dyDescent="0.55000000000000004">
      <c r="A33" t="str">
        <f t="shared" si="0"/>
        <v>Sun City West Real Estate</v>
      </c>
      <c r="B33" t="str">
        <f t="shared" si="0"/>
        <v>Sun City West Real Estate</v>
      </c>
      <c r="C33" t="str">
        <f t="shared" si="1"/>
        <v>S03102 - Sun City West Real Estate</v>
      </c>
      <c r="D33" s="57"/>
    </row>
    <row r="34" spans="1:4" x14ac:dyDescent="0.55000000000000004">
      <c r="A34" t="str">
        <f t="shared" si="0"/>
        <v>Sun City West Real Estate</v>
      </c>
      <c r="B34" t="str">
        <f t="shared" si="0"/>
        <v>Sun City West Real Estate</v>
      </c>
      <c r="C34" t="str">
        <f t="shared" si="1"/>
        <v>S03102 - Sun City West Real Estate</v>
      </c>
      <c r="D34" s="57"/>
    </row>
    <row r="35" spans="1:4" x14ac:dyDescent="0.55000000000000004">
      <c r="A35" t="str">
        <f t="shared" si="0"/>
        <v>Sun City West Real Estate</v>
      </c>
      <c r="B35" t="str">
        <f t="shared" si="0"/>
        <v>Sun City West Real Estate</v>
      </c>
      <c r="C35" t="str">
        <f t="shared" si="1"/>
        <v>S03102 - Sun City West Real Estate</v>
      </c>
      <c r="D35" s="57"/>
    </row>
    <row r="36" spans="1:4" x14ac:dyDescent="0.55000000000000004">
      <c r="A36" t="str">
        <f t="shared" si="0"/>
        <v>Sun City West Real Estate</v>
      </c>
      <c r="B36" t="str">
        <f t="shared" si="0"/>
        <v>Sun City West Real Estate</v>
      </c>
      <c r="C36" t="str">
        <f t="shared" si="1"/>
        <v>S03102 - Sun City West Real Estate</v>
      </c>
      <c r="D36" s="57"/>
    </row>
    <row r="37" spans="1:4" x14ac:dyDescent="0.55000000000000004">
      <c r="A37" t="str">
        <f t="shared" si="0"/>
        <v>Sun City West Real Estate</v>
      </c>
      <c r="B37" t="str">
        <f t="shared" si="0"/>
        <v>Sun City West Real Estate</v>
      </c>
      <c r="C37" t="str">
        <f t="shared" si="1"/>
        <v>S03102 - Sun City West Real Estate</v>
      </c>
      <c r="D37" s="57"/>
    </row>
    <row r="38" spans="1:4" x14ac:dyDescent="0.55000000000000004">
      <c r="A38" t="str">
        <f t="shared" si="0"/>
        <v>Sun City West Real Estate</v>
      </c>
      <c r="B38" t="str">
        <f t="shared" si="0"/>
        <v>Sun City West Real Estate</v>
      </c>
      <c r="C38" t="str">
        <f t="shared" si="1"/>
        <v>S03102 - Sun City West Real Estate</v>
      </c>
      <c r="D38" s="57"/>
    </row>
    <row r="39" spans="1:4" x14ac:dyDescent="0.55000000000000004">
      <c r="A39" t="str">
        <f t="shared" si="0"/>
        <v>Sun City West Real Estate</v>
      </c>
      <c r="B39" t="str">
        <f t="shared" si="0"/>
        <v>Sun City West Real Estate</v>
      </c>
      <c r="C39" t="str">
        <f t="shared" si="1"/>
        <v>S03102 - Sun City West Real Estate</v>
      </c>
      <c r="D39" s="57"/>
    </row>
    <row r="40" spans="1:4" x14ac:dyDescent="0.55000000000000004">
      <c r="A40" t="str">
        <f t="shared" si="0"/>
        <v>Sun City West Real Estate</v>
      </c>
      <c r="B40" t="str">
        <f t="shared" si="0"/>
        <v>Sun City West Real Estate</v>
      </c>
      <c r="C40" t="str">
        <f t="shared" si="1"/>
        <v>S03102 - Sun City West Real Estate</v>
      </c>
      <c r="D40" s="57"/>
    </row>
    <row r="41" spans="1:4" x14ac:dyDescent="0.55000000000000004">
      <c r="A41" t="str">
        <f t="shared" si="0"/>
        <v>Sun City West Real Estate</v>
      </c>
      <c r="B41" t="str">
        <f t="shared" si="0"/>
        <v>Sun City West Real Estate</v>
      </c>
      <c r="C41" t="str">
        <f t="shared" si="1"/>
        <v>S03102 - Sun City West Real Estate</v>
      </c>
      <c r="D41" s="57"/>
    </row>
    <row r="42" spans="1:4" x14ac:dyDescent="0.55000000000000004">
      <c r="A42" t="str">
        <f t="shared" si="0"/>
        <v>Sun City West Real Estate</v>
      </c>
      <c r="B42" t="str">
        <f t="shared" si="0"/>
        <v>Sun City West Real Estate</v>
      </c>
      <c r="C42" t="str">
        <f t="shared" si="1"/>
        <v>S03102 - Sun City West Real Estate</v>
      </c>
      <c r="D42" s="57"/>
    </row>
    <row r="43" spans="1:4" x14ac:dyDescent="0.55000000000000004">
      <c r="A43" t="str">
        <f t="shared" si="0"/>
        <v>Sun City West Real Estate</v>
      </c>
      <c r="B43" t="str">
        <f t="shared" si="0"/>
        <v>Sun City West Real Estate</v>
      </c>
      <c r="C43" t="str">
        <f t="shared" si="1"/>
        <v>S03102 - Sun City West Real Estate</v>
      </c>
      <c r="D43" s="57"/>
    </row>
    <row r="44" spans="1:4" x14ac:dyDescent="0.55000000000000004">
      <c r="A44" t="str">
        <f t="shared" si="0"/>
        <v>Sun City West Real Estate</v>
      </c>
      <c r="B44" t="str">
        <f t="shared" si="0"/>
        <v>Sun City West Real Estate</v>
      </c>
      <c r="C44" t="str">
        <f t="shared" si="1"/>
        <v>S03102 - Sun City West Real Estate</v>
      </c>
      <c r="D44" s="57"/>
    </row>
    <row r="45" spans="1:4" x14ac:dyDescent="0.55000000000000004">
      <c r="A45" t="str">
        <f t="shared" si="0"/>
        <v>Sun City West Real Estate</v>
      </c>
      <c r="B45" t="str">
        <f t="shared" si="0"/>
        <v>Sun City West Real Estate</v>
      </c>
      <c r="C45" t="str">
        <f t="shared" si="1"/>
        <v>S03102 - Sun City West Real Estate</v>
      </c>
      <c r="D45" s="57"/>
    </row>
    <row r="46" spans="1:4" x14ac:dyDescent="0.55000000000000004">
      <c r="A46" t="str">
        <f t="shared" si="0"/>
        <v>Sun City West Real Estate</v>
      </c>
      <c r="B46" t="str">
        <f t="shared" si="0"/>
        <v>Sun City West Real Estate</v>
      </c>
      <c r="C46" t="str">
        <f t="shared" si="1"/>
        <v>S03102 - Sun City West Real Estate</v>
      </c>
      <c r="D46" s="57"/>
    </row>
    <row r="47" spans="1:4" x14ac:dyDescent="0.55000000000000004">
      <c r="A47" t="str">
        <f t="shared" si="0"/>
        <v>Sun City West Real Estate</v>
      </c>
      <c r="B47" t="str">
        <f t="shared" si="0"/>
        <v>Sun City West Real Estate</v>
      </c>
      <c r="C47" t="str">
        <f t="shared" si="1"/>
        <v>S03102 - Sun City West Real Estate</v>
      </c>
      <c r="D47" s="57"/>
    </row>
    <row r="48" spans="1:4" x14ac:dyDescent="0.55000000000000004">
      <c r="A48" t="str">
        <f t="shared" si="0"/>
        <v>Sun City West Real Estate</v>
      </c>
      <c r="B48" t="str">
        <f t="shared" si="0"/>
        <v>Sun City West Real Estate</v>
      </c>
      <c r="C48" t="str">
        <f t="shared" si="1"/>
        <v>S03102 - Sun City West Real Estate</v>
      </c>
      <c r="D48" s="57"/>
    </row>
    <row r="49" spans="1:4" x14ac:dyDescent="0.55000000000000004">
      <c r="A49" t="str">
        <f t="shared" si="0"/>
        <v>Sun City West Real Estate</v>
      </c>
      <c r="B49" t="str">
        <f t="shared" si="0"/>
        <v>Sun City West Real Estate</v>
      </c>
      <c r="C49" t="str">
        <f t="shared" si="1"/>
        <v>S03102 - Sun City West Real Estate</v>
      </c>
      <c r="D49" s="57"/>
    </row>
    <row r="50" spans="1:4" x14ac:dyDescent="0.55000000000000004">
      <c r="A50" t="str">
        <f t="shared" si="0"/>
        <v>Sun City West Real Estate</v>
      </c>
      <c r="B50" t="str">
        <f t="shared" si="0"/>
        <v>Sun City West Real Estate</v>
      </c>
      <c r="C50" t="str">
        <f t="shared" si="1"/>
        <v>S03102 - Sun City West Real Estate</v>
      </c>
      <c r="D50" s="57"/>
    </row>
    <row r="51" spans="1:4" x14ac:dyDescent="0.55000000000000004">
      <c r="A51" t="str">
        <f t="shared" si="0"/>
        <v>Sun City West Real Estate</v>
      </c>
      <c r="B51" t="str">
        <f t="shared" si="0"/>
        <v>Sun City West Real Estate</v>
      </c>
      <c r="C51" t="str">
        <f t="shared" si="1"/>
        <v>S03102 - Sun City West Real Estate</v>
      </c>
      <c r="D51" s="57"/>
    </row>
    <row r="52" spans="1:4" x14ac:dyDescent="0.55000000000000004">
      <c r="A52" t="str">
        <f t="shared" si="0"/>
        <v>Sun City West Real Estate</v>
      </c>
      <c r="B52" t="str">
        <f t="shared" si="0"/>
        <v>Sun City West Real Estate</v>
      </c>
      <c r="C52" t="str">
        <f t="shared" si="1"/>
        <v>S03102 - Sun City West Real Estate</v>
      </c>
      <c r="D52" s="57"/>
    </row>
    <row r="53" spans="1:4" x14ac:dyDescent="0.55000000000000004">
      <c r="A53" t="str">
        <f t="shared" si="0"/>
        <v>Sun City West Real Estate</v>
      </c>
      <c r="B53" t="str">
        <f t="shared" si="0"/>
        <v>Sun City West Real Estate</v>
      </c>
      <c r="C53" t="str">
        <f t="shared" si="1"/>
        <v>S03102 - Sun City West Real Estate</v>
      </c>
      <c r="D53" s="57"/>
    </row>
    <row r="54" spans="1:4" x14ac:dyDescent="0.55000000000000004">
      <c r="A54" t="str">
        <f t="shared" si="0"/>
        <v>Sun City West Real Estate</v>
      </c>
      <c r="B54" t="str">
        <f t="shared" si="0"/>
        <v>Sun City West Real Estate</v>
      </c>
      <c r="C54" t="str">
        <f t="shared" si="1"/>
        <v>S03102 - Sun City West Real Estate</v>
      </c>
      <c r="D54" s="57"/>
    </row>
    <row r="55" spans="1:4" x14ac:dyDescent="0.55000000000000004">
      <c r="A55" t="str">
        <f t="shared" si="0"/>
        <v>Sun City West Real Estate</v>
      </c>
      <c r="B55" t="str">
        <f t="shared" si="0"/>
        <v>Sun City West Real Estate</v>
      </c>
      <c r="C55" t="str">
        <f t="shared" si="1"/>
        <v>S03102 - Sun City West Real Estate</v>
      </c>
      <c r="D55" s="57"/>
    </row>
    <row r="56" spans="1:4" x14ac:dyDescent="0.55000000000000004">
      <c r="A56" t="str">
        <f t="shared" si="0"/>
        <v>Sun City West Real Estate</v>
      </c>
      <c r="B56" t="str">
        <f t="shared" si="0"/>
        <v>Sun City West Real Estate</v>
      </c>
      <c r="C56" t="str">
        <f t="shared" si="1"/>
        <v>S03102 - Sun City West Real Estate</v>
      </c>
      <c r="D56" s="57"/>
    </row>
    <row r="57" spans="1:4" x14ac:dyDescent="0.55000000000000004">
      <c r="A57" t="str">
        <f t="shared" si="0"/>
        <v>Sun City West Real Estate</v>
      </c>
      <c r="B57" t="str">
        <f t="shared" si="0"/>
        <v>Sun City West Real Estate</v>
      </c>
      <c r="C57" t="str">
        <f t="shared" si="1"/>
        <v>S03102 - Sun City West Real Estate</v>
      </c>
      <c r="D57" s="57"/>
    </row>
    <row r="58" spans="1:4" x14ac:dyDescent="0.55000000000000004">
      <c r="A58" t="str">
        <f t="shared" si="0"/>
        <v>Sun City West Real Estate</v>
      </c>
      <c r="B58" t="str">
        <f t="shared" si="0"/>
        <v>Sun City West Real Estate</v>
      </c>
      <c r="C58" t="str">
        <f t="shared" si="1"/>
        <v>S03102 - Sun City West Real Estate</v>
      </c>
      <c r="D58" s="57"/>
    </row>
    <row r="59" spans="1:4" x14ac:dyDescent="0.55000000000000004">
      <c r="A59" t="str">
        <f t="shared" si="0"/>
        <v>Sun City West Real Estate</v>
      </c>
      <c r="B59" t="str">
        <f t="shared" si="0"/>
        <v>Sun City West Real Estate</v>
      </c>
      <c r="C59" t="str">
        <f t="shared" si="1"/>
        <v>S03102 - Sun City West Real Estate</v>
      </c>
      <c r="D59" s="57"/>
    </row>
    <row r="60" spans="1:4" x14ac:dyDescent="0.55000000000000004">
      <c r="A60" t="str">
        <f t="shared" si="0"/>
        <v>Sun City West Real Estate</v>
      </c>
      <c r="B60" t="str">
        <f t="shared" si="0"/>
        <v>Sun City West Real Estate</v>
      </c>
      <c r="C60" t="str">
        <f t="shared" si="1"/>
        <v>S03102 - Sun City West Real Estate</v>
      </c>
      <c r="D60" s="57"/>
    </row>
    <row r="61" spans="1:4" x14ac:dyDescent="0.55000000000000004">
      <c r="A61" t="str">
        <f t="shared" si="0"/>
        <v>Sun City West Real Estate</v>
      </c>
      <c r="B61" t="str">
        <f t="shared" si="0"/>
        <v>Sun City West Real Estate</v>
      </c>
      <c r="C61" t="str">
        <f t="shared" si="1"/>
        <v>S03102 - Sun City West Real Estate</v>
      </c>
      <c r="D61" s="57"/>
    </row>
    <row r="62" spans="1:4" x14ac:dyDescent="0.55000000000000004">
      <c r="A62" t="str">
        <f t="shared" si="0"/>
        <v>Sun City West Real Estate</v>
      </c>
      <c r="B62" t="str">
        <f t="shared" si="0"/>
        <v>Sun City West Real Estate</v>
      </c>
      <c r="C62" t="str">
        <f t="shared" si="1"/>
        <v>S03102 - Sun City West Real Estate</v>
      </c>
      <c r="D62" s="57"/>
    </row>
    <row r="63" spans="1:4" x14ac:dyDescent="0.55000000000000004">
      <c r="A63" t="str">
        <f t="shared" si="0"/>
        <v>Sun City West Real Estate</v>
      </c>
      <c r="B63" t="str">
        <f t="shared" si="0"/>
        <v>Sun City West Real Estate</v>
      </c>
      <c r="C63" t="str">
        <f t="shared" si="1"/>
        <v>S03102 - Sun City West Real Estate</v>
      </c>
      <c r="D63" s="57"/>
    </row>
    <row r="64" spans="1:4" x14ac:dyDescent="0.55000000000000004">
      <c r="A64" t="str">
        <f t="shared" si="0"/>
        <v>Sun City West Real Estate</v>
      </c>
      <c r="B64" t="str">
        <f t="shared" si="0"/>
        <v>Sun City West Real Estate</v>
      </c>
      <c r="C64" t="str">
        <f t="shared" si="1"/>
        <v>S03102 - Sun City West Real Estate</v>
      </c>
      <c r="D64" s="57"/>
    </row>
    <row r="65" spans="1:4" x14ac:dyDescent="0.55000000000000004">
      <c r="A65" t="str">
        <f t="shared" si="0"/>
        <v>Sun City West Real Estate</v>
      </c>
      <c r="B65" t="str">
        <f t="shared" si="0"/>
        <v>Sun City West Real Estate</v>
      </c>
      <c r="C65" t="str">
        <f t="shared" si="1"/>
        <v>S03102 - Sun City West Real Estate</v>
      </c>
      <c r="D65" s="57"/>
    </row>
    <row r="66" spans="1:4" x14ac:dyDescent="0.55000000000000004">
      <c r="A66" t="str">
        <f t="shared" si="0"/>
        <v>Sun City West Real Estate</v>
      </c>
      <c r="B66" t="str">
        <f t="shared" si="0"/>
        <v>Sun City West Real Estate</v>
      </c>
      <c r="C66" t="str">
        <f t="shared" si="1"/>
        <v>S03102 - Sun City West Real Estate</v>
      </c>
    </row>
    <row r="67" spans="1:4" x14ac:dyDescent="0.55000000000000004">
      <c r="A67" t="str">
        <f t="shared" si="0"/>
        <v>Sun City West Real Estate</v>
      </c>
      <c r="B67" t="str">
        <f t="shared" si="0"/>
        <v>Sun City West Real Estate</v>
      </c>
      <c r="C67" t="str">
        <f t="shared" si="1"/>
        <v>S03102 - Sun City West Real Estate</v>
      </c>
    </row>
    <row r="68" spans="1:4" x14ac:dyDescent="0.55000000000000004">
      <c r="A68" t="str">
        <f t="shared" si="0"/>
        <v>Sun City West Real Estate</v>
      </c>
      <c r="B68" t="str">
        <f t="shared" si="0"/>
        <v>Sun City West Real Estate</v>
      </c>
      <c r="C68" t="str">
        <f t="shared" si="1"/>
        <v>S03102 - Sun City West Real Estate</v>
      </c>
    </row>
    <row r="69" spans="1:4" x14ac:dyDescent="0.55000000000000004">
      <c r="A69" t="str">
        <f t="shared" si="0"/>
        <v>Sun City West Real Estate</v>
      </c>
      <c r="B69" t="str">
        <f t="shared" si="0"/>
        <v>Sun City West Real Estate</v>
      </c>
      <c r="C69" t="str">
        <f t="shared" si="1"/>
        <v>S03102 - Sun City West Real Estate</v>
      </c>
    </row>
    <row r="70" spans="1:4" x14ac:dyDescent="0.55000000000000004">
      <c r="A70" t="str">
        <f t="shared" ref="A70:B133" si="2">MID($C70,FIND("- ",$C70)+2,10000)</f>
        <v>Sun City West Real Estate</v>
      </c>
      <c r="B70" t="str">
        <f t="shared" si="2"/>
        <v>Sun City West Real Estate</v>
      </c>
      <c r="C70" t="str">
        <f t="shared" ref="C70:C133" si="3">IF(D70&lt;&gt;"",D70,C69)</f>
        <v>S03102 - Sun City West Real Estate</v>
      </c>
    </row>
    <row r="71" spans="1:4" x14ac:dyDescent="0.55000000000000004">
      <c r="A71" t="str">
        <f t="shared" si="2"/>
        <v>Sun City West Real Estate</v>
      </c>
      <c r="B71" t="str">
        <f t="shared" si="2"/>
        <v>Sun City West Real Estate</v>
      </c>
      <c r="C71" t="str">
        <f t="shared" si="3"/>
        <v>S03102 - Sun City West Real Estate</v>
      </c>
    </row>
    <row r="72" spans="1:4" x14ac:dyDescent="0.55000000000000004">
      <c r="A72" t="str">
        <f t="shared" si="2"/>
        <v>Sun City West Real Estate</v>
      </c>
      <c r="B72" t="str">
        <f t="shared" si="2"/>
        <v>Sun City West Real Estate</v>
      </c>
      <c r="C72" t="str">
        <f t="shared" si="3"/>
        <v>S03102 - Sun City West Real Estate</v>
      </c>
    </row>
    <row r="73" spans="1:4" x14ac:dyDescent="0.55000000000000004">
      <c r="A73" t="str">
        <f t="shared" si="2"/>
        <v>Sun City West Real Estate</v>
      </c>
      <c r="B73" t="str">
        <f t="shared" si="2"/>
        <v>Sun City West Real Estate</v>
      </c>
      <c r="C73" t="str">
        <f t="shared" si="3"/>
        <v>S03102 - Sun City West Real Estate</v>
      </c>
    </row>
    <row r="74" spans="1:4" x14ac:dyDescent="0.55000000000000004">
      <c r="A74" t="str">
        <f t="shared" si="2"/>
        <v>Sun City West Real Estate</v>
      </c>
      <c r="B74" t="str">
        <f t="shared" si="2"/>
        <v>Sun City West Real Estate</v>
      </c>
      <c r="C74" t="str">
        <f t="shared" si="3"/>
        <v>S03102 - Sun City West Real Estate</v>
      </c>
    </row>
    <row r="75" spans="1:4" x14ac:dyDescent="0.55000000000000004">
      <c r="A75" t="str">
        <f t="shared" si="2"/>
        <v>Sun City West Real Estate</v>
      </c>
      <c r="B75" t="str">
        <f t="shared" si="2"/>
        <v>Sun City West Real Estate</v>
      </c>
      <c r="C75" t="str">
        <f t="shared" si="3"/>
        <v>S03102 - Sun City West Real Estate</v>
      </c>
    </row>
    <row r="76" spans="1:4" x14ac:dyDescent="0.55000000000000004">
      <c r="A76" t="str">
        <f t="shared" si="2"/>
        <v>Sun City West Real Estate</v>
      </c>
      <c r="B76" t="str">
        <f t="shared" si="2"/>
        <v>Sun City West Real Estate</v>
      </c>
      <c r="C76" t="str">
        <f t="shared" si="3"/>
        <v>S03102 - Sun City West Real Estate</v>
      </c>
    </row>
    <row r="77" spans="1:4" x14ac:dyDescent="0.55000000000000004">
      <c r="A77" t="str">
        <f t="shared" si="2"/>
        <v>Sun City West Real Estate</v>
      </c>
      <c r="B77" t="str">
        <f t="shared" si="2"/>
        <v>Sun City West Real Estate</v>
      </c>
      <c r="C77" t="str">
        <f t="shared" si="3"/>
        <v>S03102 - Sun City West Real Estate</v>
      </c>
    </row>
    <row r="78" spans="1:4" x14ac:dyDescent="0.55000000000000004">
      <c r="A78" t="str">
        <f t="shared" si="2"/>
        <v>Sun City West Real Estate</v>
      </c>
      <c r="B78" t="str">
        <f t="shared" si="2"/>
        <v>Sun City West Real Estate</v>
      </c>
      <c r="C78" t="str">
        <f t="shared" si="3"/>
        <v>S03102 - Sun City West Real Estate</v>
      </c>
    </row>
    <row r="79" spans="1:4" x14ac:dyDescent="0.55000000000000004">
      <c r="A79" t="str">
        <f t="shared" si="2"/>
        <v>Sun City West Real Estate</v>
      </c>
      <c r="B79" t="str">
        <f t="shared" si="2"/>
        <v>Sun City West Real Estate</v>
      </c>
      <c r="C79" t="str">
        <f t="shared" si="3"/>
        <v>S03102 - Sun City West Real Estate</v>
      </c>
    </row>
    <row r="80" spans="1:4" x14ac:dyDescent="0.55000000000000004">
      <c r="A80" t="str">
        <f t="shared" si="2"/>
        <v>Sun City West Real Estate</v>
      </c>
      <c r="B80" t="str">
        <f t="shared" si="2"/>
        <v>Sun City West Real Estate</v>
      </c>
      <c r="C80" t="str">
        <f t="shared" si="3"/>
        <v>S03102 - Sun City West Real Estate</v>
      </c>
    </row>
    <row r="81" spans="1:3" x14ac:dyDescent="0.55000000000000004">
      <c r="A81" t="str">
        <f t="shared" si="2"/>
        <v>Sun City West Real Estate</v>
      </c>
      <c r="B81" t="str">
        <f t="shared" si="2"/>
        <v>Sun City West Real Estate</v>
      </c>
      <c r="C81" t="str">
        <f t="shared" si="3"/>
        <v>S03102 - Sun City West Real Estate</v>
      </c>
    </row>
    <row r="82" spans="1:3" x14ac:dyDescent="0.55000000000000004">
      <c r="A82" t="str">
        <f t="shared" si="2"/>
        <v>Sun City West Real Estate</v>
      </c>
      <c r="B82" t="str">
        <f t="shared" si="2"/>
        <v>Sun City West Real Estate</v>
      </c>
      <c r="C82" t="str">
        <f t="shared" si="3"/>
        <v>S03102 - Sun City West Real Estate</v>
      </c>
    </row>
    <row r="83" spans="1:3" x14ac:dyDescent="0.55000000000000004">
      <c r="A83" t="str">
        <f t="shared" si="2"/>
        <v>Sun City West Real Estate</v>
      </c>
      <c r="B83" t="str">
        <f t="shared" si="2"/>
        <v>Sun City West Real Estate</v>
      </c>
      <c r="C83" t="str">
        <f t="shared" si="3"/>
        <v>S03102 - Sun City West Real Estate</v>
      </c>
    </row>
    <row r="84" spans="1:3" x14ac:dyDescent="0.55000000000000004">
      <c r="A84" t="str">
        <f t="shared" si="2"/>
        <v>Sun City West Real Estate</v>
      </c>
      <c r="B84" t="str">
        <f t="shared" si="2"/>
        <v>Sun City West Real Estate</v>
      </c>
      <c r="C84" t="str">
        <f t="shared" si="3"/>
        <v>S03102 - Sun City West Real Estate</v>
      </c>
    </row>
    <row r="85" spans="1:3" x14ac:dyDescent="0.55000000000000004">
      <c r="A85" t="str">
        <f t="shared" si="2"/>
        <v>Sun City West Real Estate</v>
      </c>
      <c r="B85" t="str">
        <f t="shared" si="2"/>
        <v>Sun City West Real Estate</v>
      </c>
      <c r="C85" t="str">
        <f t="shared" si="3"/>
        <v>S03102 - Sun City West Real Estate</v>
      </c>
    </row>
    <row r="86" spans="1:3" x14ac:dyDescent="0.55000000000000004">
      <c r="A86" t="str">
        <f t="shared" si="2"/>
        <v>Sun City West Real Estate</v>
      </c>
      <c r="B86" t="str">
        <f t="shared" si="2"/>
        <v>Sun City West Real Estate</v>
      </c>
      <c r="C86" t="str">
        <f t="shared" si="3"/>
        <v>S03102 - Sun City West Real Estate</v>
      </c>
    </row>
    <row r="87" spans="1:3" x14ac:dyDescent="0.55000000000000004">
      <c r="A87" t="str">
        <f t="shared" si="2"/>
        <v>Sun City West Real Estate</v>
      </c>
      <c r="B87" t="str">
        <f t="shared" si="2"/>
        <v>Sun City West Real Estate</v>
      </c>
      <c r="C87" t="str">
        <f t="shared" si="3"/>
        <v>S03102 - Sun City West Real Estate</v>
      </c>
    </row>
    <row r="88" spans="1:3" x14ac:dyDescent="0.55000000000000004">
      <c r="A88" t="str">
        <f t="shared" si="2"/>
        <v>Sun City West Real Estate</v>
      </c>
      <c r="B88" t="str">
        <f t="shared" si="2"/>
        <v>Sun City West Real Estate</v>
      </c>
      <c r="C88" t="str">
        <f t="shared" si="3"/>
        <v>S03102 - Sun City West Real Estate</v>
      </c>
    </row>
    <row r="89" spans="1:3" x14ac:dyDescent="0.55000000000000004">
      <c r="A89" t="str">
        <f t="shared" si="2"/>
        <v>Sun City West Real Estate</v>
      </c>
      <c r="B89" t="str">
        <f t="shared" si="2"/>
        <v>Sun City West Real Estate</v>
      </c>
      <c r="C89" t="str">
        <f t="shared" si="3"/>
        <v>S03102 - Sun City West Real Estate</v>
      </c>
    </row>
    <row r="90" spans="1:3" x14ac:dyDescent="0.55000000000000004">
      <c r="A90" t="str">
        <f t="shared" si="2"/>
        <v>Sun City West Real Estate</v>
      </c>
      <c r="B90" t="str">
        <f t="shared" si="2"/>
        <v>Sun City West Real Estate</v>
      </c>
      <c r="C90" t="str">
        <f t="shared" si="3"/>
        <v>S03102 - Sun City West Real Estate</v>
      </c>
    </row>
    <row r="91" spans="1:3" x14ac:dyDescent="0.55000000000000004">
      <c r="A91" t="str">
        <f t="shared" si="2"/>
        <v>Sun City West Real Estate</v>
      </c>
      <c r="B91" t="str">
        <f t="shared" si="2"/>
        <v>Sun City West Real Estate</v>
      </c>
      <c r="C91" t="str">
        <f t="shared" si="3"/>
        <v>S03102 - Sun City West Real Estate</v>
      </c>
    </row>
    <row r="92" spans="1:3" x14ac:dyDescent="0.55000000000000004">
      <c r="A92" t="str">
        <f t="shared" si="2"/>
        <v>Sun City West Real Estate</v>
      </c>
      <c r="B92" t="str">
        <f t="shared" si="2"/>
        <v>Sun City West Real Estate</v>
      </c>
      <c r="C92" t="str">
        <f t="shared" si="3"/>
        <v>S03102 - Sun City West Real Estate</v>
      </c>
    </row>
    <row r="93" spans="1:3" x14ac:dyDescent="0.55000000000000004">
      <c r="A93" t="str">
        <f t="shared" si="2"/>
        <v>Sun City West Real Estate</v>
      </c>
      <c r="B93" t="str">
        <f t="shared" si="2"/>
        <v>Sun City West Real Estate</v>
      </c>
      <c r="C93" t="str">
        <f t="shared" si="3"/>
        <v>S03102 - Sun City West Real Estate</v>
      </c>
    </row>
    <row r="94" spans="1:3" x14ac:dyDescent="0.55000000000000004">
      <c r="A94" t="str">
        <f t="shared" si="2"/>
        <v>Sun City West Real Estate</v>
      </c>
      <c r="B94" t="str">
        <f t="shared" si="2"/>
        <v>Sun City West Real Estate</v>
      </c>
      <c r="C94" t="str">
        <f t="shared" si="3"/>
        <v>S03102 - Sun City West Real Estate</v>
      </c>
    </row>
    <row r="95" spans="1:3" x14ac:dyDescent="0.55000000000000004">
      <c r="A95" t="str">
        <f t="shared" si="2"/>
        <v>Sun City West Real Estate</v>
      </c>
      <c r="B95" t="str">
        <f t="shared" si="2"/>
        <v>Sun City West Real Estate</v>
      </c>
      <c r="C95" t="str">
        <f t="shared" si="3"/>
        <v>S03102 - Sun City West Real Estate</v>
      </c>
    </row>
    <row r="96" spans="1:3" x14ac:dyDescent="0.55000000000000004">
      <c r="A96" t="str">
        <f t="shared" si="2"/>
        <v>Sun City West Real Estate</v>
      </c>
      <c r="B96" t="str">
        <f t="shared" si="2"/>
        <v>Sun City West Real Estate</v>
      </c>
      <c r="C96" t="str">
        <f t="shared" si="3"/>
        <v>S03102 - Sun City West Real Estate</v>
      </c>
    </row>
    <row r="97" spans="1:3" x14ac:dyDescent="0.55000000000000004">
      <c r="A97" t="str">
        <f t="shared" si="2"/>
        <v>Sun City West Real Estate</v>
      </c>
      <c r="B97" t="str">
        <f t="shared" si="2"/>
        <v>Sun City West Real Estate</v>
      </c>
      <c r="C97" t="str">
        <f t="shared" si="3"/>
        <v>S03102 - Sun City West Real Estate</v>
      </c>
    </row>
    <row r="98" spans="1:3" x14ac:dyDescent="0.55000000000000004">
      <c r="A98" t="str">
        <f t="shared" si="2"/>
        <v>Sun City West Real Estate</v>
      </c>
      <c r="B98" t="str">
        <f t="shared" si="2"/>
        <v>Sun City West Real Estate</v>
      </c>
      <c r="C98" t="str">
        <f t="shared" si="3"/>
        <v>S03102 - Sun City West Real Estate</v>
      </c>
    </row>
    <row r="99" spans="1:3" x14ac:dyDescent="0.55000000000000004">
      <c r="A99" t="str">
        <f t="shared" si="2"/>
        <v>Sun City West Real Estate</v>
      </c>
      <c r="B99" t="str">
        <f t="shared" si="2"/>
        <v>Sun City West Real Estate</v>
      </c>
      <c r="C99" t="str">
        <f t="shared" si="3"/>
        <v>S03102 - Sun City West Real Estate</v>
      </c>
    </row>
    <row r="100" spans="1:3" x14ac:dyDescent="0.55000000000000004">
      <c r="A100" t="str">
        <f t="shared" si="2"/>
        <v>Sun City West Real Estate</v>
      </c>
      <c r="B100" t="str">
        <f t="shared" si="2"/>
        <v>Sun City West Real Estate</v>
      </c>
      <c r="C100" t="str">
        <f t="shared" si="3"/>
        <v>S03102 - Sun City West Real Estate</v>
      </c>
    </row>
    <row r="101" spans="1:3" x14ac:dyDescent="0.55000000000000004">
      <c r="A101" t="str">
        <f t="shared" si="2"/>
        <v>Sun City West Real Estate</v>
      </c>
      <c r="B101" t="str">
        <f t="shared" si="2"/>
        <v>Sun City West Real Estate</v>
      </c>
      <c r="C101" t="str">
        <f t="shared" si="3"/>
        <v>S03102 - Sun City West Real Estate</v>
      </c>
    </row>
    <row r="102" spans="1:3" x14ac:dyDescent="0.55000000000000004">
      <c r="A102" t="str">
        <f t="shared" si="2"/>
        <v>Sun City West Real Estate</v>
      </c>
      <c r="B102" t="str">
        <f t="shared" si="2"/>
        <v>Sun City West Real Estate</v>
      </c>
      <c r="C102" t="str">
        <f t="shared" si="3"/>
        <v>S03102 - Sun City West Real Estate</v>
      </c>
    </row>
    <row r="103" spans="1:3" x14ac:dyDescent="0.55000000000000004">
      <c r="A103" t="str">
        <f t="shared" si="2"/>
        <v>Sun City West Real Estate</v>
      </c>
      <c r="B103" t="str">
        <f t="shared" si="2"/>
        <v>Sun City West Real Estate</v>
      </c>
      <c r="C103" t="str">
        <f t="shared" si="3"/>
        <v>S03102 - Sun City West Real Estate</v>
      </c>
    </row>
    <row r="104" spans="1:3" x14ac:dyDescent="0.55000000000000004">
      <c r="A104" t="str">
        <f t="shared" si="2"/>
        <v>Sun City West Real Estate</v>
      </c>
      <c r="B104" t="str">
        <f t="shared" si="2"/>
        <v>Sun City West Real Estate</v>
      </c>
      <c r="C104" t="str">
        <f t="shared" si="3"/>
        <v>S03102 - Sun City West Real Estate</v>
      </c>
    </row>
    <row r="105" spans="1:3" x14ac:dyDescent="0.55000000000000004">
      <c r="A105" t="str">
        <f t="shared" si="2"/>
        <v>Sun City West Real Estate</v>
      </c>
      <c r="B105" t="str">
        <f t="shared" si="2"/>
        <v>Sun City West Real Estate</v>
      </c>
      <c r="C105" t="str">
        <f t="shared" si="3"/>
        <v>S03102 - Sun City West Real Estate</v>
      </c>
    </row>
    <row r="106" spans="1:3" x14ac:dyDescent="0.55000000000000004">
      <c r="A106" t="str">
        <f t="shared" si="2"/>
        <v>Sun City West Real Estate</v>
      </c>
      <c r="B106" t="str">
        <f t="shared" si="2"/>
        <v>Sun City West Real Estate</v>
      </c>
      <c r="C106" t="str">
        <f t="shared" si="3"/>
        <v>S03102 - Sun City West Real Estate</v>
      </c>
    </row>
    <row r="107" spans="1:3" x14ac:dyDescent="0.55000000000000004">
      <c r="A107" t="str">
        <f t="shared" si="2"/>
        <v>Sun City West Real Estate</v>
      </c>
      <c r="B107" t="str">
        <f t="shared" si="2"/>
        <v>Sun City West Real Estate</v>
      </c>
      <c r="C107" t="str">
        <f t="shared" si="3"/>
        <v>S03102 - Sun City West Real Estate</v>
      </c>
    </row>
    <row r="108" spans="1:3" x14ac:dyDescent="0.55000000000000004">
      <c r="A108" t="str">
        <f t="shared" si="2"/>
        <v>Sun City West Real Estate</v>
      </c>
      <c r="B108" t="str">
        <f t="shared" si="2"/>
        <v>Sun City West Real Estate</v>
      </c>
      <c r="C108" t="str">
        <f t="shared" si="3"/>
        <v>S03102 - Sun City West Real Estate</v>
      </c>
    </row>
    <row r="109" spans="1:3" x14ac:dyDescent="0.55000000000000004">
      <c r="A109" t="str">
        <f t="shared" si="2"/>
        <v>Sun City West Real Estate</v>
      </c>
      <c r="B109" t="str">
        <f t="shared" si="2"/>
        <v>Sun City West Real Estate</v>
      </c>
      <c r="C109" t="str">
        <f t="shared" si="3"/>
        <v>S03102 - Sun City West Real Estate</v>
      </c>
    </row>
    <row r="110" spans="1:3" x14ac:dyDescent="0.55000000000000004">
      <c r="A110" t="str">
        <f t="shared" si="2"/>
        <v>Sun City West Real Estate</v>
      </c>
      <c r="B110" t="str">
        <f t="shared" si="2"/>
        <v>Sun City West Real Estate</v>
      </c>
      <c r="C110" t="str">
        <f t="shared" si="3"/>
        <v>S03102 - Sun City West Real Estate</v>
      </c>
    </row>
    <row r="111" spans="1:3" x14ac:dyDescent="0.55000000000000004">
      <c r="A111" t="str">
        <f t="shared" si="2"/>
        <v>Sun City West Real Estate</v>
      </c>
      <c r="B111" t="str">
        <f t="shared" si="2"/>
        <v>Sun City West Real Estate</v>
      </c>
      <c r="C111" t="str">
        <f t="shared" si="3"/>
        <v>S03102 - Sun City West Real Estate</v>
      </c>
    </row>
    <row r="112" spans="1:3" x14ac:dyDescent="0.55000000000000004">
      <c r="A112" t="str">
        <f t="shared" si="2"/>
        <v>Sun City West Real Estate</v>
      </c>
      <c r="B112" t="str">
        <f t="shared" si="2"/>
        <v>Sun City West Real Estate</v>
      </c>
      <c r="C112" t="str">
        <f t="shared" si="3"/>
        <v>S03102 - Sun City West Real Estate</v>
      </c>
    </row>
    <row r="113" spans="1:3" x14ac:dyDescent="0.55000000000000004">
      <c r="A113" t="str">
        <f t="shared" si="2"/>
        <v>Sun City West Real Estate</v>
      </c>
      <c r="B113" t="str">
        <f t="shared" si="2"/>
        <v>Sun City West Real Estate</v>
      </c>
      <c r="C113" t="str">
        <f t="shared" si="3"/>
        <v>S03102 - Sun City West Real Estate</v>
      </c>
    </row>
    <row r="114" spans="1:3" x14ac:dyDescent="0.55000000000000004">
      <c r="A114" t="str">
        <f t="shared" si="2"/>
        <v>Sun City West Real Estate</v>
      </c>
      <c r="B114" t="str">
        <f t="shared" si="2"/>
        <v>Sun City West Real Estate</v>
      </c>
      <c r="C114" t="str">
        <f t="shared" si="3"/>
        <v>S03102 - Sun City West Real Estate</v>
      </c>
    </row>
    <row r="115" spans="1:3" x14ac:dyDescent="0.55000000000000004">
      <c r="A115" t="str">
        <f t="shared" si="2"/>
        <v>Sun City West Real Estate</v>
      </c>
      <c r="B115" t="str">
        <f t="shared" si="2"/>
        <v>Sun City West Real Estate</v>
      </c>
      <c r="C115" t="str">
        <f t="shared" si="3"/>
        <v>S03102 - Sun City West Real Estate</v>
      </c>
    </row>
    <row r="116" spans="1:3" x14ac:dyDescent="0.55000000000000004">
      <c r="A116" t="str">
        <f t="shared" si="2"/>
        <v>Sun City West Real Estate</v>
      </c>
      <c r="B116" t="str">
        <f t="shared" si="2"/>
        <v>Sun City West Real Estate</v>
      </c>
      <c r="C116" t="str">
        <f t="shared" si="3"/>
        <v>S03102 - Sun City West Real Estate</v>
      </c>
    </row>
    <row r="117" spans="1:3" x14ac:dyDescent="0.55000000000000004">
      <c r="A117" t="str">
        <f t="shared" si="2"/>
        <v>Sun City West Real Estate</v>
      </c>
      <c r="B117" t="str">
        <f t="shared" si="2"/>
        <v>Sun City West Real Estate</v>
      </c>
      <c r="C117" t="str">
        <f t="shared" si="3"/>
        <v>S03102 - Sun City West Real Estate</v>
      </c>
    </row>
    <row r="118" spans="1:3" x14ac:dyDescent="0.55000000000000004">
      <c r="A118" t="str">
        <f t="shared" si="2"/>
        <v>Sun City West Real Estate</v>
      </c>
      <c r="B118" t="str">
        <f t="shared" si="2"/>
        <v>Sun City West Real Estate</v>
      </c>
      <c r="C118" t="str">
        <f t="shared" si="3"/>
        <v>S03102 - Sun City West Real Estate</v>
      </c>
    </row>
    <row r="119" spans="1:3" x14ac:dyDescent="0.55000000000000004">
      <c r="A119" t="str">
        <f t="shared" si="2"/>
        <v>Sun City West Real Estate</v>
      </c>
      <c r="B119" t="str">
        <f t="shared" si="2"/>
        <v>Sun City West Real Estate</v>
      </c>
      <c r="C119" t="str">
        <f t="shared" si="3"/>
        <v>S03102 - Sun City West Real Estate</v>
      </c>
    </row>
    <row r="120" spans="1:3" x14ac:dyDescent="0.55000000000000004">
      <c r="A120" t="str">
        <f t="shared" si="2"/>
        <v>Sun City West Real Estate</v>
      </c>
      <c r="B120" t="str">
        <f t="shared" si="2"/>
        <v>Sun City West Real Estate</v>
      </c>
      <c r="C120" t="str">
        <f t="shared" si="3"/>
        <v>S03102 - Sun City West Real Estate</v>
      </c>
    </row>
    <row r="121" spans="1:3" x14ac:dyDescent="0.55000000000000004">
      <c r="A121" t="str">
        <f t="shared" si="2"/>
        <v>Sun City West Real Estate</v>
      </c>
      <c r="B121" t="str">
        <f t="shared" si="2"/>
        <v>Sun City West Real Estate</v>
      </c>
      <c r="C121" t="str">
        <f t="shared" si="3"/>
        <v>S03102 - Sun City West Real Estate</v>
      </c>
    </row>
    <row r="122" spans="1:3" x14ac:dyDescent="0.55000000000000004">
      <c r="A122" t="str">
        <f t="shared" si="2"/>
        <v>Sun City West Real Estate</v>
      </c>
      <c r="B122" t="str">
        <f t="shared" si="2"/>
        <v>Sun City West Real Estate</v>
      </c>
      <c r="C122" t="str">
        <f t="shared" si="3"/>
        <v>S03102 - Sun City West Real Estate</v>
      </c>
    </row>
    <row r="123" spans="1:3" x14ac:dyDescent="0.55000000000000004">
      <c r="A123" t="str">
        <f t="shared" si="2"/>
        <v>Sun City West Real Estate</v>
      </c>
      <c r="B123" t="str">
        <f t="shared" si="2"/>
        <v>Sun City West Real Estate</v>
      </c>
      <c r="C123" t="str">
        <f t="shared" si="3"/>
        <v>S03102 - Sun City West Real Estate</v>
      </c>
    </row>
    <row r="124" spans="1:3" x14ac:dyDescent="0.55000000000000004">
      <c r="A124" t="str">
        <f t="shared" si="2"/>
        <v>Sun City West Real Estate</v>
      </c>
      <c r="B124" t="str">
        <f t="shared" si="2"/>
        <v>Sun City West Real Estate</v>
      </c>
      <c r="C124" t="str">
        <f t="shared" si="3"/>
        <v>S03102 - Sun City West Real Estate</v>
      </c>
    </row>
    <row r="125" spans="1:3" x14ac:dyDescent="0.55000000000000004">
      <c r="A125" t="str">
        <f t="shared" si="2"/>
        <v>Sun City West Real Estate</v>
      </c>
      <c r="B125" t="str">
        <f t="shared" si="2"/>
        <v>Sun City West Real Estate</v>
      </c>
      <c r="C125" t="str">
        <f t="shared" si="3"/>
        <v>S03102 - Sun City West Real Estate</v>
      </c>
    </row>
    <row r="126" spans="1:3" x14ac:dyDescent="0.55000000000000004">
      <c r="A126" t="str">
        <f t="shared" si="2"/>
        <v>Sun City West Real Estate</v>
      </c>
      <c r="B126" t="str">
        <f t="shared" si="2"/>
        <v>Sun City West Real Estate</v>
      </c>
      <c r="C126" t="str">
        <f t="shared" si="3"/>
        <v>S03102 - Sun City West Real Estate</v>
      </c>
    </row>
    <row r="127" spans="1:3" x14ac:dyDescent="0.55000000000000004">
      <c r="A127" t="str">
        <f t="shared" si="2"/>
        <v>Sun City West Real Estate</v>
      </c>
      <c r="B127" t="str">
        <f t="shared" si="2"/>
        <v>Sun City West Real Estate</v>
      </c>
      <c r="C127" t="str">
        <f t="shared" si="3"/>
        <v>S03102 - Sun City West Real Estate</v>
      </c>
    </row>
    <row r="128" spans="1:3" x14ac:dyDescent="0.55000000000000004">
      <c r="A128" t="str">
        <f t="shared" si="2"/>
        <v>Sun City West Real Estate</v>
      </c>
      <c r="B128" t="str">
        <f t="shared" si="2"/>
        <v>Sun City West Real Estate</v>
      </c>
      <c r="C128" t="str">
        <f t="shared" si="3"/>
        <v>S03102 - Sun City West Real Estate</v>
      </c>
    </row>
    <row r="129" spans="1:3" x14ac:dyDescent="0.55000000000000004">
      <c r="A129" t="str">
        <f t="shared" si="2"/>
        <v>Sun City West Real Estate</v>
      </c>
      <c r="B129" t="str">
        <f t="shared" si="2"/>
        <v>Sun City West Real Estate</v>
      </c>
      <c r="C129" t="str">
        <f t="shared" si="3"/>
        <v>S03102 - Sun City West Real Estate</v>
      </c>
    </row>
    <row r="130" spans="1:3" x14ac:dyDescent="0.55000000000000004">
      <c r="A130" t="str">
        <f t="shared" si="2"/>
        <v>Sun City West Real Estate</v>
      </c>
      <c r="B130" t="str">
        <f t="shared" si="2"/>
        <v>Sun City West Real Estate</v>
      </c>
      <c r="C130" t="str">
        <f t="shared" si="3"/>
        <v>S03102 - Sun City West Real Estate</v>
      </c>
    </row>
    <row r="131" spans="1:3" x14ac:dyDescent="0.55000000000000004">
      <c r="A131" t="str">
        <f t="shared" si="2"/>
        <v>Sun City West Real Estate</v>
      </c>
      <c r="B131" t="str">
        <f t="shared" si="2"/>
        <v>Sun City West Real Estate</v>
      </c>
      <c r="C131" t="str">
        <f t="shared" si="3"/>
        <v>S03102 - Sun City West Real Estate</v>
      </c>
    </row>
    <row r="132" spans="1:3" x14ac:dyDescent="0.55000000000000004">
      <c r="A132" t="str">
        <f t="shared" si="2"/>
        <v>Sun City West Real Estate</v>
      </c>
      <c r="B132" t="str">
        <f t="shared" si="2"/>
        <v>Sun City West Real Estate</v>
      </c>
      <c r="C132" t="str">
        <f t="shared" si="3"/>
        <v>S03102 - Sun City West Real Estate</v>
      </c>
    </row>
    <row r="133" spans="1:3" x14ac:dyDescent="0.55000000000000004">
      <c r="A133" t="str">
        <f t="shared" si="2"/>
        <v>Sun City West Real Estate</v>
      </c>
      <c r="B133" t="str">
        <f t="shared" si="2"/>
        <v>Sun City West Real Estate</v>
      </c>
      <c r="C133" t="str">
        <f t="shared" si="3"/>
        <v>S03102 - Sun City West Real Estate</v>
      </c>
    </row>
    <row r="134" spans="1:3" x14ac:dyDescent="0.55000000000000004">
      <c r="A134" t="str">
        <f t="shared" ref="A134:B154" si="4">MID($C134,FIND("- ",$C134)+2,10000)</f>
        <v>Sun City West Real Estate</v>
      </c>
      <c r="B134" t="str">
        <f t="shared" si="4"/>
        <v>Sun City West Real Estate</v>
      </c>
      <c r="C134" t="str">
        <f t="shared" ref="C134:C154" si="5">IF(D134&lt;&gt;"",D134,C133)</f>
        <v>S03102 - Sun City West Real Estate</v>
      </c>
    </row>
    <row r="135" spans="1:3" x14ac:dyDescent="0.55000000000000004">
      <c r="A135" t="str">
        <f t="shared" si="4"/>
        <v>Sun City West Real Estate</v>
      </c>
      <c r="B135" t="str">
        <f t="shared" si="4"/>
        <v>Sun City West Real Estate</v>
      </c>
      <c r="C135" t="str">
        <f t="shared" si="5"/>
        <v>S03102 - Sun City West Real Estate</v>
      </c>
    </row>
    <row r="136" spans="1:3" x14ac:dyDescent="0.55000000000000004">
      <c r="A136" t="str">
        <f t="shared" si="4"/>
        <v>Sun City West Real Estate</v>
      </c>
      <c r="B136" t="str">
        <f t="shared" si="4"/>
        <v>Sun City West Real Estate</v>
      </c>
      <c r="C136" t="str">
        <f t="shared" si="5"/>
        <v>S03102 - Sun City West Real Estate</v>
      </c>
    </row>
    <row r="137" spans="1:3" x14ac:dyDescent="0.55000000000000004">
      <c r="A137" t="str">
        <f t="shared" si="4"/>
        <v>Sun City West Real Estate</v>
      </c>
      <c r="B137" t="str">
        <f t="shared" si="4"/>
        <v>Sun City West Real Estate</v>
      </c>
      <c r="C137" t="str">
        <f t="shared" si="5"/>
        <v>S03102 - Sun City West Real Estate</v>
      </c>
    </row>
    <row r="138" spans="1:3" x14ac:dyDescent="0.55000000000000004">
      <c r="A138" t="str">
        <f t="shared" si="4"/>
        <v>Sun City West Real Estate</v>
      </c>
      <c r="B138" t="str">
        <f t="shared" si="4"/>
        <v>Sun City West Real Estate</v>
      </c>
      <c r="C138" t="str">
        <f t="shared" si="5"/>
        <v>S03102 - Sun City West Real Estate</v>
      </c>
    </row>
    <row r="139" spans="1:3" x14ac:dyDescent="0.55000000000000004">
      <c r="A139" t="str">
        <f t="shared" si="4"/>
        <v>Sun City West Real Estate</v>
      </c>
      <c r="B139" t="str">
        <f t="shared" si="4"/>
        <v>Sun City West Real Estate</v>
      </c>
      <c r="C139" t="str">
        <f t="shared" si="5"/>
        <v>S03102 - Sun City West Real Estate</v>
      </c>
    </row>
    <row r="140" spans="1:3" x14ac:dyDescent="0.55000000000000004">
      <c r="A140" t="str">
        <f t="shared" si="4"/>
        <v>Sun City West Real Estate</v>
      </c>
      <c r="B140" t="str">
        <f t="shared" si="4"/>
        <v>Sun City West Real Estate</v>
      </c>
      <c r="C140" t="str">
        <f t="shared" si="5"/>
        <v>S03102 - Sun City West Real Estate</v>
      </c>
    </row>
    <row r="141" spans="1:3" x14ac:dyDescent="0.55000000000000004">
      <c r="A141" t="str">
        <f t="shared" si="4"/>
        <v>Sun City West Real Estate</v>
      </c>
      <c r="B141" t="str">
        <f t="shared" si="4"/>
        <v>Sun City West Real Estate</v>
      </c>
      <c r="C141" t="str">
        <f t="shared" si="5"/>
        <v>S03102 - Sun City West Real Estate</v>
      </c>
    </row>
    <row r="142" spans="1:3" x14ac:dyDescent="0.55000000000000004">
      <c r="A142" t="str">
        <f t="shared" si="4"/>
        <v>Sun City West Real Estate</v>
      </c>
      <c r="B142" t="str">
        <f t="shared" si="4"/>
        <v>Sun City West Real Estate</v>
      </c>
      <c r="C142" t="str">
        <f t="shared" si="5"/>
        <v>S03102 - Sun City West Real Estate</v>
      </c>
    </row>
    <row r="143" spans="1:3" x14ac:dyDescent="0.55000000000000004">
      <c r="A143" t="str">
        <f t="shared" si="4"/>
        <v>Sun City West Real Estate</v>
      </c>
      <c r="B143" t="str">
        <f t="shared" si="4"/>
        <v>Sun City West Real Estate</v>
      </c>
      <c r="C143" t="str">
        <f t="shared" si="5"/>
        <v>S03102 - Sun City West Real Estate</v>
      </c>
    </row>
    <row r="144" spans="1:3" x14ac:dyDescent="0.55000000000000004">
      <c r="A144" t="str">
        <f t="shared" si="4"/>
        <v>Sun City West Real Estate</v>
      </c>
      <c r="B144" t="str">
        <f t="shared" si="4"/>
        <v>Sun City West Real Estate</v>
      </c>
      <c r="C144" t="str">
        <f t="shared" si="5"/>
        <v>S03102 - Sun City West Real Estate</v>
      </c>
    </row>
    <row r="145" spans="1:3" x14ac:dyDescent="0.55000000000000004">
      <c r="A145" t="str">
        <f t="shared" si="4"/>
        <v>Sun City West Real Estate</v>
      </c>
      <c r="B145" t="str">
        <f t="shared" si="4"/>
        <v>Sun City West Real Estate</v>
      </c>
      <c r="C145" t="str">
        <f t="shared" si="5"/>
        <v>S03102 - Sun City West Real Estate</v>
      </c>
    </row>
    <row r="146" spans="1:3" x14ac:dyDescent="0.55000000000000004">
      <c r="A146" t="str">
        <f t="shared" si="4"/>
        <v>Sun City West Real Estate</v>
      </c>
      <c r="B146" t="str">
        <f t="shared" si="4"/>
        <v>Sun City West Real Estate</v>
      </c>
      <c r="C146" t="str">
        <f t="shared" si="5"/>
        <v>S03102 - Sun City West Real Estate</v>
      </c>
    </row>
    <row r="147" spans="1:3" x14ac:dyDescent="0.55000000000000004">
      <c r="A147" t="str">
        <f t="shared" si="4"/>
        <v>Sun City West Real Estate</v>
      </c>
      <c r="B147" t="str">
        <f t="shared" si="4"/>
        <v>Sun City West Real Estate</v>
      </c>
      <c r="C147" t="str">
        <f t="shared" si="5"/>
        <v>S03102 - Sun City West Real Estate</v>
      </c>
    </row>
    <row r="148" spans="1:3" x14ac:dyDescent="0.55000000000000004">
      <c r="A148" t="str">
        <f t="shared" si="4"/>
        <v>Sun City West Real Estate</v>
      </c>
      <c r="B148" t="str">
        <f t="shared" si="4"/>
        <v>Sun City West Real Estate</v>
      </c>
      <c r="C148" t="str">
        <f t="shared" si="5"/>
        <v>S03102 - Sun City West Real Estate</v>
      </c>
    </row>
    <row r="149" spans="1:3" x14ac:dyDescent="0.55000000000000004">
      <c r="A149" t="str">
        <f t="shared" si="4"/>
        <v>Sun City West Real Estate</v>
      </c>
      <c r="B149" t="str">
        <f t="shared" si="4"/>
        <v>Sun City West Real Estate</v>
      </c>
      <c r="C149" t="str">
        <f t="shared" si="5"/>
        <v>S03102 - Sun City West Real Estate</v>
      </c>
    </row>
    <row r="150" spans="1:3" x14ac:dyDescent="0.55000000000000004">
      <c r="A150" t="str">
        <f t="shared" si="4"/>
        <v>Sun City West Real Estate</v>
      </c>
      <c r="B150" t="str">
        <f t="shared" si="4"/>
        <v>Sun City West Real Estate</v>
      </c>
      <c r="C150" t="str">
        <f t="shared" si="5"/>
        <v>S03102 - Sun City West Real Estate</v>
      </c>
    </row>
    <row r="151" spans="1:3" x14ac:dyDescent="0.55000000000000004">
      <c r="A151" t="str">
        <f t="shared" si="4"/>
        <v>Sun City West Real Estate</v>
      </c>
      <c r="B151" t="str">
        <f t="shared" si="4"/>
        <v>Sun City West Real Estate</v>
      </c>
      <c r="C151" t="str">
        <f t="shared" si="5"/>
        <v>S03102 - Sun City West Real Estate</v>
      </c>
    </row>
    <row r="152" spans="1:3" x14ac:dyDescent="0.55000000000000004">
      <c r="A152" t="str">
        <f t="shared" si="4"/>
        <v>Sun City West Real Estate</v>
      </c>
      <c r="B152" t="str">
        <f t="shared" si="4"/>
        <v>Sun City West Real Estate</v>
      </c>
      <c r="C152" t="str">
        <f t="shared" si="5"/>
        <v>S03102 - Sun City West Real Estate</v>
      </c>
    </row>
    <row r="153" spans="1:3" x14ac:dyDescent="0.55000000000000004">
      <c r="A153" t="str">
        <f t="shared" si="4"/>
        <v>Sun City West Real Estate</v>
      </c>
      <c r="B153" t="str">
        <f t="shared" si="4"/>
        <v>Sun City West Real Estate</v>
      </c>
      <c r="C153" t="str">
        <f t="shared" si="5"/>
        <v>S03102 - Sun City West Real Estate</v>
      </c>
    </row>
    <row r="154" spans="1:3" x14ac:dyDescent="0.55000000000000004">
      <c r="A154" t="str">
        <f t="shared" si="4"/>
        <v>Sun City West Real Estate</v>
      </c>
      <c r="B154" t="str">
        <f t="shared" si="4"/>
        <v>Sun City West Real Estate</v>
      </c>
      <c r="C154" t="str">
        <f t="shared" si="5"/>
        <v>S03102 - Sun City West Real Estate</v>
      </c>
    </row>
  </sheetData>
  <pageMargins left="0.7" right="0.7" top="0.75" bottom="0.75" header="0.3" footer="0.3"/>
  <customProperties>
    <customPr name="EpmWorksheetKeyString_GUID" r:id="rId1"/>
    <customPr name="FPMExcelClientCellBasedFunctionStatus" r:id="rId2"/>
    <customPr name="FPMExcelClientRefreshTime" r:id="rId3"/>
  </customProperties>
  <drawing r:id="rId4"/>
  <legacyDrawing r:id="rId5"/>
  <controls>
    <mc:AlternateContent xmlns:mc="http://schemas.openxmlformats.org/markup-compatibility/2006">
      <mc:Choice Requires="x14">
        <control shapeId="1028" r:id="rId6" name="AnalyzerDynReport000tb1">
          <controlPr defaultSize="0" autoLine="0" autoPict="0" r:id="rId7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0</xdr:row>
                <xdr:rowOff>0</xdr:rowOff>
              </to>
            </anchor>
          </controlPr>
        </control>
      </mc:Choice>
      <mc:Fallback>
        <control shapeId="1028" r:id="rId6" name="AnalyzerDynReport000tb1"/>
      </mc:Fallback>
    </mc:AlternateContent>
    <mc:AlternateContent xmlns:mc="http://schemas.openxmlformats.org/markup-compatibility/2006">
      <mc:Choice Requires="x14">
        <control shapeId="1027" r:id="rId8" name="MultipleReportManagerInfotb1">
          <controlPr defaultSize="0" autoLine="0" autoPict="0" r:id="rId9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0</xdr:row>
                <xdr:rowOff>0</xdr:rowOff>
              </to>
            </anchor>
          </controlPr>
        </control>
      </mc:Choice>
      <mc:Fallback>
        <control shapeId="1027" r:id="rId8" name="MultipleReportManagerInfotb1"/>
      </mc:Fallback>
    </mc:AlternateContent>
    <mc:AlternateContent xmlns:mc="http://schemas.openxmlformats.org/markup-compatibility/2006">
      <mc:Choice Requires="x14">
        <control shapeId="1026" r:id="rId10" name="ConnectionDescriptorsInfotb1">
          <controlPr defaultSize="0" autoLine="0" autoPict="0" r:id="rId11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0</xdr:row>
                <xdr:rowOff>0</xdr:rowOff>
              </to>
            </anchor>
          </controlPr>
        </control>
      </mc:Choice>
      <mc:Fallback>
        <control shapeId="1026" r:id="rId10" name="ConnectionDescriptorsInfotb1"/>
      </mc:Fallback>
    </mc:AlternateContent>
    <mc:AlternateContent xmlns:mc="http://schemas.openxmlformats.org/markup-compatibility/2006">
      <mc:Choice Requires="x14">
        <control shapeId="1025" r:id="rId12" name="FPMExcelClientSheetOptionstb1">
          <controlPr defaultSize="0" autoLine="0" autoPict="0" r:id="rId13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152400</xdr:colOff>
                <xdr:row>0</xdr:row>
                <xdr:rowOff>0</xdr:rowOff>
              </to>
            </anchor>
          </controlPr>
        </control>
      </mc:Choice>
      <mc:Fallback>
        <control shapeId="1025" r:id="rId12" name="FPMExcelClientSheetOptionstb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B566"/>
  <sheetViews>
    <sheetView showGridLines="0" view="pageBreakPreview" topLeftCell="I10" zoomScaleNormal="100" zoomScaleSheetLayoutView="100" workbookViewId="0">
      <selection activeCell="T552" sqref="T552"/>
    </sheetView>
  </sheetViews>
  <sheetFormatPr defaultRowHeight="14.4" outlineLevelRow="1" outlineLevelCol="1" x14ac:dyDescent="0.55000000000000004"/>
  <cols>
    <col min="1" max="2" width="9.15625" hidden="1" customWidth="1" outlineLevel="1"/>
    <col min="3" max="3" width="37.41796875" hidden="1" customWidth="1" outlineLevel="1"/>
    <col min="4" max="4" width="45.83984375" hidden="1" customWidth="1" outlineLevel="1"/>
    <col min="5" max="5" width="2.578125" customWidth="1" collapsed="1"/>
    <col min="6" max="6" width="46.68359375" bestFit="1" customWidth="1"/>
    <col min="7" max="18" width="14.26171875" bestFit="1" customWidth="1"/>
    <col min="19" max="19" width="12.26171875" style="60" bestFit="1" customWidth="1"/>
    <col min="20" max="20" width="13.26171875" style="65" bestFit="1" customWidth="1"/>
    <col min="21" max="21" width="14.15625" bestFit="1" customWidth="1"/>
    <col min="23" max="23" width="10.578125" bestFit="1" customWidth="1"/>
  </cols>
  <sheetData>
    <row r="1" spans="1:20" x14ac:dyDescent="0.55000000000000004">
      <c r="F1" s="25" t="s">
        <v>10</v>
      </c>
      <c r="G1" s="24">
        <f t="shared" ref="G1:R1" si="0">EDATE(G$3,1)-G$3</f>
        <v>31</v>
      </c>
      <c r="H1" s="24">
        <f t="shared" si="0"/>
        <v>31</v>
      </c>
      <c r="I1" s="24">
        <f t="shared" si="0"/>
        <v>30</v>
      </c>
      <c r="J1" s="24">
        <f t="shared" si="0"/>
        <v>31</v>
      </c>
      <c r="K1" s="24">
        <f t="shared" si="0"/>
        <v>30</v>
      </c>
      <c r="L1" s="24">
        <f t="shared" si="0"/>
        <v>31</v>
      </c>
      <c r="M1" s="24">
        <f t="shared" si="0"/>
        <v>31</v>
      </c>
      <c r="N1" s="24">
        <f t="shared" si="0"/>
        <v>28</v>
      </c>
      <c r="O1" s="24">
        <f t="shared" si="0"/>
        <v>31</v>
      </c>
      <c r="P1" s="24">
        <f t="shared" si="0"/>
        <v>30</v>
      </c>
      <c r="Q1" s="24">
        <f t="shared" si="0"/>
        <v>31</v>
      </c>
      <c r="R1" s="24">
        <f t="shared" si="0"/>
        <v>30</v>
      </c>
    </row>
    <row r="2" spans="1:20" hidden="1" outlineLevel="1" x14ac:dyDescent="0.55000000000000004">
      <c r="G2">
        <v>0</v>
      </c>
      <c r="H2">
        <f t="shared" ref="H2:M2" si="1">G2+1</f>
        <v>1</v>
      </c>
      <c r="I2">
        <f t="shared" si="1"/>
        <v>2</v>
      </c>
      <c r="J2">
        <f t="shared" si="1"/>
        <v>3</v>
      </c>
      <c r="K2">
        <f t="shared" si="1"/>
        <v>4</v>
      </c>
      <c r="L2">
        <f t="shared" si="1"/>
        <v>5</v>
      </c>
      <c r="M2">
        <f t="shared" si="1"/>
        <v>6</v>
      </c>
      <c r="N2">
        <f t="shared" ref="N2" si="2">M2+1</f>
        <v>7</v>
      </c>
      <c r="O2">
        <f t="shared" ref="O2:Q2" si="3">N2+1</f>
        <v>8</v>
      </c>
      <c r="P2">
        <f t="shared" ref="P2:R2" si="4">O2+1</f>
        <v>9</v>
      </c>
      <c r="Q2">
        <f t="shared" si="3"/>
        <v>10</v>
      </c>
      <c r="R2">
        <f t="shared" si="4"/>
        <v>11</v>
      </c>
    </row>
    <row r="3" spans="1:20" hidden="1" outlineLevel="1" x14ac:dyDescent="0.55000000000000004">
      <c r="G3" s="6">
        <v>44378</v>
      </c>
      <c r="H3" s="6">
        <f t="shared" ref="H3:N3" si="5">EDATE(G3,1)</f>
        <v>44409</v>
      </c>
      <c r="I3" s="6">
        <f t="shared" si="5"/>
        <v>44440</v>
      </c>
      <c r="J3" s="6">
        <f t="shared" si="5"/>
        <v>44470</v>
      </c>
      <c r="K3" s="6">
        <f t="shared" si="5"/>
        <v>44501</v>
      </c>
      <c r="L3" s="6">
        <f t="shared" si="5"/>
        <v>44531</v>
      </c>
      <c r="M3" s="6">
        <f t="shared" si="5"/>
        <v>44562</v>
      </c>
      <c r="N3" s="6">
        <f t="shared" si="5"/>
        <v>44593</v>
      </c>
      <c r="O3" s="6">
        <f t="shared" ref="O3:Q3" si="6">EDATE(N3,1)</f>
        <v>44621</v>
      </c>
      <c r="P3" s="6">
        <f t="shared" ref="P3:R3" si="7">EDATE(O3,1)</f>
        <v>44652</v>
      </c>
      <c r="Q3" s="6">
        <f t="shared" si="6"/>
        <v>44682</v>
      </c>
      <c r="R3" s="6">
        <f t="shared" si="7"/>
        <v>44713</v>
      </c>
    </row>
    <row r="4" spans="1:20" collapsed="1" x14ac:dyDescent="0.55000000000000004">
      <c r="F4" s="7" t="str">
        <f>MID('BPC Data'!$D$1,FIND("-",'BPC Data'!$D$1)+2,1000)</f>
        <v>Avista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20" x14ac:dyDescent="0.55000000000000004">
      <c r="F5" s="7" t="str">
        <f>"Trailing "&amp;COUNT(G3:R3)&amp;" Month Financial Summary"</f>
        <v>Trailing 12 Month Financial Summary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20" x14ac:dyDescent="0.55000000000000004">
      <c r="F6" s="7" t="str">
        <f>"TTM as of "&amp;TEXT(EOMONTH(MAX($G$3:$R$3),0),"MMM DD, YYYY")</f>
        <v>TTM as of Jun 30, 2022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8" spans="1:20" x14ac:dyDescent="0.55000000000000004">
      <c r="F8" s="20"/>
      <c r="G8" s="10" t="str">
        <f t="shared" ref="G8:R8" si="8">TEXT(G$3,"MMM YYYY")</f>
        <v>Jul 2021</v>
      </c>
      <c r="H8" s="59" t="str">
        <f t="shared" si="8"/>
        <v>Aug 2021</v>
      </c>
      <c r="I8" s="10" t="str">
        <f t="shared" si="8"/>
        <v>Sep 2021</v>
      </c>
      <c r="J8" s="59" t="str">
        <f t="shared" si="8"/>
        <v>Oct 2021</v>
      </c>
      <c r="K8" s="10" t="str">
        <f t="shared" si="8"/>
        <v>Nov 2021</v>
      </c>
      <c r="L8" s="59" t="str">
        <f t="shared" si="8"/>
        <v>Dec 2021</v>
      </c>
      <c r="M8" s="10" t="str">
        <f t="shared" si="8"/>
        <v>Jan 2022</v>
      </c>
      <c r="N8" s="59" t="str">
        <f t="shared" si="8"/>
        <v>Feb 2022</v>
      </c>
      <c r="O8" s="10" t="str">
        <f t="shared" si="8"/>
        <v>Mar 2022</v>
      </c>
      <c r="P8" s="59" t="str">
        <f t="shared" si="8"/>
        <v>Apr 2022</v>
      </c>
      <c r="Q8" s="10" t="str">
        <f t="shared" si="8"/>
        <v>May 2022</v>
      </c>
      <c r="R8" s="59" t="str">
        <f t="shared" si="8"/>
        <v>Jun 2022</v>
      </c>
      <c r="S8" s="62" t="s">
        <v>37</v>
      </c>
    </row>
    <row r="9" spans="1:20" s="5" customFormat="1" x14ac:dyDescent="0.55000000000000004">
      <c r="A9" s="5">
        <v>1</v>
      </c>
      <c r="F9" s="21" t="str">
        <f>INDEX(PropertyList!$D:$D,MATCH(Summary!$A9,PropertyList!$C:$C,0))</f>
        <v>Sun City West Real Estate</v>
      </c>
      <c r="G9" s="11"/>
      <c r="I9" s="11"/>
      <c r="K9" s="11"/>
      <c r="M9" s="11"/>
      <c r="O9" s="11"/>
      <c r="Q9" s="11"/>
      <c r="S9" s="63"/>
      <c r="T9" s="66"/>
    </row>
    <row r="10" spans="1:20" s="15" customFormat="1" x14ac:dyDescent="0.55000000000000004">
      <c r="A10" s="15">
        <f>IF(AND(F10&lt;&gt;"",D10=""),A9+1,A9)</f>
        <v>1</v>
      </c>
      <c r="C10" t="str">
        <f>$F9</f>
        <v>Sun City West Real Estate</v>
      </c>
      <c r="D10" s="3" t="s">
        <v>1</v>
      </c>
      <c r="F10" s="22" t="str">
        <f>_xll.EVDES(D10)</f>
        <v>#Error, no current connection.</v>
      </c>
      <c r="G10" s="17">
        <f ca="1">SUMIFS(OFFSET('BPC Data'!$F:$F,0,Summary!G$2),'BPC Data'!$E:$E,Summary!$D10,'BPC Data'!$B:$B,Summary!$C10)</f>
        <v>1075</v>
      </c>
      <c r="H10" s="18">
        <f ca="1">SUMIFS(OFFSET('BPC Data'!$F:$F,0,Summary!H$2),'BPC Data'!$E:$E,Summary!$D10,'BPC Data'!$B:$B,Summary!$C10)</f>
        <v>1080</v>
      </c>
      <c r="I10" s="17">
        <f ca="1">SUMIFS(OFFSET('BPC Data'!$F:$F,0,Summary!I$2),'BPC Data'!$E:$E,Summary!$D10,'BPC Data'!$B:$B,Summary!$C10)</f>
        <v>945</v>
      </c>
      <c r="J10" s="18">
        <f ca="1">SUMIFS(OFFSET('BPC Data'!$F:$F,0,Summary!J$2),'BPC Data'!$E:$E,Summary!$D10,'BPC Data'!$B:$B,Summary!$C10)</f>
        <v>972</v>
      </c>
      <c r="K10" s="17">
        <f ca="1">SUMIFS(OFFSET('BPC Data'!$F:$F,0,Summary!K$2),'BPC Data'!$E:$E,Summary!$D10,'BPC Data'!$B:$B,Summary!$C10)</f>
        <v>956</v>
      </c>
      <c r="L10" s="18">
        <f ca="1">SUMIFS(OFFSET('BPC Data'!$F:$F,0,Summary!L$2),'BPC Data'!$E:$E,Summary!$D10,'BPC Data'!$B:$B,Summary!$C10)</f>
        <v>1024</v>
      </c>
      <c r="M10" s="17">
        <f ca="1">SUMIFS(OFFSET('BPC Data'!$F:$F,0,Summary!M$2),'BPC Data'!$E:$E,Summary!$D10,'BPC Data'!$B:$B,Summary!$C10)</f>
        <v>1073</v>
      </c>
      <c r="N10" s="18">
        <f ca="1">SUMIFS(OFFSET('BPC Data'!$F:$F,0,Summary!N$2),'BPC Data'!$E:$E,Summary!$D10,'BPC Data'!$B:$B,Summary!$C10)</f>
        <v>1111</v>
      </c>
      <c r="O10" s="17">
        <f ca="1">SUMIFS(OFFSET('BPC Data'!$F:$F,0,Summary!O$2),'BPC Data'!$E:$E,Summary!$D10,'BPC Data'!$B:$B,Summary!$C10)</f>
        <v>1274</v>
      </c>
      <c r="P10" s="18">
        <f ca="1">SUMIFS(OFFSET('BPC Data'!$F:$F,0,Summary!P$2),'BPC Data'!$E:$E,Summary!$D10,'BPC Data'!$B:$B,Summary!$C10)</f>
        <v>1250</v>
      </c>
      <c r="Q10" s="17">
        <f ca="1">SUMIFS(OFFSET('BPC Data'!$F:$F,0,Summary!Q$2),'BPC Data'!$E:$E,Summary!$D10,'BPC Data'!$B:$B,Summary!$C10)</f>
        <v>1263</v>
      </c>
      <c r="R10" s="18">
        <f ca="1">SUMIFS(OFFSET('BPC Data'!$F:$F,0,Summary!R$2),'BPC Data'!$E:$E,Summary!$D10,'BPC Data'!$B:$B,Summary!$C10)</f>
        <v>1166</v>
      </c>
      <c r="S10" s="64">
        <f ca="1">SUM(G10:R10)</f>
        <v>13189</v>
      </c>
      <c r="T10" s="67"/>
    </row>
    <row r="11" spans="1:20" s="15" customFormat="1" x14ac:dyDescent="0.55000000000000004">
      <c r="A11" s="15">
        <f t="shared" ref="A11:A19" si="9">IF(AND(F11&lt;&gt;"",D11=""),A10+1,A10)</f>
        <v>1</v>
      </c>
      <c r="C11" t="str">
        <f>$F9</f>
        <v>Sun City West Real Estate</v>
      </c>
      <c r="D11" s="3" t="s">
        <v>9</v>
      </c>
      <c r="F11" s="22" t="str">
        <f>_xll.EVDES(D11)</f>
        <v>#Error, no current connection.</v>
      </c>
      <c r="G11" s="17">
        <f ca="1">SUMIFS(OFFSET('BPC Data'!$F:$F,0,Summary!G$2),'BPC Data'!$E:$E,Summary!$D11,'BPC Data'!$B:$B,Summary!$C11)</f>
        <v>48</v>
      </c>
      <c r="H11" s="18">
        <f ca="1">SUMIFS(OFFSET('BPC Data'!$F:$F,0,Summary!H$2),'BPC Data'!$E:$E,Summary!$D11,'BPC Data'!$B:$B,Summary!$C11)</f>
        <v>48</v>
      </c>
      <c r="I11" s="17">
        <f ca="1">SUMIFS(OFFSET('BPC Data'!$F:$F,0,Summary!I$2),'BPC Data'!$E:$E,Summary!$D11,'BPC Data'!$B:$B,Summary!$C11)</f>
        <v>48</v>
      </c>
      <c r="J11" s="18">
        <f ca="1">SUMIFS(OFFSET('BPC Data'!$F:$F,0,Summary!J$2),'BPC Data'!$E:$E,Summary!$D11,'BPC Data'!$B:$B,Summary!$C11)</f>
        <v>48</v>
      </c>
      <c r="K11" s="17">
        <f ca="1">SUMIFS(OFFSET('BPC Data'!$F:$F,0,Summary!K$2),'BPC Data'!$E:$E,Summary!$D11,'BPC Data'!$B:$B,Summary!$C11)</f>
        <v>48</v>
      </c>
      <c r="L11" s="18">
        <f ca="1">SUMIFS(OFFSET('BPC Data'!$F:$F,0,Summary!L$2),'BPC Data'!$E:$E,Summary!$D11,'BPC Data'!$B:$B,Summary!$C11)</f>
        <v>48</v>
      </c>
      <c r="M11" s="17">
        <f ca="1">SUMIFS(OFFSET('BPC Data'!$F:$F,0,Summary!M$2),'BPC Data'!$E:$E,Summary!$D11,'BPC Data'!$B:$B,Summary!$C11)</f>
        <v>48</v>
      </c>
      <c r="N11" s="18">
        <f ca="1">SUMIFS(OFFSET('BPC Data'!$F:$F,0,Summary!N$2),'BPC Data'!$E:$E,Summary!$D11,'BPC Data'!$B:$B,Summary!$C11)</f>
        <v>48</v>
      </c>
      <c r="O11" s="17">
        <f ca="1">SUMIFS(OFFSET('BPC Data'!$F:$F,0,Summary!O$2),'BPC Data'!$E:$E,Summary!$D11,'BPC Data'!$B:$B,Summary!$C11)</f>
        <v>48</v>
      </c>
      <c r="P11" s="18">
        <f ca="1">SUMIFS(OFFSET('BPC Data'!$F:$F,0,Summary!P$2),'BPC Data'!$E:$E,Summary!$D11,'BPC Data'!$B:$B,Summary!$C11)</f>
        <v>48</v>
      </c>
      <c r="Q11" s="17">
        <f ca="1">SUMIFS(OFFSET('BPC Data'!$F:$F,0,Summary!Q$2),'BPC Data'!$E:$E,Summary!$D11,'BPC Data'!$B:$B,Summary!$C11)</f>
        <v>48</v>
      </c>
      <c r="R11" s="18">
        <f ca="1">SUMIFS(OFFSET('BPC Data'!$F:$F,0,Summary!R$2),'BPC Data'!$E:$E,Summary!$D11,'BPC Data'!$B:$B,Summary!$C11)</f>
        <v>48</v>
      </c>
      <c r="S11" s="64">
        <f ca="1">+R11</f>
        <v>48</v>
      </c>
      <c r="T11" s="67"/>
    </row>
    <row r="12" spans="1:20" x14ac:dyDescent="0.55000000000000004">
      <c r="A12" s="15">
        <f t="shared" si="9"/>
        <v>1</v>
      </c>
      <c r="C12" t="str">
        <f>$F9</f>
        <v>Sun City West Real Estate</v>
      </c>
      <c r="D12" s="3" t="s">
        <v>4</v>
      </c>
      <c r="F12" s="22" t="str">
        <f>_xll.EVDES(D12)</f>
        <v>#Error, no current connection.</v>
      </c>
      <c r="G12" s="17">
        <f ca="1">SUMIFS(OFFSET('BPC Data'!$F:$F,0,Summary!G$2),'BPC Data'!$E:$E,Summary!$D12,'BPC Data'!$B:$B,Summary!$C12)</f>
        <v>171349</v>
      </c>
      <c r="H12" s="18">
        <f ca="1">SUMIFS(OFFSET('BPC Data'!$F:$F,0,Summary!H$2),'BPC Data'!$E:$E,Summary!$D12,'BPC Data'!$B:$B,Summary!$C12)</f>
        <v>179771</v>
      </c>
      <c r="I12" s="17">
        <f ca="1">SUMIFS(OFFSET('BPC Data'!$F:$F,0,Summary!I$2),'BPC Data'!$E:$E,Summary!$D12,'BPC Data'!$B:$B,Summary!$C12)</f>
        <v>156409</v>
      </c>
      <c r="J12" s="18">
        <f ca="1">SUMIFS(OFFSET('BPC Data'!$F:$F,0,Summary!J$2),'BPC Data'!$E:$E,Summary!$D12,'BPC Data'!$B:$B,Summary!$C12)</f>
        <v>156722</v>
      </c>
      <c r="K12" s="17">
        <f ca="1">SUMIFS(OFFSET('BPC Data'!$F:$F,0,Summary!K$2),'BPC Data'!$E:$E,Summary!$D12,'BPC Data'!$B:$B,Summary!$C12)</f>
        <v>159612</v>
      </c>
      <c r="L12" s="18">
        <f ca="1">SUMIFS(OFFSET('BPC Data'!$F:$F,0,Summary!L$2),'BPC Data'!$E:$E,Summary!$D12,'BPC Data'!$B:$B,Summary!$C12)</f>
        <v>174802</v>
      </c>
      <c r="M12" s="17">
        <f ca="1">SUMIFS(OFFSET('BPC Data'!$F:$F,0,Summary!M$2),'BPC Data'!$E:$E,Summary!$D12,'BPC Data'!$B:$B,Summary!$C12)</f>
        <v>180985</v>
      </c>
      <c r="N12" s="18">
        <f ca="1">SUMIFS(OFFSET('BPC Data'!$F:$F,0,Summary!N$2),'BPC Data'!$E:$E,Summary!$D12,'BPC Data'!$B:$B,Summary!$C12)</f>
        <v>200462</v>
      </c>
      <c r="O12" s="17">
        <f ca="1">SUMIFS(OFFSET('BPC Data'!$F:$F,0,Summary!O$2),'BPC Data'!$E:$E,Summary!$D12,'BPC Data'!$B:$B,Summary!$C12)</f>
        <v>218655</v>
      </c>
      <c r="P12" s="18">
        <f ca="1">SUMIFS(OFFSET('BPC Data'!$F:$F,0,Summary!P$2),'BPC Data'!$E:$E,Summary!$D12,'BPC Data'!$B:$B,Summary!$C12)</f>
        <v>216009</v>
      </c>
      <c r="Q12" s="17">
        <f ca="1">SUMIFS(OFFSET('BPC Data'!$F:$F,0,Summary!Q$2),'BPC Data'!$E:$E,Summary!$D12,'BPC Data'!$B:$B,Summary!$C12)</f>
        <v>213558</v>
      </c>
      <c r="R12" s="18">
        <f ca="1">SUMIFS(OFFSET('BPC Data'!$F:$F,0,Summary!R$2),'BPC Data'!$E:$E,Summary!$D12,'BPC Data'!$B:$B,Summary!$C12)</f>
        <v>202740</v>
      </c>
      <c r="S12" s="64">
        <f t="shared" ref="S12:S19" ca="1" si="10">SUM(G12:R12)</f>
        <v>2231074</v>
      </c>
    </row>
    <row r="13" spans="1:20" x14ac:dyDescent="0.55000000000000004">
      <c r="A13" s="15">
        <f t="shared" si="9"/>
        <v>1</v>
      </c>
      <c r="C13" t="str">
        <f>$F9</f>
        <v>Sun City West Real Estate</v>
      </c>
      <c r="D13" s="3" t="s">
        <v>5</v>
      </c>
      <c r="F13" s="22" t="str">
        <f>_xll.EVDES(D13)</f>
        <v>#Error, no current connection.</v>
      </c>
      <c r="G13" s="17">
        <f ca="1">SUMIFS(OFFSET('BPC Data'!$F:$F,0,Summary!G$2),'BPC Data'!$E:$E,Summary!$D13,'BPC Data'!$B:$B,Summary!$C13)</f>
        <v>148349</v>
      </c>
      <c r="H13" s="18">
        <f ca="1">SUMIFS(OFFSET('BPC Data'!$F:$F,0,Summary!H$2),'BPC Data'!$E:$E,Summary!$D13,'BPC Data'!$B:$B,Summary!$C13)</f>
        <v>152701</v>
      </c>
      <c r="I13" s="17">
        <f ca="1">SUMIFS(OFFSET('BPC Data'!$F:$F,0,Summary!I$2),'BPC Data'!$E:$E,Summary!$D13,'BPC Data'!$B:$B,Summary!$C13)</f>
        <v>127440</v>
      </c>
      <c r="J13" s="18">
        <f ca="1">SUMIFS(OFFSET('BPC Data'!$F:$F,0,Summary!J$2),'BPC Data'!$E:$E,Summary!$D13,'BPC Data'!$B:$B,Summary!$C13)</f>
        <v>144470</v>
      </c>
      <c r="K13" s="17">
        <f ca="1">SUMIFS(OFFSET('BPC Data'!$F:$F,0,Summary!K$2),'BPC Data'!$E:$E,Summary!$D13,'BPC Data'!$B:$B,Summary!$C13)</f>
        <v>138547</v>
      </c>
      <c r="L13" s="18">
        <f ca="1">SUMIFS(OFFSET('BPC Data'!$F:$F,0,Summary!L$2),'BPC Data'!$E:$E,Summary!$D13,'BPC Data'!$B:$B,Summary!$C13)</f>
        <v>148643</v>
      </c>
      <c r="M13" s="17">
        <f ca="1">SUMIFS(OFFSET('BPC Data'!$F:$F,0,Summary!M$2),'BPC Data'!$E:$E,Summary!$D13,'BPC Data'!$B:$B,Summary!$C13)</f>
        <v>136994</v>
      </c>
      <c r="N13" s="18">
        <f ca="1">SUMIFS(OFFSET('BPC Data'!$F:$F,0,Summary!N$2),'BPC Data'!$E:$E,Summary!$D13,'BPC Data'!$B:$B,Summary!$C13)</f>
        <v>143355</v>
      </c>
      <c r="O13" s="17">
        <f ca="1">SUMIFS(OFFSET('BPC Data'!$F:$F,0,Summary!O$2),'BPC Data'!$E:$E,Summary!$D13,'BPC Data'!$B:$B,Summary!$C13)</f>
        <v>150445</v>
      </c>
      <c r="P13" s="18">
        <f ca="1">SUMIFS(OFFSET('BPC Data'!$F:$F,0,Summary!P$2),'BPC Data'!$E:$E,Summary!$D13,'BPC Data'!$B:$B,Summary!$C13)</f>
        <v>159682</v>
      </c>
      <c r="Q13" s="17">
        <f ca="1">SUMIFS(OFFSET('BPC Data'!$F:$F,0,Summary!Q$2),'BPC Data'!$E:$E,Summary!$D13,'BPC Data'!$B:$B,Summary!$C13)</f>
        <v>161455</v>
      </c>
      <c r="R13" s="18">
        <f ca="1">SUMIFS(OFFSET('BPC Data'!$F:$F,0,Summary!R$2),'BPC Data'!$E:$E,Summary!$D13,'BPC Data'!$B:$B,Summary!$C13)</f>
        <v>167071</v>
      </c>
      <c r="S13" s="64">
        <f t="shared" ca="1" si="10"/>
        <v>1779152</v>
      </c>
    </row>
    <row r="14" spans="1:20" x14ac:dyDescent="0.55000000000000004">
      <c r="A14" s="15">
        <f t="shared" si="9"/>
        <v>1</v>
      </c>
      <c r="C14" t="str">
        <f>$F9</f>
        <v>Sun City West Real Estate</v>
      </c>
      <c r="D14" s="3" t="s">
        <v>2</v>
      </c>
      <c r="F14" s="22" t="str">
        <f>_xll.EVDES(D14)</f>
        <v>#Error, no current connection.</v>
      </c>
      <c r="G14" s="17">
        <f ca="1">SUMIFS(OFFSET('BPC Data'!$F:$F,0,Summary!G$2),'BPC Data'!$E:$E,Summary!$D14,'BPC Data'!$B:$B,Summary!$C14)</f>
        <v>0</v>
      </c>
      <c r="H14" s="18">
        <f ca="1">SUMIFS(OFFSET('BPC Data'!$F:$F,0,Summary!H$2),'BPC Data'!$E:$E,Summary!$D14,'BPC Data'!$B:$B,Summary!$C14)</f>
        <v>0</v>
      </c>
      <c r="I14" s="17">
        <f ca="1">SUMIFS(OFFSET('BPC Data'!$F:$F,0,Summary!I$2),'BPC Data'!$E:$E,Summary!$D14,'BPC Data'!$B:$B,Summary!$C14)</f>
        <v>0</v>
      </c>
      <c r="J14" s="18">
        <f ca="1">SUMIFS(OFFSET('BPC Data'!$F:$F,0,Summary!J$2),'BPC Data'!$E:$E,Summary!$D14,'BPC Data'!$B:$B,Summary!$C14)</f>
        <v>0</v>
      </c>
      <c r="K14" s="17">
        <f ca="1">SUMIFS(OFFSET('BPC Data'!$F:$F,0,Summary!K$2),'BPC Data'!$E:$E,Summary!$D14,'BPC Data'!$B:$B,Summary!$C14)</f>
        <v>0</v>
      </c>
      <c r="L14" s="18">
        <f ca="1">SUMIFS(OFFSET('BPC Data'!$F:$F,0,Summary!L$2),'BPC Data'!$E:$E,Summary!$D14,'BPC Data'!$B:$B,Summary!$C14)</f>
        <v>0</v>
      </c>
      <c r="M14" s="17">
        <f ca="1">SUMIFS(OFFSET('BPC Data'!$F:$F,0,Summary!M$2),'BPC Data'!$E:$E,Summary!$D14,'BPC Data'!$B:$B,Summary!$C14)</f>
        <v>0</v>
      </c>
      <c r="N14" s="18">
        <f ca="1">SUMIFS(OFFSET('BPC Data'!$F:$F,0,Summary!N$2),'BPC Data'!$E:$E,Summary!$D14,'BPC Data'!$B:$B,Summary!$C14)</f>
        <v>0</v>
      </c>
      <c r="O14" s="17">
        <f ca="1">SUMIFS(OFFSET('BPC Data'!$F:$F,0,Summary!O$2),'BPC Data'!$E:$E,Summary!$D14,'BPC Data'!$B:$B,Summary!$C14)</f>
        <v>0</v>
      </c>
      <c r="P14" s="18">
        <f ca="1">SUMIFS(OFFSET('BPC Data'!$F:$F,0,Summary!P$2),'BPC Data'!$E:$E,Summary!$D14,'BPC Data'!$B:$B,Summary!$C14)</f>
        <v>0</v>
      </c>
      <c r="Q14" s="17">
        <f ca="1">SUMIFS(OFFSET('BPC Data'!$F:$F,0,Summary!Q$2),'BPC Data'!$E:$E,Summary!$D14,'BPC Data'!$B:$B,Summary!$C14)</f>
        <v>0</v>
      </c>
      <c r="R14" s="18">
        <f ca="1">SUMIFS(OFFSET('BPC Data'!$F:$F,0,Summary!R$2),'BPC Data'!$E:$E,Summary!$D14,'BPC Data'!$B:$B,Summary!$C14)</f>
        <v>0</v>
      </c>
      <c r="S14" s="64">
        <f t="shared" ca="1" si="10"/>
        <v>0</v>
      </c>
    </row>
    <row r="15" spans="1:20" x14ac:dyDescent="0.55000000000000004">
      <c r="A15" s="15">
        <f t="shared" si="9"/>
        <v>1</v>
      </c>
      <c r="C15" t="str">
        <f>$F9</f>
        <v>Sun City West Real Estate</v>
      </c>
      <c r="D15" s="2" t="s">
        <v>6</v>
      </c>
      <c r="F15" s="22" t="str">
        <f>_xll.EVDES(D15)</f>
        <v>#Error, no current connection.</v>
      </c>
      <c r="G15" s="17">
        <f ca="1">SUMIFS(OFFSET('BPC Data'!$F:$F,0,Summary!G$2),'BPC Data'!$E:$E,Summary!$D15,'BPC Data'!$B:$B,Summary!$C15)</f>
        <v>23000</v>
      </c>
      <c r="H15" s="18">
        <f ca="1">SUMIFS(OFFSET('BPC Data'!$F:$F,0,Summary!H$2),'BPC Data'!$E:$E,Summary!$D15,'BPC Data'!$B:$B,Summary!$C15)</f>
        <v>27070</v>
      </c>
      <c r="I15" s="17">
        <f ca="1">SUMIFS(OFFSET('BPC Data'!$F:$F,0,Summary!I$2),'BPC Data'!$E:$E,Summary!$D15,'BPC Data'!$B:$B,Summary!$C15)</f>
        <v>28969</v>
      </c>
      <c r="J15" s="18">
        <f ca="1">SUMIFS(OFFSET('BPC Data'!$F:$F,0,Summary!J$2),'BPC Data'!$E:$E,Summary!$D15,'BPC Data'!$B:$B,Summary!$C15)</f>
        <v>12252</v>
      </c>
      <c r="K15" s="17">
        <f ca="1">SUMIFS(OFFSET('BPC Data'!$F:$F,0,Summary!K$2),'BPC Data'!$E:$E,Summary!$D15,'BPC Data'!$B:$B,Summary!$C15)</f>
        <v>21065</v>
      </c>
      <c r="L15" s="18">
        <f ca="1">SUMIFS(OFFSET('BPC Data'!$F:$F,0,Summary!L$2),'BPC Data'!$E:$E,Summary!$D15,'BPC Data'!$B:$B,Summary!$C15)</f>
        <v>26159</v>
      </c>
      <c r="M15" s="17">
        <f ca="1">SUMIFS(OFFSET('BPC Data'!$F:$F,0,Summary!M$2),'BPC Data'!$E:$E,Summary!$D15,'BPC Data'!$B:$B,Summary!$C15)</f>
        <v>43991</v>
      </c>
      <c r="N15" s="18">
        <f ca="1">SUMIFS(OFFSET('BPC Data'!$F:$F,0,Summary!N$2),'BPC Data'!$E:$E,Summary!$D15,'BPC Data'!$B:$B,Summary!$C15)</f>
        <v>57107</v>
      </c>
      <c r="O15" s="17">
        <f ca="1">SUMIFS(OFFSET('BPC Data'!$F:$F,0,Summary!O$2),'BPC Data'!$E:$E,Summary!$D15,'BPC Data'!$B:$B,Summary!$C15)</f>
        <v>68210</v>
      </c>
      <c r="P15" s="18">
        <f ca="1">SUMIFS(OFFSET('BPC Data'!$F:$F,0,Summary!P$2),'BPC Data'!$E:$E,Summary!$D15,'BPC Data'!$B:$B,Summary!$C15)</f>
        <v>56327</v>
      </c>
      <c r="Q15" s="17">
        <f ca="1">SUMIFS(OFFSET('BPC Data'!$F:$F,0,Summary!Q$2),'BPC Data'!$E:$E,Summary!$D15,'BPC Data'!$B:$B,Summary!$C15)</f>
        <v>52103</v>
      </c>
      <c r="R15" s="18">
        <f ca="1">SUMIFS(OFFSET('BPC Data'!$F:$F,0,Summary!R$2),'BPC Data'!$E:$E,Summary!$D15,'BPC Data'!$B:$B,Summary!$C15)</f>
        <v>35669</v>
      </c>
      <c r="S15" s="64">
        <f t="shared" ca="1" si="10"/>
        <v>451922</v>
      </c>
    </row>
    <row r="16" spans="1:20" x14ac:dyDescent="0.55000000000000004">
      <c r="A16" s="15">
        <f t="shared" si="9"/>
        <v>1</v>
      </c>
      <c r="C16" t="str">
        <f>$F9</f>
        <v>Sun City West Real Estate</v>
      </c>
      <c r="D16" s="2" t="s">
        <v>7</v>
      </c>
      <c r="F16" s="22" t="str">
        <f>_xll.EVDES(D16)</f>
        <v>#Error, no current connection.</v>
      </c>
      <c r="G16" s="17">
        <f ca="1">SUMIFS(OFFSET('BPC Data'!$F:$F,0,Summary!G$2),'BPC Data'!$E:$E,Summary!$D16,'BPC Data'!$B:$B,Summary!$C16)</f>
        <v>7500</v>
      </c>
      <c r="H16" s="18">
        <f ca="1">SUMIFS(OFFSET('BPC Data'!$F:$F,0,Summary!H$2),'BPC Data'!$E:$E,Summary!$D16,'BPC Data'!$B:$B,Summary!$C16)</f>
        <v>7500</v>
      </c>
      <c r="I16" s="17">
        <f ca="1">SUMIFS(OFFSET('BPC Data'!$F:$F,0,Summary!I$2),'BPC Data'!$E:$E,Summary!$D16,'BPC Data'!$B:$B,Summary!$C16)</f>
        <v>7500</v>
      </c>
      <c r="J16" s="18">
        <f ca="1">SUMIFS(OFFSET('BPC Data'!$F:$F,0,Summary!J$2),'BPC Data'!$E:$E,Summary!$D16,'BPC Data'!$B:$B,Summary!$C16)</f>
        <v>7500</v>
      </c>
      <c r="K16" s="17">
        <f ca="1">SUMIFS(OFFSET('BPC Data'!$F:$F,0,Summary!K$2),'BPC Data'!$E:$E,Summary!$D16,'BPC Data'!$B:$B,Summary!$C16)</f>
        <v>7500</v>
      </c>
      <c r="L16" s="18">
        <f ca="1">SUMIFS(OFFSET('BPC Data'!$F:$F,0,Summary!L$2),'BPC Data'!$E:$E,Summary!$D16,'BPC Data'!$B:$B,Summary!$C16)</f>
        <v>7500</v>
      </c>
      <c r="M16" s="17">
        <f ca="1">SUMIFS(OFFSET('BPC Data'!$F:$F,0,Summary!M$2),'BPC Data'!$E:$E,Summary!$D16,'BPC Data'!$B:$B,Summary!$C16)</f>
        <v>7500</v>
      </c>
      <c r="N16" s="18">
        <f ca="1">SUMIFS(OFFSET('BPC Data'!$F:$F,0,Summary!N$2),'BPC Data'!$E:$E,Summary!$D16,'BPC Data'!$B:$B,Summary!$C16)</f>
        <v>7500</v>
      </c>
      <c r="O16" s="17">
        <f ca="1">SUMIFS(OFFSET('BPC Data'!$F:$F,0,Summary!O$2),'BPC Data'!$E:$E,Summary!$D16,'BPC Data'!$B:$B,Summary!$C16)</f>
        <v>7500</v>
      </c>
      <c r="P16" s="18">
        <f ca="1">SUMIFS(OFFSET('BPC Data'!$F:$F,0,Summary!P$2),'BPC Data'!$E:$E,Summary!$D16,'BPC Data'!$B:$B,Summary!$C16)</f>
        <v>7500</v>
      </c>
      <c r="Q16" s="17">
        <f ca="1">SUMIFS(OFFSET('BPC Data'!$F:$F,0,Summary!Q$2),'BPC Data'!$E:$E,Summary!$D16,'BPC Data'!$B:$B,Summary!$C16)</f>
        <v>7500</v>
      </c>
      <c r="R16" s="18">
        <f ca="1">SUMIFS(OFFSET('BPC Data'!$F:$F,0,Summary!R$2),'BPC Data'!$E:$E,Summary!$D16,'BPC Data'!$B:$B,Summary!$C16)</f>
        <v>7500</v>
      </c>
      <c r="S16" s="64">
        <f t="shared" ca="1" si="10"/>
        <v>90000</v>
      </c>
    </row>
    <row r="17" spans="1:28" x14ac:dyDescent="0.55000000000000004">
      <c r="A17" s="15">
        <f t="shared" si="9"/>
        <v>1</v>
      </c>
      <c r="C17" t="str">
        <f>$F9</f>
        <v>Sun City West Real Estate</v>
      </c>
      <c r="D17" s="1" t="s">
        <v>8</v>
      </c>
      <c r="F17" s="22" t="str">
        <f>_xll.EVDES(D17)</f>
        <v>#Error, no current connection.</v>
      </c>
      <c r="G17" s="17">
        <f ca="1">SUMIFS(OFFSET('BPC Data'!$F:$F,0,Summary!G$2),'BPC Data'!$E:$E,Summary!$D17,'BPC Data'!$B:$B,Summary!$C17)</f>
        <v>15500</v>
      </c>
      <c r="H17" s="18">
        <f ca="1">SUMIFS(OFFSET('BPC Data'!$F:$F,0,Summary!H$2),'BPC Data'!$E:$E,Summary!$D17,'BPC Data'!$B:$B,Summary!$C17)</f>
        <v>19570</v>
      </c>
      <c r="I17" s="17">
        <f ca="1">SUMIFS(OFFSET('BPC Data'!$F:$F,0,Summary!I$2),'BPC Data'!$E:$E,Summary!$D17,'BPC Data'!$B:$B,Summary!$C17)</f>
        <v>21469</v>
      </c>
      <c r="J17" s="18">
        <f ca="1">SUMIFS(OFFSET('BPC Data'!$F:$F,0,Summary!J$2),'BPC Data'!$E:$E,Summary!$D17,'BPC Data'!$B:$B,Summary!$C17)</f>
        <v>4752</v>
      </c>
      <c r="K17" s="17">
        <f ca="1">SUMIFS(OFFSET('BPC Data'!$F:$F,0,Summary!K$2),'BPC Data'!$E:$E,Summary!$D17,'BPC Data'!$B:$B,Summary!$C17)</f>
        <v>13565</v>
      </c>
      <c r="L17" s="18">
        <f ca="1">SUMIFS(OFFSET('BPC Data'!$F:$F,0,Summary!L$2),'BPC Data'!$E:$E,Summary!$D17,'BPC Data'!$B:$B,Summary!$C17)</f>
        <v>18659</v>
      </c>
      <c r="M17" s="17">
        <f ca="1">SUMIFS(OFFSET('BPC Data'!$F:$F,0,Summary!M$2),'BPC Data'!$E:$E,Summary!$D17,'BPC Data'!$B:$B,Summary!$C17)</f>
        <v>36491</v>
      </c>
      <c r="N17" s="18">
        <f ca="1">SUMIFS(OFFSET('BPC Data'!$F:$F,0,Summary!N$2),'BPC Data'!$E:$E,Summary!$D17,'BPC Data'!$B:$B,Summary!$C17)</f>
        <v>49607</v>
      </c>
      <c r="O17" s="17">
        <f ca="1">SUMIFS(OFFSET('BPC Data'!$F:$F,0,Summary!O$2),'BPC Data'!$E:$E,Summary!$D17,'BPC Data'!$B:$B,Summary!$C17)</f>
        <v>60710</v>
      </c>
      <c r="P17" s="18">
        <f ca="1">SUMIFS(OFFSET('BPC Data'!$F:$F,0,Summary!P$2),'BPC Data'!$E:$E,Summary!$D17,'BPC Data'!$B:$B,Summary!$C17)</f>
        <v>48827</v>
      </c>
      <c r="Q17" s="17">
        <f ca="1">SUMIFS(OFFSET('BPC Data'!$F:$F,0,Summary!Q$2),'BPC Data'!$E:$E,Summary!$D17,'BPC Data'!$B:$B,Summary!$C17)</f>
        <v>44603</v>
      </c>
      <c r="R17" s="18">
        <f ca="1">SUMIFS(OFFSET('BPC Data'!$F:$F,0,Summary!R$2),'BPC Data'!$E:$E,Summary!$D17,'BPC Data'!$B:$B,Summary!$C17)</f>
        <v>28169</v>
      </c>
      <c r="S17" s="64">
        <f t="shared" ca="1" si="10"/>
        <v>361922</v>
      </c>
    </row>
    <row r="18" spans="1:28" x14ac:dyDescent="0.55000000000000004">
      <c r="A18" s="15">
        <f t="shared" si="9"/>
        <v>1</v>
      </c>
      <c r="C18" t="str">
        <f>$F9</f>
        <v>Sun City West Real Estate</v>
      </c>
      <c r="D18" s="2" t="str">
        <f xml:space="preserve"> _xll.EPMOlapMemberO("[ACCOUNT].[H1].[T_RENT_EXP]","","T_RENT_EXP - Tenant Rent Expense","","000")</f>
        <v>T_RENT_EXP - Tenant Rent Expense</v>
      </c>
      <c r="F18" s="22" t="str">
        <f>_xll.EVDES(D18)</f>
        <v>#Error, no current connection.</v>
      </c>
      <c r="G18" s="17">
        <f ca="1">SUMIFS(OFFSET('BPC Data'!$F:$F,0,Summary!G$2),'BPC Data'!$E:$E,Summary!$D18,'BPC Data'!$B:$B,Summary!$C18)</f>
        <v>0</v>
      </c>
      <c r="H18" s="18">
        <f ca="1">SUMIFS(OFFSET('BPC Data'!$F:$F,0,Summary!H$2),'BPC Data'!$E:$E,Summary!$D18,'BPC Data'!$B:$B,Summary!$C18)</f>
        <v>0</v>
      </c>
      <c r="I18" s="17">
        <f ca="1">SUMIFS(OFFSET('BPC Data'!$F:$F,0,Summary!I$2),'BPC Data'!$E:$E,Summary!$D18,'BPC Data'!$B:$B,Summary!$C18)</f>
        <v>0</v>
      </c>
      <c r="J18" s="18">
        <f ca="1">SUMIFS(OFFSET('BPC Data'!$F:$F,0,Summary!J$2),'BPC Data'!$E:$E,Summary!$D18,'BPC Data'!$B:$B,Summary!$C18)</f>
        <v>0</v>
      </c>
      <c r="K18" s="17">
        <f ca="1">SUMIFS(OFFSET('BPC Data'!$F:$F,0,Summary!K$2),'BPC Data'!$E:$E,Summary!$D18,'BPC Data'!$B:$B,Summary!$C18)</f>
        <v>0</v>
      </c>
      <c r="L18" s="18">
        <f ca="1">SUMIFS(OFFSET('BPC Data'!$F:$F,0,Summary!L$2),'BPC Data'!$E:$E,Summary!$D18,'BPC Data'!$B:$B,Summary!$C18)</f>
        <v>0</v>
      </c>
      <c r="M18" s="17">
        <f ca="1">SUMIFS(OFFSET('BPC Data'!$F:$F,0,Summary!M$2),'BPC Data'!$E:$E,Summary!$D18,'BPC Data'!$B:$B,Summary!$C18)</f>
        <v>0</v>
      </c>
      <c r="N18" s="18">
        <f ca="1">SUMIFS(OFFSET('BPC Data'!$F:$F,0,Summary!N$2),'BPC Data'!$E:$E,Summary!$D18,'BPC Data'!$B:$B,Summary!$C18)</f>
        <v>0</v>
      </c>
      <c r="O18" s="17">
        <f ca="1">SUMIFS(OFFSET('BPC Data'!$F:$F,0,Summary!O$2),'BPC Data'!$E:$E,Summary!$D18,'BPC Data'!$B:$B,Summary!$C18)</f>
        <v>0</v>
      </c>
      <c r="P18" s="18">
        <f ca="1">SUMIFS(OFFSET('BPC Data'!$F:$F,0,Summary!P$2),'BPC Data'!$E:$E,Summary!$D18,'BPC Data'!$B:$B,Summary!$C18)</f>
        <v>0</v>
      </c>
      <c r="Q18" s="17">
        <f ca="1">SUMIFS(OFFSET('BPC Data'!$F:$F,0,Summary!Q$2),'BPC Data'!$E:$E,Summary!$D18,'BPC Data'!$B:$B,Summary!$C18)</f>
        <v>30000</v>
      </c>
      <c r="R18" s="18">
        <f ca="1">SUMIFS(OFFSET('BPC Data'!$F:$F,0,Summary!R$2),'BPC Data'!$E:$E,Summary!$D18,'BPC Data'!$B:$B,Summary!$C18)</f>
        <v>30000</v>
      </c>
      <c r="S18" s="64">
        <f t="shared" ca="1" si="10"/>
        <v>60000</v>
      </c>
    </row>
    <row r="19" spans="1:28" x14ac:dyDescent="0.55000000000000004">
      <c r="A19" s="15">
        <f t="shared" si="9"/>
        <v>1</v>
      </c>
      <c r="D19" s="1" t="s">
        <v>3</v>
      </c>
      <c r="F19" s="22" t="s">
        <v>0</v>
      </c>
      <c r="G19" s="19" t="str">
        <f t="shared" ref="G19:M19" ca="1" si="11">IFERROR(G17/G18,"N/A")</f>
        <v>N/A</v>
      </c>
      <c r="H19" s="60" t="str">
        <f t="shared" ca="1" si="11"/>
        <v>N/A</v>
      </c>
      <c r="I19" s="19" t="str">
        <f t="shared" ca="1" si="11"/>
        <v>N/A</v>
      </c>
      <c r="J19" s="60" t="str">
        <f t="shared" ca="1" si="11"/>
        <v>N/A</v>
      </c>
      <c r="K19" s="19" t="str">
        <f t="shared" ca="1" si="11"/>
        <v>N/A</v>
      </c>
      <c r="L19" s="60" t="str">
        <f t="shared" ca="1" si="11"/>
        <v>N/A</v>
      </c>
      <c r="M19" s="19" t="str">
        <f t="shared" ca="1" si="11"/>
        <v>N/A</v>
      </c>
      <c r="N19" s="60" t="str">
        <f t="shared" ref="N19:O19" ca="1" si="12">IFERROR(N17/N18,"N/A")</f>
        <v>N/A</v>
      </c>
      <c r="O19" s="19" t="str">
        <f t="shared" ca="1" si="12"/>
        <v>N/A</v>
      </c>
      <c r="P19" s="60" t="str">
        <f t="shared" ref="P19:Q19" ca="1" si="13">IFERROR(P17/P18,"N/A")</f>
        <v>N/A</v>
      </c>
      <c r="Q19" s="19">
        <f t="shared" ca="1" si="13"/>
        <v>1.4867666666666666</v>
      </c>
      <c r="R19" s="60">
        <f t="shared" ref="R19" ca="1" si="14">IFERROR(R17/R18,"N/A")</f>
        <v>0.93896666666666662</v>
      </c>
      <c r="S19" s="64">
        <f t="shared" ca="1" si="10"/>
        <v>2.4257333333333331</v>
      </c>
    </row>
    <row r="20" spans="1:28" s="5" customFormat="1" x14ac:dyDescent="0.55000000000000004">
      <c r="A20" s="15">
        <f>IF(AND(D20&lt;&gt;"",C20=""),A19+1,A19)</f>
        <v>2</v>
      </c>
      <c r="D20" s="5" t="s">
        <v>3</v>
      </c>
      <c r="F20" s="21">
        <f>INDEX(PropertyList!$D:$D,MATCH(Summary!$A20,PropertyList!$C:$C,0))</f>
        <v>0</v>
      </c>
      <c r="G20" s="11"/>
      <c r="I20" s="11"/>
      <c r="K20" s="11"/>
      <c r="M20" s="11"/>
      <c r="O20" s="11"/>
      <c r="Q20" s="11"/>
      <c r="S20" s="64">
        <f t="shared" ref="S20:S83" si="15">SUM(G20:N20)</f>
        <v>0</v>
      </c>
      <c r="T20" s="65"/>
      <c r="U20"/>
      <c r="V20"/>
      <c r="W20"/>
      <c r="X20"/>
      <c r="Y20"/>
      <c r="Z20"/>
      <c r="AA20"/>
      <c r="AB20"/>
    </row>
    <row r="21" spans="1:28" s="15" customFormat="1" hidden="1" x14ac:dyDescent="0.55000000000000004">
      <c r="A21" s="15">
        <f>IF(AND(F21&lt;&gt;"",D21=""),A20+1,A20)</f>
        <v>2</v>
      </c>
      <c r="C21">
        <f>$F20</f>
        <v>0</v>
      </c>
      <c r="D21" s="3" t="str">
        <f>$D10</f>
        <v>PAY_PAT_DAYS - Total Payor Patient Days</v>
      </c>
      <c r="F21" s="22" t="str">
        <f>_xll.EVDES(D21)</f>
        <v>#Error, no current connection.</v>
      </c>
      <c r="G21" s="17">
        <f ca="1">SUMIFS(OFFSET('BPC Data'!$F:$F,0,Summary!G$2),'BPC Data'!$E:$E,Summary!$D21,'BPC Data'!$B:$B,Summary!$C21)</f>
        <v>0</v>
      </c>
      <c r="H21" s="18">
        <f ca="1">SUMIFS(OFFSET('BPC Data'!$F:$F,0,Summary!H$2),'BPC Data'!$E:$E,Summary!$D21,'BPC Data'!$B:$B,Summary!$C21)</f>
        <v>0</v>
      </c>
      <c r="I21" s="17">
        <f ca="1">SUMIFS(OFFSET('BPC Data'!$F:$F,0,Summary!I$2),'BPC Data'!$E:$E,Summary!$D21,'BPC Data'!$B:$B,Summary!$C21)</f>
        <v>0</v>
      </c>
      <c r="J21" s="18">
        <f ca="1">SUMIFS(OFFSET('BPC Data'!$F:$F,0,Summary!J$2),'BPC Data'!$E:$E,Summary!$D21,'BPC Data'!$B:$B,Summary!$C21)</f>
        <v>0</v>
      </c>
      <c r="K21" s="17">
        <f ca="1">SUMIFS(OFFSET('BPC Data'!$F:$F,0,Summary!K$2),'BPC Data'!$E:$E,Summary!$D21,'BPC Data'!$B:$B,Summary!$C21)</f>
        <v>0</v>
      </c>
      <c r="L21" s="18">
        <f ca="1">SUMIFS(OFFSET('BPC Data'!$F:$F,0,Summary!L$2),'BPC Data'!$E:$E,Summary!$D21,'BPC Data'!$B:$B,Summary!$C21)</f>
        <v>0</v>
      </c>
      <c r="M21" s="17">
        <f ca="1">SUMIFS(OFFSET('BPC Data'!$F:$F,0,Summary!M$2),'BPC Data'!$E:$E,Summary!$D21,'BPC Data'!$B:$B,Summary!$C21)</f>
        <v>0</v>
      </c>
      <c r="N21" s="18">
        <f ca="1">SUMIFS(OFFSET('BPC Data'!$F:$F,0,Summary!N$2),'BPC Data'!$E:$E,Summary!$D21,'BPC Data'!$B:$B,Summary!$C21)</f>
        <v>0</v>
      </c>
      <c r="O21" s="17">
        <f ca="1">SUMIFS(OFFSET('BPC Data'!$F:$F,0,Summary!O$2),'BPC Data'!$E:$E,Summary!$D21,'BPC Data'!$B:$B,Summary!$C21)</f>
        <v>0</v>
      </c>
      <c r="P21" s="18">
        <f ca="1">SUMIFS(OFFSET('BPC Data'!$F:$F,0,Summary!P$2),'BPC Data'!$E:$E,Summary!$D21,'BPC Data'!$B:$B,Summary!$C21)</f>
        <v>0</v>
      </c>
      <c r="Q21" s="17">
        <f ca="1">SUMIFS(OFFSET('BPC Data'!$F:$F,0,Summary!Q$2),'BPC Data'!$E:$E,Summary!$D21,'BPC Data'!$B:$B,Summary!$C21)</f>
        <v>0</v>
      </c>
      <c r="R21" s="18">
        <f ca="1">SUMIFS(OFFSET('BPC Data'!$F:$F,0,Summary!R$2),'BPC Data'!$E:$E,Summary!$D21,'BPC Data'!$B:$B,Summary!$C21)</f>
        <v>0</v>
      </c>
      <c r="S21" s="64">
        <f t="shared" ca="1" si="15"/>
        <v>0</v>
      </c>
      <c r="T21" s="65"/>
      <c r="U21"/>
      <c r="V21"/>
      <c r="W21"/>
      <c r="X21"/>
      <c r="Y21"/>
      <c r="Z21"/>
      <c r="AA21"/>
      <c r="AB21"/>
    </row>
    <row r="22" spans="1:28" s="15" customFormat="1" hidden="1" x14ac:dyDescent="0.55000000000000004">
      <c r="A22" s="15">
        <f t="shared" ref="A22:A30" si="16">IF(AND(F22&lt;&gt;"",D22=""),A21+1,A21)</f>
        <v>2</v>
      </c>
      <c r="C22">
        <f>$F20</f>
        <v>0</v>
      </c>
      <c r="D22" s="3" t="str">
        <f t="shared" ref="D22:D85" si="17">$D11</f>
        <v>A_BEDS_TOTAL - Total Available Beds</v>
      </c>
      <c r="F22" s="22" t="str">
        <f>_xll.EVDES(D22)</f>
        <v>#Error, no current connection.</v>
      </c>
      <c r="G22" s="17">
        <f ca="1">SUMIFS(OFFSET('BPC Data'!$F:$F,0,Summary!G$2),'BPC Data'!$E:$E,Summary!$D22,'BPC Data'!$B:$B,Summary!$C22)</f>
        <v>0</v>
      </c>
      <c r="H22" s="18">
        <f ca="1">SUMIFS(OFFSET('BPC Data'!$F:$F,0,Summary!H$2),'BPC Data'!$E:$E,Summary!$D22,'BPC Data'!$B:$B,Summary!$C22)</f>
        <v>0</v>
      </c>
      <c r="I22" s="17">
        <f ca="1">SUMIFS(OFFSET('BPC Data'!$F:$F,0,Summary!I$2),'BPC Data'!$E:$E,Summary!$D22,'BPC Data'!$B:$B,Summary!$C22)</f>
        <v>0</v>
      </c>
      <c r="J22" s="18">
        <f ca="1">SUMIFS(OFFSET('BPC Data'!$F:$F,0,Summary!J$2),'BPC Data'!$E:$E,Summary!$D22,'BPC Data'!$B:$B,Summary!$C22)</f>
        <v>0</v>
      </c>
      <c r="K22" s="17">
        <f ca="1">SUMIFS(OFFSET('BPC Data'!$F:$F,0,Summary!K$2),'BPC Data'!$E:$E,Summary!$D22,'BPC Data'!$B:$B,Summary!$C22)</f>
        <v>0</v>
      </c>
      <c r="L22" s="18">
        <f ca="1">SUMIFS(OFFSET('BPC Data'!$F:$F,0,Summary!L$2),'BPC Data'!$E:$E,Summary!$D22,'BPC Data'!$B:$B,Summary!$C22)</f>
        <v>0</v>
      </c>
      <c r="M22" s="17">
        <f ca="1">SUMIFS(OFFSET('BPC Data'!$F:$F,0,Summary!M$2),'BPC Data'!$E:$E,Summary!$D22,'BPC Data'!$B:$B,Summary!$C22)</f>
        <v>0</v>
      </c>
      <c r="N22" s="18">
        <f ca="1">SUMIFS(OFFSET('BPC Data'!$F:$F,0,Summary!N$2),'BPC Data'!$E:$E,Summary!$D22,'BPC Data'!$B:$B,Summary!$C22)</f>
        <v>0</v>
      </c>
      <c r="O22" s="17">
        <f ca="1">SUMIFS(OFFSET('BPC Data'!$F:$F,0,Summary!O$2),'BPC Data'!$E:$E,Summary!$D22,'BPC Data'!$B:$B,Summary!$C22)</f>
        <v>0</v>
      </c>
      <c r="P22" s="18">
        <f ca="1">SUMIFS(OFFSET('BPC Data'!$F:$F,0,Summary!P$2),'BPC Data'!$E:$E,Summary!$D22,'BPC Data'!$B:$B,Summary!$C22)</f>
        <v>0</v>
      </c>
      <c r="Q22" s="17">
        <f ca="1">SUMIFS(OFFSET('BPC Data'!$F:$F,0,Summary!Q$2),'BPC Data'!$E:$E,Summary!$D22,'BPC Data'!$B:$B,Summary!$C22)</f>
        <v>0</v>
      </c>
      <c r="R22" s="18">
        <f ca="1">SUMIFS(OFFSET('BPC Data'!$F:$F,0,Summary!R$2),'BPC Data'!$E:$E,Summary!$D22,'BPC Data'!$B:$B,Summary!$C22)</f>
        <v>0</v>
      </c>
      <c r="S22" s="64">
        <f t="shared" ca="1" si="15"/>
        <v>0</v>
      </c>
      <c r="T22" s="65"/>
      <c r="U22"/>
      <c r="V22"/>
      <c r="W22"/>
      <c r="X22"/>
      <c r="Y22"/>
      <c r="Z22"/>
      <c r="AA22"/>
      <c r="AB22"/>
    </row>
    <row r="23" spans="1:28" s="15" customFormat="1" hidden="1" x14ac:dyDescent="0.55000000000000004">
      <c r="A23" s="15">
        <f t="shared" si="16"/>
        <v>2</v>
      </c>
      <c r="B23"/>
      <c r="C23">
        <f>$F20</f>
        <v>0</v>
      </c>
      <c r="D23" s="3" t="str">
        <f t="shared" si="17"/>
        <v>T_REVENUES - Total Tenant Revenues</v>
      </c>
      <c r="E23"/>
      <c r="F23" s="22" t="str">
        <f>_xll.EVDES(D23)</f>
        <v>#Error, no current connection.</v>
      </c>
      <c r="G23" s="17">
        <f ca="1">SUMIFS(OFFSET('BPC Data'!$F:$F,0,Summary!G$2),'BPC Data'!$E:$E,Summary!$D23,'BPC Data'!$B:$B,Summary!$C23)</f>
        <v>0</v>
      </c>
      <c r="H23" s="18">
        <f ca="1">SUMIFS(OFFSET('BPC Data'!$F:$F,0,Summary!H$2),'BPC Data'!$E:$E,Summary!$D23,'BPC Data'!$B:$B,Summary!$C23)</f>
        <v>0</v>
      </c>
      <c r="I23" s="17">
        <f ca="1">SUMIFS(OFFSET('BPC Data'!$F:$F,0,Summary!I$2),'BPC Data'!$E:$E,Summary!$D23,'BPC Data'!$B:$B,Summary!$C23)</f>
        <v>0</v>
      </c>
      <c r="J23" s="18">
        <f ca="1">SUMIFS(OFFSET('BPC Data'!$F:$F,0,Summary!J$2),'BPC Data'!$E:$E,Summary!$D23,'BPC Data'!$B:$B,Summary!$C23)</f>
        <v>0</v>
      </c>
      <c r="K23" s="17">
        <f ca="1">SUMIFS(OFFSET('BPC Data'!$F:$F,0,Summary!K$2),'BPC Data'!$E:$E,Summary!$D23,'BPC Data'!$B:$B,Summary!$C23)</f>
        <v>0</v>
      </c>
      <c r="L23" s="18">
        <f ca="1">SUMIFS(OFFSET('BPC Data'!$F:$F,0,Summary!L$2),'BPC Data'!$E:$E,Summary!$D23,'BPC Data'!$B:$B,Summary!$C23)</f>
        <v>0</v>
      </c>
      <c r="M23" s="17">
        <f ca="1">SUMIFS(OFFSET('BPC Data'!$F:$F,0,Summary!M$2),'BPC Data'!$E:$E,Summary!$D23,'BPC Data'!$B:$B,Summary!$C23)</f>
        <v>0</v>
      </c>
      <c r="N23" s="18">
        <f ca="1">SUMIFS(OFFSET('BPC Data'!$F:$F,0,Summary!N$2),'BPC Data'!$E:$E,Summary!$D23,'BPC Data'!$B:$B,Summary!$C23)</f>
        <v>0</v>
      </c>
      <c r="O23" s="17">
        <f ca="1">SUMIFS(OFFSET('BPC Data'!$F:$F,0,Summary!O$2),'BPC Data'!$E:$E,Summary!$D23,'BPC Data'!$B:$B,Summary!$C23)</f>
        <v>0</v>
      </c>
      <c r="P23" s="18">
        <f ca="1">SUMIFS(OFFSET('BPC Data'!$F:$F,0,Summary!P$2),'BPC Data'!$E:$E,Summary!$D23,'BPC Data'!$B:$B,Summary!$C23)</f>
        <v>0</v>
      </c>
      <c r="Q23" s="17">
        <f ca="1">SUMIFS(OFFSET('BPC Data'!$F:$F,0,Summary!Q$2),'BPC Data'!$E:$E,Summary!$D23,'BPC Data'!$B:$B,Summary!$C23)</f>
        <v>0</v>
      </c>
      <c r="R23" s="18">
        <f ca="1">SUMIFS(OFFSET('BPC Data'!$F:$F,0,Summary!R$2),'BPC Data'!$E:$E,Summary!$D23,'BPC Data'!$B:$B,Summary!$C23)</f>
        <v>0</v>
      </c>
      <c r="S23" s="64">
        <f t="shared" ca="1" si="15"/>
        <v>0</v>
      </c>
      <c r="T23" s="65"/>
      <c r="U23"/>
      <c r="V23"/>
      <c r="W23"/>
      <c r="X23"/>
      <c r="Y23"/>
      <c r="Z23"/>
      <c r="AA23"/>
      <c r="AB23"/>
    </row>
    <row r="24" spans="1:28" s="15" customFormat="1" hidden="1" x14ac:dyDescent="0.55000000000000004">
      <c r="A24" s="15">
        <f t="shared" si="16"/>
        <v>2</v>
      </c>
      <c r="B24"/>
      <c r="C24">
        <f>$F20</f>
        <v>0</v>
      </c>
      <c r="D24" s="3" t="str">
        <f t="shared" si="17"/>
        <v>T_OPEX - Tenant Operating Expenses</v>
      </c>
      <c r="E24"/>
      <c r="F24" s="22" t="str">
        <f>_xll.EVDES(D24)</f>
        <v>#Error, no current connection.</v>
      </c>
      <c r="G24" s="17">
        <f ca="1">SUMIFS(OFFSET('BPC Data'!$F:$F,0,Summary!G$2),'BPC Data'!$E:$E,Summary!$D24,'BPC Data'!$B:$B,Summary!$C24)</f>
        <v>0</v>
      </c>
      <c r="H24" s="18">
        <f ca="1">SUMIFS(OFFSET('BPC Data'!$F:$F,0,Summary!H$2),'BPC Data'!$E:$E,Summary!$D24,'BPC Data'!$B:$B,Summary!$C24)</f>
        <v>0</v>
      </c>
      <c r="I24" s="17">
        <f ca="1">SUMIFS(OFFSET('BPC Data'!$F:$F,0,Summary!I$2),'BPC Data'!$E:$E,Summary!$D24,'BPC Data'!$B:$B,Summary!$C24)</f>
        <v>0</v>
      </c>
      <c r="J24" s="18">
        <f ca="1">SUMIFS(OFFSET('BPC Data'!$F:$F,0,Summary!J$2),'BPC Data'!$E:$E,Summary!$D24,'BPC Data'!$B:$B,Summary!$C24)</f>
        <v>0</v>
      </c>
      <c r="K24" s="17">
        <f ca="1">SUMIFS(OFFSET('BPC Data'!$F:$F,0,Summary!K$2),'BPC Data'!$E:$E,Summary!$D24,'BPC Data'!$B:$B,Summary!$C24)</f>
        <v>0</v>
      </c>
      <c r="L24" s="18">
        <f ca="1">SUMIFS(OFFSET('BPC Data'!$F:$F,0,Summary!L$2),'BPC Data'!$E:$E,Summary!$D24,'BPC Data'!$B:$B,Summary!$C24)</f>
        <v>0</v>
      </c>
      <c r="M24" s="17">
        <f ca="1">SUMIFS(OFFSET('BPC Data'!$F:$F,0,Summary!M$2),'BPC Data'!$E:$E,Summary!$D24,'BPC Data'!$B:$B,Summary!$C24)</f>
        <v>0</v>
      </c>
      <c r="N24" s="18">
        <f ca="1">SUMIFS(OFFSET('BPC Data'!$F:$F,0,Summary!N$2),'BPC Data'!$E:$E,Summary!$D24,'BPC Data'!$B:$B,Summary!$C24)</f>
        <v>0</v>
      </c>
      <c r="O24" s="17">
        <f ca="1">SUMIFS(OFFSET('BPC Data'!$F:$F,0,Summary!O$2),'BPC Data'!$E:$E,Summary!$D24,'BPC Data'!$B:$B,Summary!$C24)</f>
        <v>0</v>
      </c>
      <c r="P24" s="18">
        <f ca="1">SUMIFS(OFFSET('BPC Data'!$F:$F,0,Summary!P$2),'BPC Data'!$E:$E,Summary!$D24,'BPC Data'!$B:$B,Summary!$C24)</f>
        <v>0</v>
      </c>
      <c r="Q24" s="17">
        <f ca="1">SUMIFS(OFFSET('BPC Data'!$F:$F,0,Summary!Q$2),'BPC Data'!$E:$E,Summary!$D24,'BPC Data'!$B:$B,Summary!$C24)</f>
        <v>0</v>
      </c>
      <c r="R24" s="18">
        <f ca="1">SUMIFS(OFFSET('BPC Data'!$F:$F,0,Summary!R$2),'BPC Data'!$E:$E,Summary!$D24,'BPC Data'!$B:$B,Summary!$C24)</f>
        <v>0</v>
      </c>
      <c r="S24" s="64">
        <f t="shared" ca="1" si="15"/>
        <v>0</v>
      </c>
      <c r="T24" s="65"/>
      <c r="U24"/>
      <c r="V24"/>
      <c r="W24"/>
      <c r="X24"/>
      <c r="Y24"/>
      <c r="Z24"/>
      <c r="AA24"/>
      <c r="AB24"/>
    </row>
    <row r="25" spans="1:28" s="15" customFormat="1" hidden="1" x14ac:dyDescent="0.55000000000000004">
      <c r="A25" s="15">
        <f t="shared" si="16"/>
        <v>2</v>
      </c>
      <c r="B25"/>
      <c r="C25">
        <f>$F20</f>
        <v>0</v>
      </c>
      <c r="D25" s="3" t="str">
        <f t="shared" si="17"/>
        <v>T_BAD_DEBT - Tenant Bad Debt Expense</v>
      </c>
      <c r="E25"/>
      <c r="F25" s="22" t="str">
        <f>_xll.EVDES(D25)</f>
        <v>#Error, no current connection.</v>
      </c>
      <c r="G25" s="17">
        <f ca="1">SUMIFS(OFFSET('BPC Data'!$F:$F,0,Summary!G$2),'BPC Data'!$E:$E,Summary!$D25,'BPC Data'!$B:$B,Summary!$C25)</f>
        <v>0</v>
      </c>
      <c r="H25" s="18">
        <f ca="1">SUMIFS(OFFSET('BPC Data'!$F:$F,0,Summary!H$2),'BPC Data'!$E:$E,Summary!$D25,'BPC Data'!$B:$B,Summary!$C25)</f>
        <v>0</v>
      </c>
      <c r="I25" s="17">
        <f ca="1">SUMIFS(OFFSET('BPC Data'!$F:$F,0,Summary!I$2),'BPC Data'!$E:$E,Summary!$D25,'BPC Data'!$B:$B,Summary!$C25)</f>
        <v>0</v>
      </c>
      <c r="J25" s="18">
        <f ca="1">SUMIFS(OFFSET('BPC Data'!$F:$F,0,Summary!J$2),'BPC Data'!$E:$E,Summary!$D25,'BPC Data'!$B:$B,Summary!$C25)</f>
        <v>0</v>
      </c>
      <c r="K25" s="17">
        <f ca="1">SUMIFS(OFFSET('BPC Data'!$F:$F,0,Summary!K$2),'BPC Data'!$E:$E,Summary!$D25,'BPC Data'!$B:$B,Summary!$C25)</f>
        <v>0</v>
      </c>
      <c r="L25" s="18">
        <f ca="1">SUMIFS(OFFSET('BPC Data'!$F:$F,0,Summary!L$2),'BPC Data'!$E:$E,Summary!$D25,'BPC Data'!$B:$B,Summary!$C25)</f>
        <v>0</v>
      </c>
      <c r="M25" s="17">
        <f ca="1">SUMIFS(OFFSET('BPC Data'!$F:$F,0,Summary!M$2),'BPC Data'!$E:$E,Summary!$D25,'BPC Data'!$B:$B,Summary!$C25)</f>
        <v>0</v>
      </c>
      <c r="N25" s="18">
        <f ca="1">SUMIFS(OFFSET('BPC Data'!$F:$F,0,Summary!N$2),'BPC Data'!$E:$E,Summary!$D25,'BPC Data'!$B:$B,Summary!$C25)</f>
        <v>0</v>
      </c>
      <c r="O25" s="17">
        <f ca="1">SUMIFS(OFFSET('BPC Data'!$F:$F,0,Summary!O$2),'BPC Data'!$E:$E,Summary!$D25,'BPC Data'!$B:$B,Summary!$C25)</f>
        <v>0</v>
      </c>
      <c r="P25" s="18">
        <f ca="1">SUMIFS(OFFSET('BPC Data'!$F:$F,0,Summary!P$2),'BPC Data'!$E:$E,Summary!$D25,'BPC Data'!$B:$B,Summary!$C25)</f>
        <v>0</v>
      </c>
      <c r="Q25" s="17">
        <f ca="1">SUMIFS(OFFSET('BPC Data'!$F:$F,0,Summary!Q$2),'BPC Data'!$E:$E,Summary!$D25,'BPC Data'!$B:$B,Summary!$C25)</f>
        <v>0</v>
      </c>
      <c r="R25" s="18">
        <f ca="1">SUMIFS(OFFSET('BPC Data'!$F:$F,0,Summary!R$2),'BPC Data'!$E:$E,Summary!$D25,'BPC Data'!$B:$B,Summary!$C25)</f>
        <v>0</v>
      </c>
      <c r="S25" s="64">
        <f t="shared" ca="1" si="15"/>
        <v>0</v>
      </c>
      <c r="T25" s="65"/>
      <c r="U25"/>
      <c r="V25"/>
      <c r="W25"/>
      <c r="X25"/>
      <c r="Y25"/>
      <c r="Z25"/>
      <c r="AA25"/>
      <c r="AB25"/>
    </row>
    <row r="26" spans="1:28" s="15" customFormat="1" hidden="1" x14ac:dyDescent="0.55000000000000004">
      <c r="A26" s="15">
        <f t="shared" si="16"/>
        <v>2</v>
      </c>
      <c r="B26"/>
      <c r="C26">
        <f>$F20</f>
        <v>0</v>
      </c>
      <c r="D26" s="2" t="str">
        <f t="shared" si="17"/>
        <v>T_EBITDARM - EBITDARM</v>
      </c>
      <c r="E26"/>
      <c r="F26" s="22" t="str">
        <f>_xll.EVDES(D26)</f>
        <v>#Error, no current connection.</v>
      </c>
      <c r="G26" s="17">
        <f ca="1">SUMIFS(OFFSET('BPC Data'!$F:$F,0,Summary!G$2),'BPC Data'!$E:$E,Summary!$D26,'BPC Data'!$B:$B,Summary!$C26)</f>
        <v>0</v>
      </c>
      <c r="H26" s="18">
        <f ca="1">SUMIFS(OFFSET('BPC Data'!$F:$F,0,Summary!H$2),'BPC Data'!$E:$E,Summary!$D26,'BPC Data'!$B:$B,Summary!$C26)</f>
        <v>0</v>
      </c>
      <c r="I26" s="17">
        <f ca="1">SUMIFS(OFFSET('BPC Data'!$F:$F,0,Summary!I$2),'BPC Data'!$E:$E,Summary!$D26,'BPC Data'!$B:$B,Summary!$C26)</f>
        <v>0</v>
      </c>
      <c r="J26" s="18">
        <f ca="1">SUMIFS(OFFSET('BPC Data'!$F:$F,0,Summary!J$2),'BPC Data'!$E:$E,Summary!$D26,'BPC Data'!$B:$B,Summary!$C26)</f>
        <v>0</v>
      </c>
      <c r="K26" s="17">
        <f ca="1">SUMIFS(OFFSET('BPC Data'!$F:$F,0,Summary!K$2),'BPC Data'!$E:$E,Summary!$D26,'BPC Data'!$B:$B,Summary!$C26)</f>
        <v>0</v>
      </c>
      <c r="L26" s="18">
        <f ca="1">SUMIFS(OFFSET('BPC Data'!$F:$F,0,Summary!L$2),'BPC Data'!$E:$E,Summary!$D26,'BPC Data'!$B:$B,Summary!$C26)</f>
        <v>0</v>
      </c>
      <c r="M26" s="17">
        <f ca="1">SUMIFS(OFFSET('BPC Data'!$F:$F,0,Summary!M$2),'BPC Data'!$E:$E,Summary!$D26,'BPC Data'!$B:$B,Summary!$C26)</f>
        <v>0</v>
      </c>
      <c r="N26" s="18">
        <f ca="1">SUMIFS(OFFSET('BPC Data'!$F:$F,0,Summary!N$2),'BPC Data'!$E:$E,Summary!$D26,'BPC Data'!$B:$B,Summary!$C26)</f>
        <v>0</v>
      </c>
      <c r="O26" s="17">
        <f ca="1">SUMIFS(OFFSET('BPC Data'!$F:$F,0,Summary!O$2),'BPC Data'!$E:$E,Summary!$D26,'BPC Data'!$B:$B,Summary!$C26)</f>
        <v>0</v>
      </c>
      <c r="P26" s="18">
        <f ca="1">SUMIFS(OFFSET('BPC Data'!$F:$F,0,Summary!P$2),'BPC Data'!$E:$E,Summary!$D26,'BPC Data'!$B:$B,Summary!$C26)</f>
        <v>0</v>
      </c>
      <c r="Q26" s="17">
        <f ca="1">SUMIFS(OFFSET('BPC Data'!$F:$F,0,Summary!Q$2),'BPC Data'!$E:$E,Summary!$D26,'BPC Data'!$B:$B,Summary!$C26)</f>
        <v>0</v>
      </c>
      <c r="R26" s="18">
        <f ca="1">SUMIFS(OFFSET('BPC Data'!$F:$F,0,Summary!R$2),'BPC Data'!$E:$E,Summary!$D26,'BPC Data'!$B:$B,Summary!$C26)</f>
        <v>0</v>
      </c>
      <c r="S26" s="64">
        <f t="shared" ca="1" si="15"/>
        <v>0</v>
      </c>
      <c r="T26" s="65"/>
      <c r="U26"/>
      <c r="V26"/>
      <c r="W26"/>
      <c r="X26"/>
      <c r="Y26"/>
      <c r="Z26"/>
      <c r="AA26"/>
      <c r="AB26"/>
    </row>
    <row r="27" spans="1:28" s="15" customFormat="1" hidden="1" x14ac:dyDescent="0.55000000000000004">
      <c r="A27" s="15">
        <f t="shared" si="16"/>
        <v>2</v>
      </c>
      <c r="B27"/>
      <c r="C27">
        <f>$F20</f>
        <v>0</v>
      </c>
      <c r="D27" s="2" t="str">
        <f t="shared" si="17"/>
        <v>T_MGMT_FEE - Tenant Management Fee - Actual</v>
      </c>
      <c r="E27"/>
      <c r="F27" s="22" t="str">
        <f>_xll.EVDES(D27)</f>
        <v>#Error, no current connection.</v>
      </c>
      <c r="G27" s="17">
        <f ca="1">SUMIFS(OFFSET('BPC Data'!$F:$F,0,Summary!G$2),'BPC Data'!$E:$E,Summary!$D27,'BPC Data'!$B:$B,Summary!$C27)</f>
        <v>0</v>
      </c>
      <c r="H27" s="18">
        <f ca="1">SUMIFS(OFFSET('BPC Data'!$F:$F,0,Summary!H$2),'BPC Data'!$E:$E,Summary!$D27,'BPC Data'!$B:$B,Summary!$C27)</f>
        <v>0</v>
      </c>
      <c r="I27" s="17">
        <f ca="1">SUMIFS(OFFSET('BPC Data'!$F:$F,0,Summary!I$2),'BPC Data'!$E:$E,Summary!$D27,'BPC Data'!$B:$B,Summary!$C27)</f>
        <v>0</v>
      </c>
      <c r="J27" s="18">
        <f ca="1">SUMIFS(OFFSET('BPC Data'!$F:$F,0,Summary!J$2),'BPC Data'!$E:$E,Summary!$D27,'BPC Data'!$B:$B,Summary!$C27)</f>
        <v>0</v>
      </c>
      <c r="K27" s="17">
        <f ca="1">SUMIFS(OFFSET('BPC Data'!$F:$F,0,Summary!K$2),'BPC Data'!$E:$E,Summary!$D27,'BPC Data'!$B:$B,Summary!$C27)</f>
        <v>0</v>
      </c>
      <c r="L27" s="18">
        <f ca="1">SUMIFS(OFFSET('BPC Data'!$F:$F,0,Summary!L$2),'BPC Data'!$E:$E,Summary!$D27,'BPC Data'!$B:$B,Summary!$C27)</f>
        <v>0</v>
      </c>
      <c r="M27" s="17">
        <f ca="1">SUMIFS(OFFSET('BPC Data'!$F:$F,0,Summary!M$2),'BPC Data'!$E:$E,Summary!$D27,'BPC Data'!$B:$B,Summary!$C27)</f>
        <v>0</v>
      </c>
      <c r="N27" s="18">
        <f ca="1">SUMIFS(OFFSET('BPC Data'!$F:$F,0,Summary!N$2),'BPC Data'!$E:$E,Summary!$D27,'BPC Data'!$B:$B,Summary!$C27)</f>
        <v>0</v>
      </c>
      <c r="O27" s="17">
        <f ca="1">SUMIFS(OFFSET('BPC Data'!$F:$F,0,Summary!O$2),'BPC Data'!$E:$E,Summary!$D27,'BPC Data'!$B:$B,Summary!$C27)</f>
        <v>0</v>
      </c>
      <c r="P27" s="18">
        <f ca="1">SUMIFS(OFFSET('BPC Data'!$F:$F,0,Summary!P$2),'BPC Data'!$E:$E,Summary!$D27,'BPC Data'!$B:$B,Summary!$C27)</f>
        <v>0</v>
      </c>
      <c r="Q27" s="17">
        <f ca="1">SUMIFS(OFFSET('BPC Data'!$F:$F,0,Summary!Q$2),'BPC Data'!$E:$E,Summary!$D27,'BPC Data'!$B:$B,Summary!$C27)</f>
        <v>0</v>
      </c>
      <c r="R27" s="18">
        <f ca="1">SUMIFS(OFFSET('BPC Data'!$F:$F,0,Summary!R$2),'BPC Data'!$E:$E,Summary!$D27,'BPC Data'!$B:$B,Summary!$C27)</f>
        <v>0</v>
      </c>
      <c r="S27" s="64">
        <f t="shared" ca="1" si="15"/>
        <v>0</v>
      </c>
      <c r="T27" s="65"/>
      <c r="U27"/>
      <c r="V27"/>
      <c r="W27"/>
      <c r="X27"/>
      <c r="Y27"/>
      <c r="Z27"/>
      <c r="AA27"/>
      <c r="AB27"/>
    </row>
    <row r="28" spans="1:28" s="15" customFormat="1" hidden="1" x14ac:dyDescent="0.55000000000000004">
      <c r="A28" s="15">
        <f t="shared" si="16"/>
        <v>2</v>
      </c>
      <c r="B28"/>
      <c r="C28">
        <f>$F20</f>
        <v>0</v>
      </c>
      <c r="D28" s="1" t="str">
        <f t="shared" si="17"/>
        <v>T_EBITDAR - EBITDAR</v>
      </c>
      <c r="E28"/>
      <c r="F28" s="22" t="str">
        <f>_xll.EVDES(D28)</f>
        <v>#Error, no current connection.</v>
      </c>
      <c r="G28" s="17">
        <f ca="1">SUMIFS(OFFSET('BPC Data'!$F:$F,0,Summary!G$2),'BPC Data'!$E:$E,Summary!$D28,'BPC Data'!$B:$B,Summary!$C28)</f>
        <v>0</v>
      </c>
      <c r="H28" s="18">
        <f ca="1">SUMIFS(OFFSET('BPC Data'!$F:$F,0,Summary!H$2),'BPC Data'!$E:$E,Summary!$D28,'BPC Data'!$B:$B,Summary!$C28)</f>
        <v>0</v>
      </c>
      <c r="I28" s="17">
        <f ca="1">SUMIFS(OFFSET('BPC Data'!$F:$F,0,Summary!I$2),'BPC Data'!$E:$E,Summary!$D28,'BPC Data'!$B:$B,Summary!$C28)</f>
        <v>0</v>
      </c>
      <c r="J28" s="18">
        <f ca="1">SUMIFS(OFFSET('BPC Data'!$F:$F,0,Summary!J$2),'BPC Data'!$E:$E,Summary!$D28,'BPC Data'!$B:$B,Summary!$C28)</f>
        <v>0</v>
      </c>
      <c r="K28" s="17">
        <f ca="1">SUMIFS(OFFSET('BPC Data'!$F:$F,0,Summary!K$2),'BPC Data'!$E:$E,Summary!$D28,'BPC Data'!$B:$B,Summary!$C28)</f>
        <v>0</v>
      </c>
      <c r="L28" s="18">
        <f ca="1">SUMIFS(OFFSET('BPC Data'!$F:$F,0,Summary!L$2),'BPC Data'!$E:$E,Summary!$D28,'BPC Data'!$B:$B,Summary!$C28)</f>
        <v>0</v>
      </c>
      <c r="M28" s="17">
        <f ca="1">SUMIFS(OFFSET('BPC Data'!$F:$F,0,Summary!M$2),'BPC Data'!$E:$E,Summary!$D28,'BPC Data'!$B:$B,Summary!$C28)</f>
        <v>0</v>
      </c>
      <c r="N28" s="18">
        <f ca="1">SUMIFS(OFFSET('BPC Data'!$F:$F,0,Summary!N$2),'BPC Data'!$E:$E,Summary!$D28,'BPC Data'!$B:$B,Summary!$C28)</f>
        <v>0</v>
      </c>
      <c r="O28" s="17">
        <f ca="1">SUMIFS(OFFSET('BPC Data'!$F:$F,0,Summary!O$2),'BPC Data'!$E:$E,Summary!$D28,'BPC Data'!$B:$B,Summary!$C28)</f>
        <v>0</v>
      </c>
      <c r="P28" s="18">
        <f ca="1">SUMIFS(OFFSET('BPC Data'!$F:$F,0,Summary!P$2),'BPC Data'!$E:$E,Summary!$D28,'BPC Data'!$B:$B,Summary!$C28)</f>
        <v>0</v>
      </c>
      <c r="Q28" s="17">
        <f ca="1">SUMIFS(OFFSET('BPC Data'!$F:$F,0,Summary!Q$2),'BPC Data'!$E:$E,Summary!$D28,'BPC Data'!$B:$B,Summary!$C28)</f>
        <v>0</v>
      </c>
      <c r="R28" s="18">
        <f ca="1">SUMIFS(OFFSET('BPC Data'!$F:$F,0,Summary!R$2),'BPC Data'!$E:$E,Summary!$D28,'BPC Data'!$B:$B,Summary!$C28)</f>
        <v>0</v>
      </c>
      <c r="S28" s="64">
        <f t="shared" ca="1" si="15"/>
        <v>0</v>
      </c>
      <c r="T28" s="65"/>
      <c r="U28"/>
      <c r="V28"/>
      <c r="W28"/>
      <c r="X28"/>
      <c r="Y28"/>
      <c r="Z28"/>
      <c r="AA28"/>
      <c r="AB28"/>
    </row>
    <row r="29" spans="1:28" s="15" customFormat="1" hidden="1" x14ac:dyDescent="0.55000000000000004">
      <c r="A29" s="15">
        <f t="shared" si="16"/>
        <v>2</v>
      </c>
      <c r="B29"/>
      <c r="C29">
        <f>$F20</f>
        <v>0</v>
      </c>
      <c r="D29" s="1" t="str">
        <f t="shared" si="17"/>
        <v>T_RENT_EXP - Tenant Rent Expense</v>
      </c>
      <c r="E29"/>
      <c r="F29" s="22" t="str">
        <f>_xll.EVDES(D29)</f>
        <v>#Error, no current connection.</v>
      </c>
      <c r="G29" s="17">
        <f ca="1">SUMIFS(OFFSET('BPC Data'!$F:$F,0,Summary!G$2),'BPC Data'!$E:$E,Summary!$D29,'BPC Data'!$B:$B,Summary!$C29)</f>
        <v>0</v>
      </c>
      <c r="H29" s="18">
        <f ca="1">SUMIFS(OFFSET('BPC Data'!$F:$F,0,Summary!H$2),'BPC Data'!$E:$E,Summary!$D29,'BPC Data'!$B:$B,Summary!$C29)</f>
        <v>0</v>
      </c>
      <c r="I29" s="17">
        <f ca="1">SUMIFS(OFFSET('BPC Data'!$F:$F,0,Summary!I$2),'BPC Data'!$E:$E,Summary!$D29,'BPC Data'!$B:$B,Summary!$C29)</f>
        <v>0</v>
      </c>
      <c r="J29" s="18">
        <f ca="1">SUMIFS(OFFSET('BPC Data'!$F:$F,0,Summary!J$2),'BPC Data'!$E:$E,Summary!$D29,'BPC Data'!$B:$B,Summary!$C29)</f>
        <v>0</v>
      </c>
      <c r="K29" s="17">
        <f ca="1">SUMIFS(OFFSET('BPC Data'!$F:$F,0,Summary!K$2),'BPC Data'!$E:$E,Summary!$D29,'BPC Data'!$B:$B,Summary!$C29)</f>
        <v>0</v>
      </c>
      <c r="L29" s="18">
        <f ca="1">SUMIFS(OFFSET('BPC Data'!$F:$F,0,Summary!L$2),'BPC Data'!$E:$E,Summary!$D29,'BPC Data'!$B:$B,Summary!$C29)</f>
        <v>0</v>
      </c>
      <c r="M29" s="17">
        <f ca="1">SUMIFS(OFFSET('BPC Data'!$F:$F,0,Summary!M$2),'BPC Data'!$E:$E,Summary!$D29,'BPC Data'!$B:$B,Summary!$C29)</f>
        <v>0</v>
      </c>
      <c r="N29" s="18">
        <f ca="1">SUMIFS(OFFSET('BPC Data'!$F:$F,0,Summary!N$2),'BPC Data'!$E:$E,Summary!$D29,'BPC Data'!$B:$B,Summary!$C29)</f>
        <v>0</v>
      </c>
      <c r="O29" s="17">
        <f ca="1">SUMIFS(OFFSET('BPC Data'!$F:$F,0,Summary!O$2),'BPC Data'!$E:$E,Summary!$D29,'BPC Data'!$B:$B,Summary!$C29)</f>
        <v>0</v>
      </c>
      <c r="P29" s="18">
        <f ca="1">SUMIFS(OFFSET('BPC Data'!$F:$F,0,Summary!P$2),'BPC Data'!$E:$E,Summary!$D29,'BPC Data'!$B:$B,Summary!$C29)</f>
        <v>0</v>
      </c>
      <c r="Q29" s="17">
        <f ca="1">SUMIFS(OFFSET('BPC Data'!$F:$F,0,Summary!Q$2),'BPC Data'!$E:$E,Summary!$D29,'BPC Data'!$B:$B,Summary!$C29)</f>
        <v>0</v>
      </c>
      <c r="R29" s="18">
        <f ca="1">SUMIFS(OFFSET('BPC Data'!$F:$F,0,Summary!R$2),'BPC Data'!$E:$E,Summary!$D29,'BPC Data'!$B:$B,Summary!$C29)</f>
        <v>0</v>
      </c>
      <c r="S29" s="64">
        <f t="shared" ca="1" si="15"/>
        <v>0</v>
      </c>
      <c r="T29" s="65"/>
      <c r="U29"/>
      <c r="V29"/>
      <c r="W29"/>
      <c r="X29"/>
      <c r="Y29"/>
      <c r="Z29"/>
      <c r="AA29"/>
      <c r="AB29"/>
    </row>
    <row r="30" spans="1:28" s="15" customFormat="1" hidden="1" x14ac:dyDescent="0.55000000000000004">
      <c r="A30" s="15">
        <f t="shared" si="16"/>
        <v>2</v>
      </c>
      <c r="B30"/>
      <c r="C30"/>
      <c r="D30" s="1" t="str">
        <f t="shared" si="17"/>
        <v>x</v>
      </c>
      <c r="E30"/>
      <c r="F30" s="22" t="s">
        <v>0</v>
      </c>
      <c r="G30" s="19" t="str">
        <f t="shared" ref="G30:M30" ca="1" si="18">IFERROR(G28/G29,"N/A")</f>
        <v>N/A</v>
      </c>
      <c r="H30" s="60" t="str">
        <f t="shared" ca="1" si="18"/>
        <v>N/A</v>
      </c>
      <c r="I30" s="19" t="str">
        <f t="shared" ca="1" si="18"/>
        <v>N/A</v>
      </c>
      <c r="J30" s="60" t="str">
        <f t="shared" ca="1" si="18"/>
        <v>N/A</v>
      </c>
      <c r="K30" s="19" t="str">
        <f t="shared" ca="1" si="18"/>
        <v>N/A</v>
      </c>
      <c r="L30" s="60" t="str">
        <f t="shared" ca="1" si="18"/>
        <v>N/A</v>
      </c>
      <c r="M30" s="19" t="str">
        <f t="shared" ca="1" si="18"/>
        <v>N/A</v>
      </c>
      <c r="N30" s="60" t="str">
        <f t="shared" ref="N30:O30" ca="1" si="19">IFERROR(N28/N29,"N/A")</f>
        <v>N/A</v>
      </c>
      <c r="O30" s="19" t="str">
        <f t="shared" ca="1" si="19"/>
        <v>N/A</v>
      </c>
      <c r="P30" s="60" t="str">
        <f t="shared" ref="P30:Q30" ca="1" si="20">IFERROR(P28/P29,"N/A")</f>
        <v>N/A</v>
      </c>
      <c r="Q30" s="19" t="str">
        <f t="shared" ca="1" si="20"/>
        <v>N/A</v>
      </c>
      <c r="R30" s="60" t="str">
        <f t="shared" ref="R30" ca="1" si="21">IFERROR(R28/R29,"N/A")</f>
        <v>N/A</v>
      </c>
      <c r="S30" s="64">
        <f t="shared" ca="1" si="15"/>
        <v>0</v>
      </c>
      <c r="T30" s="65"/>
      <c r="U30"/>
      <c r="V30"/>
      <c r="W30"/>
      <c r="X30"/>
      <c r="Y30"/>
      <c r="Z30"/>
      <c r="AA30"/>
      <c r="AB30"/>
    </row>
    <row r="31" spans="1:28" s="15" customFormat="1" hidden="1" x14ac:dyDescent="0.55000000000000004">
      <c r="A31" s="15">
        <f>IF(AND(D31&lt;&gt;"",C31=""),A30+1,A30)</f>
        <v>3</v>
      </c>
      <c r="B31" s="5"/>
      <c r="C31" s="5"/>
      <c r="D31" s="5" t="str">
        <f t="shared" si="17"/>
        <v>x</v>
      </c>
      <c r="E31" s="5"/>
      <c r="F31" s="21">
        <f>INDEX(PropertyList!$D:$D,MATCH(Summary!$A31,PropertyList!$C:$C,0))</f>
        <v>0</v>
      </c>
      <c r="G31" s="11"/>
      <c r="H31" s="5"/>
      <c r="I31" s="11"/>
      <c r="J31" s="5"/>
      <c r="K31" s="11"/>
      <c r="L31" s="5"/>
      <c r="M31" s="11"/>
      <c r="N31" s="5"/>
      <c r="O31" s="11"/>
      <c r="P31" s="5"/>
      <c r="Q31" s="11"/>
      <c r="R31" s="5"/>
      <c r="S31" s="64">
        <f t="shared" si="15"/>
        <v>0</v>
      </c>
      <c r="T31" s="65"/>
      <c r="U31"/>
      <c r="V31"/>
      <c r="W31"/>
      <c r="X31"/>
      <c r="Y31"/>
      <c r="Z31"/>
      <c r="AA31"/>
      <c r="AB31"/>
    </row>
    <row r="32" spans="1:28" s="15" customFormat="1" hidden="1" x14ac:dyDescent="0.55000000000000004">
      <c r="A32" s="15">
        <f>IF(AND(F32&lt;&gt;"",D32=""),A31+1,A31)</f>
        <v>3</v>
      </c>
      <c r="C32">
        <f>$F31</f>
        <v>0</v>
      </c>
      <c r="D32" s="3" t="str">
        <f t="shared" si="17"/>
        <v>PAY_PAT_DAYS - Total Payor Patient Days</v>
      </c>
      <c r="F32" s="22" t="str">
        <f>_xll.EVDES(D32)</f>
        <v>#Error, no current connection.</v>
      </c>
      <c r="G32" s="17">
        <f ca="1">SUMIFS(OFFSET('BPC Data'!$F:$F,0,Summary!G$2),'BPC Data'!$E:$E,Summary!$D32,'BPC Data'!$B:$B,Summary!$C32)</f>
        <v>0</v>
      </c>
      <c r="H32" s="18">
        <f ca="1">SUMIFS(OFFSET('BPC Data'!$F:$F,0,Summary!H$2),'BPC Data'!$E:$E,Summary!$D32,'BPC Data'!$B:$B,Summary!$C32)</f>
        <v>0</v>
      </c>
      <c r="I32" s="17">
        <f ca="1">SUMIFS(OFFSET('BPC Data'!$F:$F,0,Summary!I$2),'BPC Data'!$E:$E,Summary!$D32,'BPC Data'!$B:$B,Summary!$C32)</f>
        <v>0</v>
      </c>
      <c r="J32" s="18">
        <f ca="1">SUMIFS(OFFSET('BPC Data'!$F:$F,0,Summary!J$2),'BPC Data'!$E:$E,Summary!$D32,'BPC Data'!$B:$B,Summary!$C32)</f>
        <v>0</v>
      </c>
      <c r="K32" s="17">
        <f ca="1">SUMIFS(OFFSET('BPC Data'!$F:$F,0,Summary!K$2),'BPC Data'!$E:$E,Summary!$D32,'BPC Data'!$B:$B,Summary!$C32)</f>
        <v>0</v>
      </c>
      <c r="L32" s="18">
        <f ca="1">SUMIFS(OFFSET('BPC Data'!$F:$F,0,Summary!L$2),'BPC Data'!$E:$E,Summary!$D32,'BPC Data'!$B:$B,Summary!$C32)</f>
        <v>0</v>
      </c>
      <c r="M32" s="17">
        <f ca="1">SUMIFS(OFFSET('BPC Data'!$F:$F,0,Summary!M$2),'BPC Data'!$E:$E,Summary!$D32,'BPC Data'!$B:$B,Summary!$C32)</f>
        <v>0</v>
      </c>
      <c r="N32" s="18">
        <f ca="1">SUMIFS(OFFSET('BPC Data'!$F:$F,0,Summary!N$2),'BPC Data'!$E:$E,Summary!$D32,'BPC Data'!$B:$B,Summary!$C32)</f>
        <v>0</v>
      </c>
      <c r="O32" s="17">
        <f ca="1">SUMIFS(OFFSET('BPC Data'!$F:$F,0,Summary!O$2),'BPC Data'!$E:$E,Summary!$D32,'BPC Data'!$B:$B,Summary!$C32)</f>
        <v>0</v>
      </c>
      <c r="P32" s="18">
        <f ca="1">SUMIFS(OFFSET('BPC Data'!$F:$F,0,Summary!P$2),'BPC Data'!$E:$E,Summary!$D32,'BPC Data'!$B:$B,Summary!$C32)</f>
        <v>0</v>
      </c>
      <c r="Q32" s="17">
        <f ca="1">SUMIFS(OFFSET('BPC Data'!$F:$F,0,Summary!Q$2),'BPC Data'!$E:$E,Summary!$D32,'BPC Data'!$B:$B,Summary!$C32)</f>
        <v>0</v>
      </c>
      <c r="R32" s="18">
        <f ca="1">SUMIFS(OFFSET('BPC Data'!$F:$F,0,Summary!R$2),'BPC Data'!$E:$E,Summary!$D32,'BPC Data'!$B:$B,Summary!$C32)</f>
        <v>0</v>
      </c>
      <c r="S32" s="64">
        <f t="shared" ca="1" si="15"/>
        <v>0</v>
      </c>
      <c r="T32" s="65"/>
      <c r="U32"/>
      <c r="V32"/>
      <c r="W32"/>
      <c r="X32"/>
      <c r="Y32"/>
      <c r="Z32"/>
      <c r="AA32"/>
      <c r="AB32"/>
    </row>
    <row r="33" spans="1:28" s="15" customFormat="1" hidden="1" x14ac:dyDescent="0.55000000000000004">
      <c r="A33" s="15">
        <f t="shared" ref="A33:A41" si="22">IF(AND(F33&lt;&gt;"",D33=""),A32+1,A32)</f>
        <v>3</v>
      </c>
      <c r="C33">
        <f>$F31</f>
        <v>0</v>
      </c>
      <c r="D33" s="3" t="str">
        <f t="shared" si="17"/>
        <v>A_BEDS_TOTAL - Total Available Beds</v>
      </c>
      <c r="F33" s="22" t="str">
        <f>_xll.EVDES(D33)</f>
        <v>#Error, no current connection.</v>
      </c>
      <c r="G33" s="17">
        <f ca="1">SUMIFS(OFFSET('BPC Data'!$F:$F,0,Summary!G$2),'BPC Data'!$E:$E,Summary!$D33,'BPC Data'!$B:$B,Summary!$C33)</f>
        <v>0</v>
      </c>
      <c r="H33" s="18">
        <f ca="1">SUMIFS(OFFSET('BPC Data'!$F:$F,0,Summary!H$2),'BPC Data'!$E:$E,Summary!$D33,'BPC Data'!$B:$B,Summary!$C33)</f>
        <v>0</v>
      </c>
      <c r="I33" s="17">
        <f ca="1">SUMIFS(OFFSET('BPC Data'!$F:$F,0,Summary!I$2),'BPC Data'!$E:$E,Summary!$D33,'BPC Data'!$B:$B,Summary!$C33)</f>
        <v>0</v>
      </c>
      <c r="J33" s="18">
        <f ca="1">SUMIFS(OFFSET('BPC Data'!$F:$F,0,Summary!J$2),'BPC Data'!$E:$E,Summary!$D33,'BPC Data'!$B:$B,Summary!$C33)</f>
        <v>0</v>
      </c>
      <c r="K33" s="17">
        <f ca="1">SUMIFS(OFFSET('BPC Data'!$F:$F,0,Summary!K$2),'BPC Data'!$E:$E,Summary!$D33,'BPC Data'!$B:$B,Summary!$C33)</f>
        <v>0</v>
      </c>
      <c r="L33" s="18">
        <f ca="1">SUMIFS(OFFSET('BPC Data'!$F:$F,0,Summary!L$2),'BPC Data'!$E:$E,Summary!$D33,'BPC Data'!$B:$B,Summary!$C33)</f>
        <v>0</v>
      </c>
      <c r="M33" s="17">
        <f ca="1">SUMIFS(OFFSET('BPC Data'!$F:$F,0,Summary!M$2),'BPC Data'!$E:$E,Summary!$D33,'BPC Data'!$B:$B,Summary!$C33)</f>
        <v>0</v>
      </c>
      <c r="N33" s="18">
        <f ca="1">SUMIFS(OFFSET('BPC Data'!$F:$F,0,Summary!N$2),'BPC Data'!$E:$E,Summary!$D33,'BPC Data'!$B:$B,Summary!$C33)</f>
        <v>0</v>
      </c>
      <c r="O33" s="17">
        <f ca="1">SUMIFS(OFFSET('BPC Data'!$F:$F,0,Summary!O$2),'BPC Data'!$E:$E,Summary!$D33,'BPC Data'!$B:$B,Summary!$C33)</f>
        <v>0</v>
      </c>
      <c r="P33" s="18">
        <f ca="1">SUMIFS(OFFSET('BPC Data'!$F:$F,0,Summary!P$2),'BPC Data'!$E:$E,Summary!$D33,'BPC Data'!$B:$B,Summary!$C33)</f>
        <v>0</v>
      </c>
      <c r="Q33" s="17">
        <f ca="1">SUMIFS(OFFSET('BPC Data'!$F:$F,0,Summary!Q$2),'BPC Data'!$E:$E,Summary!$D33,'BPC Data'!$B:$B,Summary!$C33)</f>
        <v>0</v>
      </c>
      <c r="R33" s="18">
        <f ca="1">SUMIFS(OFFSET('BPC Data'!$F:$F,0,Summary!R$2),'BPC Data'!$E:$E,Summary!$D33,'BPC Data'!$B:$B,Summary!$C33)</f>
        <v>0</v>
      </c>
      <c r="S33" s="64">
        <f t="shared" ca="1" si="15"/>
        <v>0</v>
      </c>
      <c r="T33" s="65"/>
      <c r="U33"/>
      <c r="V33"/>
      <c r="W33"/>
      <c r="X33"/>
      <c r="Y33"/>
      <c r="Z33"/>
      <c r="AA33"/>
      <c r="AB33"/>
    </row>
    <row r="34" spans="1:28" s="15" customFormat="1" hidden="1" x14ac:dyDescent="0.55000000000000004">
      <c r="A34" s="15">
        <f t="shared" si="22"/>
        <v>3</v>
      </c>
      <c r="B34"/>
      <c r="C34">
        <f>$F31</f>
        <v>0</v>
      </c>
      <c r="D34" s="3" t="str">
        <f t="shared" si="17"/>
        <v>T_REVENUES - Total Tenant Revenues</v>
      </c>
      <c r="E34"/>
      <c r="F34" s="22" t="str">
        <f>_xll.EVDES(D34)</f>
        <v>#Error, no current connection.</v>
      </c>
      <c r="G34" s="17">
        <f ca="1">SUMIFS(OFFSET('BPC Data'!$F:$F,0,Summary!G$2),'BPC Data'!$E:$E,Summary!$D34,'BPC Data'!$B:$B,Summary!$C34)</f>
        <v>0</v>
      </c>
      <c r="H34" s="18">
        <f ca="1">SUMIFS(OFFSET('BPC Data'!$F:$F,0,Summary!H$2),'BPC Data'!$E:$E,Summary!$D34,'BPC Data'!$B:$B,Summary!$C34)</f>
        <v>0</v>
      </c>
      <c r="I34" s="17">
        <f ca="1">SUMIFS(OFFSET('BPC Data'!$F:$F,0,Summary!I$2),'BPC Data'!$E:$E,Summary!$D34,'BPC Data'!$B:$B,Summary!$C34)</f>
        <v>0</v>
      </c>
      <c r="J34" s="18">
        <f ca="1">SUMIFS(OFFSET('BPC Data'!$F:$F,0,Summary!J$2),'BPC Data'!$E:$E,Summary!$D34,'BPC Data'!$B:$B,Summary!$C34)</f>
        <v>0</v>
      </c>
      <c r="K34" s="17">
        <f ca="1">SUMIFS(OFFSET('BPC Data'!$F:$F,0,Summary!K$2),'BPC Data'!$E:$E,Summary!$D34,'BPC Data'!$B:$B,Summary!$C34)</f>
        <v>0</v>
      </c>
      <c r="L34" s="18">
        <f ca="1">SUMIFS(OFFSET('BPC Data'!$F:$F,0,Summary!L$2),'BPC Data'!$E:$E,Summary!$D34,'BPC Data'!$B:$B,Summary!$C34)</f>
        <v>0</v>
      </c>
      <c r="M34" s="17">
        <f ca="1">SUMIFS(OFFSET('BPC Data'!$F:$F,0,Summary!M$2),'BPC Data'!$E:$E,Summary!$D34,'BPC Data'!$B:$B,Summary!$C34)</f>
        <v>0</v>
      </c>
      <c r="N34" s="18">
        <f ca="1">SUMIFS(OFFSET('BPC Data'!$F:$F,0,Summary!N$2),'BPC Data'!$E:$E,Summary!$D34,'BPC Data'!$B:$B,Summary!$C34)</f>
        <v>0</v>
      </c>
      <c r="O34" s="17">
        <f ca="1">SUMIFS(OFFSET('BPC Data'!$F:$F,0,Summary!O$2),'BPC Data'!$E:$E,Summary!$D34,'BPC Data'!$B:$B,Summary!$C34)</f>
        <v>0</v>
      </c>
      <c r="P34" s="18">
        <f ca="1">SUMIFS(OFFSET('BPC Data'!$F:$F,0,Summary!P$2),'BPC Data'!$E:$E,Summary!$D34,'BPC Data'!$B:$B,Summary!$C34)</f>
        <v>0</v>
      </c>
      <c r="Q34" s="17">
        <f ca="1">SUMIFS(OFFSET('BPC Data'!$F:$F,0,Summary!Q$2),'BPC Data'!$E:$E,Summary!$D34,'BPC Data'!$B:$B,Summary!$C34)</f>
        <v>0</v>
      </c>
      <c r="R34" s="18">
        <f ca="1">SUMIFS(OFFSET('BPC Data'!$F:$F,0,Summary!R$2),'BPC Data'!$E:$E,Summary!$D34,'BPC Data'!$B:$B,Summary!$C34)</f>
        <v>0</v>
      </c>
      <c r="S34" s="64">
        <f t="shared" ca="1" si="15"/>
        <v>0</v>
      </c>
      <c r="T34" s="65"/>
      <c r="U34"/>
      <c r="V34"/>
      <c r="W34"/>
      <c r="X34"/>
      <c r="Y34"/>
      <c r="Z34"/>
      <c r="AA34"/>
      <c r="AB34"/>
    </row>
    <row r="35" spans="1:28" s="15" customFormat="1" hidden="1" x14ac:dyDescent="0.55000000000000004">
      <c r="A35" s="15">
        <f t="shared" si="22"/>
        <v>3</v>
      </c>
      <c r="B35"/>
      <c r="C35">
        <f>$F31</f>
        <v>0</v>
      </c>
      <c r="D35" s="3" t="str">
        <f t="shared" si="17"/>
        <v>T_OPEX - Tenant Operating Expenses</v>
      </c>
      <c r="E35"/>
      <c r="F35" s="22" t="str">
        <f>_xll.EVDES(D35)</f>
        <v>#Error, no current connection.</v>
      </c>
      <c r="G35" s="17">
        <f ca="1">SUMIFS(OFFSET('BPC Data'!$F:$F,0,Summary!G$2),'BPC Data'!$E:$E,Summary!$D35,'BPC Data'!$B:$B,Summary!$C35)</f>
        <v>0</v>
      </c>
      <c r="H35" s="18">
        <f ca="1">SUMIFS(OFFSET('BPC Data'!$F:$F,0,Summary!H$2),'BPC Data'!$E:$E,Summary!$D35,'BPC Data'!$B:$B,Summary!$C35)</f>
        <v>0</v>
      </c>
      <c r="I35" s="17">
        <f ca="1">SUMIFS(OFFSET('BPC Data'!$F:$F,0,Summary!I$2),'BPC Data'!$E:$E,Summary!$D35,'BPC Data'!$B:$B,Summary!$C35)</f>
        <v>0</v>
      </c>
      <c r="J35" s="18">
        <f ca="1">SUMIFS(OFFSET('BPC Data'!$F:$F,0,Summary!J$2),'BPC Data'!$E:$E,Summary!$D35,'BPC Data'!$B:$B,Summary!$C35)</f>
        <v>0</v>
      </c>
      <c r="K35" s="17">
        <f ca="1">SUMIFS(OFFSET('BPC Data'!$F:$F,0,Summary!K$2),'BPC Data'!$E:$E,Summary!$D35,'BPC Data'!$B:$B,Summary!$C35)</f>
        <v>0</v>
      </c>
      <c r="L35" s="18">
        <f ca="1">SUMIFS(OFFSET('BPC Data'!$F:$F,0,Summary!L$2),'BPC Data'!$E:$E,Summary!$D35,'BPC Data'!$B:$B,Summary!$C35)</f>
        <v>0</v>
      </c>
      <c r="M35" s="17">
        <f ca="1">SUMIFS(OFFSET('BPC Data'!$F:$F,0,Summary!M$2),'BPC Data'!$E:$E,Summary!$D35,'BPC Data'!$B:$B,Summary!$C35)</f>
        <v>0</v>
      </c>
      <c r="N35" s="18">
        <f ca="1">SUMIFS(OFFSET('BPC Data'!$F:$F,0,Summary!N$2),'BPC Data'!$E:$E,Summary!$D35,'BPC Data'!$B:$B,Summary!$C35)</f>
        <v>0</v>
      </c>
      <c r="O35" s="17">
        <f ca="1">SUMIFS(OFFSET('BPC Data'!$F:$F,0,Summary!O$2),'BPC Data'!$E:$E,Summary!$D35,'BPC Data'!$B:$B,Summary!$C35)</f>
        <v>0</v>
      </c>
      <c r="P35" s="18">
        <f ca="1">SUMIFS(OFFSET('BPC Data'!$F:$F,0,Summary!P$2),'BPC Data'!$E:$E,Summary!$D35,'BPC Data'!$B:$B,Summary!$C35)</f>
        <v>0</v>
      </c>
      <c r="Q35" s="17">
        <f ca="1">SUMIFS(OFFSET('BPC Data'!$F:$F,0,Summary!Q$2),'BPC Data'!$E:$E,Summary!$D35,'BPC Data'!$B:$B,Summary!$C35)</f>
        <v>0</v>
      </c>
      <c r="R35" s="18">
        <f ca="1">SUMIFS(OFFSET('BPC Data'!$F:$F,0,Summary!R$2),'BPC Data'!$E:$E,Summary!$D35,'BPC Data'!$B:$B,Summary!$C35)</f>
        <v>0</v>
      </c>
      <c r="S35" s="64">
        <f t="shared" ca="1" si="15"/>
        <v>0</v>
      </c>
      <c r="T35" s="65"/>
      <c r="U35"/>
      <c r="V35"/>
      <c r="W35"/>
      <c r="X35"/>
      <c r="Y35"/>
      <c r="Z35"/>
      <c r="AA35"/>
      <c r="AB35"/>
    </row>
    <row r="36" spans="1:28" s="15" customFormat="1" hidden="1" x14ac:dyDescent="0.55000000000000004">
      <c r="A36" s="15">
        <f t="shared" si="22"/>
        <v>3</v>
      </c>
      <c r="B36"/>
      <c r="C36">
        <f>$F31</f>
        <v>0</v>
      </c>
      <c r="D36" s="3" t="str">
        <f t="shared" si="17"/>
        <v>T_BAD_DEBT - Tenant Bad Debt Expense</v>
      </c>
      <c r="E36"/>
      <c r="F36" s="22" t="str">
        <f>_xll.EVDES(D36)</f>
        <v>#Error, no current connection.</v>
      </c>
      <c r="G36" s="17">
        <f ca="1">SUMIFS(OFFSET('BPC Data'!$F:$F,0,Summary!G$2),'BPC Data'!$E:$E,Summary!$D36,'BPC Data'!$B:$B,Summary!$C36)</f>
        <v>0</v>
      </c>
      <c r="H36" s="18">
        <f ca="1">SUMIFS(OFFSET('BPC Data'!$F:$F,0,Summary!H$2),'BPC Data'!$E:$E,Summary!$D36,'BPC Data'!$B:$B,Summary!$C36)</f>
        <v>0</v>
      </c>
      <c r="I36" s="17">
        <f ca="1">SUMIFS(OFFSET('BPC Data'!$F:$F,0,Summary!I$2),'BPC Data'!$E:$E,Summary!$D36,'BPC Data'!$B:$B,Summary!$C36)</f>
        <v>0</v>
      </c>
      <c r="J36" s="18">
        <f ca="1">SUMIFS(OFFSET('BPC Data'!$F:$F,0,Summary!J$2),'BPC Data'!$E:$E,Summary!$D36,'BPC Data'!$B:$B,Summary!$C36)</f>
        <v>0</v>
      </c>
      <c r="K36" s="17">
        <f ca="1">SUMIFS(OFFSET('BPC Data'!$F:$F,0,Summary!K$2),'BPC Data'!$E:$E,Summary!$D36,'BPC Data'!$B:$B,Summary!$C36)</f>
        <v>0</v>
      </c>
      <c r="L36" s="18">
        <f ca="1">SUMIFS(OFFSET('BPC Data'!$F:$F,0,Summary!L$2),'BPC Data'!$E:$E,Summary!$D36,'BPC Data'!$B:$B,Summary!$C36)</f>
        <v>0</v>
      </c>
      <c r="M36" s="17">
        <f ca="1">SUMIFS(OFFSET('BPC Data'!$F:$F,0,Summary!M$2),'BPC Data'!$E:$E,Summary!$D36,'BPC Data'!$B:$B,Summary!$C36)</f>
        <v>0</v>
      </c>
      <c r="N36" s="18">
        <f ca="1">SUMIFS(OFFSET('BPC Data'!$F:$F,0,Summary!N$2),'BPC Data'!$E:$E,Summary!$D36,'BPC Data'!$B:$B,Summary!$C36)</f>
        <v>0</v>
      </c>
      <c r="O36" s="17">
        <f ca="1">SUMIFS(OFFSET('BPC Data'!$F:$F,0,Summary!O$2),'BPC Data'!$E:$E,Summary!$D36,'BPC Data'!$B:$B,Summary!$C36)</f>
        <v>0</v>
      </c>
      <c r="P36" s="18">
        <f ca="1">SUMIFS(OFFSET('BPC Data'!$F:$F,0,Summary!P$2),'BPC Data'!$E:$E,Summary!$D36,'BPC Data'!$B:$B,Summary!$C36)</f>
        <v>0</v>
      </c>
      <c r="Q36" s="17">
        <f ca="1">SUMIFS(OFFSET('BPC Data'!$F:$F,0,Summary!Q$2),'BPC Data'!$E:$E,Summary!$D36,'BPC Data'!$B:$B,Summary!$C36)</f>
        <v>0</v>
      </c>
      <c r="R36" s="18">
        <f ca="1">SUMIFS(OFFSET('BPC Data'!$F:$F,0,Summary!R$2),'BPC Data'!$E:$E,Summary!$D36,'BPC Data'!$B:$B,Summary!$C36)</f>
        <v>0</v>
      </c>
      <c r="S36" s="64">
        <f t="shared" ca="1" si="15"/>
        <v>0</v>
      </c>
      <c r="T36" s="65"/>
      <c r="U36"/>
      <c r="V36"/>
      <c r="W36"/>
      <c r="X36"/>
      <c r="Y36"/>
      <c r="Z36"/>
      <c r="AA36"/>
      <c r="AB36"/>
    </row>
    <row r="37" spans="1:28" s="15" customFormat="1" hidden="1" x14ac:dyDescent="0.55000000000000004">
      <c r="A37" s="15">
        <f t="shared" si="22"/>
        <v>3</v>
      </c>
      <c r="B37"/>
      <c r="C37">
        <f>$F31</f>
        <v>0</v>
      </c>
      <c r="D37" s="2" t="str">
        <f t="shared" si="17"/>
        <v>T_EBITDARM - EBITDARM</v>
      </c>
      <c r="E37"/>
      <c r="F37" s="22" t="str">
        <f>_xll.EVDES(D37)</f>
        <v>#Error, no current connection.</v>
      </c>
      <c r="G37" s="17">
        <f ca="1">SUMIFS(OFFSET('BPC Data'!$F:$F,0,Summary!G$2),'BPC Data'!$E:$E,Summary!$D37,'BPC Data'!$B:$B,Summary!$C37)</f>
        <v>0</v>
      </c>
      <c r="H37" s="18">
        <f ca="1">SUMIFS(OFFSET('BPC Data'!$F:$F,0,Summary!H$2),'BPC Data'!$E:$E,Summary!$D37,'BPC Data'!$B:$B,Summary!$C37)</f>
        <v>0</v>
      </c>
      <c r="I37" s="17">
        <f ca="1">SUMIFS(OFFSET('BPC Data'!$F:$F,0,Summary!I$2),'BPC Data'!$E:$E,Summary!$D37,'BPC Data'!$B:$B,Summary!$C37)</f>
        <v>0</v>
      </c>
      <c r="J37" s="18">
        <f ca="1">SUMIFS(OFFSET('BPC Data'!$F:$F,0,Summary!J$2),'BPC Data'!$E:$E,Summary!$D37,'BPC Data'!$B:$B,Summary!$C37)</f>
        <v>0</v>
      </c>
      <c r="K37" s="17">
        <f ca="1">SUMIFS(OFFSET('BPC Data'!$F:$F,0,Summary!K$2),'BPC Data'!$E:$E,Summary!$D37,'BPC Data'!$B:$B,Summary!$C37)</f>
        <v>0</v>
      </c>
      <c r="L37" s="18">
        <f ca="1">SUMIFS(OFFSET('BPC Data'!$F:$F,0,Summary!L$2),'BPC Data'!$E:$E,Summary!$D37,'BPC Data'!$B:$B,Summary!$C37)</f>
        <v>0</v>
      </c>
      <c r="M37" s="17">
        <f ca="1">SUMIFS(OFFSET('BPC Data'!$F:$F,0,Summary!M$2),'BPC Data'!$E:$E,Summary!$D37,'BPC Data'!$B:$B,Summary!$C37)</f>
        <v>0</v>
      </c>
      <c r="N37" s="18">
        <f ca="1">SUMIFS(OFFSET('BPC Data'!$F:$F,0,Summary!N$2),'BPC Data'!$E:$E,Summary!$D37,'BPC Data'!$B:$B,Summary!$C37)</f>
        <v>0</v>
      </c>
      <c r="O37" s="17">
        <f ca="1">SUMIFS(OFFSET('BPC Data'!$F:$F,0,Summary!O$2),'BPC Data'!$E:$E,Summary!$D37,'BPC Data'!$B:$B,Summary!$C37)</f>
        <v>0</v>
      </c>
      <c r="P37" s="18">
        <f ca="1">SUMIFS(OFFSET('BPC Data'!$F:$F,0,Summary!P$2),'BPC Data'!$E:$E,Summary!$D37,'BPC Data'!$B:$B,Summary!$C37)</f>
        <v>0</v>
      </c>
      <c r="Q37" s="17">
        <f ca="1">SUMIFS(OFFSET('BPC Data'!$F:$F,0,Summary!Q$2),'BPC Data'!$E:$E,Summary!$D37,'BPC Data'!$B:$B,Summary!$C37)</f>
        <v>0</v>
      </c>
      <c r="R37" s="18">
        <f ca="1">SUMIFS(OFFSET('BPC Data'!$F:$F,0,Summary!R$2),'BPC Data'!$E:$E,Summary!$D37,'BPC Data'!$B:$B,Summary!$C37)</f>
        <v>0</v>
      </c>
      <c r="S37" s="64">
        <f t="shared" ca="1" si="15"/>
        <v>0</v>
      </c>
      <c r="T37" s="65"/>
      <c r="U37"/>
      <c r="V37"/>
      <c r="W37"/>
      <c r="X37"/>
      <c r="Y37"/>
      <c r="Z37"/>
      <c r="AA37"/>
      <c r="AB37"/>
    </row>
    <row r="38" spans="1:28" s="15" customFormat="1" hidden="1" x14ac:dyDescent="0.55000000000000004">
      <c r="A38" s="15">
        <f t="shared" si="22"/>
        <v>3</v>
      </c>
      <c r="B38"/>
      <c r="C38">
        <f>$F31</f>
        <v>0</v>
      </c>
      <c r="D38" s="2" t="str">
        <f t="shared" si="17"/>
        <v>T_MGMT_FEE - Tenant Management Fee - Actual</v>
      </c>
      <c r="E38"/>
      <c r="F38" s="22" t="str">
        <f>_xll.EVDES(D38)</f>
        <v>#Error, no current connection.</v>
      </c>
      <c r="G38" s="17">
        <f ca="1">SUMIFS(OFFSET('BPC Data'!$F:$F,0,Summary!G$2),'BPC Data'!$E:$E,Summary!$D38,'BPC Data'!$B:$B,Summary!$C38)</f>
        <v>0</v>
      </c>
      <c r="H38" s="18">
        <f ca="1">SUMIFS(OFFSET('BPC Data'!$F:$F,0,Summary!H$2),'BPC Data'!$E:$E,Summary!$D38,'BPC Data'!$B:$B,Summary!$C38)</f>
        <v>0</v>
      </c>
      <c r="I38" s="17">
        <f ca="1">SUMIFS(OFFSET('BPC Data'!$F:$F,0,Summary!I$2),'BPC Data'!$E:$E,Summary!$D38,'BPC Data'!$B:$B,Summary!$C38)</f>
        <v>0</v>
      </c>
      <c r="J38" s="18">
        <f ca="1">SUMIFS(OFFSET('BPC Data'!$F:$F,0,Summary!J$2),'BPC Data'!$E:$E,Summary!$D38,'BPC Data'!$B:$B,Summary!$C38)</f>
        <v>0</v>
      </c>
      <c r="K38" s="17">
        <f ca="1">SUMIFS(OFFSET('BPC Data'!$F:$F,0,Summary!K$2),'BPC Data'!$E:$E,Summary!$D38,'BPC Data'!$B:$B,Summary!$C38)</f>
        <v>0</v>
      </c>
      <c r="L38" s="18">
        <f ca="1">SUMIFS(OFFSET('BPC Data'!$F:$F,0,Summary!L$2),'BPC Data'!$E:$E,Summary!$D38,'BPC Data'!$B:$B,Summary!$C38)</f>
        <v>0</v>
      </c>
      <c r="M38" s="17">
        <f ca="1">SUMIFS(OFFSET('BPC Data'!$F:$F,0,Summary!M$2),'BPC Data'!$E:$E,Summary!$D38,'BPC Data'!$B:$B,Summary!$C38)</f>
        <v>0</v>
      </c>
      <c r="N38" s="18">
        <f ca="1">SUMIFS(OFFSET('BPC Data'!$F:$F,0,Summary!N$2),'BPC Data'!$E:$E,Summary!$D38,'BPC Data'!$B:$B,Summary!$C38)</f>
        <v>0</v>
      </c>
      <c r="O38" s="17">
        <f ca="1">SUMIFS(OFFSET('BPC Data'!$F:$F,0,Summary!O$2),'BPC Data'!$E:$E,Summary!$D38,'BPC Data'!$B:$B,Summary!$C38)</f>
        <v>0</v>
      </c>
      <c r="P38" s="18">
        <f ca="1">SUMIFS(OFFSET('BPC Data'!$F:$F,0,Summary!P$2),'BPC Data'!$E:$E,Summary!$D38,'BPC Data'!$B:$B,Summary!$C38)</f>
        <v>0</v>
      </c>
      <c r="Q38" s="17">
        <f ca="1">SUMIFS(OFFSET('BPC Data'!$F:$F,0,Summary!Q$2),'BPC Data'!$E:$E,Summary!$D38,'BPC Data'!$B:$B,Summary!$C38)</f>
        <v>0</v>
      </c>
      <c r="R38" s="18">
        <f ca="1">SUMIFS(OFFSET('BPC Data'!$F:$F,0,Summary!R$2),'BPC Data'!$E:$E,Summary!$D38,'BPC Data'!$B:$B,Summary!$C38)</f>
        <v>0</v>
      </c>
      <c r="S38" s="64">
        <f t="shared" ca="1" si="15"/>
        <v>0</v>
      </c>
      <c r="T38" s="65"/>
      <c r="U38"/>
      <c r="V38"/>
      <c r="W38"/>
      <c r="X38"/>
      <c r="Y38"/>
      <c r="Z38"/>
      <c r="AA38"/>
      <c r="AB38"/>
    </row>
    <row r="39" spans="1:28" s="15" customFormat="1" hidden="1" x14ac:dyDescent="0.55000000000000004">
      <c r="A39" s="15">
        <f t="shared" si="22"/>
        <v>3</v>
      </c>
      <c r="B39"/>
      <c r="C39">
        <f>$F31</f>
        <v>0</v>
      </c>
      <c r="D39" s="1" t="str">
        <f t="shared" si="17"/>
        <v>T_EBITDAR - EBITDAR</v>
      </c>
      <c r="E39"/>
      <c r="F39" s="22" t="str">
        <f>_xll.EVDES(D39)</f>
        <v>#Error, no current connection.</v>
      </c>
      <c r="G39" s="17">
        <f ca="1">SUMIFS(OFFSET('BPC Data'!$F:$F,0,Summary!G$2),'BPC Data'!$E:$E,Summary!$D39,'BPC Data'!$B:$B,Summary!$C39)</f>
        <v>0</v>
      </c>
      <c r="H39" s="18">
        <f ca="1">SUMIFS(OFFSET('BPC Data'!$F:$F,0,Summary!H$2),'BPC Data'!$E:$E,Summary!$D39,'BPC Data'!$B:$B,Summary!$C39)</f>
        <v>0</v>
      </c>
      <c r="I39" s="17">
        <f ca="1">SUMIFS(OFFSET('BPC Data'!$F:$F,0,Summary!I$2),'BPC Data'!$E:$E,Summary!$D39,'BPC Data'!$B:$B,Summary!$C39)</f>
        <v>0</v>
      </c>
      <c r="J39" s="18">
        <f ca="1">SUMIFS(OFFSET('BPC Data'!$F:$F,0,Summary!J$2),'BPC Data'!$E:$E,Summary!$D39,'BPC Data'!$B:$B,Summary!$C39)</f>
        <v>0</v>
      </c>
      <c r="K39" s="17">
        <f ca="1">SUMIFS(OFFSET('BPC Data'!$F:$F,0,Summary!K$2),'BPC Data'!$E:$E,Summary!$D39,'BPC Data'!$B:$B,Summary!$C39)</f>
        <v>0</v>
      </c>
      <c r="L39" s="18">
        <f ca="1">SUMIFS(OFFSET('BPC Data'!$F:$F,0,Summary!L$2),'BPC Data'!$E:$E,Summary!$D39,'BPC Data'!$B:$B,Summary!$C39)</f>
        <v>0</v>
      </c>
      <c r="M39" s="17">
        <f ca="1">SUMIFS(OFFSET('BPC Data'!$F:$F,0,Summary!M$2),'BPC Data'!$E:$E,Summary!$D39,'BPC Data'!$B:$B,Summary!$C39)</f>
        <v>0</v>
      </c>
      <c r="N39" s="18">
        <f ca="1">SUMIFS(OFFSET('BPC Data'!$F:$F,0,Summary!N$2),'BPC Data'!$E:$E,Summary!$D39,'BPC Data'!$B:$B,Summary!$C39)</f>
        <v>0</v>
      </c>
      <c r="O39" s="17">
        <f ca="1">SUMIFS(OFFSET('BPC Data'!$F:$F,0,Summary!O$2),'BPC Data'!$E:$E,Summary!$D39,'BPC Data'!$B:$B,Summary!$C39)</f>
        <v>0</v>
      </c>
      <c r="P39" s="18">
        <f ca="1">SUMIFS(OFFSET('BPC Data'!$F:$F,0,Summary!P$2),'BPC Data'!$E:$E,Summary!$D39,'BPC Data'!$B:$B,Summary!$C39)</f>
        <v>0</v>
      </c>
      <c r="Q39" s="17">
        <f ca="1">SUMIFS(OFFSET('BPC Data'!$F:$F,0,Summary!Q$2),'BPC Data'!$E:$E,Summary!$D39,'BPC Data'!$B:$B,Summary!$C39)</f>
        <v>0</v>
      </c>
      <c r="R39" s="18">
        <f ca="1">SUMIFS(OFFSET('BPC Data'!$F:$F,0,Summary!R$2),'BPC Data'!$E:$E,Summary!$D39,'BPC Data'!$B:$B,Summary!$C39)</f>
        <v>0</v>
      </c>
      <c r="S39" s="64">
        <f t="shared" ca="1" si="15"/>
        <v>0</v>
      </c>
      <c r="T39" s="65"/>
      <c r="U39"/>
      <c r="V39"/>
      <c r="W39"/>
      <c r="X39"/>
      <c r="Y39"/>
      <c r="Z39"/>
      <c r="AA39"/>
      <c r="AB39"/>
    </row>
    <row r="40" spans="1:28" s="15" customFormat="1" hidden="1" x14ac:dyDescent="0.55000000000000004">
      <c r="A40" s="15">
        <f t="shared" si="22"/>
        <v>3</v>
      </c>
      <c r="B40"/>
      <c r="C40">
        <f>$F31</f>
        <v>0</v>
      </c>
      <c r="D40" s="1" t="str">
        <f t="shared" si="17"/>
        <v>T_RENT_EXP - Tenant Rent Expense</v>
      </c>
      <c r="E40"/>
      <c r="F40" s="22" t="str">
        <f>_xll.EVDES(D40)</f>
        <v>#Error, no current connection.</v>
      </c>
      <c r="G40" s="17">
        <f ca="1">SUMIFS(OFFSET('BPC Data'!$F:$F,0,Summary!G$2),'BPC Data'!$E:$E,Summary!$D40,'BPC Data'!$B:$B,Summary!$C40)</f>
        <v>0</v>
      </c>
      <c r="H40" s="18">
        <f ca="1">SUMIFS(OFFSET('BPC Data'!$F:$F,0,Summary!H$2),'BPC Data'!$E:$E,Summary!$D40,'BPC Data'!$B:$B,Summary!$C40)</f>
        <v>0</v>
      </c>
      <c r="I40" s="17">
        <f ca="1">SUMIFS(OFFSET('BPC Data'!$F:$F,0,Summary!I$2),'BPC Data'!$E:$E,Summary!$D40,'BPC Data'!$B:$B,Summary!$C40)</f>
        <v>0</v>
      </c>
      <c r="J40" s="18">
        <f ca="1">SUMIFS(OFFSET('BPC Data'!$F:$F,0,Summary!J$2),'BPC Data'!$E:$E,Summary!$D40,'BPC Data'!$B:$B,Summary!$C40)</f>
        <v>0</v>
      </c>
      <c r="K40" s="17">
        <f ca="1">SUMIFS(OFFSET('BPC Data'!$F:$F,0,Summary!K$2),'BPC Data'!$E:$E,Summary!$D40,'BPC Data'!$B:$B,Summary!$C40)</f>
        <v>0</v>
      </c>
      <c r="L40" s="18">
        <f ca="1">SUMIFS(OFFSET('BPC Data'!$F:$F,0,Summary!L$2),'BPC Data'!$E:$E,Summary!$D40,'BPC Data'!$B:$B,Summary!$C40)</f>
        <v>0</v>
      </c>
      <c r="M40" s="17">
        <f ca="1">SUMIFS(OFFSET('BPC Data'!$F:$F,0,Summary!M$2),'BPC Data'!$E:$E,Summary!$D40,'BPC Data'!$B:$B,Summary!$C40)</f>
        <v>0</v>
      </c>
      <c r="N40" s="18">
        <f ca="1">SUMIFS(OFFSET('BPC Data'!$F:$F,0,Summary!N$2),'BPC Data'!$E:$E,Summary!$D40,'BPC Data'!$B:$B,Summary!$C40)</f>
        <v>0</v>
      </c>
      <c r="O40" s="17">
        <f ca="1">SUMIFS(OFFSET('BPC Data'!$F:$F,0,Summary!O$2),'BPC Data'!$E:$E,Summary!$D40,'BPC Data'!$B:$B,Summary!$C40)</f>
        <v>0</v>
      </c>
      <c r="P40" s="18">
        <f ca="1">SUMIFS(OFFSET('BPC Data'!$F:$F,0,Summary!P$2),'BPC Data'!$E:$E,Summary!$D40,'BPC Data'!$B:$B,Summary!$C40)</f>
        <v>0</v>
      </c>
      <c r="Q40" s="17">
        <f ca="1">SUMIFS(OFFSET('BPC Data'!$F:$F,0,Summary!Q$2),'BPC Data'!$E:$E,Summary!$D40,'BPC Data'!$B:$B,Summary!$C40)</f>
        <v>0</v>
      </c>
      <c r="R40" s="18">
        <f ca="1">SUMIFS(OFFSET('BPC Data'!$F:$F,0,Summary!R$2),'BPC Data'!$E:$E,Summary!$D40,'BPC Data'!$B:$B,Summary!$C40)</f>
        <v>0</v>
      </c>
      <c r="S40" s="64">
        <f t="shared" ca="1" si="15"/>
        <v>0</v>
      </c>
      <c r="T40" s="65"/>
      <c r="U40"/>
      <c r="V40"/>
      <c r="W40"/>
      <c r="X40"/>
      <c r="Y40"/>
      <c r="Z40"/>
      <c r="AA40"/>
      <c r="AB40"/>
    </row>
    <row r="41" spans="1:28" s="15" customFormat="1" hidden="1" x14ac:dyDescent="0.55000000000000004">
      <c r="A41" s="15">
        <f t="shared" si="22"/>
        <v>3</v>
      </c>
      <c r="B41"/>
      <c r="C41"/>
      <c r="D41" s="1" t="str">
        <f t="shared" si="17"/>
        <v>x</v>
      </c>
      <c r="E41"/>
      <c r="F41" s="22" t="s">
        <v>0</v>
      </c>
      <c r="G41" s="19" t="str">
        <f t="shared" ref="G41:M41" ca="1" si="23">IFERROR(G39/G40,"N/A")</f>
        <v>N/A</v>
      </c>
      <c r="H41" s="60" t="str">
        <f t="shared" ca="1" si="23"/>
        <v>N/A</v>
      </c>
      <c r="I41" s="19" t="str">
        <f t="shared" ca="1" si="23"/>
        <v>N/A</v>
      </c>
      <c r="J41" s="60" t="str">
        <f t="shared" ca="1" si="23"/>
        <v>N/A</v>
      </c>
      <c r="K41" s="19" t="str">
        <f t="shared" ca="1" si="23"/>
        <v>N/A</v>
      </c>
      <c r="L41" s="60" t="str">
        <f t="shared" ca="1" si="23"/>
        <v>N/A</v>
      </c>
      <c r="M41" s="19" t="str">
        <f t="shared" ca="1" si="23"/>
        <v>N/A</v>
      </c>
      <c r="N41" s="60" t="str">
        <f t="shared" ref="N41:O41" ca="1" si="24">IFERROR(N39/N40,"N/A")</f>
        <v>N/A</v>
      </c>
      <c r="O41" s="19" t="str">
        <f t="shared" ca="1" si="24"/>
        <v>N/A</v>
      </c>
      <c r="P41" s="60" t="str">
        <f t="shared" ref="P41:Q41" ca="1" si="25">IFERROR(P39/P40,"N/A")</f>
        <v>N/A</v>
      </c>
      <c r="Q41" s="19" t="str">
        <f t="shared" ca="1" si="25"/>
        <v>N/A</v>
      </c>
      <c r="R41" s="60" t="str">
        <f t="shared" ref="R41" ca="1" si="26">IFERROR(R39/R40,"N/A")</f>
        <v>N/A</v>
      </c>
      <c r="S41" s="64">
        <f t="shared" ca="1" si="15"/>
        <v>0</v>
      </c>
      <c r="T41" s="65"/>
      <c r="U41"/>
      <c r="V41"/>
      <c r="W41"/>
      <c r="X41"/>
      <c r="Y41"/>
      <c r="Z41"/>
      <c r="AA41"/>
      <c r="AB41"/>
    </row>
    <row r="42" spans="1:28" s="15" customFormat="1" hidden="1" x14ac:dyDescent="0.55000000000000004">
      <c r="A42" s="15">
        <f>IF(AND(D42&lt;&gt;"",C42=""),A41+1,A41)</f>
        <v>4</v>
      </c>
      <c r="B42" s="5"/>
      <c r="C42" s="5"/>
      <c r="D42" s="5" t="str">
        <f t="shared" si="17"/>
        <v>x</v>
      </c>
      <c r="E42" s="5"/>
      <c r="F42" s="21">
        <f>INDEX(PropertyList!$D:$D,MATCH(Summary!$A42,PropertyList!$C:$C,0))</f>
        <v>0</v>
      </c>
      <c r="G42" s="11"/>
      <c r="H42" s="5"/>
      <c r="I42" s="11"/>
      <c r="J42" s="5"/>
      <c r="K42" s="11"/>
      <c r="L42" s="5"/>
      <c r="M42" s="11"/>
      <c r="N42" s="5"/>
      <c r="O42" s="11"/>
      <c r="P42" s="5"/>
      <c r="Q42" s="11"/>
      <c r="R42" s="5"/>
      <c r="S42" s="64">
        <f t="shared" si="15"/>
        <v>0</v>
      </c>
      <c r="T42" s="65"/>
      <c r="U42"/>
      <c r="V42"/>
      <c r="W42"/>
      <c r="X42"/>
      <c r="Y42"/>
      <c r="Z42"/>
      <c r="AA42"/>
      <c r="AB42"/>
    </row>
    <row r="43" spans="1:28" s="15" customFormat="1" hidden="1" x14ac:dyDescent="0.55000000000000004">
      <c r="A43" s="15">
        <f>IF(AND(F43&lt;&gt;"",D43=""),A42+1,A42)</f>
        <v>4</v>
      </c>
      <c r="C43">
        <f>$F42</f>
        <v>0</v>
      </c>
      <c r="D43" s="3" t="str">
        <f t="shared" si="17"/>
        <v>PAY_PAT_DAYS - Total Payor Patient Days</v>
      </c>
      <c r="F43" s="22" t="str">
        <f>_xll.EVDES(D43)</f>
        <v>#Error, no current connection.</v>
      </c>
      <c r="G43" s="17">
        <f ca="1">SUMIFS(OFFSET('BPC Data'!$F:$F,0,Summary!G$2),'BPC Data'!$E:$E,Summary!$D43,'BPC Data'!$B:$B,Summary!$C43)</f>
        <v>0</v>
      </c>
      <c r="H43" s="18">
        <f ca="1">SUMIFS(OFFSET('BPC Data'!$F:$F,0,Summary!H$2),'BPC Data'!$E:$E,Summary!$D43,'BPC Data'!$B:$B,Summary!$C43)</f>
        <v>0</v>
      </c>
      <c r="I43" s="17">
        <f ca="1">SUMIFS(OFFSET('BPC Data'!$F:$F,0,Summary!I$2),'BPC Data'!$E:$E,Summary!$D43,'BPC Data'!$B:$B,Summary!$C43)</f>
        <v>0</v>
      </c>
      <c r="J43" s="18">
        <f ca="1">SUMIFS(OFFSET('BPC Data'!$F:$F,0,Summary!J$2),'BPC Data'!$E:$E,Summary!$D43,'BPC Data'!$B:$B,Summary!$C43)</f>
        <v>0</v>
      </c>
      <c r="K43" s="17">
        <f ca="1">SUMIFS(OFFSET('BPC Data'!$F:$F,0,Summary!K$2),'BPC Data'!$E:$E,Summary!$D43,'BPC Data'!$B:$B,Summary!$C43)</f>
        <v>0</v>
      </c>
      <c r="L43" s="18">
        <f ca="1">SUMIFS(OFFSET('BPC Data'!$F:$F,0,Summary!L$2),'BPC Data'!$E:$E,Summary!$D43,'BPC Data'!$B:$B,Summary!$C43)</f>
        <v>0</v>
      </c>
      <c r="M43" s="17">
        <f ca="1">SUMIFS(OFFSET('BPC Data'!$F:$F,0,Summary!M$2),'BPC Data'!$E:$E,Summary!$D43,'BPC Data'!$B:$B,Summary!$C43)</f>
        <v>0</v>
      </c>
      <c r="N43" s="18">
        <f ca="1">SUMIFS(OFFSET('BPC Data'!$F:$F,0,Summary!N$2),'BPC Data'!$E:$E,Summary!$D43,'BPC Data'!$B:$B,Summary!$C43)</f>
        <v>0</v>
      </c>
      <c r="O43" s="17">
        <f ca="1">SUMIFS(OFFSET('BPC Data'!$F:$F,0,Summary!O$2),'BPC Data'!$E:$E,Summary!$D43,'BPC Data'!$B:$B,Summary!$C43)</f>
        <v>0</v>
      </c>
      <c r="P43" s="18">
        <f ca="1">SUMIFS(OFFSET('BPC Data'!$F:$F,0,Summary!P$2),'BPC Data'!$E:$E,Summary!$D43,'BPC Data'!$B:$B,Summary!$C43)</f>
        <v>0</v>
      </c>
      <c r="Q43" s="17">
        <f ca="1">SUMIFS(OFFSET('BPC Data'!$F:$F,0,Summary!Q$2),'BPC Data'!$E:$E,Summary!$D43,'BPC Data'!$B:$B,Summary!$C43)</f>
        <v>0</v>
      </c>
      <c r="R43" s="18">
        <f ca="1">SUMIFS(OFFSET('BPC Data'!$F:$F,0,Summary!R$2),'BPC Data'!$E:$E,Summary!$D43,'BPC Data'!$B:$B,Summary!$C43)</f>
        <v>0</v>
      </c>
      <c r="S43" s="64">
        <f t="shared" ca="1" si="15"/>
        <v>0</v>
      </c>
      <c r="T43" s="65"/>
      <c r="U43"/>
      <c r="V43"/>
      <c r="W43"/>
      <c r="X43"/>
      <c r="Y43"/>
      <c r="Z43"/>
      <c r="AA43"/>
      <c r="AB43"/>
    </row>
    <row r="44" spans="1:28" s="15" customFormat="1" hidden="1" x14ac:dyDescent="0.55000000000000004">
      <c r="A44" s="15">
        <f t="shared" ref="A44:A52" si="27">IF(AND(F44&lt;&gt;"",D44=""),A43+1,A43)</f>
        <v>4</v>
      </c>
      <c r="C44">
        <f>$F42</f>
        <v>0</v>
      </c>
      <c r="D44" s="3" t="str">
        <f t="shared" si="17"/>
        <v>A_BEDS_TOTAL - Total Available Beds</v>
      </c>
      <c r="F44" s="22" t="str">
        <f>_xll.EVDES(D44)</f>
        <v>#Error, no current connection.</v>
      </c>
      <c r="G44" s="17">
        <f ca="1">SUMIFS(OFFSET('BPC Data'!$F:$F,0,Summary!G$2),'BPC Data'!$E:$E,Summary!$D44,'BPC Data'!$B:$B,Summary!$C44)</f>
        <v>0</v>
      </c>
      <c r="H44" s="18">
        <f ca="1">SUMIFS(OFFSET('BPC Data'!$F:$F,0,Summary!H$2),'BPC Data'!$E:$E,Summary!$D44,'BPC Data'!$B:$B,Summary!$C44)</f>
        <v>0</v>
      </c>
      <c r="I44" s="17">
        <f ca="1">SUMIFS(OFFSET('BPC Data'!$F:$F,0,Summary!I$2),'BPC Data'!$E:$E,Summary!$D44,'BPC Data'!$B:$B,Summary!$C44)</f>
        <v>0</v>
      </c>
      <c r="J44" s="18">
        <f ca="1">SUMIFS(OFFSET('BPC Data'!$F:$F,0,Summary!J$2),'BPC Data'!$E:$E,Summary!$D44,'BPC Data'!$B:$B,Summary!$C44)</f>
        <v>0</v>
      </c>
      <c r="K44" s="17">
        <f ca="1">SUMIFS(OFFSET('BPC Data'!$F:$F,0,Summary!K$2),'BPC Data'!$E:$E,Summary!$D44,'BPC Data'!$B:$B,Summary!$C44)</f>
        <v>0</v>
      </c>
      <c r="L44" s="18">
        <f ca="1">SUMIFS(OFFSET('BPC Data'!$F:$F,0,Summary!L$2),'BPC Data'!$E:$E,Summary!$D44,'BPC Data'!$B:$B,Summary!$C44)</f>
        <v>0</v>
      </c>
      <c r="M44" s="17">
        <f ca="1">SUMIFS(OFFSET('BPC Data'!$F:$F,0,Summary!M$2),'BPC Data'!$E:$E,Summary!$D44,'BPC Data'!$B:$B,Summary!$C44)</f>
        <v>0</v>
      </c>
      <c r="N44" s="18">
        <f ca="1">SUMIFS(OFFSET('BPC Data'!$F:$F,0,Summary!N$2),'BPC Data'!$E:$E,Summary!$D44,'BPC Data'!$B:$B,Summary!$C44)</f>
        <v>0</v>
      </c>
      <c r="O44" s="17">
        <f ca="1">SUMIFS(OFFSET('BPC Data'!$F:$F,0,Summary!O$2),'BPC Data'!$E:$E,Summary!$D44,'BPC Data'!$B:$B,Summary!$C44)</f>
        <v>0</v>
      </c>
      <c r="P44" s="18">
        <f ca="1">SUMIFS(OFFSET('BPC Data'!$F:$F,0,Summary!P$2),'BPC Data'!$E:$E,Summary!$D44,'BPC Data'!$B:$B,Summary!$C44)</f>
        <v>0</v>
      </c>
      <c r="Q44" s="17">
        <f ca="1">SUMIFS(OFFSET('BPC Data'!$F:$F,0,Summary!Q$2),'BPC Data'!$E:$E,Summary!$D44,'BPC Data'!$B:$B,Summary!$C44)</f>
        <v>0</v>
      </c>
      <c r="R44" s="18">
        <f ca="1">SUMIFS(OFFSET('BPC Data'!$F:$F,0,Summary!R$2),'BPC Data'!$E:$E,Summary!$D44,'BPC Data'!$B:$B,Summary!$C44)</f>
        <v>0</v>
      </c>
      <c r="S44" s="64">
        <f t="shared" ca="1" si="15"/>
        <v>0</v>
      </c>
      <c r="T44" s="65"/>
      <c r="U44"/>
      <c r="V44"/>
      <c r="W44"/>
      <c r="X44"/>
      <c r="Y44"/>
      <c r="Z44"/>
      <c r="AA44"/>
      <c r="AB44"/>
    </row>
    <row r="45" spans="1:28" s="15" customFormat="1" hidden="1" x14ac:dyDescent="0.55000000000000004">
      <c r="A45" s="15">
        <f t="shared" si="27"/>
        <v>4</v>
      </c>
      <c r="B45"/>
      <c r="C45">
        <f>$F42</f>
        <v>0</v>
      </c>
      <c r="D45" s="3" t="str">
        <f t="shared" si="17"/>
        <v>T_REVENUES - Total Tenant Revenues</v>
      </c>
      <c r="E45"/>
      <c r="F45" s="22" t="str">
        <f>_xll.EVDES(D45)</f>
        <v>#Error, no current connection.</v>
      </c>
      <c r="G45" s="17">
        <f ca="1">SUMIFS(OFFSET('BPC Data'!$F:$F,0,Summary!G$2),'BPC Data'!$E:$E,Summary!$D45,'BPC Data'!$B:$B,Summary!$C45)</f>
        <v>0</v>
      </c>
      <c r="H45" s="18">
        <f ca="1">SUMIFS(OFFSET('BPC Data'!$F:$F,0,Summary!H$2),'BPC Data'!$E:$E,Summary!$D45,'BPC Data'!$B:$B,Summary!$C45)</f>
        <v>0</v>
      </c>
      <c r="I45" s="17">
        <f ca="1">SUMIFS(OFFSET('BPC Data'!$F:$F,0,Summary!I$2),'BPC Data'!$E:$E,Summary!$D45,'BPC Data'!$B:$B,Summary!$C45)</f>
        <v>0</v>
      </c>
      <c r="J45" s="18">
        <f ca="1">SUMIFS(OFFSET('BPC Data'!$F:$F,0,Summary!J$2),'BPC Data'!$E:$E,Summary!$D45,'BPC Data'!$B:$B,Summary!$C45)</f>
        <v>0</v>
      </c>
      <c r="K45" s="17">
        <f ca="1">SUMIFS(OFFSET('BPC Data'!$F:$F,0,Summary!K$2),'BPC Data'!$E:$E,Summary!$D45,'BPC Data'!$B:$B,Summary!$C45)</f>
        <v>0</v>
      </c>
      <c r="L45" s="18">
        <f ca="1">SUMIFS(OFFSET('BPC Data'!$F:$F,0,Summary!L$2),'BPC Data'!$E:$E,Summary!$D45,'BPC Data'!$B:$B,Summary!$C45)</f>
        <v>0</v>
      </c>
      <c r="M45" s="17">
        <f ca="1">SUMIFS(OFFSET('BPC Data'!$F:$F,0,Summary!M$2),'BPC Data'!$E:$E,Summary!$D45,'BPC Data'!$B:$B,Summary!$C45)</f>
        <v>0</v>
      </c>
      <c r="N45" s="18">
        <f ca="1">SUMIFS(OFFSET('BPC Data'!$F:$F,0,Summary!N$2),'BPC Data'!$E:$E,Summary!$D45,'BPC Data'!$B:$B,Summary!$C45)</f>
        <v>0</v>
      </c>
      <c r="O45" s="17">
        <f ca="1">SUMIFS(OFFSET('BPC Data'!$F:$F,0,Summary!O$2),'BPC Data'!$E:$E,Summary!$D45,'BPC Data'!$B:$B,Summary!$C45)</f>
        <v>0</v>
      </c>
      <c r="P45" s="18">
        <f ca="1">SUMIFS(OFFSET('BPC Data'!$F:$F,0,Summary!P$2),'BPC Data'!$E:$E,Summary!$D45,'BPC Data'!$B:$B,Summary!$C45)</f>
        <v>0</v>
      </c>
      <c r="Q45" s="17">
        <f ca="1">SUMIFS(OFFSET('BPC Data'!$F:$F,0,Summary!Q$2),'BPC Data'!$E:$E,Summary!$D45,'BPC Data'!$B:$B,Summary!$C45)</f>
        <v>0</v>
      </c>
      <c r="R45" s="18">
        <f ca="1">SUMIFS(OFFSET('BPC Data'!$F:$F,0,Summary!R$2),'BPC Data'!$E:$E,Summary!$D45,'BPC Data'!$B:$B,Summary!$C45)</f>
        <v>0</v>
      </c>
      <c r="S45" s="64">
        <f t="shared" ca="1" si="15"/>
        <v>0</v>
      </c>
      <c r="T45" s="65"/>
      <c r="U45"/>
      <c r="V45"/>
      <c r="W45"/>
      <c r="X45"/>
      <c r="Y45"/>
      <c r="Z45"/>
      <c r="AA45"/>
      <c r="AB45"/>
    </row>
    <row r="46" spans="1:28" s="15" customFormat="1" hidden="1" x14ac:dyDescent="0.55000000000000004">
      <c r="A46" s="15">
        <f t="shared" si="27"/>
        <v>4</v>
      </c>
      <c r="B46"/>
      <c r="C46">
        <f>$F42</f>
        <v>0</v>
      </c>
      <c r="D46" s="3" t="str">
        <f t="shared" si="17"/>
        <v>T_OPEX - Tenant Operating Expenses</v>
      </c>
      <c r="E46"/>
      <c r="F46" s="22" t="str">
        <f>_xll.EVDES(D46)</f>
        <v>#Error, no current connection.</v>
      </c>
      <c r="G46" s="17">
        <f ca="1">SUMIFS(OFFSET('BPC Data'!$F:$F,0,Summary!G$2),'BPC Data'!$E:$E,Summary!$D46,'BPC Data'!$B:$B,Summary!$C46)</f>
        <v>0</v>
      </c>
      <c r="H46" s="18">
        <f ca="1">SUMIFS(OFFSET('BPC Data'!$F:$F,0,Summary!H$2),'BPC Data'!$E:$E,Summary!$D46,'BPC Data'!$B:$B,Summary!$C46)</f>
        <v>0</v>
      </c>
      <c r="I46" s="17">
        <f ca="1">SUMIFS(OFFSET('BPC Data'!$F:$F,0,Summary!I$2),'BPC Data'!$E:$E,Summary!$D46,'BPC Data'!$B:$B,Summary!$C46)</f>
        <v>0</v>
      </c>
      <c r="J46" s="18">
        <f ca="1">SUMIFS(OFFSET('BPC Data'!$F:$F,0,Summary!J$2),'BPC Data'!$E:$E,Summary!$D46,'BPC Data'!$B:$B,Summary!$C46)</f>
        <v>0</v>
      </c>
      <c r="K46" s="17">
        <f ca="1">SUMIFS(OFFSET('BPC Data'!$F:$F,0,Summary!K$2),'BPC Data'!$E:$E,Summary!$D46,'BPC Data'!$B:$B,Summary!$C46)</f>
        <v>0</v>
      </c>
      <c r="L46" s="18">
        <f ca="1">SUMIFS(OFFSET('BPC Data'!$F:$F,0,Summary!L$2),'BPC Data'!$E:$E,Summary!$D46,'BPC Data'!$B:$B,Summary!$C46)</f>
        <v>0</v>
      </c>
      <c r="M46" s="17">
        <f ca="1">SUMIFS(OFFSET('BPC Data'!$F:$F,0,Summary!M$2),'BPC Data'!$E:$E,Summary!$D46,'BPC Data'!$B:$B,Summary!$C46)</f>
        <v>0</v>
      </c>
      <c r="N46" s="18">
        <f ca="1">SUMIFS(OFFSET('BPC Data'!$F:$F,0,Summary!N$2),'BPC Data'!$E:$E,Summary!$D46,'BPC Data'!$B:$B,Summary!$C46)</f>
        <v>0</v>
      </c>
      <c r="O46" s="17">
        <f ca="1">SUMIFS(OFFSET('BPC Data'!$F:$F,0,Summary!O$2),'BPC Data'!$E:$E,Summary!$D46,'BPC Data'!$B:$B,Summary!$C46)</f>
        <v>0</v>
      </c>
      <c r="P46" s="18">
        <f ca="1">SUMIFS(OFFSET('BPC Data'!$F:$F,0,Summary!P$2),'BPC Data'!$E:$E,Summary!$D46,'BPC Data'!$B:$B,Summary!$C46)</f>
        <v>0</v>
      </c>
      <c r="Q46" s="17">
        <f ca="1">SUMIFS(OFFSET('BPC Data'!$F:$F,0,Summary!Q$2),'BPC Data'!$E:$E,Summary!$D46,'BPC Data'!$B:$B,Summary!$C46)</f>
        <v>0</v>
      </c>
      <c r="R46" s="18">
        <f ca="1">SUMIFS(OFFSET('BPC Data'!$F:$F,0,Summary!R$2),'BPC Data'!$E:$E,Summary!$D46,'BPC Data'!$B:$B,Summary!$C46)</f>
        <v>0</v>
      </c>
      <c r="S46" s="64">
        <f t="shared" ca="1" si="15"/>
        <v>0</v>
      </c>
      <c r="T46" s="65"/>
      <c r="U46"/>
      <c r="V46"/>
      <c r="W46"/>
      <c r="X46"/>
      <c r="Y46"/>
      <c r="Z46"/>
      <c r="AA46"/>
      <c r="AB46"/>
    </row>
    <row r="47" spans="1:28" s="15" customFormat="1" hidden="1" x14ac:dyDescent="0.55000000000000004">
      <c r="A47" s="15">
        <f t="shared" si="27"/>
        <v>4</v>
      </c>
      <c r="B47"/>
      <c r="C47">
        <f>$F42</f>
        <v>0</v>
      </c>
      <c r="D47" s="3" t="str">
        <f t="shared" si="17"/>
        <v>T_BAD_DEBT - Tenant Bad Debt Expense</v>
      </c>
      <c r="E47"/>
      <c r="F47" s="22" t="str">
        <f>_xll.EVDES(D47)</f>
        <v>#Error, no current connection.</v>
      </c>
      <c r="G47" s="17">
        <f ca="1">SUMIFS(OFFSET('BPC Data'!$F:$F,0,Summary!G$2),'BPC Data'!$E:$E,Summary!$D47,'BPC Data'!$B:$B,Summary!$C47)</f>
        <v>0</v>
      </c>
      <c r="H47" s="18">
        <f ca="1">SUMIFS(OFFSET('BPC Data'!$F:$F,0,Summary!H$2),'BPC Data'!$E:$E,Summary!$D47,'BPC Data'!$B:$B,Summary!$C47)</f>
        <v>0</v>
      </c>
      <c r="I47" s="17">
        <f ca="1">SUMIFS(OFFSET('BPC Data'!$F:$F,0,Summary!I$2),'BPC Data'!$E:$E,Summary!$D47,'BPC Data'!$B:$B,Summary!$C47)</f>
        <v>0</v>
      </c>
      <c r="J47" s="18">
        <f ca="1">SUMIFS(OFFSET('BPC Data'!$F:$F,0,Summary!J$2),'BPC Data'!$E:$E,Summary!$D47,'BPC Data'!$B:$B,Summary!$C47)</f>
        <v>0</v>
      </c>
      <c r="K47" s="17">
        <f ca="1">SUMIFS(OFFSET('BPC Data'!$F:$F,0,Summary!K$2),'BPC Data'!$E:$E,Summary!$D47,'BPC Data'!$B:$B,Summary!$C47)</f>
        <v>0</v>
      </c>
      <c r="L47" s="18">
        <f ca="1">SUMIFS(OFFSET('BPC Data'!$F:$F,0,Summary!L$2),'BPC Data'!$E:$E,Summary!$D47,'BPC Data'!$B:$B,Summary!$C47)</f>
        <v>0</v>
      </c>
      <c r="M47" s="17">
        <f ca="1">SUMIFS(OFFSET('BPC Data'!$F:$F,0,Summary!M$2),'BPC Data'!$E:$E,Summary!$D47,'BPC Data'!$B:$B,Summary!$C47)</f>
        <v>0</v>
      </c>
      <c r="N47" s="18">
        <f ca="1">SUMIFS(OFFSET('BPC Data'!$F:$F,0,Summary!N$2),'BPC Data'!$E:$E,Summary!$D47,'BPC Data'!$B:$B,Summary!$C47)</f>
        <v>0</v>
      </c>
      <c r="O47" s="17">
        <f ca="1">SUMIFS(OFFSET('BPC Data'!$F:$F,0,Summary!O$2),'BPC Data'!$E:$E,Summary!$D47,'BPC Data'!$B:$B,Summary!$C47)</f>
        <v>0</v>
      </c>
      <c r="P47" s="18">
        <f ca="1">SUMIFS(OFFSET('BPC Data'!$F:$F,0,Summary!P$2),'BPC Data'!$E:$E,Summary!$D47,'BPC Data'!$B:$B,Summary!$C47)</f>
        <v>0</v>
      </c>
      <c r="Q47" s="17">
        <f ca="1">SUMIFS(OFFSET('BPC Data'!$F:$F,0,Summary!Q$2),'BPC Data'!$E:$E,Summary!$D47,'BPC Data'!$B:$B,Summary!$C47)</f>
        <v>0</v>
      </c>
      <c r="R47" s="18">
        <f ca="1">SUMIFS(OFFSET('BPC Data'!$F:$F,0,Summary!R$2),'BPC Data'!$E:$E,Summary!$D47,'BPC Data'!$B:$B,Summary!$C47)</f>
        <v>0</v>
      </c>
      <c r="S47" s="64">
        <f t="shared" ca="1" si="15"/>
        <v>0</v>
      </c>
      <c r="T47" s="65"/>
      <c r="U47"/>
      <c r="V47"/>
      <c r="W47"/>
      <c r="X47"/>
      <c r="Y47"/>
      <c r="Z47"/>
      <c r="AA47"/>
      <c r="AB47"/>
    </row>
    <row r="48" spans="1:28" s="15" customFormat="1" hidden="1" x14ac:dyDescent="0.55000000000000004">
      <c r="A48" s="15">
        <f t="shared" si="27"/>
        <v>4</v>
      </c>
      <c r="B48"/>
      <c r="C48">
        <f>$F42</f>
        <v>0</v>
      </c>
      <c r="D48" s="2" t="str">
        <f t="shared" si="17"/>
        <v>T_EBITDARM - EBITDARM</v>
      </c>
      <c r="E48"/>
      <c r="F48" s="22" t="str">
        <f>_xll.EVDES(D48)</f>
        <v>#Error, no current connection.</v>
      </c>
      <c r="G48" s="17">
        <f ca="1">SUMIFS(OFFSET('BPC Data'!$F:$F,0,Summary!G$2),'BPC Data'!$E:$E,Summary!$D48,'BPC Data'!$B:$B,Summary!$C48)</f>
        <v>0</v>
      </c>
      <c r="H48" s="18">
        <f ca="1">SUMIFS(OFFSET('BPC Data'!$F:$F,0,Summary!H$2),'BPC Data'!$E:$E,Summary!$D48,'BPC Data'!$B:$B,Summary!$C48)</f>
        <v>0</v>
      </c>
      <c r="I48" s="17">
        <f ca="1">SUMIFS(OFFSET('BPC Data'!$F:$F,0,Summary!I$2),'BPC Data'!$E:$E,Summary!$D48,'BPC Data'!$B:$B,Summary!$C48)</f>
        <v>0</v>
      </c>
      <c r="J48" s="18">
        <f ca="1">SUMIFS(OFFSET('BPC Data'!$F:$F,0,Summary!J$2),'BPC Data'!$E:$E,Summary!$D48,'BPC Data'!$B:$B,Summary!$C48)</f>
        <v>0</v>
      </c>
      <c r="K48" s="17">
        <f ca="1">SUMIFS(OFFSET('BPC Data'!$F:$F,0,Summary!K$2),'BPC Data'!$E:$E,Summary!$D48,'BPC Data'!$B:$B,Summary!$C48)</f>
        <v>0</v>
      </c>
      <c r="L48" s="18">
        <f ca="1">SUMIFS(OFFSET('BPC Data'!$F:$F,0,Summary!L$2),'BPC Data'!$E:$E,Summary!$D48,'BPC Data'!$B:$B,Summary!$C48)</f>
        <v>0</v>
      </c>
      <c r="M48" s="17">
        <f ca="1">SUMIFS(OFFSET('BPC Data'!$F:$F,0,Summary!M$2),'BPC Data'!$E:$E,Summary!$D48,'BPC Data'!$B:$B,Summary!$C48)</f>
        <v>0</v>
      </c>
      <c r="N48" s="18">
        <f ca="1">SUMIFS(OFFSET('BPC Data'!$F:$F,0,Summary!N$2),'BPC Data'!$E:$E,Summary!$D48,'BPC Data'!$B:$B,Summary!$C48)</f>
        <v>0</v>
      </c>
      <c r="O48" s="17">
        <f ca="1">SUMIFS(OFFSET('BPC Data'!$F:$F,0,Summary!O$2),'BPC Data'!$E:$E,Summary!$D48,'BPC Data'!$B:$B,Summary!$C48)</f>
        <v>0</v>
      </c>
      <c r="P48" s="18">
        <f ca="1">SUMIFS(OFFSET('BPC Data'!$F:$F,0,Summary!P$2),'BPC Data'!$E:$E,Summary!$D48,'BPC Data'!$B:$B,Summary!$C48)</f>
        <v>0</v>
      </c>
      <c r="Q48" s="17">
        <f ca="1">SUMIFS(OFFSET('BPC Data'!$F:$F,0,Summary!Q$2),'BPC Data'!$E:$E,Summary!$D48,'BPC Data'!$B:$B,Summary!$C48)</f>
        <v>0</v>
      </c>
      <c r="R48" s="18">
        <f ca="1">SUMIFS(OFFSET('BPC Data'!$F:$F,0,Summary!R$2),'BPC Data'!$E:$E,Summary!$D48,'BPC Data'!$B:$B,Summary!$C48)</f>
        <v>0</v>
      </c>
      <c r="S48" s="64">
        <f t="shared" ca="1" si="15"/>
        <v>0</v>
      </c>
      <c r="T48" s="65"/>
      <c r="U48"/>
      <c r="V48"/>
      <c r="W48"/>
      <c r="X48"/>
      <c r="Y48"/>
      <c r="Z48"/>
      <c r="AA48"/>
      <c r="AB48"/>
    </row>
    <row r="49" spans="1:28" s="15" customFormat="1" hidden="1" x14ac:dyDescent="0.55000000000000004">
      <c r="A49" s="15">
        <f t="shared" si="27"/>
        <v>4</v>
      </c>
      <c r="B49"/>
      <c r="C49">
        <f>$F42</f>
        <v>0</v>
      </c>
      <c r="D49" s="2" t="str">
        <f t="shared" si="17"/>
        <v>T_MGMT_FEE - Tenant Management Fee - Actual</v>
      </c>
      <c r="E49"/>
      <c r="F49" s="22" t="str">
        <f>_xll.EVDES(D49)</f>
        <v>#Error, no current connection.</v>
      </c>
      <c r="G49" s="17">
        <f ca="1">SUMIFS(OFFSET('BPC Data'!$F:$F,0,Summary!G$2),'BPC Data'!$E:$E,Summary!$D49,'BPC Data'!$B:$B,Summary!$C49)</f>
        <v>0</v>
      </c>
      <c r="H49" s="18">
        <f ca="1">SUMIFS(OFFSET('BPC Data'!$F:$F,0,Summary!H$2),'BPC Data'!$E:$E,Summary!$D49,'BPC Data'!$B:$B,Summary!$C49)</f>
        <v>0</v>
      </c>
      <c r="I49" s="17">
        <f ca="1">SUMIFS(OFFSET('BPC Data'!$F:$F,0,Summary!I$2),'BPC Data'!$E:$E,Summary!$D49,'BPC Data'!$B:$B,Summary!$C49)</f>
        <v>0</v>
      </c>
      <c r="J49" s="18">
        <f ca="1">SUMIFS(OFFSET('BPC Data'!$F:$F,0,Summary!J$2),'BPC Data'!$E:$E,Summary!$D49,'BPC Data'!$B:$B,Summary!$C49)</f>
        <v>0</v>
      </c>
      <c r="K49" s="17">
        <f ca="1">SUMIFS(OFFSET('BPC Data'!$F:$F,0,Summary!K$2),'BPC Data'!$E:$E,Summary!$D49,'BPC Data'!$B:$B,Summary!$C49)</f>
        <v>0</v>
      </c>
      <c r="L49" s="18">
        <f ca="1">SUMIFS(OFFSET('BPC Data'!$F:$F,0,Summary!L$2),'BPC Data'!$E:$E,Summary!$D49,'BPC Data'!$B:$B,Summary!$C49)</f>
        <v>0</v>
      </c>
      <c r="M49" s="17">
        <f ca="1">SUMIFS(OFFSET('BPC Data'!$F:$F,0,Summary!M$2),'BPC Data'!$E:$E,Summary!$D49,'BPC Data'!$B:$B,Summary!$C49)</f>
        <v>0</v>
      </c>
      <c r="N49" s="18">
        <f ca="1">SUMIFS(OFFSET('BPC Data'!$F:$F,0,Summary!N$2),'BPC Data'!$E:$E,Summary!$D49,'BPC Data'!$B:$B,Summary!$C49)</f>
        <v>0</v>
      </c>
      <c r="O49" s="17">
        <f ca="1">SUMIFS(OFFSET('BPC Data'!$F:$F,0,Summary!O$2),'BPC Data'!$E:$E,Summary!$D49,'BPC Data'!$B:$B,Summary!$C49)</f>
        <v>0</v>
      </c>
      <c r="P49" s="18">
        <f ca="1">SUMIFS(OFFSET('BPC Data'!$F:$F,0,Summary!P$2),'BPC Data'!$E:$E,Summary!$D49,'BPC Data'!$B:$B,Summary!$C49)</f>
        <v>0</v>
      </c>
      <c r="Q49" s="17">
        <f ca="1">SUMIFS(OFFSET('BPC Data'!$F:$F,0,Summary!Q$2),'BPC Data'!$E:$E,Summary!$D49,'BPC Data'!$B:$B,Summary!$C49)</f>
        <v>0</v>
      </c>
      <c r="R49" s="18">
        <f ca="1">SUMIFS(OFFSET('BPC Data'!$F:$F,0,Summary!R$2),'BPC Data'!$E:$E,Summary!$D49,'BPC Data'!$B:$B,Summary!$C49)</f>
        <v>0</v>
      </c>
      <c r="S49" s="64">
        <f t="shared" ca="1" si="15"/>
        <v>0</v>
      </c>
      <c r="T49" s="65"/>
      <c r="U49"/>
      <c r="V49"/>
      <c r="W49"/>
      <c r="X49"/>
      <c r="Y49"/>
      <c r="Z49"/>
      <c r="AA49"/>
      <c r="AB49"/>
    </row>
    <row r="50" spans="1:28" s="15" customFormat="1" hidden="1" x14ac:dyDescent="0.55000000000000004">
      <c r="A50" s="15">
        <f t="shared" si="27"/>
        <v>4</v>
      </c>
      <c r="B50"/>
      <c r="C50">
        <f>$F42</f>
        <v>0</v>
      </c>
      <c r="D50" s="1" t="str">
        <f t="shared" si="17"/>
        <v>T_EBITDAR - EBITDAR</v>
      </c>
      <c r="E50"/>
      <c r="F50" s="22" t="str">
        <f>_xll.EVDES(D50)</f>
        <v>#Error, no current connection.</v>
      </c>
      <c r="G50" s="17">
        <f ca="1">SUMIFS(OFFSET('BPC Data'!$F:$F,0,Summary!G$2),'BPC Data'!$E:$E,Summary!$D50,'BPC Data'!$B:$B,Summary!$C50)</f>
        <v>0</v>
      </c>
      <c r="H50" s="18">
        <f ca="1">SUMIFS(OFFSET('BPC Data'!$F:$F,0,Summary!H$2),'BPC Data'!$E:$E,Summary!$D50,'BPC Data'!$B:$B,Summary!$C50)</f>
        <v>0</v>
      </c>
      <c r="I50" s="17">
        <f ca="1">SUMIFS(OFFSET('BPC Data'!$F:$F,0,Summary!I$2),'BPC Data'!$E:$E,Summary!$D50,'BPC Data'!$B:$B,Summary!$C50)</f>
        <v>0</v>
      </c>
      <c r="J50" s="18">
        <f ca="1">SUMIFS(OFFSET('BPC Data'!$F:$F,0,Summary!J$2),'BPC Data'!$E:$E,Summary!$D50,'BPC Data'!$B:$B,Summary!$C50)</f>
        <v>0</v>
      </c>
      <c r="K50" s="17">
        <f ca="1">SUMIFS(OFFSET('BPC Data'!$F:$F,0,Summary!K$2),'BPC Data'!$E:$E,Summary!$D50,'BPC Data'!$B:$B,Summary!$C50)</f>
        <v>0</v>
      </c>
      <c r="L50" s="18">
        <f ca="1">SUMIFS(OFFSET('BPC Data'!$F:$F,0,Summary!L$2),'BPC Data'!$E:$E,Summary!$D50,'BPC Data'!$B:$B,Summary!$C50)</f>
        <v>0</v>
      </c>
      <c r="M50" s="17">
        <f ca="1">SUMIFS(OFFSET('BPC Data'!$F:$F,0,Summary!M$2),'BPC Data'!$E:$E,Summary!$D50,'BPC Data'!$B:$B,Summary!$C50)</f>
        <v>0</v>
      </c>
      <c r="N50" s="18">
        <f ca="1">SUMIFS(OFFSET('BPC Data'!$F:$F,0,Summary!N$2),'BPC Data'!$E:$E,Summary!$D50,'BPC Data'!$B:$B,Summary!$C50)</f>
        <v>0</v>
      </c>
      <c r="O50" s="17">
        <f ca="1">SUMIFS(OFFSET('BPC Data'!$F:$F,0,Summary!O$2),'BPC Data'!$E:$E,Summary!$D50,'BPC Data'!$B:$B,Summary!$C50)</f>
        <v>0</v>
      </c>
      <c r="P50" s="18">
        <f ca="1">SUMIFS(OFFSET('BPC Data'!$F:$F,0,Summary!P$2),'BPC Data'!$E:$E,Summary!$D50,'BPC Data'!$B:$B,Summary!$C50)</f>
        <v>0</v>
      </c>
      <c r="Q50" s="17">
        <f ca="1">SUMIFS(OFFSET('BPC Data'!$F:$F,0,Summary!Q$2),'BPC Data'!$E:$E,Summary!$D50,'BPC Data'!$B:$B,Summary!$C50)</f>
        <v>0</v>
      </c>
      <c r="R50" s="18">
        <f ca="1">SUMIFS(OFFSET('BPC Data'!$F:$F,0,Summary!R$2),'BPC Data'!$E:$E,Summary!$D50,'BPC Data'!$B:$B,Summary!$C50)</f>
        <v>0</v>
      </c>
      <c r="S50" s="64">
        <f t="shared" ca="1" si="15"/>
        <v>0</v>
      </c>
      <c r="T50" s="65"/>
      <c r="U50"/>
      <c r="V50"/>
      <c r="W50"/>
      <c r="X50"/>
      <c r="Y50"/>
      <c r="Z50"/>
      <c r="AA50"/>
      <c r="AB50"/>
    </row>
    <row r="51" spans="1:28" s="15" customFormat="1" hidden="1" x14ac:dyDescent="0.55000000000000004">
      <c r="A51" s="15">
        <f t="shared" si="27"/>
        <v>4</v>
      </c>
      <c r="B51"/>
      <c r="C51">
        <f>$F42</f>
        <v>0</v>
      </c>
      <c r="D51" s="1" t="str">
        <f t="shared" si="17"/>
        <v>T_RENT_EXP - Tenant Rent Expense</v>
      </c>
      <c r="E51"/>
      <c r="F51" s="22" t="str">
        <f>_xll.EVDES(D51)</f>
        <v>#Error, no current connection.</v>
      </c>
      <c r="G51" s="17">
        <f ca="1">SUMIFS(OFFSET('BPC Data'!$F:$F,0,Summary!G$2),'BPC Data'!$E:$E,Summary!$D51,'BPC Data'!$B:$B,Summary!$C51)</f>
        <v>0</v>
      </c>
      <c r="H51" s="18">
        <f ca="1">SUMIFS(OFFSET('BPC Data'!$F:$F,0,Summary!H$2),'BPC Data'!$E:$E,Summary!$D51,'BPC Data'!$B:$B,Summary!$C51)</f>
        <v>0</v>
      </c>
      <c r="I51" s="17">
        <f ca="1">SUMIFS(OFFSET('BPC Data'!$F:$F,0,Summary!I$2),'BPC Data'!$E:$E,Summary!$D51,'BPC Data'!$B:$B,Summary!$C51)</f>
        <v>0</v>
      </c>
      <c r="J51" s="18">
        <f ca="1">SUMIFS(OFFSET('BPC Data'!$F:$F,0,Summary!J$2),'BPC Data'!$E:$E,Summary!$D51,'BPC Data'!$B:$B,Summary!$C51)</f>
        <v>0</v>
      </c>
      <c r="K51" s="17">
        <f ca="1">SUMIFS(OFFSET('BPC Data'!$F:$F,0,Summary!K$2),'BPC Data'!$E:$E,Summary!$D51,'BPC Data'!$B:$B,Summary!$C51)</f>
        <v>0</v>
      </c>
      <c r="L51" s="18">
        <f ca="1">SUMIFS(OFFSET('BPC Data'!$F:$F,0,Summary!L$2),'BPC Data'!$E:$E,Summary!$D51,'BPC Data'!$B:$B,Summary!$C51)</f>
        <v>0</v>
      </c>
      <c r="M51" s="17">
        <f ca="1">SUMIFS(OFFSET('BPC Data'!$F:$F,0,Summary!M$2),'BPC Data'!$E:$E,Summary!$D51,'BPC Data'!$B:$B,Summary!$C51)</f>
        <v>0</v>
      </c>
      <c r="N51" s="18">
        <f ca="1">SUMIFS(OFFSET('BPC Data'!$F:$F,0,Summary!N$2),'BPC Data'!$E:$E,Summary!$D51,'BPC Data'!$B:$B,Summary!$C51)</f>
        <v>0</v>
      </c>
      <c r="O51" s="17">
        <f ca="1">SUMIFS(OFFSET('BPC Data'!$F:$F,0,Summary!O$2),'BPC Data'!$E:$E,Summary!$D51,'BPC Data'!$B:$B,Summary!$C51)</f>
        <v>0</v>
      </c>
      <c r="P51" s="18">
        <f ca="1">SUMIFS(OFFSET('BPC Data'!$F:$F,0,Summary!P$2),'BPC Data'!$E:$E,Summary!$D51,'BPC Data'!$B:$B,Summary!$C51)</f>
        <v>0</v>
      </c>
      <c r="Q51" s="17">
        <f ca="1">SUMIFS(OFFSET('BPC Data'!$F:$F,0,Summary!Q$2),'BPC Data'!$E:$E,Summary!$D51,'BPC Data'!$B:$B,Summary!$C51)</f>
        <v>0</v>
      </c>
      <c r="R51" s="18">
        <f ca="1">SUMIFS(OFFSET('BPC Data'!$F:$F,0,Summary!R$2),'BPC Data'!$E:$E,Summary!$D51,'BPC Data'!$B:$B,Summary!$C51)</f>
        <v>0</v>
      </c>
      <c r="S51" s="64">
        <f t="shared" ca="1" si="15"/>
        <v>0</v>
      </c>
      <c r="T51" s="65"/>
      <c r="U51"/>
      <c r="V51"/>
      <c r="W51"/>
      <c r="X51"/>
      <c r="Y51"/>
      <c r="Z51"/>
      <c r="AA51"/>
      <c r="AB51"/>
    </row>
    <row r="52" spans="1:28" s="15" customFormat="1" hidden="1" x14ac:dyDescent="0.55000000000000004">
      <c r="A52" s="15">
        <f t="shared" si="27"/>
        <v>4</v>
      </c>
      <c r="B52"/>
      <c r="C52"/>
      <c r="D52" s="1" t="str">
        <f t="shared" si="17"/>
        <v>x</v>
      </c>
      <c r="E52"/>
      <c r="F52" s="22" t="s">
        <v>0</v>
      </c>
      <c r="G52" s="19" t="str">
        <f t="shared" ref="G52:M52" ca="1" si="28">IFERROR(G50/G51,"N/A")</f>
        <v>N/A</v>
      </c>
      <c r="H52" s="60" t="str">
        <f t="shared" ca="1" si="28"/>
        <v>N/A</v>
      </c>
      <c r="I52" s="19" t="str">
        <f t="shared" ca="1" si="28"/>
        <v>N/A</v>
      </c>
      <c r="J52" s="60" t="str">
        <f t="shared" ca="1" si="28"/>
        <v>N/A</v>
      </c>
      <c r="K52" s="19" t="str">
        <f t="shared" ca="1" si="28"/>
        <v>N/A</v>
      </c>
      <c r="L52" s="60" t="str">
        <f t="shared" ca="1" si="28"/>
        <v>N/A</v>
      </c>
      <c r="M52" s="19" t="str">
        <f t="shared" ca="1" si="28"/>
        <v>N/A</v>
      </c>
      <c r="N52" s="60" t="str">
        <f t="shared" ref="N52:O52" ca="1" si="29">IFERROR(N50/N51,"N/A")</f>
        <v>N/A</v>
      </c>
      <c r="O52" s="19" t="str">
        <f t="shared" ca="1" si="29"/>
        <v>N/A</v>
      </c>
      <c r="P52" s="60" t="str">
        <f t="shared" ref="P52:Q52" ca="1" si="30">IFERROR(P50/P51,"N/A")</f>
        <v>N/A</v>
      </c>
      <c r="Q52" s="19" t="str">
        <f t="shared" ca="1" si="30"/>
        <v>N/A</v>
      </c>
      <c r="R52" s="60" t="str">
        <f t="shared" ref="R52" ca="1" si="31">IFERROR(R50/R51,"N/A")</f>
        <v>N/A</v>
      </c>
      <c r="S52" s="64">
        <f t="shared" ca="1" si="15"/>
        <v>0</v>
      </c>
      <c r="T52" s="65"/>
      <c r="U52"/>
      <c r="V52"/>
      <c r="W52"/>
      <c r="X52"/>
      <c r="Y52"/>
      <c r="Z52"/>
      <c r="AA52"/>
      <c r="AB52"/>
    </row>
    <row r="53" spans="1:28" s="15" customFormat="1" hidden="1" x14ac:dyDescent="0.55000000000000004">
      <c r="A53" s="15">
        <f>IF(AND(D53&lt;&gt;"",C53=""),A52+1,A52)</f>
        <v>5</v>
      </c>
      <c r="B53" s="5"/>
      <c r="C53" s="5"/>
      <c r="D53" s="5" t="str">
        <f t="shared" si="17"/>
        <v>x</v>
      </c>
      <c r="E53" s="5"/>
      <c r="F53" s="21">
        <f>INDEX(PropertyList!$D:$D,MATCH(Summary!$A53,PropertyList!$C:$C,0))</f>
        <v>0</v>
      </c>
      <c r="G53" s="11"/>
      <c r="H53" s="5"/>
      <c r="I53" s="11"/>
      <c r="J53" s="5"/>
      <c r="K53" s="11"/>
      <c r="L53" s="5"/>
      <c r="M53" s="11"/>
      <c r="N53" s="5"/>
      <c r="O53" s="11"/>
      <c r="P53" s="5"/>
      <c r="Q53" s="11"/>
      <c r="R53" s="5"/>
      <c r="S53" s="64">
        <f t="shared" si="15"/>
        <v>0</v>
      </c>
      <c r="T53" s="65"/>
      <c r="U53"/>
      <c r="V53"/>
      <c r="W53"/>
      <c r="X53"/>
      <c r="Y53"/>
      <c r="Z53"/>
      <c r="AA53"/>
      <c r="AB53"/>
    </row>
    <row r="54" spans="1:28" s="15" customFormat="1" hidden="1" x14ac:dyDescent="0.55000000000000004">
      <c r="A54" s="15">
        <f>IF(AND(F54&lt;&gt;"",D54=""),A53+1,A53)</f>
        <v>5</v>
      </c>
      <c r="C54">
        <f>$F53</f>
        <v>0</v>
      </c>
      <c r="D54" s="3" t="str">
        <f t="shared" si="17"/>
        <v>PAY_PAT_DAYS - Total Payor Patient Days</v>
      </c>
      <c r="F54" s="22" t="str">
        <f>_xll.EVDES(D54)</f>
        <v>#Error, no current connection.</v>
      </c>
      <c r="G54" s="12">
        <f ca="1">SUMIFS(OFFSET('BPC Data'!$F:$F,0,Summary!G$2),'BPC Data'!$E:$E,Summary!$D54,'BPC Data'!$B:$B,Summary!$C54)</f>
        <v>0</v>
      </c>
      <c r="H54" s="4">
        <f ca="1">SUMIFS(OFFSET('BPC Data'!$F:$F,0,Summary!H$2),'BPC Data'!$E:$E,Summary!$D54,'BPC Data'!$B:$B,Summary!$C54)</f>
        <v>0</v>
      </c>
      <c r="I54" s="12">
        <f ca="1">SUMIFS(OFFSET('BPC Data'!$F:$F,0,Summary!I$2),'BPC Data'!$E:$E,Summary!$D54,'BPC Data'!$B:$B,Summary!$C54)</f>
        <v>0</v>
      </c>
      <c r="J54" s="4">
        <f ca="1">SUMIFS(OFFSET('BPC Data'!$F:$F,0,Summary!J$2),'BPC Data'!$E:$E,Summary!$D54,'BPC Data'!$B:$B,Summary!$C54)</f>
        <v>0</v>
      </c>
      <c r="K54" s="12">
        <f ca="1">SUMIFS(OFFSET('BPC Data'!$F:$F,0,Summary!K$2),'BPC Data'!$E:$E,Summary!$D54,'BPC Data'!$B:$B,Summary!$C54)</f>
        <v>0</v>
      </c>
      <c r="L54" s="4">
        <f ca="1">SUMIFS(OFFSET('BPC Data'!$F:$F,0,Summary!L$2),'BPC Data'!$E:$E,Summary!$D54,'BPC Data'!$B:$B,Summary!$C54)</f>
        <v>0</v>
      </c>
      <c r="M54" s="12">
        <f ca="1">SUMIFS(OFFSET('BPC Data'!$F:$F,0,Summary!M$2),'BPC Data'!$E:$E,Summary!$D54,'BPC Data'!$B:$B,Summary!$C54)</f>
        <v>0</v>
      </c>
      <c r="N54" s="4">
        <f ca="1">SUMIFS(OFFSET('BPC Data'!$F:$F,0,Summary!N$2),'BPC Data'!$E:$E,Summary!$D54,'BPC Data'!$B:$B,Summary!$C54)</f>
        <v>0</v>
      </c>
      <c r="O54" s="12">
        <f ca="1">SUMIFS(OFFSET('BPC Data'!$F:$F,0,Summary!O$2),'BPC Data'!$E:$E,Summary!$D54,'BPC Data'!$B:$B,Summary!$C54)</f>
        <v>0</v>
      </c>
      <c r="P54" s="4">
        <f ca="1">SUMIFS(OFFSET('BPC Data'!$F:$F,0,Summary!P$2),'BPC Data'!$E:$E,Summary!$D54,'BPC Data'!$B:$B,Summary!$C54)</f>
        <v>0</v>
      </c>
      <c r="Q54" s="12">
        <f ca="1">SUMIFS(OFFSET('BPC Data'!$F:$F,0,Summary!Q$2),'BPC Data'!$E:$E,Summary!$D54,'BPC Data'!$B:$B,Summary!$C54)</f>
        <v>0</v>
      </c>
      <c r="R54" s="4">
        <f ca="1">SUMIFS(OFFSET('BPC Data'!$F:$F,0,Summary!R$2),'BPC Data'!$E:$E,Summary!$D54,'BPC Data'!$B:$B,Summary!$C54)</f>
        <v>0</v>
      </c>
      <c r="S54" s="64">
        <f t="shared" ca="1" si="15"/>
        <v>0</v>
      </c>
      <c r="T54" s="65"/>
      <c r="U54"/>
      <c r="V54"/>
      <c r="W54"/>
      <c r="X54"/>
      <c r="Y54"/>
      <c r="Z54"/>
      <c r="AA54"/>
      <c r="AB54"/>
    </row>
    <row r="55" spans="1:28" s="15" customFormat="1" hidden="1" x14ac:dyDescent="0.55000000000000004">
      <c r="A55" s="15">
        <f t="shared" ref="A55:A63" si="32">IF(AND(F55&lt;&gt;"",D55=""),A54+1,A54)</f>
        <v>5</v>
      </c>
      <c r="C55">
        <f>$F53</f>
        <v>0</v>
      </c>
      <c r="D55" s="3" t="str">
        <f t="shared" si="17"/>
        <v>A_BEDS_TOTAL - Total Available Beds</v>
      </c>
      <c r="F55" s="22" t="str">
        <f>_xll.EVDES(D55)</f>
        <v>#Error, no current connection.</v>
      </c>
      <c r="G55" s="12">
        <f ca="1">SUMIFS(OFFSET('BPC Data'!$F:$F,0,Summary!G$2),'BPC Data'!$E:$E,Summary!$D55,'BPC Data'!$B:$B,Summary!$C55)</f>
        <v>0</v>
      </c>
      <c r="H55" s="4">
        <f ca="1">SUMIFS(OFFSET('BPC Data'!$F:$F,0,Summary!H$2),'BPC Data'!$E:$E,Summary!$D55,'BPC Data'!$B:$B,Summary!$C55)</f>
        <v>0</v>
      </c>
      <c r="I55" s="12">
        <f ca="1">SUMIFS(OFFSET('BPC Data'!$F:$F,0,Summary!I$2),'BPC Data'!$E:$E,Summary!$D55,'BPC Data'!$B:$B,Summary!$C55)</f>
        <v>0</v>
      </c>
      <c r="J55" s="4">
        <f ca="1">SUMIFS(OFFSET('BPC Data'!$F:$F,0,Summary!J$2),'BPC Data'!$E:$E,Summary!$D55,'BPC Data'!$B:$B,Summary!$C55)</f>
        <v>0</v>
      </c>
      <c r="K55" s="12">
        <f ca="1">SUMIFS(OFFSET('BPC Data'!$F:$F,0,Summary!K$2),'BPC Data'!$E:$E,Summary!$D55,'BPC Data'!$B:$B,Summary!$C55)</f>
        <v>0</v>
      </c>
      <c r="L55" s="4">
        <f ca="1">SUMIFS(OFFSET('BPC Data'!$F:$F,0,Summary!L$2),'BPC Data'!$E:$E,Summary!$D55,'BPC Data'!$B:$B,Summary!$C55)</f>
        <v>0</v>
      </c>
      <c r="M55" s="12">
        <f ca="1">SUMIFS(OFFSET('BPC Data'!$F:$F,0,Summary!M$2),'BPC Data'!$E:$E,Summary!$D55,'BPC Data'!$B:$B,Summary!$C55)</f>
        <v>0</v>
      </c>
      <c r="N55" s="4">
        <f ca="1">SUMIFS(OFFSET('BPC Data'!$F:$F,0,Summary!N$2),'BPC Data'!$E:$E,Summary!$D55,'BPC Data'!$B:$B,Summary!$C55)</f>
        <v>0</v>
      </c>
      <c r="O55" s="12">
        <f ca="1">SUMIFS(OFFSET('BPC Data'!$F:$F,0,Summary!O$2),'BPC Data'!$E:$E,Summary!$D55,'BPC Data'!$B:$B,Summary!$C55)</f>
        <v>0</v>
      </c>
      <c r="P55" s="4">
        <f ca="1">SUMIFS(OFFSET('BPC Data'!$F:$F,0,Summary!P$2),'BPC Data'!$E:$E,Summary!$D55,'BPC Data'!$B:$B,Summary!$C55)</f>
        <v>0</v>
      </c>
      <c r="Q55" s="12">
        <f ca="1">SUMIFS(OFFSET('BPC Data'!$F:$F,0,Summary!Q$2),'BPC Data'!$E:$E,Summary!$D55,'BPC Data'!$B:$B,Summary!$C55)</f>
        <v>0</v>
      </c>
      <c r="R55" s="4">
        <f ca="1">SUMIFS(OFFSET('BPC Data'!$F:$F,0,Summary!R$2),'BPC Data'!$E:$E,Summary!$D55,'BPC Data'!$B:$B,Summary!$C55)</f>
        <v>0</v>
      </c>
      <c r="S55" s="64">
        <f t="shared" ca="1" si="15"/>
        <v>0</v>
      </c>
      <c r="T55" s="65"/>
      <c r="U55"/>
      <c r="V55"/>
      <c r="W55"/>
      <c r="X55"/>
      <c r="Y55"/>
      <c r="Z55"/>
      <c r="AA55"/>
      <c r="AB55"/>
    </row>
    <row r="56" spans="1:28" s="15" customFormat="1" hidden="1" x14ac:dyDescent="0.55000000000000004">
      <c r="A56" s="15">
        <f t="shared" si="32"/>
        <v>5</v>
      </c>
      <c r="B56"/>
      <c r="C56">
        <f>$F53</f>
        <v>0</v>
      </c>
      <c r="D56" s="3" t="str">
        <f t="shared" si="17"/>
        <v>T_REVENUES - Total Tenant Revenues</v>
      </c>
      <c r="E56"/>
      <c r="F56" s="22" t="str">
        <f>_xll.EVDES(D56)</f>
        <v>#Error, no current connection.</v>
      </c>
      <c r="G56" s="12">
        <f ca="1">SUMIFS(OFFSET('BPC Data'!$F:$F,0,Summary!G$2),'BPC Data'!$E:$E,Summary!$D56,'BPC Data'!$B:$B,Summary!$C56)</f>
        <v>0</v>
      </c>
      <c r="H56" s="4">
        <f ca="1">SUMIFS(OFFSET('BPC Data'!$F:$F,0,Summary!H$2),'BPC Data'!$E:$E,Summary!$D56,'BPC Data'!$B:$B,Summary!$C56)</f>
        <v>0</v>
      </c>
      <c r="I56" s="12">
        <f ca="1">SUMIFS(OFFSET('BPC Data'!$F:$F,0,Summary!I$2),'BPC Data'!$E:$E,Summary!$D56,'BPC Data'!$B:$B,Summary!$C56)</f>
        <v>0</v>
      </c>
      <c r="J56" s="4">
        <f ca="1">SUMIFS(OFFSET('BPC Data'!$F:$F,0,Summary!J$2),'BPC Data'!$E:$E,Summary!$D56,'BPC Data'!$B:$B,Summary!$C56)</f>
        <v>0</v>
      </c>
      <c r="K56" s="12">
        <f ca="1">SUMIFS(OFFSET('BPC Data'!$F:$F,0,Summary!K$2),'BPC Data'!$E:$E,Summary!$D56,'BPC Data'!$B:$B,Summary!$C56)</f>
        <v>0</v>
      </c>
      <c r="L56" s="4">
        <f ca="1">SUMIFS(OFFSET('BPC Data'!$F:$F,0,Summary!L$2),'BPC Data'!$E:$E,Summary!$D56,'BPC Data'!$B:$B,Summary!$C56)</f>
        <v>0</v>
      </c>
      <c r="M56" s="12">
        <f ca="1">SUMIFS(OFFSET('BPC Data'!$F:$F,0,Summary!M$2),'BPC Data'!$E:$E,Summary!$D56,'BPC Data'!$B:$B,Summary!$C56)</f>
        <v>0</v>
      </c>
      <c r="N56" s="4">
        <f ca="1">SUMIFS(OFFSET('BPC Data'!$F:$F,0,Summary!N$2),'BPC Data'!$E:$E,Summary!$D56,'BPC Data'!$B:$B,Summary!$C56)</f>
        <v>0</v>
      </c>
      <c r="O56" s="12">
        <f ca="1">SUMIFS(OFFSET('BPC Data'!$F:$F,0,Summary!O$2),'BPC Data'!$E:$E,Summary!$D56,'BPC Data'!$B:$B,Summary!$C56)</f>
        <v>0</v>
      </c>
      <c r="P56" s="4">
        <f ca="1">SUMIFS(OFFSET('BPC Data'!$F:$F,0,Summary!P$2),'BPC Data'!$E:$E,Summary!$D56,'BPC Data'!$B:$B,Summary!$C56)</f>
        <v>0</v>
      </c>
      <c r="Q56" s="12">
        <f ca="1">SUMIFS(OFFSET('BPC Data'!$F:$F,0,Summary!Q$2),'BPC Data'!$E:$E,Summary!$D56,'BPC Data'!$B:$B,Summary!$C56)</f>
        <v>0</v>
      </c>
      <c r="R56" s="4">
        <f ca="1">SUMIFS(OFFSET('BPC Data'!$F:$F,0,Summary!R$2),'BPC Data'!$E:$E,Summary!$D56,'BPC Data'!$B:$B,Summary!$C56)</f>
        <v>0</v>
      </c>
      <c r="S56" s="64">
        <f t="shared" ca="1" si="15"/>
        <v>0</v>
      </c>
      <c r="T56" s="65"/>
      <c r="U56"/>
      <c r="V56"/>
      <c r="W56"/>
      <c r="X56"/>
      <c r="Y56"/>
      <c r="Z56"/>
      <c r="AA56"/>
      <c r="AB56"/>
    </row>
    <row r="57" spans="1:28" s="15" customFormat="1" hidden="1" x14ac:dyDescent="0.55000000000000004">
      <c r="A57" s="15">
        <f t="shared" si="32"/>
        <v>5</v>
      </c>
      <c r="B57"/>
      <c r="C57">
        <f>$F53</f>
        <v>0</v>
      </c>
      <c r="D57" s="3" t="str">
        <f t="shared" si="17"/>
        <v>T_OPEX - Tenant Operating Expenses</v>
      </c>
      <c r="E57"/>
      <c r="F57" s="22" t="str">
        <f>_xll.EVDES(D57)</f>
        <v>#Error, no current connection.</v>
      </c>
      <c r="G57" s="12">
        <f ca="1">SUMIFS(OFFSET('BPC Data'!$F:$F,0,Summary!G$2),'BPC Data'!$E:$E,Summary!$D57,'BPC Data'!$B:$B,Summary!$C57)</f>
        <v>0</v>
      </c>
      <c r="H57" s="4">
        <f ca="1">SUMIFS(OFFSET('BPC Data'!$F:$F,0,Summary!H$2),'BPC Data'!$E:$E,Summary!$D57,'BPC Data'!$B:$B,Summary!$C57)</f>
        <v>0</v>
      </c>
      <c r="I57" s="12">
        <f ca="1">SUMIFS(OFFSET('BPC Data'!$F:$F,0,Summary!I$2),'BPC Data'!$E:$E,Summary!$D57,'BPC Data'!$B:$B,Summary!$C57)</f>
        <v>0</v>
      </c>
      <c r="J57" s="4">
        <f ca="1">SUMIFS(OFFSET('BPC Data'!$F:$F,0,Summary!J$2),'BPC Data'!$E:$E,Summary!$D57,'BPC Data'!$B:$B,Summary!$C57)</f>
        <v>0</v>
      </c>
      <c r="K57" s="12">
        <f ca="1">SUMIFS(OFFSET('BPC Data'!$F:$F,0,Summary!K$2),'BPC Data'!$E:$E,Summary!$D57,'BPC Data'!$B:$B,Summary!$C57)</f>
        <v>0</v>
      </c>
      <c r="L57" s="4">
        <f ca="1">SUMIFS(OFFSET('BPC Data'!$F:$F,0,Summary!L$2),'BPC Data'!$E:$E,Summary!$D57,'BPC Data'!$B:$B,Summary!$C57)</f>
        <v>0</v>
      </c>
      <c r="M57" s="12">
        <f ca="1">SUMIFS(OFFSET('BPC Data'!$F:$F,0,Summary!M$2),'BPC Data'!$E:$E,Summary!$D57,'BPC Data'!$B:$B,Summary!$C57)</f>
        <v>0</v>
      </c>
      <c r="N57" s="4">
        <f ca="1">SUMIFS(OFFSET('BPC Data'!$F:$F,0,Summary!N$2),'BPC Data'!$E:$E,Summary!$D57,'BPC Data'!$B:$B,Summary!$C57)</f>
        <v>0</v>
      </c>
      <c r="O57" s="12">
        <f ca="1">SUMIFS(OFFSET('BPC Data'!$F:$F,0,Summary!O$2),'BPC Data'!$E:$E,Summary!$D57,'BPC Data'!$B:$B,Summary!$C57)</f>
        <v>0</v>
      </c>
      <c r="P57" s="4">
        <f ca="1">SUMIFS(OFFSET('BPC Data'!$F:$F,0,Summary!P$2),'BPC Data'!$E:$E,Summary!$D57,'BPC Data'!$B:$B,Summary!$C57)</f>
        <v>0</v>
      </c>
      <c r="Q57" s="12">
        <f ca="1">SUMIFS(OFFSET('BPC Data'!$F:$F,0,Summary!Q$2),'BPC Data'!$E:$E,Summary!$D57,'BPC Data'!$B:$B,Summary!$C57)</f>
        <v>0</v>
      </c>
      <c r="R57" s="4">
        <f ca="1">SUMIFS(OFFSET('BPC Data'!$F:$F,0,Summary!R$2),'BPC Data'!$E:$E,Summary!$D57,'BPC Data'!$B:$B,Summary!$C57)</f>
        <v>0</v>
      </c>
      <c r="S57" s="64">
        <f t="shared" ca="1" si="15"/>
        <v>0</v>
      </c>
      <c r="T57" s="65"/>
      <c r="U57"/>
      <c r="V57"/>
      <c r="W57"/>
      <c r="X57"/>
      <c r="Y57"/>
      <c r="Z57"/>
      <c r="AA57"/>
      <c r="AB57"/>
    </row>
    <row r="58" spans="1:28" s="15" customFormat="1" hidden="1" x14ac:dyDescent="0.55000000000000004">
      <c r="A58" s="15">
        <f t="shared" si="32"/>
        <v>5</v>
      </c>
      <c r="B58"/>
      <c r="C58">
        <f>$F53</f>
        <v>0</v>
      </c>
      <c r="D58" s="3" t="str">
        <f t="shared" si="17"/>
        <v>T_BAD_DEBT - Tenant Bad Debt Expense</v>
      </c>
      <c r="E58"/>
      <c r="F58" s="22" t="str">
        <f>_xll.EVDES(D58)</f>
        <v>#Error, no current connection.</v>
      </c>
      <c r="G58" s="12">
        <f ca="1">SUMIFS(OFFSET('BPC Data'!$F:$F,0,Summary!G$2),'BPC Data'!$E:$E,Summary!$D58,'BPC Data'!$B:$B,Summary!$C58)</f>
        <v>0</v>
      </c>
      <c r="H58" s="4">
        <f ca="1">SUMIFS(OFFSET('BPC Data'!$F:$F,0,Summary!H$2),'BPC Data'!$E:$E,Summary!$D58,'BPC Data'!$B:$B,Summary!$C58)</f>
        <v>0</v>
      </c>
      <c r="I58" s="12">
        <f ca="1">SUMIFS(OFFSET('BPC Data'!$F:$F,0,Summary!I$2),'BPC Data'!$E:$E,Summary!$D58,'BPC Data'!$B:$B,Summary!$C58)</f>
        <v>0</v>
      </c>
      <c r="J58" s="4">
        <f ca="1">SUMIFS(OFFSET('BPC Data'!$F:$F,0,Summary!J$2),'BPC Data'!$E:$E,Summary!$D58,'BPC Data'!$B:$B,Summary!$C58)</f>
        <v>0</v>
      </c>
      <c r="K58" s="12">
        <f ca="1">SUMIFS(OFFSET('BPC Data'!$F:$F,0,Summary!K$2),'BPC Data'!$E:$E,Summary!$D58,'BPC Data'!$B:$B,Summary!$C58)</f>
        <v>0</v>
      </c>
      <c r="L58" s="4">
        <f ca="1">SUMIFS(OFFSET('BPC Data'!$F:$F,0,Summary!L$2),'BPC Data'!$E:$E,Summary!$D58,'BPC Data'!$B:$B,Summary!$C58)</f>
        <v>0</v>
      </c>
      <c r="M58" s="12">
        <f ca="1">SUMIFS(OFFSET('BPC Data'!$F:$F,0,Summary!M$2),'BPC Data'!$E:$E,Summary!$D58,'BPC Data'!$B:$B,Summary!$C58)</f>
        <v>0</v>
      </c>
      <c r="N58" s="4">
        <f ca="1">SUMIFS(OFFSET('BPC Data'!$F:$F,0,Summary!N$2),'BPC Data'!$E:$E,Summary!$D58,'BPC Data'!$B:$B,Summary!$C58)</f>
        <v>0</v>
      </c>
      <c r="O58" s="12">
        <f ca="1">SUMIFS(OFFSET('BPC Data'!$F:$F,0,Summary!O$2),'BPC Data'!$E:$E,Summary!$D58,'BPC Data'!$B:$B,Summary!$C58)</f>
        <v>0</v>
      </c>
      <c r="P58" s="4">
        <f ca="1">SUMIFS(OFFSET('BPC Data'!$F:$F,0,Summary!P$2),'BPC Data'!$E:$E,Summary!$D58,'BPC Data'!$B:$B,Summary!$C58)</f>
        <v>0</v>
      </c>
      <c r="Q58" s="12">
        <f ca="1">SUMIFS(OFFSET('BPC Data'!$F:$F,0,Summary!Q$2),'BPC Data'!$E:$E,Summary!$D58,'BPC Data'!$B:$B,Summary!$C58)</f>
        <v>0</v>
      </c>
      <c r="R58" s="4">
        <f ca="1">SUMIFS(OFFSET('BPC Data'!$F:$F,0,Summary!R$2),'BPC Data'!$E:$E,Summary!$D58,'BPC Data'!$B:$B,Summary!$C58)</f>
        <v>0</v>
      </c>
      <c r="S58" s="64">
        <f t="shared" ca="1" si="15"/>
        <v>0</v>
      </c>
      <c r="T58" s="65"/>
      <c r="U58"/>
      <c r="V58"/>
      <c r="W58"/>
      <c r="X58"/>
      <c r="Y58"/>
      <c r="Z58"/>
      <c r="AA58"/>
      <c r="AB58"/>
    </row>
    <row r="59" spans="1:28" s="15" customFormat="1" hidden="1" x14ac:dyDescent="0.55000000000000004">
      <c r="A59" s="15">
        <f t="shared" si="32"/>
        <v>5</v>
      </c>
      <c r="B59"/>
      <c r="C59">
        <f>$F53</f>
        <v>0</v>
      </c>
      <c r="D59" s="2" t="str">
        <f t="shared" si="17"/>
        <v>T_EBITDARM - EBITDARM</v>
      </c>
      <c r="E59"/>
      <c r="F59" s="22" t="str">
        <f>_xll.EVDES(D59)</f>
        <v>#Error, no current connection.</v>
      </c>
      <c r="G59" s="12">
        <f ca="1">SUMIFS(OFFSET('BPC Data'!$F:$F,0,Summary!G$2),'BPC Data'!$E:$E,Summary!$D59,'BPC Data'!$B:$B,Summary!$C59)</f>
        <v>0</v>
      </c>
      <c r="H59" s="4">
        <f ca="1">SUMIFS(OFFSET('BPC Data'!$F:$F,0,Summary!H$2),'BPC Data'!$E:$E,Summary!$D59,'BPC Data'!$B:$B,Summary!$C59)</f>
        <v>0</v>
      </c>
      <c r="I59" s="12">
        <f ca="1">SUMIFS(OFFSET('BPC Data'!$F:$F,0,Summary!I$2),'BPC Data'!$E:$E,Summary!$D59,'BPC Data'!$B:$B,Summary!$C59)</f>
        <v>0</v>
      </c>
      <c r="J59" s="4">
        <f ca="1">SUMIFS(OFFSET('BPC Data'!$F:$F,0,Summary!J$2),'BPC Data'!$E:$E,Summary!$D59,'BPC Data'!$B:$B,Summary!$C59)</f>
        <v>0</v>
      </c>
      <c r="K59" s="12">
        <f ca="1">SUMIFS(OFFSET('BPC Data'!$F:$F,0,Summary!K$2),'BPC Data'!$E:$E,Summary!$D59,'BPC Data'!$B:$B,Summary!$C59)</f>
        <v>0</v>
      </c>
      <c r="L59" s="4">
        <f ca="1">SUMIFS(OFFSET('BPC Data'!$F:$F,0,Summary!L$2),'BPC Data'!$E:$E,Summary!$D59,'BPC Data'!$B:$B,Summary!$C59)</f>
        <v>0</v>
      </c>
      <c r="M59" s="12">
        <f ca="1">SUMIFS(OFFSET('BPC Data'!$F:$F,0,Summary!M$2),'BPC Data'!$E:$E,Summary!$D59,'BPC Data'!$B:$B,Summary!$C59)</f>
        <v>0</v>
      </c>
      <c r="N59" s="4">
        <f ca="1">SUMIFS(OFFSET('BPC Data'!$F:$F,0,Summary!N$2),'BPC Data'!$E:$E,Summary!$D59,'BPC Data'!$B:$B,Summary!$C59)</f>
        <v>0</v>
      </c>
      <c r="O59" s="12">
        <f ca="1">SUMIFS(OFFSET('BPC Data'!$F:$F,0,Summary!O$2),'BPC Data'!$E:$E,Summary!$D59,'BPC Data'!$B:$B,Summary!$C59)</f>
        <v>0</v>
      </c>
      <c r="P59" s="4">
        <f ca="1">SUMIFS(OFFSET('BPC Data'!$F:$F,0,Summary!P$2),'BPC Data'!$E:$E,Summary!$D59,'BPC Data'!$B:$B,Summary!$C59)</f>
        <v>0</v>
      </c>
      <c r="Q59" s="12">
        <f ca="1">SUMIFS(OFFSET('BPC Data'!$F:$F,0,Summary!Q$2),'BPC Data'!$E:$E,Summary!$D59,'BPC Data'!$B:$B,Summary!$C59)</f>
        <v>0</v>
      </c>
      <c r="R59" s="4">
        <f ca="1">SUMIFS(OFFSET('BPC Data'!$F:$F,0,Summary!R$2),'BPC Data'!$E:$E,Summary!$D59,'BPC Data'!$B:$B,Summary!$C59)</f>
        <v>0</v>
      </c>
      <c r="S59" s="64">
        <f t="shared" ca="1" si="15"/>
        <v>0</v>
      </c>
      <c r="T59" s="65"/>
      <c r="U59"/>
      <c r="V59"/>
      <c r="W59"/>
      <c r="X59"/>
      <c r="Y59"/>
      <c r="Z59"/>
      <c r="AA59"/>
      <c r="AB59"/>
    </row>
    <row r="60" spans="1:28" s="15" customFormat="1" hidden="1" x14ac:dyDescent="0.55000000000000004">
      <c r="A60" s="15">
        <f t="shared" si="32"/>
        <v>5</v>
      </c>
      <c r="B60"/>
      <c r="C60">
        <f>$F53</f>
        <v>0</v>
      </c>
      <c r="D60" s="2" t="str">
        <f t="shared" si="17"/>
        <v>T_MGMT_FEE - Tenant Management Fee - Actual</v>
      </c>
      <c r="E60"/>
      <c r="F60" s="22" t="str">
        <f>_xll.EVDES(D60)</f>
        <v>#Error, no current connection.</v>
      </c>
      <c r="G60" s="12">
        <f ca="1">SUMIFS(OFFSET('BPC Data'!$F:$F,0,Summary!G$2),'BPC Data'!$E:$E,Summary!$D60,'BPC Data'!$B:$B,Summary!$C60)</f>
        <v>0</v>
      </c>
      <c r="H60" s="4">
        <f ca="1">SUMIFS(OFFSET('BPC Data'!$F:$F,0,Summary!H$2),'BPC Data'!$E:$E,Summary!$D60,'BPC Data'!$B:$B,Summary!$C60)</f>
        <v>0</v>
      </c>
      <c r="I60" s="12">
        <f ca="1">SUMIFS(OFFSET('BPC Data'!$F:$F,0,Summary!I$2),'BPC Data'!$E:$E,Summary!$D60,'BPC Data'!$B:$B,Summary!$C60)</f>
        <v>0</v>
      </c>
      <c r="J60" s="4">
        <f ca="1">SUMIFS(OFFSET('BPC Data'!$F:$F,0,Summary!J$2),'BPC Data'!$E:$E,Summary!$D60,'BPC Data'!$B:$B,Summary!$C60)</f>
        <v>0</v>
      </c>
      <c r="K60" s="12">
        <f ca="1">SUMIFS(OFFSET('BPC Data'!$F:$F,0,Summary!K$2),'BPC Data'!$E:$E,Summary!$D60,'BPC Data'!$B:$B,Summary!$C60)</f>
        <v>0</v>
      </c>
      <c r="L60" s="4">
        <f ca="1">SUMIFS(OFFSET('BPC Data'!$F:$F,0,Summary!L$2),'BPC Data'!$E:$E,Summary!$D60,'BPC Data'!$B:$B,Summary!$C60)</f>
        <v>0</v>
      </c>
      <c r="M60" s="12">
        <f ca="1">SUMIFS(OFFSET('BPC Data'!$F:$F,0,Summary!M$2),'BPC Data'!$E:$E,Summary!$D60,'BPC Data'!$B:$B,Summary!$C60)</f>
        <v>0</v>
      </c>
      <c r="N60" s="4">
        <f ca="1">SUMIFS(OFFSET('BPC Data'!$F:$F,0,Summary!N$2),'BPC Data'!$E:$E,Summary!$D60,'BPC Data'!$B:$B,Summary!$C60)</f>
        <v>0</v>
      </c>
      <c r="O60" s="12">
        <f ca="1">SUMIFS(OFFSET('BPC Data'!$F:$F,0,Summary!O$2),'BPC Data'!$E:$E,Summary!$D60,'BPC Data'!$B:$B,Summary!$C60)</f>
        <v>0</v>
      </c>
      <c r="P60" s="4">
        <f ca="1">SUMIFS(OFFSET('BPC Data'!$F:$F,0,Summary!P$2),'BPC Data'!$E:$E,Summary!$D60,'BPC Data'!$B:$B,Summary!$C60)</f>
        <v>0</v>
      </c>
      <c r="Q60" s="12">
        <f ca="1">SUMIFS(OFFSET('BPC Data'!$F:$F,0,Summary!Q$2),'BPC Data'!$E:$E,Summary!$D60,'BPC Data'!$B:$B,Summary!$C60)</f>
        <v>0</v>
      </c>
      <c r="R60" s="4">
        <f ca="1">SUMIFS(OFFSET('BPC Data'!$F:$F,0,Summary!R$2),'BPC Data'!$E:$E,Summary!$D60,'BPC Data'!$B:$B,Summary!$C60)</f>
        <v>0</v>
      </c>
      <c r="S60" s="64">
        <f t="shared" ca="1" si="15"/>
        <v>0</v>
      </c>
      <c r="T60" s="65"/>
      <c r="U60"/>
      <c r="V60"/>
      <c r="W60"/>
      <c r="X60"/>
      <c r="Y60"/>
      <c r="Z60"/>
      <c r="AA60"/>
      <c r="AB60"/>
    </row>
    <row r="61" spans="1:28" s="15" customFormat="1" hidden="1" x14ac:dyDescent="0.55000000000000004">
      <c r="A61" s="15">
        <f t="shared" si="32"/>
        <v>5</v>
      </c>
      <c r="B61"/>
      <c r="C61">
        <f>$F53</f>
        <v>0</v>
      </c>
      <c r="D61" s="1" t="str">
        <f t="shared" si="17"/>
        <v>T_EBITDAR - EBITDAR</v>
      </c>
      <c r="E61"/>
      <c r="F61" s="22" t="str">
        <f>_xll.EVDES(D61)</f>
        <v>#Error, no current connection.</v>
      </c>
      <c r="G61" s="12">
        <f ca="1">SUMIFS(OFFSET('BPC Data'!$F:$F,0,Summary!G$2),'BPC Data'!$E:$E,Summary!$D61,'BPC Data'!$B:$B,Summary!$C61)</f>
        <v>0</v>
      </c>
      <c r="H61" s="4">
        <f ca="1">SUMIFS(OFFSET('BPC Data'!$F:$F,0,Summary!H$2),'BPC Data'!$E:$E,Summary!$D61,'BPC Data'!$B:$B,Summary!$C61)</f>
        <v>0</v>
      </c>
      <c r="I61" s="12">
        <f ca="1">SUMIFS(OFFSET('BPC Data'!$F:$F,0,Summary!I$2),'BPC Data'!$E:$E,Summary!$D61,'BPC Data'!$B:$B,Summary!$C61)</f>
        <v>0</v>
      </c>
      <c r="J61" s="4">
        <f ca="1">SUMIFS(OFFSET('BPC Data'!$F:$F,0,Summary!J$2),'BPC Data'!$E:$E,Summary!$D61,'BPC Data'!$B:$B,Summary!$C61)</f>
        <v>0</v>
      </c>
      <c r="K61" s="12">
        <f ca="1">SUMIFS(OFFSET('BPC Data'!$F:$F,0,Summary!K$2),'BPC Data'!$E:$E,Summary!$D61,'BPC Data'!$B:$B,Summary!$C61)</f>
        <v>0</v>
      </c>
      <c r="L61" s="4">
        <f ca="1">SUMIFS(OFFSET('BPC Data'!$F:$F,0,Summary!L$2),'BPC Data'!$E:$E,Summary!$D61,'BPC Data'!$B:$B,Summary!$C61)</f>
        <v>0</v>
      </c>
      <c r="M61" s="12">
        <f ca="1">SUMIFS(OFFSET('BPC Data'!$F:$F,0,Summary!M$2),'BPC Data'!$E:$E,Summary!$D61,'BPC Data'!$B:$B,Summary!$C61)</f>
        <v>0</v>
      </c>
      <c r="N61" s="4">
        <f ca="1">SUMIFS(OFFSET('BPC Data'!$F:$F,0,Summary!N$2),'BPC Data'!$E:$E,Summary!$D61,'BPC Data'!$B:$B,Summary!$C61)</f>
        <v>0</v>
      </c>
      <c r="O61" s="12">
        <f ca="1">SUMIFS(OFFSET('BPC Data'!$F:$F,0,Summary!O$2),'BPC Data'!$E:$E,Summary!$D61,'BPC Data'!$B:$B,Summary!$C61)</f>
        <v>0</v>
      </c>
      <c r="P61" s="4">
        <f ca="1">SUMIFS(OFFSET('BPC Data'!$F:$F,0,Summary!P$2),'BPC Data'!$E:$E,Summary!$D61,'BPC Data'!$B:$B,Summary!$C61)</f>
        <v>0</v>
      </c>
      <c r="Q61" s="12">
        <f ca="1">SUMIFS(OFFSET('BPC Data'!$F:$F,0,Summary!Q$2),'BPC Data'!$E:$E,Summary!$D61,'BPC Data'!$B:$B,Summary!$C61)</f>
        <v>0</v>
      </c>
      <c r="R61" s="4">
        <f ca="1">SUMIFS(OFFSET('BPC Data'!$F:$F,0,Summary!R$2),'BPC Data'!$E:$E,Summary!$D61,'BPC Data'!$B:$B,Summary!$C61)</f>
        <v>0</v>
      </c>
      <c r="S61" s="64">
        <f t="shared" ca="1" si="15"/>
        <v>0</v>
      </c>
      <c r="T61" s="65"/>
      <c r="U61"/>
      <c r="V61"/>
      <c r="W61"/>
      <c r="X61"/>
      <c r="Y61"/>
      <c r="Z61"/>
      <c r="AA61"/>
      <c r="AB61"/>
    </row>
    <row r="62" spans="1:28" s="15" customFormat="1" hidden="1" x14ac:dyDescent="0.55000000000000004">
      <c r="A62" s="15">
        <f t="shared" si="32"/>
        <v>5</v>
      </c>
      <c r="B62"/>
      <c r="C62">
        <f>$F53</f>
        <v>0</v>
      </c>
      <c r="D62" s="1" t="str">
        <f t="shared" si="17"/>
        <v>T_RENT_EXP - Tenant Rent Expense</v>
      </c>
      <c r="E62"/>
      <c r="F62" s="22" t="str">
        <f>_xll.EVDES(D62)</f>
        <v>#Error, no current connection.</v>
      </c>
      <c r="G62" s="12">
        <f ca="1">SUMIFS(OFFSET('BPC Data'!$F:$F,0,Summary!G$2),'BPC Data'!$E:$E,Summary!$D62,'BPC Data'!$B:$B,Summary!$C62)</f>
        <v>0</v>
      </c>
      <c r="H62" s="4">
        <f ca="1">SUMIFS(OFFSET('BPC Data'!$F:$F,0,Summary!H$2),'BPC Data'!$E:$E,Summary!$D62,'BPC Data'!$B:$B,Summary!$C62)</f>
        <v>0</v>
      </c>
      <c r="I62" s="12">
        <f ca="1">SUMIFS(OFFSET('BPC Data'!$F:$F,0,Summary!I$2),'BPC Data'!$E:$E,Summary!$D62,'BPC Data'!$B:$B,Summary!$C62)</f>
        <v>0</v>
      </c>
      <c r="J62" s="4">
        <f ca="1">SUMIFS(OFFSET('BPC Data'!$F:$F,0,Summary!J$2),'BPC Data'!$E:$E,Summary!$D62,'BPC Data'!$B:$B,Summary!$C62)</f>
        <v>0</v>
      </c>
      <c r="K62" s="12">
        <f ca="1">SUMIFS(OFFSET('BPC Data'!$F:$F,0,Summary!K$2),'BPC Data'!$E:$E,Summary!$D62,'BPC Data'!$B:$B,Summary!$C62)</f>
        <v>0</v>
      </c>
      <c r="L62" s="4">
        <f ca="1">SUMIFS(OFFSET('BPC Data'!$F:$F,0,Summary!L$2),'BPC Data'!$E:$E,Summary!$D62,'BPC Data'!$B:$B,Summary!$C62)</f>
        <v>0</v>
      </c>
      <c r="M62" s="12">
        <f ca="1">SUMIFS(OFFSET('BPC Data'!$F:$F,0,Summary!M$2),'BPC Data'!$E:$E,Summary!$D62,'BPC Data'!$B:$B,Summary!$C62)</f>
        <v>0</v>
      </c>
      <c r="N62" s="4">
        <f ca="1">SUMIFS(OFFSET('BPC Data'!$F:$F,0,Summary!N$2),'BPC Data'!$E:$E,Summary!$D62,'BPC Data'!$B:$B,Summary!$C62)</f>
        <v>0</v>
      </c>
      <c r="O62" s="12">
        <f ca="1">SUMIFS(OFFSET('BPC Data'!$F:$F,0,Summary!O$2),'BPC Data'!$E:$E,Summary!$D62,'BPC Data'!$B:$B,Summary!$C62)</f>
        <v>0</v>
      </c>
      <c r="P62" s="4">
        <f ca="1">SUMIFS(OFFSET('BPC Data'!$F:$F,0,Summary!P$2),'BPC Data'!$E:$E,Summary!$D62,'BPC Data'!$B:$B,Summary!$C62)</f>
        <v>0</v>
      </c>
      <c r="Q62" s="12">
        <f ca="1">SUMIFS(OFFSET('BPC Data'!$F:$F,0,Summary!Q$2),'BPC Data'!$E:$E,Summary!$D62,'BPC Data'!$B:$B,Summary!$C62)</f>
        <v>0</v>
      </c>
      <c r="R62" s="4">
        <f ca="1">SUMIFS(OFFSET('BPC Data'!$F:$F,0,Summary!R$2),'BPC Data'!$E:$E,Summary!$D62,'BPC Data'!$B:$B,Summary!$C62)</f>
        <v>0</v>
      </c>
      <c r="S62" s="64">
        <f t="shared" ca="1" si="15"/>
        <v>0</v>
      </c>
      <c r="T62" s="65"/>
      <c r="U62"/>
      <c r="V62"/>
      <c r="W62"/>
      <c r="X62"/>
      <c r="Y62"/>
      <c r="Z62"/>
      <c r="AA62"/>
      <c r="AB62"/>
    </row>
    <row r="63" spans="1:28" s="15" customFormat="1" hidden="1" x14ac:dyDescent="0.55000000000000004">
      <c r="A63" s="15">
        <f t="shared" si="32"/>
        <v>5</v>
      </c>
      <c r="B63"/>
      <c r="C63"/>
      <c r="D63" s="1" t="str">
        <f t="shared" si="17"/>
        <v>x</v>
      </c>
      <c r="E63"/>
      <c r="F63" s="22" t="s">
        <v>0</v>
      </c>
      <c r="G63" s="19" t="str">
        <f t="shared" ref="G63:M63" ca="1" si="33">IFERROR(G61/G62,"N/A")</f>
        <v>N/A</v>
      </c>
      <c r="H63" s="60" t="str">
        <f t="shared" ca="1" si="33"/>
        <v>N/A</v>
      </c>
      <c r="I63" s="19" t="str">
        <f t="shared" ca="1" si="33"/>
        <v>N/A</v>
      </c>
      <c r="J63" s="60" t="str">
        <f t="shared" ca="1" si="33"/>
        <v>N/A</v>
      </c>
      <c r="K63" s="19" t="str">
        <f t="shared" ca="1" si="33"/>
        <v>N/A</v>
      </c>
      <c r="L63" s="60" t="str">
        <f t="shared" ca="1" si="33"/>
        <v>N/A</v>
      </c>
      <c r="M63" s="19" t="str">
        <f t="shared" ca="1" si="33"/>
        <v>N/A</v>
      </c>
      <c r="N63" s="60" t="str">
        <f t="shared" ref="N63:O63" ca="1" si="34">IFERROR(N61/N62,"N/A")</f>
        <v>N/A</v>
      </c>
      <c r="O63" s="19" t="str">
        <f t="shared" ca="1" si="34"/>
        <v>N/A</v>
      </c>
      <c r="P63" s="60" t="str">
        <f t="shared" ref="P63:Q63" ca="1" si="35">IFERROR(P61/P62,"N/A")</f>
        <v>N/A</v>
      </c>
      <c r="Q63" s="19" t="str">
        <f t="shared" ca="1" si="35"/>
        <v>N/A</v>
      </c>
      <c r="R63" s="60" t="str">
        <f t="shared" ref="R63" ca="1" si="36">IFERROR(R61/R62,"N/A")</f>
        <v>N/A</v>
      </c>
      <c r="S63" s="64">
        <f t="shared" ca="1" si="15"/>
        <v>0</v>
      </c>
      <c r="T63" s="65"/>
      <c r="U63"/>
      <c r="V63"/>
      <c r="W63"/>
      <c r="X63"/>
      <c r="Y63"/>
      <c r="Z63"/>
      <c r="AA63"/>
      <c r="AB63"/>
    </row>
    <row r="64" spans="1:28" s="15" customFormat="1" hidden="1" x14ac:dyDescent="0.55000000000000004">
      <c r="A64" s="15">
        <f>IF(AND(D64&lt;&gt;"",C64=""),A63+1,A63)</f>
        <v>6</v>
      </c>
      <c r="B64" s="5"/>
      <c r="C64" s="5"/>
      <c r="D64" s="5" t="str">
        <f t="shared" si="17"/>
        <v>x</v>
      </c>
      <c r="E64" s="5"/>
      <c r="F64" s="21">
        <f>INDEX(PropertyList!$D:$D,MATCH(Summary!$A64,PropertyList!$C:$C,0))</f>
        <v>0</v>
      </c>
      <c r="G64" s="11"/>
      <c r="H64" s="5"/>
      <c r="I64" s="11"/>
      <c r="J64" s="5"/>
      <c r="K64" s="11"/>
      <c r="L64" s="5"/>
      <c r="M64" s="11"/>
      <c r="N64" s="5"/>
      <c r="O64" s="11"/>
      <c r="P64" s="5"/>
      <c r="Q64" s="11"/>
      <c r="R64" s="5"/>
      <c r="S64" s="64">
        <f t="shared" si="15"/>
        <v>0</v>
      </c>
      <c r="T64" s="65"/>
      <c r="U64"/>
      <c r="V64"/>
      <c r="W64"/>
      <c r="X64"/>
      <c r="Y64"/>
      <c r="Z64"/>
      <c r="AA64"/>
      <c r="AB64"/>
    </row>
    <row r="65" spans="1:28" s="15" customFormat="1" hidden="1" x14ac:dyDescent="0.55000000000000004">
      <c r="A65" s="15">
        <f>IF(AND(F65&lt;&gt;"",D65=""),A64+1,A64)</f>
        <v>6</v>
      </c>
      <c r="C65">
        <f>$F64</f>
        <v>0</v>
      </c>
      <c r="D65" s="3" t="str">
        <f t="shared" si="17"/>
        <v>PAY_PAT_DAYS - Total Payor Patient Days</v>
      </c>
      <c r="F65" s="22" t="str">
        <f>_xll.EVDES(D65)</f>
        <v>#Error, no current connection.</v>
      </c>
      <c r="G65" s="17">
        <f ca="1">SUMIFS(OFFSET('BPC Data'!$F:$F,0,Summary!G$2),'BPC Data'!$E:$E,Summary!$D65,'BPC Data'!$B:$B,Summary!$C65)</f>
        <v>0</v>
      </c>
      <c r="H65" s="18">
        <f ca="1">SUMIFS(OFFSET('BPC Data'!$F:$F,0,Summary!H$2),'BPC Data'!$E:$E,Summary!$D65,'BPC Data'!$B:$B,Summary!$C65)</f>
        <v>0</v>
      </c>
      <c r="I65" s="17">
        <f ca="1">SUMIFS(OFFSET('BPC Data'!$F:$F,0,Summary!I$2),'BPC Data'!$E:$E,Summary!$D65,'BPC Data'!$B:$B,Summary!$C65)</f>
        <v>0</v>
      </c>
      <c r="J65" s="18">
        <f ca="1">SUMIFS(OFFSET('BPC Data'!$F:$F,0,Summary!J$2),'BPC Data'!$E:$E,Summary!$D65,'BPC Data'!$B:$B,Summary!$C65)</f>
        <v>0</v>
      </c>
      <c r="K65" s="17">
        <f ca="1">SUMIFS(OFFSET('BPC Data'!$F:$F,0,Summary!K$2),'BPC Data'!$E:$E,Summary!$D65,'BPC Data'!$B:$B,Summary!$C65)</f>
        <v>0</v>
      </c>
      <c r="L65" s="18">
        <f ca="1">SUMIFS(OFFSET('BPC Data'!$F:$F,0,Summary!L$2),'BPC Data'!$E:$E,Summary!$D65,'BPC Data'!$B:$B,Summary!$C65)</f>
        <v>0</v>
      </c>
      <c r="M65" s="17">
        <f ca="1">SUMIFS(OFFSET('BPC Data'!$F:$F,0,Summary!M$2),'BPC Data'!$E:$E,Summary!$D65,'BPC Data'!$B:$B,Summary!$C65)</f>
        <v>0</v>
      </c>
      <c r="N65" s="18">
        <f ca="1">SUMIFS(OFFSET('BPC Data'!$F:$F,0,Summary!N$2),'BPC Data'!$E:$E,Summary!$D65,'BPC Data'!$B:$B,Summary!$C65)</f>
        <v>0</v>
      </c>
      <c r="O65" s="17">
        <f ca="1">SUMIFS(OFFSET('BPC Data'!$F:$F,0,Summary!O$2),'BPC Data'!$E:$E,Summary!$D65,'BPC Data'!$B:$B,Summary!$C65)</f>
        <v>0</v>
      </c>
      <c r="P65" s="18">
        <f ca="1">SUMIFS(OFFSET('BPC Data'!$F:$F,0,Summary!P$2),'BPC Data'!$E:$E,Summary!$D65,'BPC Data'!$B:$B,Summary!$C65)</f>
        <v>0</v>
      </c>
      <c r="Q65" s="17">
        <f ca="1">SUMIFS(OFFSET('BPC Data'!$F:$F,0,Summary!Q$2),'BPC Data'!$E:$E,Summary!$D65,'BPC Data'!$B:$B,Summary!$C65)</f>
        <v>0</v>
      </c>
      <c r="R65" s="18">
        <f ca="1">SUMIFS(OFFSET('BPC Data'!$F:$F,0,Summary!R$2),'BPC Data'!$E:$E,Summary!$D65,'BPC Data'!$B:$B,Summary!$C65)</f>
        <v>0</v>
      </c>
      <c r="S65" s="64">
        <f t="shared" ca="1" si="15"/>
        <v>0</v>
      </c>
      <c r="T65" s="65"/>
      <c r="U65"/>
      <c r="V65"/>
      <c r="W65"/>
      <c r="X65"/>
      <c r="Y65"/>
      <c r="Z65"/>
      <c r="AA65"/>
      <c r="AB65"/>
    </row>
    <row r="66" spans="1:28" s="15" customFormat="1" hidden="1" x14ac:dyDescent="0.55000000000000004">
      <c r="A66" s="15">
        <f t="shared" ref="A66:A74" si="37">IF(AND(F66&lt;&gt;"",D66=""),A65+1,A65)</f>
        <v>6</v>
      </c>
      <c r="C66">
        <f>$F64</f>
        <v>0</v>
      </c>
      <c r="D66" s="3" t="str">
        <f t="shared" si="17"/>
        <v>A_BEDS_TOTAL - Total Available Beds</v>
      </c>
      <c r="F66" s="22" t="str">
        <f>_xll.EVDES(D66)</f>
        <v>#Error, no current connection.</v>
      </c>
      <c r="G66" s="17">
        <f ca="1">SUMIFS(OFFSET('BPC Data'!$F:$F,0,Summary!G$2),'BPC Data'!$E:$E,Summary!$D66,'BPC Data'!$B:$B,Summary!$C66)</f>
        <v>0</v>
      </c>
      <c r="H66" s="18">
        <f ca="1">SUMIFS(OFFSET('BPC Data'!$F:$F,0,Summary!H$2),'BPC Data'!$E:$E,Summary!$D66,'BPC Data'!$B:$B,Summary!$C66)</f>
        <v>0</v>
      </c>
      <c r="I66" s="17">
        <f ca="1">SUMIFS(OFFSET('BPC Data'!$F:$F,0,Summary!I$2),'BPC Data'!$E:$E,Summary!$D66,'BPC Data'!$B:$B,Summary!$C66)</f>
        <v>0</v>
      </c>
      <c r="J66" s="18">
        <f ca="1">SUMIFS(OFFSET('BPC Data'!$F:$F,0,Summary!J$2),'BPC Data'!$E:$E,Summary!$D66,'BPC Data'!$B:$B,Summary!$C66)</f>
        <v>0</v>
      </c>
      <c r="K66" s="17">
        <f ca="1">SUMIFS(OFFSET('BPC Data'!$F:$F,0,Summary!K$2),'BPC Data'!$E:$E,Summary!$D66,'BPC Data'!$B:$B,Summary!$C66)</f>
        <v>0</v>
      </c>
      <c r="L66" s="18">
        <f ca="1">SUMIFS(OFFSET('BPC Data'!$F:$F,0,Summary!L$2),'BPC Data'!$E:$E,Summary!$D66,'BPC Data'!$B:$B,Summary!$C66)</f>
        <v>0</v>
      </c>
      <c r="M66" s="17">
        <f ca="1">SUMIFS(OFFSET('BPC Data'!$F:$F,0,Summary!M$2),'BPC Data'!$E:$E,Summary!$D66,'BPC Data'!$B:$B,Summary!$C66)</f>
        <v>0</v>
      </c>
      <c r="N66" s="18">
        <f ca="1">SUMIFS(OFFSET('BPC Data'!$F:$F,0,Summary!N$2),'BPC Data'!$E:$E,Summary!$D66,'BPC Data'!$B:$B,Summary!$C66)</f>
        <v>0</v>
      </c>
      <c r="O66" s="17">
        <f ca="1">SUMIFS(OFFSET('BPC Data'!$F:$F,0,Summary!O$2),'BPC Data'!$E:$E,Summary!$D66,'BPC Data'!$B:$B,Summary!$C66)</f>
        <v>0</v>
      </c>
      <c r="P66" s="18">
        <f ca="1">SUMIFS(OFFSET('BPC Data'!$F:$F,0,Summary!P$2),'BPC Data'!$E:$E,Summary!$D66,'BPC Data'!$B:$B,Summary!$C66)</f>
        <v>0</v>
      </c>
      <c r="Q66" s="17">
        <f ca="1">SUMIFS(OFFSET('BPC Data'!$F:$F,0,Summary!Q$2),'BPC Data'!$E:$E,Summary!$D66,'BPC Data'!$B:$B,Summary!$C66)</f>
        <v>0</v>
      </c>
      <c r="R66" s="18">
        <f ca="1">SUMIFS(OFFSET('BPC Data'!$F:$F,0,Summary!R$2),'BPC Data'!$E:$E,Summary!$D66,'BPC Data'!$B:$B,Summary!$C66)</f>
        <v>0</v>
      </c>
      <c r="S66" s="64">
        <f t="shared" ca="1" si="15"/>
        <v>0</v>
      </c>
      <c r="T66" s="65"/>
      <c r="U66"/>
      <c r="V66"/>
      <c r="W66"/>
      <c r="X66"/>
      <c r="Y66"/>
      <c r="Z66"/>
      <c r="AA66"/>
      <c r="AB66"/>
    </row>
    <row r="67" spans="1:28" s="15" customFormat="1" hidden="1" x14ac:dyDescent="0.55000000000000004">
      <c r="A67" s="15">
        <f t="shared" si="37"/>
        <v>6</v>
      </c>
      <c r="B67"/>
      <c r="C67">
        <f>$F64</f>
        <v>0</v>
      </c>
      <c r="D67" s="3" t="str">
        <f t="shared" si="17"/>
        <v>T_REVENUES - Total Tenant Revenues</v>
      </c>
      <c r="E67"/>
      <c r="F67" s="22" t="str">
        <f>_xll.EVDES(D67)</f>
        <v>#Error, no current connection.</v>
      </c>
      <c r="G67" s="17">
        <f ca="1">SUMIFS(OFFSET('BPC Data'!$F:$F,0,Summary!G$2),'BPC Data'!$E:$E,Summary!$D67,'BPC Data'!$B:$B,Summary!$C67)</f>
        <v>0</v>
      </c>
      <c r="H67" s="18">
        <f ca="1">SUMIFS(OFFSET('BPC Data'!$F:$F,0,Summary!H$2),'BPC Data'!$E:$E,Summary!$D67,'BPC Data'!$B:$B,Summary!$C67)</f>
        <v>0</v>
      </c>
      <c r="I67" s="17">
        <f ca="1">SUMIFS(OFFSET('BPC Data'!$F:$F,0,Summary!I$2),'BPC Data'!$E:$E,Summary!$D67,'BPC Data'!$B:$B,Summary!$C67)</f>
        <v>0</v>
      </c>
      <c r="J67" s="18">
        <f ca="1">SUMIFS(OFFSET('BPC Data'!$F:$F,0,Summary!J$2),'BPC Data'!$E:$E,Summary!$D67,'BPC Data'!$B:$B,Summary!$C67)</f>
        <v>0</v>
      </c>
      <c r="K67" s="17">
        <f ca="1">SUMIFS(OFFSET('BPC Data'!$F:$F,0,Summary!K$2),'BPC Data'!$E:$E,Summary!$D67,'BPC Data'!$B:$B,Summary!$C67)</f>
        <v>0</v>
      </c>
      <c r="L67" s="18">
        <f ca="1">SUMIFS(OFFSET('BPC Data'!$F:$F,0,Summary!L$2),'BPC Data'!$E:$E,Summary!$D67,'BPC Data'!$B:$B,Summary!$C67)</f>
        <v>0</v>
      </c>
      <c r="M67" s="17">
        <f ca="1">SUMIFS(OFFSET('BPC Data'!$F:$F,0,Summary!M$2),'BPC Data'!$E:$E,Summary!$D67,'BPC Data'!$B:$B,Summary!$C67)</f>
        <v>0</v>
      </c>
      <c r="N67" s="18">
        <f ca="1">SUMIFS(OFFSET('BPC Data'!$F:$F,0,Summary!N$2),'BPC Data'!$E:$E,Summary!$D67,'BPC Data'!$B:$B,Summary!$C67)</f>
        <v>0</v>
      </c>
      <c r="O67" s="17">
        <f ca="1">SUMIFS(OFFSET('BPC Data'!$F:$F,0,Summary!O$2),'BPC Data'!$E:$E,Summary!$D67,'BPC Data'!$B:$B,Summary!$C67)</f>
        <v>0</v>
      </c>
      <c r="P67" s="18">
        <f ca="1">SUMIFS(OFFSET('BPC Data'!$F:$F,0,Summary!P$2),'BPC Data'!$E:$E,Summary!$D67,'BPC Data'!$B:$B,Summary!$C67)</f>
        <v>0</v>
      </c>
      <c r="Q67" s="17">
        <f ca="1">SUMIFS(OFFSET('BPC Data'!$F:$F,0,Summary!Q$2),'BPC Data'!$E:$E,Summary!$D67,'BPC Data'!$B:$B,Summary!$C67)</f>
        <v>0</v>
      </c>
      <c r="R67" s="18">
        <f ca="1">SUMIFS(OFFSET('BPC Data'!$F:$F,0,Summary!R$2),'BPC Data'!$E:$E,Summary!$D67,'BPC Data'!$B:$B,Summary!$C67)</f>
        <v>0</v>
      </c>
      <c r="S67" s="64">
        <f t="shared" ca="1" si="15"/>
        <v>0</v>
      </c>
      <c r="T67" s="65"/>
      <c r="U67"/>
      <c r="V67"/>
      <c r="W67"/>
      <c r="X67"/>
      <c r="Y67"/>
      <c r="Z67"/>
      <c r="AA67"/>
      <c r="AB67"/>
    </row>
    <row r="68" spans="1:28" s="15" customFormat="1" hidden="1" x14ac:dyDescent="0.55000000000000004">
      <c r="A68" s="15">
        <f t="shared" si="37"/>
        <v>6</v>
      </c>
      <c r="B68"/>
      <c r="C68">
        <f>$F64</f>
        <v>0</v>
      </c>
      <c r="D68" s="3" t="str">
        <f t="shared" si="17"/>
        <v>T_OPEX - Tenant Operating Expenses</v>
      </c>
      <c r="E68"/>
      <c r="F68" s="22" t="str">
        <f>_xll.EVDES(D68)</f>
        <v>#Error, no current connection.</v>
      </c>
      <c r="G68" s="17">
        <f ca="1">SUMIFS(OFFSET('BPC Data'!$F:$F,0,Summary!G$2),'BPC Data'!$E:$E,Summary!$D68,'BPC Data'!$B:$B,Summary!$C68)</f>
        <v>0</v>
      </c>
      <c r="H68" s="18">
        <f ca="1">SUMIFS(OFFSET('BPC Data'!$F:$F,0,Summary!H$2),'BPC Data'!$E:$E,Summary!$D68,'BPC Data'!$B:$B,Summary!$C68)</f>
        <v>0</v>
      </c>
      <c r="I68" s="17">
        <f ca="1">SUMIFS(OFFSET('BPC Data'!$F:$F,0,Summary!I$2),'BPC Data'!$E:$E,Summary!$D68,'BPC Data'!$B:$B,Summary!$C68)</f>
        <v>0</v>
      </c>
      <c r="J68" s="18">
        <f ca="1">SUMIFS(OFFSET('BPC Data'!$F:$F,0,Summary!J$2),'BPC Data'!$E:$E,Summary!$D68,'BPC Data'!$B:$B,Summary!$C68)</f>
        <v>0</v>
      </c>
      <c r="K68" s="17">
        <f ca="1">SUMIFS(OFFSET('BPC Data'!$F:$F,0,Summary!K$2),'BPC Data'!$E:$E,Summary!$D68,'BPC Data'!$B:$B,Summary!$C68)</f>
        <v>0</v>
      </c>
      <c r="L68" s="18">
        <f ca="1">SUMIFS(OFFSET('BPC Data'!$F:$F,0,Summary!L$2),'BPC Data'!$E:$E,Summary!$D68,'BPC Data'!$B:$B,Summary!$C68)</f>
        <v>0</v>
      </c>
      <c r="M68" s="17">
        <f ca="1">SUMIFS(OFFSET('BPC Data'!$F:$F,0,Summary!M$2),'BPC Data'!$E:$E,Summary!$D68,'BPC Data'!$B:$B,Summary!$C68)</f>
        <v>0</v>
      </c>
      <c r="N68" s="18">
        <f ca="1">SUMIFS(OFFSET('BPC Data'!$F:$F,0,Summary!N$2),'BPC Data'!$E:$E,Summary!$D68,'BPC Data'!$B:$B,Summary!$C68)</f>
        <v>0</v>
      </c>
      <c r="O68" s="17">
        <f ca="1">SUMIFS(OFFSET('BPC Data'!$F:$F,0,Summary!O$2),'BPC Data'!$E:$E,Summary!$D68,'BPC Data'!$B:$B,Summary!$C68)</f>
        <v>0</v>
      </c>
      <c r="P68" s="18">
        <f ca="1">SUMIFS(OFFSET('BPC Data'!$F:$F,0,Summary!P$2),'BPC Data'!$E:$E,Summary!$D68,'BPC Data'!$B:$B,Summary!$C68)</f>
        <v>0</v>
      </c>
      <c r="Q68" s="17">
        <f ca="1">SUMIFS(OFFSET('BPC Data'!$F:$F,0,Summary!Q$2),'BPC Data'!$E:$E,Summary!$D68,'BPC Data'!$B:$B,Summary!$C68)</f>
        <v>0</v>
      </c>
      <c r="R68" s="18">
        <f ca="1">SUMIFS(OFFSET('BPC Data'!$F:$F,0,Summary!R$2),'BPC Data'!$E:$E,Summary!$D68,'BPC Data'!$B:$B,Summary!$C68)</f>
        <v>0</v>
      </c>
      <c r="S68" s="64">
        <f t="shared" ca="1" si="15"/>
        <v>0</v>
      </c>
      <c r="T68" s="65"/>
      <c r="U68"/>
      <c r="V68"/>
      <c r="W68"/>
      <c r="X68"/>
      <c r="Y68"/>
      <c r="Z68"/>
      <c r="AA68"/>
      <c r="AB68"/>
    </row>
    <row r="69" spans="1:28" s="15" customFormat="1" hidden="1" x14ac:dyDescent="0.55000000000000004">
      <c r="A69" s="15">
        <f t="shared" si="37"/>
        <v>6</v>
      </c>
      <c r="B69"/>
      <c r="C69">
        <f>$F64</f>
        <v>0</v>
      </c>
      <c r="D69" s="3" t="str">
        <f t="shared" si="17"/>
        <v>T_BAD_DEBT - Tenant Bad Debt Expense</v>
      </c>
      <c r="E69"/>
      <c r="F69" s="22" t="str">
        <f>_xll.EVDES(D69)</f>
        <v>#Error, no current connection.</v>
      </c>
      <c r="G69" s="17">
        <f ca="1">SUMIFS(OFFSET('BPC Data'!$F:$F,0,Summary!G$2),'BPC Data'!$E:$E,Summary!$D69,'BPC Data'!$B:$B,Summary!$C69)</f>
        <v>0</v>
      </c>
      <c r="H69" s="18">
        <f ca="1">SUMIFS(OFFSET('BPC Data'!$F:$F,0,Summary!H$2),'BPC Data'!$E:$E,Summary!$D69,'BPC Data'!$B:$B,Summary!$C69)</f>
        <v>0</v>
      </c>
      <c r="I69" s="17">
        <f ca="1">SUMIFS(OFFSET('BPC Data'!$F:$F,0,Summary!I$2),'BPC Data'!$E:$E,Summary!$D69,'BPC Data'!$B:$B,Summary!$C69)</f>
        <v>0</v>
      </c>
      <c r="J69" s="18">
        <f ca="1">SUMIFS(OFFSET('BPC Data'!$F:$F,0,Summary!J$2),'BPC Data'!$E:$E,Summary!$D69,'BPC Data'!$B:$B,Summary!$C69)</f>
        <v>0</v>
      </c>
      <c r="K69" s="17">
        <f ca="1">SUMIFS(OFFSET('BPC Data'!$F:$F,0,Summary!K$2),'BPC Data'!$E:$E,Summary!$D69,'BPC Data'!$B:$B,Summary!$C69)</f>
        <v>0</v>
      </c>
      <c r="L69" s="18">
        <f ca="1">SUMIFS(OFFSET('BPC Data'!$F:$F,0,Summary!L$2),'BPC Data'!$E:$E,Summary!$D69,'BPC Data'!$B:$B,Summary!$C69)</f>
        <v>0</v>
      </c>
      <c r="M69" s="17">
        <f ca="1">SUMIFS(OFFSET('BPC Data'!$F:$F,0,Summary!M$2),'BPC Data'!$E:$E,Summary!$D69,'BPC Data'!$B:$B,Summary!$C69)</f>
        <v>0</v>
      </c>
      <c r="N69" s="18">
        <f ca="1">SUMIFS(OFFSET('BPC Data'!$F:$F,0,Summary!N$2),'BPC Data'!$E:$E,Summary!$D69,'BPC Data'!$B:$B,Summary!$C69)</f>
        <v>0</v>
      </c>
      <c r="O69" s="17">
        <f ca="1">SUMIFS(OFFSET('BPC Data'!$F:$F,0,Summary!O$2),'BPC Data'!$E:$E,Summary!$D69,'BPC Data'!$B:$B,Summary!$C69)</f>
        <v>0</v>
      </c>
      <c r="P69" s="18">
        <f ca="1">SUMIFS(OFFSET('BPC Data'!$F:$F,0,Summary!P$2),'BPC Data'!$E:$E,Summary!$D69,'BPC Data'!$B:$B,Summary!$C69)</f>
        <v>0</v>
      </c>
      <c r="Q69" s="17">
        <f ca="1">SUMIFS(OFFSET('BPC Data'!$F:$F,0,Summary!Q$2),'BPC Data'!$E:$E,Summary!$D69,'BPC Data'!$B:$B,Summary!$C69)</f>
        <v>0</v>
      </c>
      <c r="R69" s="18">
        <f ca="1">SUMIFS(OFFSET('BPC Data'!$F:$F,0,Summary!R$2),'BPC Data'!$E:$E,Summary!$D69,'BPC Data'!$B:$B,Summary!$C69)</f>
        <v>0</v>
      </c>
      <c r="S69" s="64">
        <f t="shared" ca="1" si="15"/>
        <v>0</v>
      </c>
      <c r="T69" s="65"/>
      <c r="U69"/>
      <c r="V69"/>
      <c r="W69"/>
      <c r="X69"/>
      <c r="Y69"/>
      <c r="Z69"/>
      <c r="AA69"/>
      <c r="AB69"/>
    </row>
    <row r="70" spans="1:28" s="15" customFormat="1" hidden="1" x14ac:dyDescent="0.55000000000000004">
      <c r="A70" s="15">
        <f t="shared" si="37"/>
        <v>6</v>
      </c>
      <c r="B70"/>
      <c r="C70">
        <f>$F64</f>
        <v>0</v>
      </c>
      <c r="D70" s="2" t="str">
        <f t="shared" si="17"/>
        <v>T_EBITDARM - EBITDARM</v>
      </c>
      <c r="E70"/>
      <c r="F70" s="22" t="str">
        <f>_xll.EVDES(D70)</f>
        <v>#Error, no current connection.</v>
      </c>
      <c r="G70" s="17">
        <f ca="1">SUMIFS(OFFSET('BPC Data'!$F:$F,0,Summary!G$2),'BPC Data'!$E:$E,Summary!$D70,'BPC Data'!$B:$B,Summary!$C70)</f>
        <v>0</v>
      </c>
      <c r="H70" s="18">
        <f ca="1">SUMIFS(OFFSET('BPC Data'!$F:$F,0,Summary!H$2),'BPC Data'!$E:$E,Summary!$D70,'BPC Data'!$B:$B,Summary!$C70)</f>
        <v>0</v>
      </c>
      <c r="I70" s="17">
        <f ca="1">SUMIFS(OFFSET('BPC Data'!$F:$F,0,Summary!I$2),'BPC Data'!$E:$E,Summary!$D70,'BPC Data'!$B:$B,Summary!$C70)</f>
        <v>0</v>
      </c>
      <c r="J70" s="18">
        <f ca="1">SUMIFS(OFFSET('BPC Data'!$F:$F,0,Summary!J$2),'BPC Data'!$E:$E,Summary!$D70,'BPC Data'!$B:$B,Summary!$C70)</f>
        <v>0</v>
      </c>
      <c r="K70" s="17">
        <f ca="1">SUMIFS(OFFSET('BPC Data'!$F:$F,0,Summary!K$2),'BPC Data'!$E:$E,Summary!$D70,'BPC Data'!$B:$B,Summary!$C70)</f>
        <v>0</v>
      </c>
      <c r="L70" s="18">
        <f ca="1">SUMIFS(OFFSET('BPC Data'!$F:$F,0,Summary!L$2),'BPC Data'!$E:$E,Summary!$D70,'BPC Data'!$B:$B,Summary!$C70)</f>
        <v>0</v>
      </c>
      <c r="M70" s="17">
        <f ca="1">SUMIFS(OFFSET('BPC Data'!$F:$F,0,Summary!M$2),'BPC Data'!$E:$E,Summary!$D70,'BPC Data'!$B:$B,Summary!$C70)</f>
        <v>0</v>
      </c>
      <c r="N70" s="18">
        <f ca="1">SUMIFS(OFFSET('BPC Data'!$F:$F,0,Summary!N$2),'BPC Data'!$E:$E,Summary!$D70,'BPC Data'!$B:$B,Summary!$C70)</f>
        <v>0</v>
      </c>
      <c r="O70" s="17">
        <f ca="1">SUMIFS(OFFSET('BPC Data'!$F:$F,0,Summary!O$2),'BPC Data'!$E:$E,Summary!$D70,'BPC Data'!$B:$B,Summary!$C70)</f>
        <v>0</v>
      </c>
      <c r="P70" s="18">
        <f ca="1">SUMIFS(OFFSET('BPC Data'!$F:$F,0,Summary!P$2),'BPC Data'!$E:$E,Summary!$D70,'BPC Data'!$B:$B,Summary!$C70)</f>
        <v>0</v>
      </c>
      <c r="Q70" s="17">
        <f ca="1">SUMIFS(OFFSET('BPC Data'!$F:$F,0,Summary!Q$2),'BPC Data'!$E:$E,Summary!$D70,'BPC Data'!$B:$B,Summary!$C70)</f>
        <v>0</v>
      </c>
      <c r="R70" s="18">
        <f ca="1">SUMIFS(OFFSET('BPC Data'!$F:$F,0,Summary!R$2),'BPC Data'!$E:$E,Summary!$D70,'BPC Data'!$B:$B,Summary!$C70)</f>
        <v>0</v>
      </c>
      <c r="S70" s="64">
        <f t="shared" ca="1" si="15"/>
        <v>0</v>
      </c>
      <c r="T70" s="65"/>
      <c r="U70"/>
      <c r="V70"/>
      <c r="W70"/>
      <c r="X70"/>
      <c r="Y70"/>
      <c r="Z70"/>
      <c r="AA70"/>
      <c r="AB70"/>
    </row>
    <row r="71" spans="1:28" s="15" customFormat="1" hidden="1" x14ac:dyDescent="0.55000000000000004">
      <c r="A71" s="15">
        <f t="shared" si="37"/>
        <v>6</v>
      </c>
      <c r="B71"/>
      <c r="C71">
        <f>$F64</f>
        <v>0</v>
      </c>
      <c r="D71" s="2" t="str">
        <f t="shared" si="17"/>
        <v>T_MGMT_FEE - Tenant Management Fee - Actual</v>
      </c>
      <c r="E71"/>
      <c r="F71" s="22" t="str">
        <f>_xll.EVDES(D71)</f>
        <v>#Error, no current connection.</v>
      </c>
      <c r="G71" s="17">
        <f ca="1">SUMIFS(OFFSET('BPC Data'!$F:$F,0,Summary!G$2),'BPC Data'!$E:$E,Summary!$D71,'BPC Data'!$B:$B,Summary!$C71)</f>
        <v>0</v>
      </c>
      <c r="H71" s="18">
        <f ca="1">SUMIFS(OFFSET('BPC Data'!$F:$F,0,Summary!H$2),'BPC Data'!$E:$E,Summary!$D71,'BPC Data'!$B:$B,Summary!$C71)</f>
        <v>0</v>
      </c>
      <c r="I71" s="17">
        <f ca="1">SUMIFS(OFFSET('BPC Data'!$F:$F,0,Summary!I$2),'BPC Data'!$E:$E,Summary!$D71,'BPC Data'!$B:$B,Summary!$C71)</f>
        <v>0</v>
      </c>
      <c r="J71" s="18">
        <f ca="1">SUMIFS(OFFSET('BPC Data'!$F:$F,0,Summary!J$2),'BPC Data'!$E:$E,Summary!$D71,'BPC Data'!$B:$B,Summary!$C71)</f>
        <v>0</v>
      </c>
      <c r="K71" s="17">
        <f ca="1">SUMIFS(OFFSET('BPC Data'!$F:$F,0,Summary!K$2),'BPC Data'!$E:$E,Summary!$D71,'BPC Data'!$B:$B,Summary!$C71)</f>
        <v>0</v>
      </c>
      <c r="L71" s="18">
        <f ca="1">SUMIFS(OFFSET('BPC Data'!$F:$F,0,Summary!L$2),'BPC Data'!$E:$E,Summary!$D71,'BPC Data'!$B:$B,Summary!$C71)</f>
        <v>0</v>
      </c>
      <c r="M71" s="17">
        <f ca="1">SUMIFS(OFFSET('BPC Data'!$F:$F,0,Summary!M$2),'BPC Data'!$E:$E,Summary!$D71,'BPC Data'!$B:$B,Summary!$C71)</f>
        <v>0</v>
      </c>
      <c r="N71" s="18">
        <f ca="1">SUMIFS(OFFSET('BPC Data'!$F:$F,0,Summary!N$2),'BPC Data'!$E:$E,Summary!$D71,'BPC Data'!$B:$B,Summary!$C71)</f>
        <v>0</v>
      </c>
      <c r="O71" s="17">
        <f ca="1">SUMIFS(OFFSET('BPC Data'!$F:$F,0,Summary!O$2),'BPC Data'!$E:$E,Summary!$D71,'BPC Data'!$B:$B,Summary!$C71)</f>
        <v>0</v>
      </c>
      <c r="P71" s="18">
        <f ca="1">SUMIFS(OFFSET('BPC Data'!$F:$F,0,Summary!P$2),'BPC Data'!$E:$E,Summary!$D71,'BPC Data'!$B:$B,Summary!$C71)</f>
        <v>0</v>
      </c>
      <c r="Q71" s="17">
        <f ca="1">SUMIFS(OFFSET('BPC Data'!$F:$F,0,Summary!Q$2),'BPC Data'!$E:$E,Summary!$D71,'BPC Data'!$B:$B,Summary!$C71)</f>
        <v>0</v>
      </c>
      <c r="R71" s="18">
        <f ca="1">SUMIFS(OFFSET('BPC Data'!$F:$F,0,Summary!R$2),'BPC Data'!$E:$E,Summary!$D71,'BPC Data'!$B:$B,Summary!$C71)</f>
        <v>0</v>
      </c>
      <c r="S71" s="64">
        <f t="shared" ca="1" si="15"/>
        <v>0</v>
      </c>
      <c r="T71" s="65"/>
      <c r="U71"/>
      <c r="V71"/>
      <c r="W71"/>
      <c r="X71"/>
      <c r="Y71"/>
      <c r="Z71"/>
      <c r="AA71"/>
      <c r="AB71"/>
    </row>
    <row r="72" spans="1:28" s="15" customFormat="1" hidden="1" x14ac:dyDescent="0.55000000000000004">
      <c r="A72" s="15">
        <f t="shared" si="37"/>
        <v>6</v>
      </c>
      <c r="B72"/>
      <c r="C72">
        <f>$F64</f>
        <v>0</v>
      </c>
      <c r="D72" s="1" t="str">
        <f t="shared" si="17"/>
        <v>T_EBITDAR - EBITDAR</v>
      </c>
      <c r="E72"/>
      <c r="F72" s="22" t="str">
        <f>_xll.EVDES(D72)</f>
        <v>#Error, no current connection.</v>
      </c>
      <c r="G72" s="17">
        <f ca="1">SUMIFS(OFFSET('BPC Data'!$F:$F,0,Summary!G$2),'BPC Data'!$E:$E,Summary!$D72,'BPC Data'!$B:$B,Summary!$C72)</f>
        <v>0</v>
      </c>
      <c r="H72" s="18">
        <f ca="1">SUMIFS(OFFSET('BPC Data'!$F:$F,0,Summary!H$2),'BPC Data'!$E:$E,Summary!$D72,'BPC Data'!$B:$B,Summary!$C72)</f>
        <v>0</v>
      </c>
      <c r="I72" s="17">
        <f ca="1">SUMIFS(OFFSET('BPC Data'!$F:$F,0,Summary!I$2),'BPC Data'!$E:$E,Summary!$D72,'BPC Data'!$B:$B,Summary!$C72)</f>
        <v>0</v>
      </c>
      <c r="J72" s="18">
        <f ca="1">SUMIFS(OFFSET('BPC Data'!$F:$F,0,Summary!J$2),'BPC Data'!$E:$E,Summary!$D72,'BPC Data'!$B:$B,Summary!$C72)</f>
        <v>0</v>
      </c>
      <c r="K72" s="17">
        <f ca="1">SUMIFS(OFFSET('BPC Data'!$F:$F,0,Summary!K$2),'BPC Data'!$E:$E,Summary!$D72,'BPC Data'!$B:$B,Summary!$C72)</f>
        <v>0</v>
      </c>
      <c r="L72" s="18">
        <f ca="1">SUMIFS(OFFSET('BPC Data'!$F:$F,0,Summary!L$2),'BPC Data'!$E:$E,Summary!$D72,'BPC Data'!$B:$B,Summary!$C72)</f>
        <v>0</v>
      </c>
      <c r="M72" s="17">
        <f ca="1">SUMIFS(OFFSET('BPC Data'!$F:$F,0,Summary!M$2),'BPC Data'!$E:$E,Summary!$D72,'BPC Data'!$B:$B,Summary!$C72)</f>
        <v>0</v>
      </c>
      <c r="N72" s="18">
        <f ca="1">SUMIFS(OFFSET('BPC Data'!$F:$F,0,Summary!N$2),'BPC Data'!$E:$E,Summary!$D72,'BPC Data'!$B:$B,Summary!$C72)</f>
        <v>0</v>
      </c>
      <c r="O72" s="17">
        <f ca="1">SUMIFS(OFFSET('BPC Data'!$F:$F,0,Summary!O$2),'BPC Data'!$E:$E,Summary!$D72,'BPC Data'!$B:$B,Summary!$C72)</f>
        <v>0</v>
      </c>
      <c r="P72" s="18">
        <f ca="1">SUMIFS(OFFSET('BPC Data'!$F:$F,0,Summary!P$2),'BPC Data'!$E:$E,Summary!$D72,'BPC Data'!$B:$B,Summary!$C72)</f>
        <v>0</v>
      </c>
      <c r="Q72" s="17">
        <f ca="1">SUMIFS(OFFSET('BPC Data'!$F:$F,0,Summary!Q$2),'BPC Data'!$E:$E,Summary!$D72,'BPC Data'!$B:$B,Summary!$C72)</f>
        <v>0</v>
      </c>
      <c r="R72" s="18">
        <f ca="1">SUMIFS(OFFSET('BPC Data'!$F:$F,0,Summary!R$2),'BPC Data'!$E:$E,Summary!$D72,'BPC Data'!$B:$B,Summary!$C72)</f>
        <v>0</v>
      </c>
      <c r="S72" s="64">
        <f t="shared" ca="1" si="15"/>
        <v>0</v>
      </c>
      <c r="T72" s="65"/>
      <c r="U72"/>
      <c r="V72"/>
      <c r="W72"/>
      <c r="X72"/>
      <c r="Y72"/>
      <c r="Z72"/>
      <c r="AA72"/>
      <c r="AB72"/>
    </row>
    <row r="73" spans="1:28" s="15" customFormat="1" hidden="1" x14ac:dyDescent="0.55000000000000004">
      <c r="A73" s="15">
        <f t="shared" si="37"/>
        <v>6</v>
      </c>
      <c r="B73"/>
      <c r="C73">
        <f>$F64</f>
        <v>0</v>
      </c>
      <c r="D73" s="1" t="str">
        <f t="shared" si="17"/>
        <v>T_RENT_EXP - Tenant Rent Expense</v>
      </c>
      <c r="E73"/>
      <c r="F73" s="22" t="str">
        <f>_xll.EVDES(D73)</f>
        <v>#Error, no current connection.</v>
      </c>
      <c r="G73" s="17">
        <f ca="1">SUMIFS(OFFSET('BPC Data'!$F:$F,0,Summary!G$2),'BPC Data'!$E:$E,Summary!$D73,'BPC Data'!$B:$B,Summary!$C73)</f>
        <v>0</v>
      </c>
      <c r="H73" s="18">
        <f ca="1">SUMIFS(OFFSET('BPC Data'!$F:$F,0,Summary!H$2),'BPC Data'!$E:$E,Summary!$D73,'BPC Data'!$B:$B,Summary!$C73)</f>
        <v>0</v>
      </c>
      <c r="I73" s="17">
        <f ca="1">SUMIFS(OFFSET('BPC Data'!$F:$F,0,Summary!I$2),'BPC Data'!$E:$E,Summary!$D73,'BPC Data'!$B:$B,Summary!$C73)</f>
        <v>0</v>
      </c>
      <c r="J73" s="18">
        <f ca="1">SUMIFS(OFFSET('BPC Data'!$F:$F,0,Summary!J$2),'BPC Data'!$E:$E,Summary!$D73,'BPC Data'!$B:$B,Summary!$C73)</f>
        <v>0</v>
      </c>
      <c r="K73" s="17">
        <f ca="1">SUMIFS(OFFSET('BPC Data'!$F:$F,0,Summary!K$2),'BPC Data'!$E:$E,Summary!$D73,'BPC Data'!$B:$B,Summary!$C73)</f>
        <v>0</v>
      </c>
      <c r="L73" s="18">
        <f ca="1">SUMIFS(OFFSET('BPC Data'!$F:$F,0,Summary!L$2),'BPC Data'!$E:$E,Summary!$D73,'BPC Data'!$B:$B,Summary!$C73)</f>
        <v>0</v>
      </c>
      <c r="M73" s="17">
        <f ca="1">SUMIFS(OFFSET('BPC Data'!$F:$F,0,Summary!M$2),'BPC Data'!$E:$E,Summary!$D73,'BPC Data'!$B:$B,Summary!$C73)</f>
        <v>0</v>
      </c>
      <c r="N73" s="18">
        <f ca="1">SUMIFS(OFFSET('BPC Data'!$F:$F,0,Summary!N$2),'BPC Data'!$E:$E,Summary!$D73,'BPC Data'!$B:$B,Summary!$C73)</f>
        <v>0</v>
      </c>
      <c r="O73" s="17">
        <f ca="1">SUMIFS(OFFSET('BPC Data'!$F:$F,0,Summary!O$2),'BPC Data'!$E:$E,Summary!$D73,'BPC Data'!$B:$B,Summary!$C73)</f>
        <v>0</v>
      </c>
      <c r="P73" s="18">
        <f ca="1">SUMIFS(OFFSET('BPC Data'!$F:$F,0,Summary!P$2),'BPC Data'!$E:$E,Summary!$D73,'BPC Data'!$B:$B,Summary!$C73)</f>
        <v>0</v>
      </c>
      <c r="Q73" s="17">
        <f ca="1">SUMIFS(OFFSET('BPC Data'!$F:$F,0,Summary!Q$2),'BPC Data'!$E:$E,Summary!$D73,'BPC Data'!$B:$B,Summary!$C73)</f>
        <v>0</v>
      </c>
      <c r="R73" s="18">
        <f ca="1">SUMIFS(OFFSET('BPC Data'!$F:$F,0,Summary!R$2),'BPC Data'!$E:$E,Summary!$D73,'BPC Data'!$B:$B,Summary!$C73)</f>
        <v>0</v>
      </c>
      <c r="S73" s="64">
        <f t="shared" ca="1" si="15"/>
        <v>0</v>
      </c>
      <c r="T73" s="65"/>
      <c r="U73"/>
      <c r="V73"/>
      <c r="W73"/>
      <c r="X73"/>
      <c r="Y73"/>
      <c r="Z73"/>
      <c r="AA73"/>
      <c r="AB73"/>
    </row>
    <row r="74" spans="1:28" s="15" customFormat="1" hidden="1" x14ac:dyDescent="0.55000000000000004">
      <c r="A74" s="15">
        <f t="shared" si="37"/>
        <v>6</v>
      </c>
      <c r="B74"/>
      <c r="C74"/>
      <c r="D74" s="1" t="str">
        <f t="shared" si="17"/>
        <v>x</v>
      </c>
      <c r="E74"/>
      <c r="F74" s="22" t="s">
        <v>0</v>
      </c>
      <c r="G74" s="19" t="str">
        <f t="shared" ref="G74:M74" ca="1" si="38">IFERROR(G72/G73,"N/A")</f>
        <v>N/A</v>
      </c>
      <c r="H74" s="60" t="str">
        <f t="shared" ca="1" si="38"/>
        <v>N/A</v>
      </c>
      <c r="I74" s="19" t="str">
        <f t="shared" ca="1" si="38"/>
        <v>N/A</v>
      </c>
      <c r="J74" s="60" t="str">
        <f t="shared" ca="1" si="38"/>
        <v>N/A</v>
      </c>
      <c r="K74" s="19" t="str">
        <f t="shared" ca="1" si="38"/>
        <v>N/A</v>
      </c>
      <c r="L74" s="60" t="str">
        <f t="shared" ca="1" si="38"/>
        <v>N/A</v>
      </c>
      <c r="M74" s="19" t="str">
        <f t="shared" ca="1" si="38"/>
        <v>N/A</v>
      </c>
      <c r="N74" s="60" t="str">
        <f t="shared" ref="N74:O74" ca="1" si="39">IFERROR(N72/N73,"N/A")</f>
        <v>N/A</v>
      </c>
      <c r="O74" s="19" t="str">
        <f t="shared" ca="1" si="39"/>
        <v>N/A</v>
      </c>
      <c r="P74" s="60" t="str">
        <f t="shared" ref="P74:Q74" ca="1" si="40">IFERROR(P72/P73,"N/A")</f>
        <v>N/A</v>
      </c>
      <c r="Q74" s="19" t="str">
        <f t="shared" ca="1" si="40"/>
        <v>N/A</v>
      </c>
      <c r="R74" s="60" t="str">
        <f t="shared" ref="R74" ca="1" si="41">IFERROR(R72/R73,"N/A")</f>
        <v>N/A</v>
      </c>
      <c r="S74" s="64">
        <f t="shared" ca="1" si="15"/>
        <v>0</v>
      </c>
      <c r="T74" s="65"/>
      <c r="U74"/>
      <c r="V74"/>
      <c r="W74"/>
      <c r="X74"/>
      <c r="Y74"/>
      <c r="Z74"/>
      <c r="AA74"/>
      <c r="AB74"/>
    </row>
    <row r="75" spans="1:28" s="15" customFormat="1" hidden="1" outlineLevel="1" x14ac:dyDescent="0.55000000000000004">
      <c r="A75" s="15">
        <f>IF(AND(D75&lt;&gt;"",C75=""),A74+1,A74)</f>
        <v>7</v>
      </c>
      <c r="B75" s="5"/>
      <c r="C75" s="5"/>
      <c r="D75" s="5" t="str">
        <f t="shared" si="17"/>
        <v>x</v>
      </c>
      <c r="E75" s="5"/>
      <c r="F75" s="21">
        <f>INDEX(PropertyList!$D:$D,MATCH(Summary!$A75,PropertyList!$C:$C,0))</f>
        <v>0</v>
      </c>
      <c r="G75" s="11"/>
      <c r="H75" s="5"/>
      <c r="I75" s="11"/>
      <c r="J75" s="5"/>
      <c r="K75" s="11"/>
      <c r="L75" s="5"/>
      <c r="M75" s="11"/>
      <c r="N75" s="5"/>
      <c r="O75" s="11"/>
      <c r="P75" s="5"/>
      <c r="Q75" s="11"/>
      <c r="R75" s="5"/>
      <c r="S75" s="64">
        <f t="shared" si="15"/>
        <v>0</v>
      </c>
      <c r="T75" s="65"/>
      <c r="U75"/>
      <c r="V75"/>
      <c r="W75"/>
      <c r="X75"/>
      <c r="Y75"/>
      <c r="Z75"/>
      <c r="AA75"/>
      <c r="AB75"/>
    </row>
    <row r="76" spans="1:28" s="15" customFormat="1" hidden="1" outlineLevel="1" x14ac:dyDescent="0.55000000000000004">
      <c r="A76" s="15">
        <f>IF(AND(F76&lt;&gt;"",D76=""),A75+1,A75)</f>
        <v>7</v>
      </c>
      <c r="C76">
        <f>$F75</f>
        <v>0</v>
      </c>
      <c r="D76" s="3" t="str">
        <f t="shared" si="17"/>
        <v>PAY_PAT_DAYS - Total Payor Patient Days</v>
      </c>
      <c r="F76" s="22" t="str">
        <f>_xll.EVDES(D76)</f>
        <v>#Error, no current connection.</v>
      </c>
      <c r="G76" s="17">
        <f ca="1">SUMIFS(OFFSET('BPC Data'!$F:$F,0,Summary!G$2),'BPC Data'!$E:$E,Summary!$D76,'BPC Data'!$B:$B,Summary!$C76)</f>
        <v>0</v>
      </c>
      <c r="H76" s="18">
        <f ca="1">SUMIFS(OFFSET('BPC Data'!$F:$F,0,Summary!H$2),'BPC Data'!$E:$E,Summary!$D76,'BPC Data'!$B:$B,Summary!$C76)</f>
        <v>0</v>
      </c>
      <c r="I76" s="17">
        <f ca="1">SUMIFS(OFFSET('BPC Data'!$F:$F,0,Summary!I$2),'BPC Data'!$E:$E,Summary!$D76,'BPC Data'!$B:$B,Summary!$C76)</f>
        <v>0</v>
      </c>
      <c r="J76" s="18">
        <f ca="1">SUMIFS(OFFSET('BPC Data'!$F:$F,0,Summary!J$2),'BPC Data'!$E:$E,Summary!$D76,'BPC Data'!$B:$B,Summary!$C76)</f>
        <v>0</v>
      </c>
      <c r="K76" s="17">
        <f ca="1">SUMIFS(OFFSET('BPC Data'!$F:$F,0,Summary!K$2),'BPC Data'!$E:$E,Summary!$D76,'BPC Data'!$B:$B,Summary!$C76)</f>
        <v>0</v>
      </c>
      <c r="L76" s="18">
        <f ca="1">SUMIFS(OFFSET('BPC Data'!$F:$F,0,Summary!L$2),'BPC Data'!$E:$E,Summary!$D76,'BPC Data'!$B:$B,Summary!$C76)</f>
        <v>0</v>
      </c>
      <c r="M76" s="17">
        <f ca="1">SUMIFS(OFFSET('BPC Data'!$F:$F,0,Summary!M$2),'BPC Data'!$E:$E,Summary!$D76,'BPC Data'!$B:$B,Summary!$C76)</f>
        <v>0</v>
      </c>
      <c r="N76" s="18">
        <f ca="1">SUMIFS(OFFSET('BPC Data'!$F:$F,0,Summary!N$2),'BPC Data'!$E:$E,Summary!$D76,'BPC Data'!$B:$B,Summary!$C76)</f>
        <v>0</v>
      </c>
      <c r="O76" s="17">
        <f ca="1">SUMIFS(OFFSET('BPC Data'!$F:$F,0,Summary!O$2),'BPC Data'!$E:$E,Summary!$D76,'BPC Data'!$B:$B,Summary!$C76)</f>
        <v>0</v>
      </c>
      <c r="P76" s="18">
        <f ca="1">SUMIFS(OFFSET('BPC Data'!$F:$F,0,Summary!P$2),'BPC Data'!$E:$E,Summary!$D76,'BPC Data'!$B:$B,Summary!$C76)</f>
        <v>0</v>
      </c>
      <c r="Q76" s="17">
        <f ca="1">SUMIFS(OFFSET('BPC Data'!$F:$F,0,Summary!Q$2),'BPC Data'!$E:$E,Summary!$D76,'BPC Data'!$B:$B,Summary!$C76)</f>
        <v>0</v>
      </c>
      <c r="R76" s="18">
        <f ca="1">SUMIFS(OFFSET('BPC Data'!$F:$F,0,Summary!R$2),'BPC Data'!$E:$E,Summary!$D76,'BPC Data'!$B:$B,Summary!$C76)</f>
        <v>0</v>
      </c>
      <c r="S76" s="64">
        <f t="shared" ca="1" si="15"/>
        <v>0</v>
      </c>
      <c r="T76" s="65"/>
      <c r="U76"/>
      <c r="V76"/>
      <c r="W76"/>
      <c r="X76"/>
      <c r="Y76"/>
      <c r="Z76"/>
      <c r="AA76"/>
      <c r="AB76"/>
    </row>
    <row r="77" spans="1:28" s="15" customFormat="1" hidden="1" outlineLevel="1" x14ac:dyDescent="0.55000000000000004">
      <c r="A77" s="15">
        <f t="shared" ref="A77:A85" si="42">IF(AND(F77&lt;&gt;"",D77=""),A76+1,A76)</f>
        <v>7</v>
      </c>
      <c r="C77">
        <f>$F75</f>
        <v>0</v>
      </c>
      <c r="D77" s="3" t="str">
        <f t="shared" si="17"/>
        <v>A_BEDS_TOTAL - Total Available Beds</v>
      </c>
      <c r="F77" s="22" t="str">
        <f>_xll.EVDES(D77)</f>
        <v>#Error, no current connection.</v>
      </c>
      <c r="G77" s="17">
        <f ca="1">SUMIFS(OFFSET('BPC Data'!$F:$F,0,Summary!G$2),'BPC Data'!$E:$E,Summary!$D77,'BPC Data'!$B:$B,Summary!$C77)</f>
        <v>0</v>
      </c>
      <c r="H77" s="18">
        <f ca="1">SUMIFS(OFFSET('BPC Data'!$F:$F,0,Summary!H$2),'BPC Data'!$E:$E,Summary!$D77,'BPC Data'!$B:$B,Summary!$C77)</f>
        <v>0</v>
      </c>
      <c r="I77" s="17">
        <f ca="1">SUMIFS(OFFSET('BPC Data'!$F:$F,0,Summary!I$2),'BPC Data'!$E:$E,Summary!$D77,'BPC Data'!$B:$B,Summary!$C77)</f>
        <v>0</v>
      </c>
      <c r="J77" s="18">
        <f ca="1">SUMIFS(OFFSET('BPC Data'!$F:$F,0,Summary!J$2),'BPC Data'!$E:$E,Summary!$D77,'BPC Data'!$B:$B,Summary!$C77)</f>
        <v>0</v>
      </c>
      <c r="K77" s="17">
        <f ca="1">SUMIFS(OFFSET('BPC Data'!$F:$F,0,Summary!K$2),'BPC Data'!$E:$E,Summary!$D77,'BPC Data'!$B:$B,Summary!$C77)</f>
        <v>0</v>
      </c>
      <c r="L77" s="18">
        <f ca="1">SUMIFS(OFFSET('BPC Data'!$F:$F,0,Summary!L$2),'BPC Data'!$E:$E,Summary!$D77,'BPC Data'!$B:$B,Summary!$C77)</f>
        <v>0</v>
      </c>
      <c r="M77" s="17">
        <f ca="1">SUMIFS(OFFSET('BPC Data'!$F:$F,0,Summary!M$2),'BPC Data'!$E:$E,Summary!$D77,'BPC Data'!$B:$B,Summary!$C77)</f>
        <v>0</v>
      </c>
      <c r="N77" s="18">
        <f ca="1">SUMIFS(OFFSET('BPC Data'!$F:$F,0,Summary!N$2),'BPC Data'!$E:$E,Summary!$D77,'BPC Data'!$B:$B,Summary!$C77)</f>
        <v>0</v>
      </c>
      <c r="O77" s="17">
        <f ca="1">SUMIFS(OFFSET('BPC Data'!$F:$F,0,Summary!O$2),'BPC Data'!$E:$E,Summary!$D77,'BPC Data'!$B:$B,Summary!$C77)</f>
        <v>0</v>
      </c>
      <c r="P77" s="18">
        <f ca="1">SUMIFS(OFFSET('BPC Data'!$F:$F,0,Summary!P$2),'BPC Data'!$E:$E,Summary!$D77,'BPC Data'!$B:$B,Summary!$C77)</f>
        <v>0</v>
      </c>
      <c r="Q77" s="17">
        <f ca="1">SUMIFS(OFFSET('BPC Data'!$F:$F,0,Summary!Q$2),'BPC Data'!$E:$E,Summary!$D77,'BPC Data'!$B:$B,Summary!$C77)</f>
        <v>0</v>
      </c>
      <c r="R77" s="18">
        <f ca="1">SUMIFS(OFFSET('BPC Data'!$F:$F,0,Summary!R$2),'BPC Data'!$E:$E,Summary!$D77,'BPC Data'!$B:$B,Summary!$C77)</f>
        <v>0</v>
      </c>
      <c r="S77" s="64">
        <f t="shared" ca="1" si="15"/>
        <v>0</v>
      </c>
      <c r="T77" s="65"/>
      <c r="U77"/>
      <c r="V77"/>
      <c r="W77"/>
      <c r="X77"/>
      <c r="Y77"/>
      <c r="Z77"/>
      <c r="AA77"/>
      <c r="AB77"/>
    </row>
    <row r="78" spans="1:28" s="15" customFormat="1" hidden="1" outlineLevel="1" x14ac:dyDescent="0.55000000000000004">
      <c r="A78" s="15">
        <f t="shared" si="42"/>
        <v>7</v>
      </c>
      <c r="B78"/>
      <c r="C78">
        <f>$F75</f>
        <v>0</v>
      </c>
      <c r="D78" s="3" t="str">
        <f t="shared" si="17"/>
        <v>T_REVENUES - Total Tenant Revenues</v>
      </c>
      <c r="E78"/>
      <c r="F78" s="22" t="str">
        <f>_xll.EVDES(D78)</f>
        <v>#Error, no current connection.</v>
      </c>
      <c r="G78" s="17">
        <f ca="1">SUMIFS(OFFSET('BPC Data'!$F:$F,0,Summary!G$2),'BPC Data'!$E:$E,Summary!$D78,'BPC Data'!$B:$B,Summary!$C78)</f>
        <v>0</v>
      </c>
      <c r="H78" s="18">
        <f ca="1">SUMIFS(OFFSET('BPC Data'!$F:$F,0,Summary!H$2),'BPC Data'!$E:$E,Summary!$D78,'BPC Data'!$B:$B,Summary!$C78)</f>
        <v>0</v>
      </c>
      <c r="I78" s="17">
        <f ca="1">SUMIFS(OFFSET('BPC Data'!$F:$F,0,Summary!I$2),'BPC Data'!$E:$E,Summary!$D78,'BPC Data'!$B:$B,Summary!$C78)</f>
        <v>0</v>
      </c>
      <c r="J78" s="18">
        <f ca="1">SUMIFS(OFFSET('BPC Data'!$F:$F,0,Summary!J$2),'BPC Data'!$E:$E,Summary!$D78,'BPC Data'!$B:$B,Summary!$C78)</f>
        <v>0</v>
      </c>
      <c r="K78" s="17">
        <f ca="1">SUMIFS(OFFSET('BPC Data'!$F:$F,0,Summary!K$2),'BPC Data'!$E:$E,Summary!$D78,'BPC Data'!$B:$B,Summary!$C78)</f>
        <v>0</v>
      </c>
      <c r="L78" s="18">
        <f ca="1">SUMIFS(OFFSET('BPC Data'!$F:$F,0,Summary!L$2),'BPC Data'!$E:$E,Summary!$D78,'BPC Data'!$B:$B,Summary!$C78)</f>
        <v>0</v>
      </c>
      <c r="M78" s="17">
        <f ca="1">SUMIFS(OFFSET('BPC Data'!$F:$F,0,Summary!M$2),'BPC Data'!$E:$E,Summary!$D78,'BPC Data'!$B:$B,Summary!$C78)</f>
        <v>0</v>
      </c>
      <c r="N78" s="18">
        <f ca="1">SUMIFS(OFFSET('BPC Data'!$F:$F,0,Summary!N$2),'BPC Data'!$E:$E,Summary!$D78,'BPC Data'!$B:$B,Summary!$C78)</f>
        <v>0</v>
      </c>
      <c r="O78" s="17">
        <f ca="1">SUMIFS(OFFSET('BPC Data'!$F:$F,0,Summary!O$2),'BPC Data'!$E:$E,Summary!$D78,'BPC Data'!$B:$B,Summary!$C78)</f>
        <v>0</v>
      </c>
      <c r="P78" s="18">
        <f ca="1">SUMIFS(OFFSET('BPC Data'!$F:$F,0,Summary!P$2),'BPC Data'!$E:$E,Summary!$D78,'BPC Data'!$B:$B,Summary!$C78)</f>
        <v>0</v>
      </c>
      <c r="Q78" s="17">
        <f ca="1">SUMIFS(OFFSET('BPC Data'!$F:$F,0,Summary!Q$2),'BPC Data'!$E:$E,Summary!$D78,'BPC Data'!$B:$B,Summary!$C78)</f>
        <v>0</v>
      </c>
      <c r="R78" s="18">
        <f ca="1">SUMIFS(OFFSET('BPC Data'!$F:$F,0,Summary!R$2),'BPC Data'!$E:$E,Summary!$D78,'BPC Data'!$B:$B,Summary!$C78)</f>
        <v>0</v>
      </c>
      <c r="S78" s="64">
        <f t="shared" ca="1" si="15"/>
        <v>0</v>
      </c>
      <c r="T78" s="65"/>
      <c r="U78"/>
      <c r="V78"/>
      <c r="W78"/>
      <c r="X78"/>
      <c r="Y78"/>
      <c r="Z78"/>
      <c r="AA78"/>
      <c r="AB78"/>
    </row>
    <row r="79" spans="1:28" s="15" customFormat="1" hidden="1" outlineLevel="1" x14ac:dyDescent="0.55000000000000004">
      <c r="A79" s="15">
        <f t="shared" si="42"/>
        <v>7</v>
      </c>
      <c r="B79"/>
      <c r="C79">
        <f>$F75</f>
        <v>0</v>
      </c>
      <c r="D79" s="3" t="str">
        <f t="shared" si="17"/>
        <v>T_OPEX - Tenant Operating Expenses</v>
      </c>
      <c r="E79"/>
      <c r="F79" s="22" t="str">
        <f>_xll.EVDES(D79)</f>
        <v>#Error, no current connection.</v>
      </c>
      <c r="G79" s="17">
        <f ca="1">SUMIFS(OFFSET('BPC Data'!$F:$F,0,Summary!G$2),'BPC Data'!$E:$E,Summary!$D79,'BPC Data'!$B:$B,Summary!$C79)</f>
        <v>0</v>
      </c>
      <c r="H79" s="18">
        <f ca="1">SUMIFS(OFFSET('BPC Data'!$F:$F,0,Summary!H$2),'BPC Data'!$E:$E,Summary!$D79,'BPC Data'!$B:$B,Summary!$C79)</f>
        <v>0</v>
      </c>
      <c r="I79" s="17">
        <f ca="1">SUMIFS(OFFSET('BPC Data'!$F:$F,0,Summary!I$2),'BPC Data'!$E:$E,Summary!$D79,'BPC Data'!$B:$B,Summary!$C79)</f>
        <v>0</v>
      </c>
      <c r="J79" s="18">
        <f ca="1">SUMIFS(OFFSET('BPC Data'!$F:$F,0,Summary!J$2),'BPC Data'!$E:$E,Summary!$D79,'BPC Data'!$B:$B,Summary!$C79)</f>
        <v>0</v>
      </c>
      <c r="K79" s="17">
        <f ca="1">SUMIFS(OFFSET('BPC Data'!$F:$F,0,Summary!K$2),'BPC Data'!$E:$E,Summary!$D79,'BPC Data'!$B:$B,Summary!$C79)</f>
        <v>0</v>
      </c>
      <c r="L79" s="18">
        <f ca="1">SUMIFS(OFFSET('BPC Data'!$F:$F,0,Summary!L$2),'BPC Data'!$E:$E,Summary!$D79,'BPC Data'!$B:$B,Summary!$C79)</f>
        <v>0</v>
      </c>
      <c r="M79" s="17">
        <f ca="1">SUMIFS(OFFSET('BPC Data'!$F:$F,0,Summary!M$2),'BPC Data'!$E:$E,Summary!$D79,'BPC Data'!$B:$B,Summary!$C79)</f>
        <v>0</v>
      </c>
      <c r="N79" s="18">
        <f ca="1">SUMIFS(OFFSET('BPC Data'!$F:$F,0,Summary!N$2),'BPC Data'!$E:$E,Summary!$D79,'BPC Data'!$B:$B,Summary!$C79)</f>
        <v>0</v>
      </c>
      <c r="O79" s="17">
        <f ca="1">SUMIFS(OFFSET('BPC Data'!$F:$F,0,Summary!O$2),'BPC Data'!$E:$E,Summary!$D79,'BPC Data'!$B:$B,Summary!$C79)</f>
        <v>0</v>
      </c>
      <c r="P79" s="18">
        <f ca="1">SUMIFS(OFFSET('BPC Data'!$F:$F,0,Summary!P$2),'BPC Data'!$E:$E,Summary!$D79,'BPC Data'!$B:$B,Summary!$C79)</f>
        <v>0</v>
      </c>
      <c r="Q79" s="17">
        <f ca="1">SUMIFS(OFFSET('BPC Data'!$F:$F,0,Summary!Q$2),'BPC Data'!$E:$E,Summary!$D79,'BPC Data'!$B:$B,Summary!$C79)</f>
        <v>0</v>
      </c>
      <c r="R79" s="18">
        <f ca="1">SUMIFS(OFFSET('BPC Data'!$F:$F,0,Summary!R$2),'BPC Data'!$E:$E,Summary!$D79,'BPC Data'!$B:$B,Summary!$C79)</f>
        <v>0</v>
      </c>
      <c r="S79" s="64">
        <f t="shared" ca="1" si="15"/>
        <v>0</v>
      </c>
      <c r="T79" s="65"/>
      <c r="U79"/>
      <c r="V79"/>
      <c r="W79"/>
      <c r="X79"/>
      <c r="Y79"/>
      <c r="Z79"/>
      <c r="AA79"/>
      <c r="AB79"/>
    </row>
    <row r="80" spans="1:28" s="15" customFormat="1" hidden="1" outlineLevel="1" x14ac:dyDescent="0.55000000000000004">
      <c r="A80" s="15">
        <f t="shared" si="42"/>
        <v>7</v>
      </c>
      <c r="B80"/>
      <c r="C80">
        <f>$F75</f>
        <v>0</v>
      </c>
      <c r="D80" s="3" t="str">
        <f t="shared" si="17"/>
        <v>T_BAD_DEBT - Tenant Bad Debt Expense</v>
      </c>
      <c r="E80"/>
      <c r="F80" s="22" t="str">
        <f>_xll.EVDES(D80)</f>
        <v>#Error, no current connection.</v>
      </c>
      <c r="G80" s="17">
        <f ca="1">SUMIFS(OFFSET('BPC Data'!$F:$F,0,Summary!G$2),'BPC Data'!$E:$E,Summary!$D80,'BPC Data'!$B:$B,Summary!$C80)</f>
        <v>0</v>
      </c>
      <c r="H80" s="18">
        <f ca="1">SUMIFS(OFFSET('BPC Data'!$F:$F,0,Summary!H$2),'BPC Data'!$E:$E,Summary!$D80,'BPC Data'!$B:$B,Summary!$C80)</f>
        <v>0</v>
      </c>
      <c r="I80" s="17">
        <f ca="1">SUMIFS(OFFSET('BPC Data'!$F:$F,0,Summary!I$2),'BPC Data'!$E:$E,Summary!$D80,'BPC Data'!$B:$B,Summary!$C80)</f>
        <v>0</v>
      </c>
      <c r="J80" s="18">
        <f ca="1">SUMIFS(OFFSET('BPC Data'!$F:$F,0,Summary!J$2),'BPC Data'!$E:$E,Summary!$D80,'BPC Data'!$B:$B,Summary!$C80)</f>
        <v>0</v>
      </c>
      <c r="K80" s="17">
        <f ca="1">SUMIFS(OFFSET('BPC Data'!$F:$F,0,Summary!K$2),'BPC Data'!$E:$E,Summary!$D80,'BPC Data'!$B:$B,Summary!$C80)</f>
        <v>0</v>
      </c>
      <c r="L80" s="18">
        <f ca="1">SUMIFS(OFFSET('BPC Data'!$F:$F,0,Summary!L$2),'BPC Data'!$E:$E,Summary!$D80,'BPC Data'!$B:$B,Summary!$C80)</f>
        <v>0</v>
      </c>
      <c r="M80" s="17">
        <f ca="1">SUMIFS(OFFSET('BPC Data'!$F:$F,0,Summary!M$2),'BPC Data'!$E:$E,Summary!$D80,'BPC Data'!$B:$B,Summary!$C80)</f>
        <v>0</v>
      </c>
      <c r="N80" s="18">
        <f ca="1">SUMIFS(OFFSET('BPC Data'!$F:$F,0,Summary!N$2),'BPC Data'!$E:$E,Summary!$D80,'BPC Data'!$B:$B,Summary!$C80)</f>
        <v>0</v>
      </c>
      <c r="O80" s="17">
        <f ca="1">SUMIFS(OFFSET('BPC Data'!$F:$F,0,Summary!O$2),'BPC Data'!$E:$E,Summary!$D80,'BPC Data'!$B:$B,Summary!$C80)</f>
        <v>0</v>
      </c>
      <c r="P80" s="18">
        <f ca="1">SUMIFS(OFFSET('BPC Data'!$F:$F,0,Summary!P$2),'BPC Data'!$E:$E,Summary!$D80,'BPC Data'!$B:$B,Summary!$C80)</f>
        <v>0</v>
      </c>
      <c r="Q80" s="17">
        <f ca="1">SUMIFS(OFFSET('BPC Data'!$F:$F,0,Summary!Q$2),'BPC Data'!$E:$E,Summary!$D80,'BPC Data'!$B:$B,Summary!$C80)</f>
        <v>0</v>
      </c>
      <c r="R80" s="18">
        <f ca="1">SUMIFS(OFFSET('BPC Data'!$F:$F,0,Summary!R$2),'BPC Data'!$E:$E,Summary!$D80,'BPC Data'!$B:$B,Summary!$C80)</f>
        <v>0</v>
      </c>
      <c r="S80" s="64">
        <f t="shared" ca="1" si="15"/>
        <v>0</v>
      </c>
      <c r="T80" s="65"/>
      <c r="U80"/>
      <c r="V80"/>
      <c r="W80"/>
      <c r="X80"/>
      <c r="Y80"/>
      <c r="Z80"/>
      <c r="AA80"/>
      <c r="AB80"/>
    </row>
    <row r="81" spans="1:28" s="15" customFormat="1" hidden="1" outlineLevel="1" x14ac:dyDescent="0.55000000000000004">
      <c r="A81" s="15">
        <f t="shared" si="42"/>
        <v>7</v>
      </c>
      <c r="B81"/>
      <c r="C81">
        <f>$F75</f>
        <v>0</v>
      </c>
      <c r="D81" s="2" t="str">
        <f t="shared" si="17"/>
        <v>T_EBITDARM - EBITDARM</v>
      </c>
      <c r="E81"/>
      <c r="F81" s="22" t="str">
        <f>_xll.EVDES(D81)</f>
        <v>#Error, no current connection.</v>
      </c>
      <c r="G81" s="17">
        <f ca="1">SUMIFS(OFFSET('BPC Data'!$F:$F,0,Summary!G$2),'BPC Data'!$E:$E,Summary!$D81,'BPC Data'!$B:$B,Summary!$C81)</f>
        <v>0</v>
      </c>
      <c r="H81" s="18">
        <f ca="1">SUMIFS(OFFSET('BPC Data'!$F:$F,0,Summary!H$2),'BPC Data'!$E:$E,Summary!$D81,'BPC Data'!$B:$B,Summary!$C81)</f>
        <v>0</v>
      </c>
      <c r="I81" s="17">
        <f ca="1">SUMIFS(OFFSET('BPC Data'!$F:$F,0,Summary!I$2),'BPC Data'!$E:$E,Summary!$D81,'BPC Data'!$B:$B,Summary!$C81)</f>
        <v>0</v>
      </c>
      <c r="J81" s="18">
        <f ca="1">SUMIFS(OFFSET('BPC Data'!$F:$F,0,Summary!J$2),'BPC Data'!$E:$E,Summary!$D81,'BPC Data'!$B:$B,Summary!$C81)</f>
        <v>0</v>
      </c>
      <c r="K81" s="17">
        <f ca="1">SUMIFS(OFFSET('BPC Data'!$F:$F,0,Summary!K$2),'BPC Data'!$E:$E,Summary!$D81,'BPC Data'!$B:$B,Summary!$C81)</f>
        <v>0</v>
      </c>
      <c r="L81" s="18">
        <f ca="1">SUMIFS(OFFSET('BPC Data'!$F:$F,0,Summary!L$2),'BPC Data'!$E:$E,Summary!$D81,'BPC Data'!$B:$B,Summary!$C81)</f>
        <v>0</v>
      </c>
      <c r="M81" s="17">
        <f ca="1">SUMIFS(OFFSET('BPC Data'!$F:$F,0,Summary!M$2),'BPC Data'!$E:$E,Summary!$D81,'BPC Data'!$B:$B,Summary!$C81)</f>
        <v>0</v>
      </c>
      <c r="N81" s="18">
        <f ca="1">SUMIFS(OFFSET('BPC Data'!$F:$F,0,Summary!N$2),'BPC Data'!$E:$E,Summary!$D81,'BPC Data'!$B:$B,Summary!$C81)</f>
        <v>0</v>
      </c>
      <c r="O81" s="17">
        <f ca="1">SUMIFS(OFFSET('BPC Data'!$F:$F,0,Summary!O$2),'BPC Data'!$E:$E,Summary!$D81,'BPC Data'!$B:$B,Summary!$C81)</f>
        <v>0</v>
      </c>
      <c r="P81" s="18">
        <f ca="1">SUMIFS(OFFSET('BPC Data'!$F:$F,0,Summary!P$2),'BPC Data'!$E:$E,Summary!$D81,'BPC Data'!$B:$B,Summary!$C81)</f>
        <v>0</v>
      </c>
      <c r="Q81" s="17">
        <f ca="1">SUMIFS(OFFSET('BPC Data'!$F:$F,0,Summary!Q$2),'BPC Data'!$E:$E,Summary!$D81,'BPC Data'!$B:$B,Summary!$C81)</f>
        <v>0</v>
      </c>
      <c r="R81" s="18">
        <f ca="1">SUMIFS(OFFSET('BPC Data'!$F:$F,0,Summary!R$2),'BPC Data'!$E:$E,Summary!$D81,'BPC Data'!$B:$B,Summary!$C81)</f>
        <v>0</v>
      </c>
      <c r="S81" s="64">
        <f t="shared" ca="1" si="15"/>
        <v>0</v>
      </c>
      <c r="T81" s="65"/>
      <c r="U81"/>
      <c r="V81"/>
      <c r="W81"/>
      <c r="X81"/>
      <c r="Y81"/>
      <c r="Z81"/>
      <c r="AA81"/>
      <c r="AB81"/>
    </row>
    <row r="82" spans="1:28" s="15" customFormat="1" hidden="1" outlineLevel="1" x14ac:dyDescent="0.55000000000000004">
      <c r="A82" s="15">
        <f t="shared" si="42"/>
        <v>7</v>
      </c>
      <c r="B82"/>
      <c r="C82">
        <f>$F75</f>
        <v>0</v>
      </c>
      <c r="D82" s="2" t="str">
        <f t="shared" si="17"/>
        <v>T_MGMT_FEE - Tenant Management Fee - Actual</v>
      </c>
      <c r="E82"/>
      <c r="F82" s="22" t="str">
        <f>_xll.EVDES(D82)</f>
        <v>#Error, no current connection.</v>
      </c>
      <c r="G82" s="17">
        <f ca="1">SUMIFS(OFFSET('BPC Data'!$F:$F,0,Summary!G$2),'BPC Data'!$E:$E,Summary!$D82,'BPC Data'!$B:$B,Summary!$C82)</f>
        <v>0</v>
      </c>
      <c r="H82" s="18">
        <f ca="1">SUMIFS(OFFSET('BPC Data'!$F:$F,0,Summary!H$2),'BPC Data'!$E:$E,Summary!$D82,'BPC Data'!$B:$B,Summary!$C82)</f>
        <v>0</v>
      </c>
      <c r="I82" s="17">
        <f ca="1">SUMIFS(OFFSET('BPC Data'!$F:$F,0,Summary!I$2),'BPC Data'!$E:$E,Summary!$D82,'BPC Data'!$B:$B,Summary!$C82)</f>
        <v>0</v>
      </c>
      <c r="J82" s="18">
        <f ca="1">SUMIFS(OFFSET('BPC Data'!$F:$F,0,Summary!J$2),'BPC Data'!$E:$E,Summary!$D82,'BPC Data'!$B:$B,Summary!$C82)</f>
        <v>0</v>
      </c>
      <c r="K82" s="17">
        <f ca="1">SUMIFS(OFFSET('BPC Data'!$F:$F,0,Summary!K$2),'BPC Data'!$E:$E,Summary!$D82,'BPC Data'!$B:$B,Summary!$C82)</f>
        <v>0</v>
      </c>
      <c r="L82" s="18">
        <f ca="1">SUMIFS(OFFSET('BPC Data'!$F:$F,0,Summary!L$2),'BPC Data'!$E:$E,Summary!$D82,'BPC Data'!$B:$B,Summary!$C82)</f>
        <v>0</v>
      </c>
      <c r="M82" s="17">
        <f ca="1">SUMIFS(OFFSET('BPC Data'!$F:$F,0,Summary!M$2),'BPC Data'!$E:$E,Summary!$D82,'BPC Data'!$B:$B,Summary!$C82)</f>
        <v>0</v>
      </c>
      <c r="N82" s="18">
        <f ca="1">SUMIFS(OFFSET('BPC Data'!$F:$F,0,Summary!N$2),'BPC Data'!$E:$E,Summary!$D82,'BPC Data'!$B:$B,Summary!$C82)</f>
        <v>0</v>
      </c>
      <c r="O82" s="17">
        <f ca="1">SUMIFS(OFFSET('BPC Data'!$F:$F,0,Summary!O$2),'BPC Data'!$E:$E,Summary!$D82,'BPC Data'!$B:$B,Summary!$C82)</f>
        <v>0</v>
      </c>
      <c r="P82" s="18">
        <f ca="1">SUMIFS(OFFSET('BPC Data'!$F:$F,0,Summary!P$2),'BPC Data'!$E:$E,Summary!$D82,'BPC Data'!$B:$B,Summary!$C82)</f>
        <v>0</v>
      </c>
      <c r="Q82" s="17">
        <f ca="1">SUMIFS(OFFSET('BPC Data'!$F:$F,0,Summary!Q$2),'BPC Data'!$E:$E,Summary!$D82,'BPC Data'!$B:$B,Summary!$C82)</f>
        <v>0</v>
      </c>
      <c r="R82" s="18">
        <f ca="1">SUMIFS(OFFSET('BPC Data'!$F:$F,0,Summary!R$2),'BPC Data'!$E:$E,Summary!$D82,'BPC Data'!$B:$B,Summary!$C82)</f>
        <v>0</v>
      </c>
      <c r="S82" s="64">
        <f t="shared" ca="1" si="15"/>
        <v>0</v>
      </c>
      <c r="T82" s="65"/>
      <c r="U82"/>
      <c r="V82"/>
      <c r="W82"/>
      <c r="X82"/>
      <c r="Y82"/>
      <c r="Z82"/>
      <c r="AA82"/>
      <c r="AB82"/>
    </row>
    <row r="83" spans="1:28" s="15" customFormat="1" hidden="1" outlineLevel="1" x14ac:dyDescent="0.55000000000000004">
      <c r="A83" s="15">
        <f t="shared" si="42"/>
        <v>7</v>
      </c>
      <c r="B83"/>
      <c r="C83">
        <f>$F75</f>
        <v>0</v>
      </c>
      <c r="D83" s="1" t="str">
        <f t="shared" si="17"/>
        <v>T_EBITDAR - EBITDAR</v>
      </c>
      <c r="E83"/>
      <c r="F83" s="22" t="str">
        <f>_xll.EVDES(D83)</f>
        <v>#Error, no current connection.</v>
      </c>
      <c r="G83" s="17">
        <f ca="1">SUMIFS(OFFSET('BPC Data'!$F:$F,0,Summary!G$2),'BPC Data'!$E:$E,Summary!$D83,'BPC Data'!$B:$B,Summary!$C83)</f>
        <v>0</v>
      </c>
      <c r="H83" s="18">
        <f ca="1">SUMIFS(OFFSET('BPC Data'!$F:$F,0,Summary!H$2),'BPC Data'!$E:$E,Summary!$D83,'BPC Data'!$B:$B,Summary!$C83)</f>
        <v>0</v>
      </c>
      <c r="I83" s="17">
        <f ca="1">SUMIFS(OFFSET('BPC Data'!$F:$F,0,Summary!I$2),'BPC Data'!$E:$E,Summary!$D83,'BPC Data'!$B:$B,Summary!$C83)</f>
        <v>0</v>
      </c>
      <c r="J83" s="18">
        <f ca="1">SUMIFS(OFFSET('BPC Data'!$F:$F,0,Summary!J$2),'BPC Data'!$E:$E,Summary!$D83,'BPC Data'!$B:$B,Summary!$C83)</f>
        <v>0</v>
      </c>
      <c r="K83" s="17">
        <f ca="1">SUMIFS(OFFSET('BPC Data'!$F:$F,0,Summary!K$2),'BPC Data'!$E:$E,Summary!$D83,'BPC Data'!$B:$B,Summary!$C83)</f>
        <v>0</v>
      </c>
      <c r="L83" s="18">
        <f ca="1">SUMIFS(OFFSET('BPC Data'!$F:$F,0,Summary!L$2),'BPC Data'!$E:$E,Summary!$D83,'BPC Data'!$B:$B,Summary!$C83)</f>
        <v>0</v>
      </c>
      <c r="M83" s="17">
        <f ca="1">SUMIFS(OFFSET('BPC Data'!$F:$F,0,Summary!M$2),'BPC Data'!$E:$E,Summary!$D83,'BPC Data'!$B:$B,Summary!$C83)</f>
        <v>0</v>
      </c>
      <c r="N83" s="18">
        <f ca="1">SUMIFS(OFFSET('BPC Data'!$F:$F,0,Summary!N$2),'BPC Data'!$E:$E,Summary!$D83,'BPC Data'!$B:$B,Summary!$C83)</f>
        <v>0</v>
      </c>
      <c r="O83" s="17">
        <f ca="1">SUMIFS(OFFSET('BPC Data'!$F:$F,0,Summary!O$2),'BPC Data'!$E:$E,Summary!$D83,'BPC Data'!$B:$B,Summary!$C83)</f>
        <v>0</v>
      </c>
      <c r="P83" s="18">
        <f ca="1">SUMIFS(OFFSET('BPC Data'!$F:$F,0,Summary!P$2),'BPC Data'!$E:$E,Summary!$D83,'BPC Data'!$B:$B,Summary!$C83)</f>
        <v>0</v>
      </c>
      <c r="Q83" s="17">
        <f ca="1">SUMIFS(OFFSET('BPC Data'!$F:$F,0,Summary!Q$2),'BPC Data'!$E:$E,Summary!$D83,'BPC Data'!$B:$B,Summary!$C83)</f>
        <v>0</v>
      </c>
      <c r="R83" s="18">
        <f ca="1">SUMIFS(OFFSET('BPC Data'!$F:$F,0,Summary!R$2),'BPC Data'!$E:$E,Summary!$D83,'BPC Data'!$B:$B,Summary!$C83)</f>
        <v>0</v>
      </c>
      <c r="S83" s="64">
        <f t="shared" ca="1" si="15"/>
        <v>0</v>
      </c>
      <c r="T83" s="65"/>
      <c r="U83"/>
      <c r="V83"/>
      <c r="W83"/>
      <c r="X83"/>
      <c r="Y83"/>
      <c r="Z83"/>
      <c r="AA83"/>
      <c r="AB83"/>
    </row>
    <row r="84" spans="1:28" s="15" customFormat="1" hidden="1" outlineLevel="1" x14ac:dyDescent="0.55000000000000004">
      <c r="A84" s="15">
        <f t="shared" si="42"/>
        <v>7</v>
      </c>
      <c r="B84"/>
      <c r="C84">
        <f>$F75</f>
        <v>0</v>
      </c>
      <c r="D84" s="1" t="str">
        <f t="shared" si="17"/>
        <v>T_RENT_EXP - Tenant Rent Expense</v>
      </c>
      <c r="E84"/>
      <c r="F84" s="22" t="str">
        <f>_xll.EVDES(D84)</f>
        <v>#Error, no current connection.</v>
      </c>
      <c r="G84" s="17">
        <f ca="1">SUMIFS(OFFSET('BPC Data'!$F:$F,0,Summary!G$2),'BPC Data'!$E:$E,Summary!$D84,'BPC Data'!$B:$B,Summary!$C84)</f>
        <v>0</v>
      </c>
      <c r="H84" s="18">
        <f ca="1">SUMIFS(OFFSET('BPC Data'!$F:$F,0,Summary!H$2),'BPC Data'!$E:$E,Summary!$D84,'BPC Data'!$B:$B,Summary!$C84)</f>
        <v>0</v>
      </c>
      <c r="I84" s="17">
        <f ca="1">SUMIFS(OFFSET('BPC Data'!$F:$F,0,Summary!I$2),'BPC Data'!$E:$E,Summary!$D84,'BPC Data'!$B:$B,Summary!$C84)</f>
        <v>0</v>
      </c>
      <c r="J84" s="18">
        <f ca="1">SUMIFS(OFFSET('BPC Data'!$F:$F,0,Summary!J$2),'BPC Data'!$E:$E,Summary!$D84,'BPC Data'!$B:$B,Summary!$C84)</f>
        <v>0</v>
      </c>
      <c r="K84" s="17">
        <f ca="1">SUMIFS(OFFSET('BPC Data'!$F:$F,0,Summary!K$2),'BPC Data'!$E:$E,Summary!$D84,'BPC Data'!$B:$B,Summary!$C84)</f>
        <v>0</v>
      </c>
      <c r="L84" s="18">
        <f ca="1">SUMIFS(OFFSET('BPC Data'!$F:$F,0,Summary!L$2),'BPC Data'!$E:$E,Summary!$D84,'BPC Data'!$B:$B,Summary!$C84)</f>
        <v>0</v>
      </c>
      <c r="M84" s="17">
        <f ca="1">SUMIFS(OFFSET('BPC Data'!$F:$F,0,Summary!M$2),'BPC Data'!$E:$E,Summary!$D84,'BPC Data'!$B:$B,Summary!$C84)</f>
        <v>0</v>
      </c>
      <c r="N84" s="18">
        <f ca="1">SUMIFS(OFFSET('BPC Data'!$F:$F,0,Summary!N$2),'BPC Data'!$E:$E,Summary!$D84,'BPC Data'!$B:$B,Summary!$C84)</f>
        <v>0</v>
      </c>
      <c r="O84" s="17">
        <f ca="1">SUMIFS(OFFSET('BPC Data'!$F:$F,0,Summary!O$2),'BPC Data'!$E:$E,Summary!$D84,'BPC Data'!$B:$B,Summary!$C84)</f>
        <v>0</v>
      </c>
      <c r="P84" s="18">
        <f ca="1">SUMIFS(OFFSET('BPC Data'!$F:$F,0,Summary!P$2),'BPC Data'!$E:$E,Summary!$D84,'BPC Data'!$B:$B,Summary!$C84)</f>
        <v>0</v>
      </c>
      <c r="Q84" s="17">
        <f ca="1">SUMIFS(OFFSET('BPC Data'!$F:$F,0,Summary!Q$2),'BPC Data'!$E:$E,Summary!$D84,'BPC Data'!$B:$B,Summary!$C84)</f>
        <v>0</v>
      </c>
      <c r="R84" s="18">
        <f ca="1">SUMIFS(OFFSET('BPC Data'!$F:$F,0,Summary!R$2),'BPC Data'!$E:$E,Summary!$D84,'BPC Data'!$B:$B,Summary!$C84)</f>
        <v>0</v>
      </c>
      <c r="S84" s="64">
        <f t="shared" ref="S84:S147" ca="1" si="43">SUM(G84:N84)</f>
        <v>0</v>
      </c>
      <c r="T84" s="65"/>
      <c r="U84"/>
      <c r="V84"/>
      <c r="W84"/>
      <c r="X84"/>
      <c r="Y84"/>
      <c r="Z84"/>
      <c r="AA84"/>
      <c r="AB84"/>
    </row>
    <row r="85" spans="1:28" s="15" customFormat="1" hidden="1" outlineLevel="1" x14ac:dyDescent="0.55000000000000004">
      <c r="A85" s="15">
        <f t="shared" si="42"/>
        <v>7</v>
      </c>
      <c r="B85"/>
      <c r="C85"/>
      <c r="D85" s="1" t="str">
        <f t="shared" si="17"/>
        <v>x</v>
      </c>
      <c r="E85"/>
      <c r="F85" s="22" t="s">
        <v>0</v>
      </c>
      <c r="G85" s="12" t="e">
        <f t="shared" ref="G85:M85" ca="1" si="44">G83/G84</f>
        <v>#DIV/0!</v>
      </c>
      <c r="H85" s="4" t="e">
        <f t="shared" ca="1" si="44"/>
        <v>#DIV/0!</v>
      </c>
      <c r="I85" s="12" t="e">
        <f t="shared" ca="1" si="44"/>
        <v>#DIV/0!</v>
      </c>
      <c r="J85" s="4" t="e">
        <f t="shared" ca="1" si="44"/>
        <v>#DIV/0!</v>
      </c>
      <c r="K85" s="12" t="e">
        <f t="shared" ca="1" si="44"/>
        <v>#DIV/0!</v>
      </c>
      <c r="L85" s="4" t="e">
        <f t="shared" ca="1" si="44"/>
        <v>#DIV/0!</v>
      </c>
      <c r="M85" s="12" t="e">
        <f t="shared" ca="1" si="44"/>
        <v>#DIV/0!</v>
      </c>
      <c r="N85" s="4" t="e">
        <f t="shared" ref="N85:O85" ca="1" si="45">N83/N84</f>
        <v>#DIV/0!</v>
      </c>
      <c r="O85" s="12" t="e">
        <f t="shared" ca="1" si="45"/>
        <v>#DIV/0!</v>
      </c>
      <c r="P85" s="4" t="e">
        <f t="shared" ref="P85:Q85" ca="1" si="46">P83/P84</f>
        <v>#DIV/0!</v>
      </c>
      <c r="Q85" s="12" t="e">
        <f t="shared" ca="1" si="46"/>
        <v>#DIV/0!</v>
      </c>
      <c r="R85" s="4" t="e">
        <f t="shared" ref="R85" ca="1" si="47">R83/R84</f>
        <v>#DIV/0!</v>
      </c>
      <c r="S85" s="64" t="e">
        <f t="shared" ca="1" si="43"/>
        <v>#DIV/0!</v>
      </c>
      <c r="T85" s="65"/>
      <c r="U85"/>
      <c r="V85"/>
      <c r="W85"/>
      <c r="X85"/>
      <c r="Y85"/>
      <c r="Z85"/>
      <c r="AA85"/>
      <c r="AB85"/>
    </row>
    <row r="86" spans="1:28" s="15" customFormat="1" hidden="1" outlineLevel="1" x14ac:dyDescent="0.55000000000000004">
      <c r="A86" s="15">
        <f>IF(AND(D86&lt;&gt;"",C86=""),A85+1,A85)</f>
        <v>8</v>
      </c>
      <c r="B86" s="5"/>
      <c r="C86" s="5"/>
      <c r="D86" s="5" t="str">
        <f t="shared" ref="D86:D149" si="48">$D75</f>
        <v>x</v>
      </c>
      <c r="E86" s="5"/>
      <c r="F86" s="21">
        <f>INDEX(PropertyList!$D:$D,MATCH(Summary!$A86,PropertyList!$C:$C,0))</f>
        <v>0</v>
      </c>
      <c r="G86" s="11"/>
      <c r="H86" s="5"/>
      <c r="I86" s="11"/>
      <c r="J86" s="5"/>
      <c r="K86" s="11"/>
      <c r="L86" s="5"/>
      <c r="M86" s="11"/>
      <c r="N86" s="5"/>
      <c r="O86" s="11"/>
      <c r="P86" s="5"/>
      <c r="Q86" s="11"/>
      <c r="R86" s="5"/>
      <c r="S86" s="64">
        <f t="shared" si="43"/>
        <v>0</v>
      </c>
      <c r="T86" s="65"/>
      <c r="U86"/>
      <c r="V86"/>
      <c r="W86"/>
      <c r="X86"/>
      <c r="Y86"/>
      <c r="Z86"/>
      <c r="AA86"/>
      <c r="AB86"/>
    </row>
    <row r="87" spans="1:28" s="15" customFormat="1" hidden="1" outlineLevel="1" x14ac:dyDescent="0.55000000000000004">
      <c r="A87" s="15">
        <f>IF(AND(F87&lt;&gt;"",D87=""),A86+1,A86)</f>
        <v>8</v>
      </c>
      <c r="C87">
        <f>$F86</f>
        <v>0</v>
      </c>
      <c r="D87" s="3" t="str">
        <f t="shared" si="48"/>
        <v>PAY_PAT_DAYS - Total Payor Patient Days</v>
      </c>
      <c r="F87" s="22" t="str">
        <f>_xll.EVDES(D87)</f>
        <v>#Error, no current connection.</v>
      </c>
      <c r="G87" s="17">
        <f ca="1">SUMIFS(OFFSET('BPC Data'!$F:$F,0,Summary!G$2),'BPC Data'!$E:$E,Summary!$D87,'BPC Data'!$B:$B,Summary!$C87)</f>
        <v>0</v>
      </c>
      <c r="H87" s="18">
        <f ca="1">SUMIFS(OFFSET('BPC Data'!$F:$F,0,Summary!H$2),'BPC Data'!$E:$E,Summary!$D87,'BPC Data'!$B:$B,Summary!$C87)</f>
        <v>0</v>
      </c>
      <c r="I87" s="17">
        <f ca="1">SUMIFS(OFFSET('BPC Data'!$F:$F,0,Summary!I$2),'BPC Data'!$E:$E,Summary!$D87,'BPC Data'!$B:$B,Summary!$C87)</f>
        <v>0</v>
      </c>
      <c r="J87" s="18">
        <f ca="1">SUMIFS(OFFSET('BPC Data'!$F:$F,0,Summary!J$2),'BPC Data'!$E:$E,Summary!$D87,'BPC Data'!$B:$B,Summary!$C87)</f>
        <v>0</v>
      </c>
      <c r="K87" s="17">
        <f ca="1">SUMIFS(OFFSET('BPC Data'!$F:$F,0,Summary!K$2),'BPC Data'!$E:$E,Summary!$D87,'BPC Data'!$B:$B,Summary!$C87)</f>
        <v>0</v>
      </c>
      <c r="L87" s="18">
        <f ca="1">SUMIFS(OFFSET('BPC Data'!$F:$F,0,Summary!L$2),'BPC Data'!$E:$E,Summary!$D87,'BPC Data'!$B:$B,Summary!$C87)</f>
        <v>0</v>
      </c>
      <c r="M87" s="17">
        <f ca="1">SUMIFS(OFFSET('BPC Data'!$F:$F,0,Summary!M$2),'BPC Data'!$E:$E,Summary!$D87,'BPC Data'!$B:$B,Summary!$C87)</f>
        <v>0</v>
      </c>
      <c r="N87" s="18">
        <f ca="1">SUMIFS(OFFSET('BPC Data'!$F:$F,0,Summary!N$2),'BPC Data'!$E:$E,Summary!$D87,'BPC Data'!$B:$B,Summary!$C87)</f>
        <v>0</v>
      </c>
      <c r="O87" s="17">
        <f ca="1">SUMIFS(OFFSET('BPC Data'!$F:$F,0,Summary!O$2),'BPC Data'!$E:$E,Summary!$D87,'BPC Data'!$B:$B,Summary!$C87)</f>
        <v>0</v>
      </c>
      <c r="P87" s="18">
        <f ca="1">SUMIFS(OFFSET('BPC Data'!$F:$F,0,Summary!P$2),'BPC Data'!$E:$E,Summary!$D87,'BPC Data'!$B:$B,Summary!$C87)</f>
        <v>0</v>
      </c>
      <c r="Q87" s="17">
        <f ca="1">SUMIFS(OFFSET('BPC Data'!$F:$F,0,Summary!Q$2),'BPC Data'!$E:$E,Summary!$D87,'BPC Data'!$B:$B,Summary!$C87)</f>
        <v>0</v>
      </c>
      <c r="R87" s="18">
        <f ca="1">SUMIFS(OFFSET('BPC Data'!$F:$F,0,Summary!R$2),'BPC Data'!$E:$E,Summary!$D87,'BPC Data'!$B:$B,Summary!$C87)</f>
        <v>0</v>
      </c>
      <c r="S87" s="64">
        <f t="shared" ca="1" si="43"/>
        <v>0</v>
      </c>
      <c r="T87" s="65"/>
      <c r="U87"/>
      <c r="V87"/>
      <c r="W87"/>
      <c r="X87"/>
      <c r="Y87"/>
      <c r="Z87"/>
      <c r="AA87"/>
      <c r="AB87"/>
    </row>
    <row r="88" spans="1:28" s="15" customFormat="1" hidden="1" outlineLevel="1" x14ac:dyDescent="0.55000000000000004">
      <c r="A88" s="15">
        <f t="shared" ref="A88:A96" si="49">IF(AND(F88&lt;&gt;"",D88=""),A87+1,A87)</f>
        <v>8</v>
      </c>
      <c r="C88">
        <f>$F86</f>
        <v>0</v>
      </c>
      <c r="D88" s="3" t="str">
        <f t="shared" si="48"/>
        <v>A_BEDS_TOTAL - Total Available Beds</v>
      </c>
      <c r="F88" s="22" t="str">
        <f>_xll.EVDES(D88)</f>
        <v>#Error, no current connection.</v>
      </c>
      <c r="G88" s="17">
        <f ca="1">SUMIFS(OFFSET('BPC Data'!$F:$F,0,Summary!G$2),'BPC Data'!$E:$E,Summary!$D88,'BPC Data'!$B:$B,Summary!$C88)</f>
        <v>0</v>
      </c>
      <c r="H88" s="18">
        <f ca="1">SUMIFS(OFFSET('BPC Data'!$F:$F,0,Summary!H$2),'BPC Data'!$E:$E,Summary!$D88,'BPC Data'!$B:$B,Summary!$C88)</f>
        <v>0</v>
      </c>
      <c r="I88" s="17">
        <f ca="1">SUMIFS(OFFSET('BPC Data'!$F:$F,0,Summary!I$2),'BPC Data'!$E:$E,Summary!$D88,'BPC Data'!$B:$B,Summary!$C88)</f>
        <v>0</v>
      </c>
      <c r="J88" s="18">
        <f ca="1">SUMIFS(OFFSET('BPC Data'!$F:$F,0,Summary!J$2),'BPC Data'!$E:$E,Summary!$D88,'BPC Data'!$B:$B,Summary!$C88)</f>
        <v>0</v>
      </c>
      <c r="K88" s="17">
        <f ca="1">SUMIFS(OFFSET('BPC Data'!$F:$F,0,Summary!K$2),'BPC Data'!$E:$E,Summary!$D88,'BPC Data'!$B:$B,Summary!$C88)</f>
        <v>0</v>
      </c>
      <c r="L88" s="18">
        <f ca="1">SUMIFS(OFFSET('BPC Data'!$F:$F,0,Summary!L$2),'BPC Data'!$E:$E,Summary!$D88,'BPC Data'!$B:$B,Summary!$C88)</f>
        <v>0</v>
      </c>
      <c r="M88" s="17">
        <f ca="1">SUMIFS(OFFSET('BPC Data'!$F:$F,0,Summary!M$2),'BPC Data'!$E:$E,Summary!$D88,'BPC Data'!$B:$B,Summary!$C88)</f>
        <v>0</v>
      </c>
      <c r="N88" s="18">
        <f ca="1">SUMIFS(OFFSET('BPC Data'!$F:$F,0,Summary!N$2),'BPC Data'!$E:$E,Summary!$D88,'BPC Data'!$B:$B,Summary!$C88)</f>
        <v>0</v>
      </c>
      <c r="O88" s="17">
        <f ca="1">SUMIFS(OFFSET('BPC Data'!$F:$F,0,Summary!O$2),'BPC Data'!$E:$E,Summary!$D88,'BPC Data'!$B:$B,Summary!$C88)</f>
        <v>0</v>
      </c>
      <c r="P88" s="18">
        <f ca="1">SUMIFS(OFFSET('BPC Data'!$F:$F,0,Summary!P$2),'BPC Data'!$E:$E,Summary!$D88,'BPC Data'!$B:$B,Summary!$C88)</f>
        <v>0</v>
      </c>
      <c r="Q88" s="17">
        <f ca="1">SUMIFS(OFFSET('BPC Data'!$F:$F,0,Summary!Q$2),'BPC Data'!$E:$E,Summary!$D88,'BPC Data'!$B:$B,Summary!$C88)</f>
        <v>0</v>
      </c>
      <c r="R88" s="18">
        <f ca="1">SUMIFS(OFFSET('BPC Data'!$F:$F,0,Summary!R$2),'BPC Data'!$E:$E,Summary!$D88,'BPC Data'!$B:$B,Summary!$C88)</f>
        <v>0</v>
      </c>
      <c r="S88" s="64">
        <f t="shared" ca="1" si="43"/>
        <v>0</v>
      </c>
      <c r="T88" s="65"/>
      <c r="U88"/>
      <c r="V88"/>
      <c r="W88"/>
      <c r="X88"/>
      <c r="Y88"/>
      <c r="Z88"/>
      <c r="AA88"/>
      <c r="AB88"/>
    </row>
    <row r="89" spans="1:28" s="15" customFormat="1" hidden="1" outlineLevel="1" x14ac:dyDescent="0.55000000000000004">
      <c r="A89" s="15">
        <f t="shared" si="49"/>
        <v>8</v>
      </c>
      <c r="B89"/>
      <c r="C89">
        <f>$F86</f>
        <v>0</v>
      </c>
      <c r="D89" s="3" t="str">
        <f t="shared" si="48"/>
        <v>T_REVENUES - Total Tenant Revenues</v>
      </c>
      <c r="E89"/>
      <c r="F89" s="22" t="str">
        <f>_xll.EVDES(D89)</f>
        <v>#Error, no current connection.</v>
      </c>
      <c r="G89" s="17">
        <f ca="1">SUMIFS(OFFSET('BPC Data'!$F:$F,0,Summary!G$2),'BPC Data'!$E:$E,Summary!$D89,'BPC Data'!$B:$B,Summary!$C89)</f>
        <v>0</v>
      </c>
      <c r="H89" s="18">
        <f ca="1">SUMIFS(OFFSET('BPC Data'!$F:$F,0,Summary!H$2),'BPC Data'!$E:$E,Summary!$D89,'BPC Data'!$B:$B,Summary!$C89)</f>
        <v>0</v>
      </c>
      <c r="I89" s="17">
        <f ca="1">SUMIFS(OFFSET('BPC Data'!$F:$F,0,Summary!I$2),'BPC Data'!$E:$E,Summary!$D89,'BPC Data'!$B:$B,Summary!$C89)</f>
        <v>0</v>
      </c>
      <c r="J89" s="18">
        <f ca="1">SUMIFS(OFFSET('BPC Data'!$F:$F,0,Summary!J$2),'BPC Data'!$E:$E,Summary!$D89,'BPC Data'!$B:$B,Summary!$C89)</f>
        <v>0</v>
      </c>
      <c r="K89" s="17">
        <f ca="1">SUMIFS(OFFSET('BPC Data'!$F:$F,0,Summary!K$2),'BPC Data'!$E:$E,Summary!$D89,'BPC Data'!$B:$B,Summary!$C89)</f>
        <v>0</v>
      </c>
      <c r="L89" s="18">
        <f ca="1">SUMIFS(OFFSET('BPC Data'!$F:$F,0,Summary!L$2),'BPC Data'!$E:$E,Summary!$D89,'BPC Data'!$B:$B,Summary!$C89)</f>
        <v>0</v>
      </c>
      <c r="M89" s="17">
        <f ca="1">SUMIFS(OFFSET('BPC Data'!$F:$F,0,Summary!M$2),'BPC Data'!$E:$E,Summary!$D89,'BPC Data'!$B:$B,Summary!$C89)</f>
        <v>0</v>
      </c>
      <c r="N89" s="18">
        <f ca="1">SUMIFS(OFFSET('BPC Data'!$F:$F,0,Summary!N$2),'BPC Data'!$E:$E,Summary!$D89,'BPC Data'!$B:$B,Summary!$C89)</f>
        <v>0</v>
      </c>
      <c r="O89" s="17">
        <f ca="1">SUMIFS(OFFSET('BPC Data'!$F:$F,0,Summary!O$2),'BPC Data'!$E:$E,Summary!$D89,'BPC Data'!$B:$B,Summary!$C89)</f>
        <v>0</v>
      </c>
      <c r="P89" s="18">
        <f ca="1">SUMIFS(OFFSET('BPC Data'!$F:$F,0,Summary!P$2),'BPC Data'!$E:$E,Summary!$D89,'BPC Data'!$B:$B,Summary!$C89)</f>
        <v>0</v>
      </c>
      <c r="Q89" s="17">
        <f ca="1">SUMIFS(OFFSET('BPC Data'!$F:$F,0,Summary!Q$2),'BPC Data'!$E:$E,Summary!$D89,'BPC Data'!$B:$B,Summary!$C89)</f>
        <v>0</v>
      </c>
      <c r="R89" s="18">
        <f ca="1">SUMIFS(OFFSET('BPC Data'!$F:$F,0,Summary!R$2),'BPC Data'!$E:$E,Summary!$D89,'BPC Data'!$B:$B,Summary!$C89)</f>
        <v>0</v>
      </c>
      <c r="S89" s="64">
        <f t="shared" ca="1" si="43"/>
        <v>0</v>
      </c>
      <c r="T89" s="65"/>
      <c r="U89"/>
      <c r="V89"/>
      <c r="W89"/>
      <c r="X89"/>
      <c r="Y89"/>
      <c r="Z89"/>
      <c r="AA89"/>
      <c r="AB89"/>
    </row>
    <row r="90" spans="1:28" s="15" customFormat="1" hidden="1" outlineLevel="1" x14ac:dyDescent="0.55000000000000004">
      <c r="A90" s="15">
        <f t="shared" si="49"/>
        <v>8</v>
      </c>
      <c r="B90"/>
      <c r="C90">
        <f>$F86</f>
        <v>0</v>
      </c>
      <c r="D90" s="3" t="str">
        <f t="shared" si="48"/>
        <v>T_OPEX - Tenant Operating Expenses</v>
      </c>
      <c r="E90"/>
      <c r="F90" s="22" t="str">
        <f>_xll.EVDES(D90)</f>
        <v>#Error, no current connection.</v>
      </c>
      <c r="G90" s="17">
        <f ca="1">SUMIFS(OFFSET('BPC Data'!$F:$F,0,Summary!G$2),'BPC Data'!$E:$E,Summary!$D90,'BPC Data'!$B:$B,Summary!$C90)</f>
        <v>0</v>
      </c>
      <c r="H90" s="18">
        <f ca="1">SUMIFS(OFFSET('BPC Data'!$F:$F,0,Summary!H$2),'BPC Data'!$E:$E,Summary!$D90,'BPC Data'!$B:$B,Summary!$C90)</f>
        <v>0</v>
      </c>
      <c r="I90" s="17">
        <f ca="1">SUMIFS(OFFSET('BPC Data'!$F:$F,0,Summary!I$2),'BPC Data'!$E:$E,Summary!$D90,'BPC Data'!$B:$B,Summary!$C90)</f>
        <v>0</v>
      </c>
      <c r="J90" s="18">
        <f ca="1">SUMIFS(OFFSET('BPC Data'!$F:$F,0,Summary!J$2),'BPC Data'!$E:$E,Summary!$D90,'BPC Data'!$B:$B,Summary!$C90)</f>
        <v>0</v>
      </c>
      <c r="K90" s="17">
        <f ca="1">SUMIFS(OFFSET('BPC Data'!$F:$F,0,Summary!K$2),'BPC Data'!$E:$E,Summary!$D90,'BPC Data'!$B:$B,Summary!$C90)</f>
        <v>0</v>
      </c>
      <c r="L90" s="18">
        <f ca="1">SUMIFS(OFFSET('BPC Data'!$F:$F,0,Summary!L$2),'BPC Data'!$E:$E,Summary!$D90,'BPC Data'!$B:$B,Summary!$C90)</f>
        <v>0</v>
      </c>
      <c r="M90" s="17">
        <f ca="1">SUMIFS(OFFSET('BPC Data'!$F:$F,0,Summary!M$2),'BPC Data'!$E:$E,Summary!$D90,'BPC Data'!$B:$B,Summary!$C90)</f>
        <v>0</v>
      </c>
      <c r="N90" s="18">
        <f ca="1">SUMIFS(OFFSET('BPC Data'!$F:$F,0,Summary!N$2),'BPC Data'!$E:$E,Summary!$D90,'BPC Data'!$B:$B,Summary!$C90)</f>
        <v>0</v>
      </c>
      <c r="O90" s="17">
        <f ca="1">SUMIFS(OFFSET('BPC Data'!$F:$F,0,Summary!O$2),'BPC Data'!$E:$E,Summary!$D90,'BPC Data'!$B:$B,Summary!$C90)</f>
        <v>0</v>
      </c>
      <c r="P90" s="18">
        <f ca="1">SUMIFS(OFFSET('BPC Data'!$F:$F,0,Summary!P$2),'BPC Data'!$E:$E,Summary!$D90,'BPC Data'!$B:$B,Summary!$C90)</f>
        <v>0</v>
      </c>
      <c r="Q90" s="17">
        <f ca="1">SUMIFS(OFFSET('BPC Data'!$F:$F,0,Summary!Q$2),'BPC Data'!$E:$E,Summary!$D90,'BPC Data'!$B:$B,Summary!$C90)</f>
        <v>0</v>
      </c>
      <c r="R90" s="18">
        <f ca="1">SUMIFS(OFFSET('BPC Data'!$F:$F,0,Summary!R$2),'BPC Data'!$E:$E,Summary!$D90,'BPC Data'!$B:$B,Summary!$C90)</f>
        <v>0</v>
      </c>
      <c r="S90" s="64">
        <f t="shared" ca="1" si="43"/>
        <v>0</v>
      </c>
      <c r="T90" s="65"/>
      <c r="U90"/>
      <c r="V90"/>
      <c r="W90"/>
      <c r="X90"/>
      <c r="Y90"/>
      <c r="Z90"/>
      <c r="AA90"/>
      <c r="AB90"/>
    </row>
    <row r="91" spans="1:28" s="15" customFormat="1" hidden="1" outlineLevel="1" x14ac:dyDescent="0.55000000000000004">
      <c r="A91" s="15">
        <f t="shared" si="49"/>
        <v>8</v>
      </c>
      <c r="B91"/>
      <c r="C91">
        <f>$F86</f>
        <v>0</v>
      </c>
      <c r="D91" s="3" t="str">
        <f t="shared" si="48"/>
        <v>T_BAD_DEBT - Tenant Bad Debt Expense</v>
      </c>
      <c r="E91"/>
      <c r="F91" s="22" t="str">
        <f>_xll.EVDES(D91)</f>
        <v>#Error, no current connection.</v>
      </c>
      <c r="G91" s="17">
        <f ca="1">SUMIFS(OFFSET('BPC Data'!$F:$F,0,Summary!G$2),'BPC Data'!$E:$E,Summary!$D91,'BPC Data'!$B:$B,Summary!$C91)</f>
        <v>0</v>
      </c>
      <c r="H91" s="18">
        <f ca="1">SUMIFS(OFFSET('BPC Data'!$F:$F,0,Summary!H$2),'BPC Data'!$E:$E,Summary!$D91,'BPC Data'!$B:$B,Summary!$C91)</f>
        <v>0</v>
      </c>
      <c r="I91" s="17">
        <f ca="1">SUMIFS(OFFSET('BPC Data'!$F:$F,0,Summary!I$2),'BPC Data'!$E:$E,Summary!$D91,'BPC Data'!$B:$B,Summary!$C91)</f>
        <v>0</v>
      </c>
      <c r="J91" s="18">
        <f ca="1">SUMIFS(OFFSET('BPC Data'!$F:$F,0,Summary!J$2),'BPC Data'!$E:$E,Summary!$D91,'BPC Data'!$B:$B,Summary!$C91)</f>
        <v>0</v>
      </c>
      <c r="K91" s="17">
        <f ca="1">SUMIFS(OFFSET('BPC Data'!$F:$F,0,Summary!K$2),'BPC Data'!$E:$E,Summary!$D91,'BPC Data'!$B:$B,Summary!$C91)</f>
        <v>0</v>
      </c>
      <c r="L91" s="18">
        <f ca="1">SUMIFS(OFFSET('BPC Data'!$F:$F,0,Summary!L$2),'BPC Data'!$E:$E,Summary!$D91,'BPC Data'!$B:$B,Summary!$C91)</f>
        <v>0</v>
      </c>
      <c r="M91" s="17">
        <f ca="1">SUMIFS(OFFSET('BPC Data'!$F:$F,0,Summary!M$2),'BPC Data'!$E:$E,Summary!$D91,'BPC Data'!$B:$B,Summary!$C91)</f>
        <v>0</v>
      </c>
      <c r="N91" s="18">
        <f ca="1">SUMIFS(OFFSET('BPC Data'!$F:$F,0,Summary!N$2),'BPC Data'!$E:$E,Summary!$D91,'BPC Data'!$B:$B,Summary!$C91)</f>
        <v>0</v>
      </c>
      <c r="O91" s="17">
        <f ca="1">SUMIFS(OFFSET('BPC Data'!$F:$F,0,Summary!O$2),'BPC Data'!$E:$E,Summary!$D91,'BPC Data'!$B:$B,Summary!$C91)</f>
        <v>0</v>
      </c>
      <c r="P91" s="18">
        <f ca="1">SUMIFS(OFFSET('BPC Data'!$F:$F,0,Summary!P$2),'BPC Data'!$E:$E,Summary!$D91,'BPC Data'!$B:$B,Summary!$C91)</f>
        <v>0</v>
      </c>
      <c r="Q91" s="17">
        <f ca="1">SUMIFS(OFFSET('BPC Data'!$F:$F,0,Summary!Q$2),'BPC Data'!$E:$E,Summary!$D91,'BPC Data'!$B:$B,Summary!$C91)</f>
        <v>0</v>
      </c>
      <c r="R91" s="18">
        <f ca="1">SUMIFS(OFFSET('BPC Data'!$F:$F,0,Summary!R$2),'BPC Data'!$E:$E,Summary!$D91,'BPC Data'!$B:$B,Summary!$C91)</f>
        <v>0</v>
      </c>
      <c r="S91" s="64">
        <f t="shared" ca="1" si="43"/>
        <v>0</v>
      </c>
      <c r="T91" s="65"/>
      <c r="U91"/>
      <c r="V91"/>
      <c r="W91"/>
      <c r="X91"/>
      <c r="Y91"/>
      <c r="Z91"/>
      <c r="AA91"/>
      <c r="AB91"/>
    </row>
    <row r="92" spans="1:28" s="15" customFormat="1" hidden="1" outlineLevel="1" x14ac:dyDescent="0.55000000000000004">
      <c r="A92" s="15">
        <f t="shared" si="49"/>
        <v>8</v>
      </c>
      <c r="B92"/>
      <c r="C92">
        <f>$F86</f>
        <v>0</v>
      </c>
      <c r="D92" s="2" t="str">
        <f t="shared" si="48"/>
        <v>T_EBITDARM - EBITDARM</v>
      </c>
      <c r="E92"/>
      <c r="F92" s="22" t="str">
        <f>_xll.EVDES(D92)</f>
        <v>#Error, no current connection.</v>
      </c>
      <c r="G92" s="17">
        <f ca="1">SUMIFS(OFFSET('BPC Data'!$F:$F,0,Summary!G$2),'BPC Data'!$E:$E,Summary!$D92,'BPC Data'!$B:$B,Summary!$C92)</f>
        <v>0</v>
      </c>
      <c r="H92" s="18">
        <f ca="1">SUMIFS(OFFSET('BPC Data'!$F:$F,0,Summary!H$2),'BPC Data'!$E:$E,Summary!$D92,'BPC Data'!$B:$B,Summary!$C92)</f>
        <v>0</v>
      </c>
      <c r="I92" s="17">
        <f ca="1">SUMIFS(OFFSET('BPC Data'!$F:$F,0,Summary!I$2),'BPC Data'!$E:$E,Summary!$D92,'BPC Data'!$B:$B,Summary!$C92)</f>
        <v>0</v>
      </c>
      <c r="J92" s="18">
        <f ca="1">SUMIFS(OFFSET('BPC Data'!$F:$F,0,Summary!J$2),'BPC Data'!$E:$E,Summary!$D92,'BPC Data'!$B:$B,Summary!$C92)</f>
        <v>0</v>
      </c>
      <c r="K92" s="17">
        <f ca="1">SUMIFS(OFFSET('BPC Data'!$F:$F,0,Summary!K$2),'BPC Data'!$E:$E,Summary!$D92,'BPC Data'!$B:$B,Summary!$C92)</f>
        <v>0</v>
      </c>
      <c r="L92" s="18">
        <f ca="1">SUMIFS(OFFSET('BPC Data'!$F:$F,0,Summary!L$2),'BPC Data'!$E:$E,Summary!$D92,'BPC Data'!$B:$B,Summary!$C92)</f>
        <v>0</v>
      </c>
      <c r="M92" s="17">
        <f ca="1">SUMIFS(OFFSET('BPC Data'!$F:$F,0,Summary!M$2),'BPC Data'!$E:$E,Summary!$D92,'BPC Data'!$B:$B,Summary!$C92)</f>
        <v>0</v>
      </c>
      <c r="N92" s="18">
        <f ca="1">SUMIFS(OFFSET('BPC Data'!$F:$F,0,Summary!N$2),'BPC Data'!$E:$E,Summary!$D92,'BPC Data'!$B:$B,Summary!$C92)</f>
        <v>0</v>
      </c>
      <c r="O92" s="17">
        <f ca="1">SUMIFS(OFFSET('BPC Data'!$F:$F,0,Summary!O$2),'BPC Data'!$E:$E,Summary!$D92,'BPC Data'!$B:$B,Summary!$C92)</f>
        <v>0</v>
      </c>
      <c r="P92" s="18">
        <f ca="1">SUMIFS(OFFSET('BPC Data'!$F:$F,0,Summary!P$2),'BPC Data'!$E:$E,Summary!$D92,'BPC Data'!$B:$B,Summary!$C92)</f>
        <v>0</v>
      </c>
      <c r="Q92" s="17">
        <f ca="1">SUMIFS(OFFSET('BPC Data'!$F:$F,0,Summary!Q$2),'BPC Data'!$E:$E,Summary!$D92,'BPC Data'!$B:$B,Summary!$C92)</f>
        <v>0</v>
      </c>
      <c r="R92" s="18">
        <f ca="1">SUMIFS(OFFSET('BPC Data'!$F:$F,0,Summary!R$2),'BPC Data'!$E:$E,Summary!$D92,'BPC Data'!$B:$B,Summary!$C92)</f>
        <v>0</v>
      </c>
      <c r="S92" s="64">
        <f t="shared" ca="1" si="43"/>
        <v>0</v>
      </c>
      <c r="T92" s="65"/>
      <c r="U92"/>
      <c r="V92"/>
      <c r="W92"/>
      <c r="X92"/>
      <c r="Y92"/>
      <c r="Z92"/>
      <c r="AA92"/>
      <c r="AB92"/>
    </row>
    <row r="93" spans="1:28" s="15" customFormat="1" hidden="1" outlineLevel="1" x14ac:dyDescent="0.55000000000000004">
      <c r="A93" s="15">
        <f t="shared" si="49"/>
        <v>8</v>
      </c>
      <c r="B93"/>
      <c r="C93">
        <f>$F86</f>
        <v>0</v>
      </c>
      <c r="D93" s="2" t="str">
        <f t="shared" si="48"/>
        <v>T_MGMT_FEE - Tenant Management Fee - Actual</v>
      </c>
      <c r="E93"/>
      <c r="F93" s="22" t="str">
        <f>_xll.EVDES(D93)</f>
        <v>#Error, no current connection.</v>
      </c>
      <c r="G93" s="17">
        <f ca="1">SUMIFS(OFFSET('BPC Data'!$F:$F,0,Summary!G$2),'BPC Data'!$E:$E,Summary!$D93,'BPC Data'!$B:$B,Summary!$C93)</f>
        <v>0</v>
      </c>
      <c r="H93" s="18">
        <f ca="1">SUMIFS(OFFSET('BPC Data'!$F:$F,0,Summary!H$2),'BPC Data'!$E:$E,Summary!$D93,'BPC Data'!$B:$B,Summary!$C93)</f>
        <v>0</v>
      </c>
      <c r="I93" s="17">
        <f ca="1">SUMIFS(OFFSET('BPC Data'!$F:$F,0,Summary!I$2),'BPC Data'!$E:$E,Summary!$D93,'BPC Data'!$B:$B,Summary!$C93)</f>
        <v>0</v>
      </c>
      <c r="J93" s="18">
        <f ca="1">SUMIFS(OFFSET('BPC Data'!$F:$F,0,Summary!J$2),'BPC Data'!$E:$E,Summary!$D93,'BPC Data'!$B:$B,Summary!$C93)</f>
        <v>0</v>
      </c>
      <c r="K93" s="17">
        <f ca="1">SUMIFS(OFFSET('BPC Data'!$F:$F,0,Summary!K$2),'BPC Data'!$E:$E,Summary!$D93,'BPC Data'!$B:$B,Summary!$C93)</f>
        <v>0</v>
      </c>
      <c r="L93" s="18">
        <f ca="1">SUMIFS(OFFSET('BPC Data'!$F:$F,0,Summary!L$2),'BPC Data'!$E:$E,Summary!$D93,'BPC Data'!$B:$B,Summary!$C93)</f>
        <v>0</v>
      </c>
      <c r="M93" s="17">
        <f ca="1">SUMIFS(OFFSET('BPC Data'!$F:$F,0,Summary!M$2),'BPC Data'!$E:$E,Summary!$D93,'BPC Data'!$B:$B,Summary!$C93)</f>
        <v>0</v>
      </c>
      <c r="N93" s="18">
        <f ca="1">SUMIFS(OFFSET('BPC Data'!$F:$F,0,Summary!N$2),'BPC Data'!$E:$E,Summary!$D93,'BPC Data'!$B:$B,Summary!$C93)</f>
        <v>0</v>
      </c>
      <c r="O93" s="17">
        <f ca="1">SUMIFS(OFFSET('BPC Data'!$F:$F,0,Summary!O$2),'BPC Data'!$E:$E,Summary!$D93,'BPC Data'!$B:$B,Summary!$C93)</f>
        <v>0</v>
      </c>
      <c r="P93" s="18">
        <f ca="1">SUMIFS(OFFSET('BPC Data'!$F:$F,0,Summary!P$2),'BPC Data'!$E:$E,Summary!$D93,'BPC Data'!$B:$B,Summary!$C93)</f>
        <v>0</v>
      </c>
      <c r="Q93" s="17">
        <f ca="1">SUMIFS(OFFSET('BPC Data'!$F:$F,0,Summary!Q$2),'BPC Data'!$E:$E,Summary!$D93,'BPC Data'!$B:$B,Summary!$C93)</f>
        <v>0</v>
      </c>
      <c r="R93" s="18">
        <f ca="1">SUMIFS(OFFSET('BPC Data'!$F:$F,0,Summary!R$2),'BPC Data'!$E:$E,Summary!$D93,'BPC Data'!$B:$B,Summary!$C93)</f>
        <v>0</v>
      </c>
      <c r="S93" s="64">
        <f t="shared" ca="1" si="43"/>
        <v>0</v>
      </c>
      <c r="T93" s="65"/>
      <c r="U93"/>
      <c r="V93"/>
      <c r="W93"/>
      <c r="X93"/>
      <c r="Y93"/>
      <c r="Z93"/>
      <c r="AA93"/>
      <c r="AB93"/>
    </row>
    <row r="94" spans="1:28" s="15" customFormat="1" hidden="1" outlineLevel="1" x14ac:dyDescent="0.55000000000000004">
      <c r="A94" s="15">
        <f t="shared" si="49"/>
        <v>8</v>
      </c>
      <c r="B94"/>
      <c r="C94">
        <f>$F86</f>
        <v>0</v>
      </c>
      <c r="D94" s="1" t="str">
        <f t="shared" si="48"/>
        <v>T_EBITDAR - EBITDAR</v>
      </c>
      <c r="E94"/>
      <c r="F94" s="22" t="str">
        <f>_xll.EVDES(D94)</f>
        <v>#Error, no current connection.</v>
      </c>
      <c r="G94" s="17">
        <f ca="1">SUMIFS(OFFSET('BPC Data'!$F:$F,0,Summary!G$2),'BPC Data'!$E:$E,Summary!$D94,'BPC Data'!$B:$B,Summary!$C94)</f>
        <v>0</v>
      </c>
      <c r="H94" s="18">
        <f ca="1">SUMIFS(OFFSET('BPC Data'!$F:$F,0,Summary!H$2),'BPC Data'!$E:$E,Summary!$D94,'BPC Data'!$B:$B,Summary!$C94)</f>
        <v>0</v>
      </c>
      <c r="I94" s="17">
        <f ca="1">SUMIFS(OFFSET('BPC Data'!$F:$F,0,Summary!I$2),'BPC Data'!$E:$E,Summary!$D94,'BPC Data'!$B:$B,Summary!$C94)</f>
        <v>0</v>
      </c>
      <c r="J94" s="18">
        <f ca="1">SUMIFS(OFFSET('BPC Data'!$F:$F,0,Summary!J$2),'BPC Data'!$E:$E,Summary!$D94,'BPC Data'!$B:$B,Summary!$C94)</f>
        <v>0</v>
      </c>
      <c r="K94" s="17">
        <f ca="1">SUMIFS(OFFSET('BPC Data'!$F:$F,0,Summary!K$2),'BPC Data'!$E:$E,Summary!$D94,'BPC Data'!$B:$B,Summary!$C94)</f>
        <v>0</v>
      </c>
      <c r="L94" s="18">
        <f ca="1">SUMIFS(OFFSET('BPC Data'!$F:$F,0,Summary!L$2),'BPC Data'!$E:$E,Summary!$D94,'BPC Data'!$B:$B,Summary!$C94)</f>
        <v>0</v>
      </c>
      <c r="M94" s="17">
        <f ca="1">SUMIFS(OFFSET('BPC Data'!$F:$F,0,Summary!M$2),'BPC Data'!$E:$E,Summary!$D94,'BPC Data'!$B:$B,Summary!$C94)</f>
        <v>0</v>
      </c>
      <c r="N94" s="18">
        <f ca="1">SUMIFS(OFFSET('BPC Data'!$F:$F,0,Summary!N$2),'BPC Data'!$E:$E,Summary!$D94,'BPC Data'!$B:$B,Summary!$C94)</f>
        <v>0</v>
      </c>
      <c r="O94" s="17">
        <f ca="1">SUMIFS(OFFSET('BPC Data'!$F:$F,0,Summary!O$2),'BPC Data'!$E:$E,Summary!$D94,'BPC Data'!$B:$B,Summary!$C94)</f>
        <v>0</v>
      </c>
      <c r="P94" s="18">
        <f ca="1">SUMIFS(OFFSET('BPC Data'!$F:$F,0,Summary!P$2),'BPC Data'!$E:$E,Summary!$D94,'BPC Data'!$B:$B,Summary!$C94)</f>
        <v>0</v>
      </c>
      <c r="Q94" s="17">
        <f ca="1">SUMIFS(OFFSET('BPC Data'!$F:$F,0,Summary!Q$2),'BPC Data'!$E:$E,Summary!$D94,'BPC Data'!$B:$B,Summary!$C94)</f>
        <v>0</v>
      </c>
      <c r="R94" s="18">
        <f ca="1">SUMIFS(OFFSET('BPC Data'!$F:$F,0,Summary!R$2),'BPC Data'!$E:$E,Summary!$D94,'BPC Data'!$B:$B,Summary!$C94)</f>
        <v>0</v>
      </c>
      <c r="S94" s="64">
        <f t="shared" ca="1" si="43"/>
        <v>0</v>
      </c>
      <c r="T94" s="65"/>
      <c r="U94"/>
      <c r="V94"/>
      <c r="W94"/>
      <c r="X94"/>
      <c r="Y94"/>
      <c r="Z94"/>
      <c r="AA94"/>
      <c r="AB94"/>
    </row>
    <row r="95" spans="1:28" s="15" customFormat="1" hidden="1" outlineLevel="1" x14ac:dyDescent="0.55000000000000004">
      <c r="A95" s="15">
        <f t="shared" si="49"/>
        <v>8</v>
      </c>
      <c r="B95"/>
      <c r="C95">
        <f>$F86</f>
        <v>0</v>
      </c>
      <c r="D95" s="1" t="str">
        <f t="shared" si="48"/>
        <v>T_RENT_EXP - Tenant Rent Expense</v>
      </c>
      <c r="E95"/>
      <c r="F95" s="22" t="str">
        <f>_xll.EVDES(D95)</f>
        <v>#Error, no current connection.</v>
      </c>
      <c r="G95" s="17">
        <f ca="1">SUMIFS(OFFSET('BPC Data'!$F:$F,0,Summary!G$2),'BPC Data'!$E:$E,Summary!$D95,'BPC Data'!$B:$B,Summary!$C95)</f>
        <v>0</v>
      </c>
      <c r="H95" s="18">
        <f ca="1">SUMIFS(OFFSET('BPC Data'!$F:$F,0,Summary!H$2),'BPC Data'!$E:$E,Summary!$D95,'BPC Data'!$B:$B,Summary!$C95)</f>
        <v>0</v>
      </c>
      <c r="I95" s="17">
        <f ca="1">SUMIFS(OFFSET('BPC Data'!$F:$F,0,Summary!I$2),'BPC Data'!$E:$E,Summary!$D95,'BPC Data'!$B:$B,Summary!$C95)</f>
        <v>0</v>
      </c>
      <c r="J95" s="18">
        <f ca="1">SUMIFS(OFFSET('BPC Data'!$F:$F,0,Summary!J$2),'BPC Data'!$E:$E,Summary!$D95,'BPC Data'!$B:$B,Summary!$C95)</f>
        <v>0</v>
      </c>
      <c r="K95" s="17">
        <f ca="1">SUMIFS(OFFSET('BPC Data'!$F:$F,0,Summary!K$2),'BPC Data'!$E:$E,Summary!$D95,'BPC Data'!$B:$B,Summary!$C95)</f>
        <v>0</v>
      </c>
      <c r="L95" s="18">
        <f ca="1">SUMIFS(OFFSET('BPC Data'!$F:$F,0,Summary!L$2),'BPC Data'!$E:$E,Summary!$D95,'BPC Data'!$B:$B,Summary!$C95)</f>
        <v>0</v>
      </c>
      <c r="M95" s="17">
        <f ca="1">SUMIFS(OFFSET('BPC Data'!$F:$F,0,Summary!M$2),'BPC Data'!$E:$E,Summary!$D95,'BPC Data'!$B:$B,Summary!$C95)</f>
        <v>0</v>
      </c>
      <c r="N95" s="18">
        <f ca="1">SUMIFS(OFFSET('BPC Data'!$F:$F,0,Summary!N$2),'BPC Data'!$E:$E,Summary!$D95,'BPC Data'!$B:$B,Summary!$C95)</f>
        <v>0</v>
      </c>
      <c r="O95" s="17">
        <f ca="1">SUMIFS(OFFSET('BPC Data'!$F:$F,0,Summary!O$2),'BPC Data'!$E:$E,Summary!$D95,'BPC Data'!$B:$B,Summary!$C95)</f>
        <v>0</v>
      </c>
      <c r="P95" s="18">
        <f ca="1">SUMIFS(OFFSET('BPC Data'!$F:$F,0,Summary!P$2),'BPC Data'!$E:$E,Summary!$D95,'BPC Data'!$B:$B,Summary!$C95)</f>
        <v>0</v>
      </c>
      <c r="Q95" s="17">
        <f ca="1">SUMIFS(OFFSET('BPC Data'!$F:$F,0,Summary!Q$2),'BPC Data'!$E:$E,Summary!$D95,'BPC Data'!$B:$B,Summary!$C95)</f>
        <v>0</v>
      </c>
      <c r="R95" s="18">
        <f ca="1">SUMIFS(OFFSET('BPC Data'!$F:$F,0,Summary!R$2),'BPC Data'!$E:$E,Summary!$D95,'BPC Data'!$B:$B,Summary!$C95)</f>
        <v>0</v>
      </c>
      <c r="S95" s="64">
        <f t="shared" ca="1" si="43"/>
        <v>0</v>
      </c>
      <c r="T95" s="65"/>
      <c r="U95"/>
      <c r="V95"/>
      <c r="W95"/>
      <c r="X95"/>
      <c r="Y95"/>
      <c r="Z95"/>
      <c r="AA95"/>
      <c r="AB95"/>
    </row>
    <row r="96" spans="1:28" s="15" customFormat="1" hidden="1" outlineLevel="1" x14ac:dyDescent="0.55000000000000004">
      <c r="A96" s="15">
        <f t="shared" si="49"/>
        <v>8</v>
      </c>
      <c r="B96"/>
      <c r="C96"/>
      <c r="D96" s="1" t="str">
        <f t="shared" si="48"/>
        <v>x</v>
      </c>
      <c r="E96"/>
      <c r="F96" s="22" t="s">
        <v>0</v>
      </c>
      <c r="G96" s="12" t="e">
        <f t="shared" ref="G96:M96" ca="1" si="50">G94/G95</f>
        <v>#DIV/0!</v>
      </c>
      <c r="H96" s="4" t="e">
        <f t="shared" ca="1" si="50"/>
        <v>#DIV/0!</v>
      </c>
      <c r="I96" s="12" t="e">
        <f t="shared" ca="1" si="50"/>
        <v>#DIV/0!</v>
      </c>
      <c r="J96" s="4" t="e">
        <f t="shared" ca="1" si="50"/>
        <v>#DIV/0!</v>
      </c>
      <c r="K96" s="12" t="e">
        <f t="shared" ca="1" si="50"/>
        <v>#DIV/0!</v>
      </c>
      <c r="L96" s="4" t="e">
        <f t="shared" ca="1" si="50"/>
        <v>#DIV/0!</v>
      </c>
      <c r="M96" s="12" t="e">
        <f t="shared" ca="1" si="50"/>
        <v>#DIV/0!</v>
      </c>
      <c r="N96" s="4" t="e">
        <f t="shared" ref="N96:O96" ca="1" si="51">N94/N95</f>
        <v>#DIV/0!</v>
      </c>
      <c r="O96" s="12" t="e">
        <f t="shared" ca="1" si="51"/>
        <v>#DIV/0!</v>
      </c>
      <c r="P96" s="4" t="e">
        <f t="shared" ref="P96:Q96" ca="1" si="52">P94/P95</f>
        <v>#DIV/0!</v>
      </c>
      <c r="Q96" s="12" t="e">
        <f t="shared" ca="1" si="52"/>
        <v>#DIV/0!</v>
      </c>
      <c r="R96" s="4" t="e">
        <f t="shared" ref="R96" ca="1" si="53">R94/R95</f>
        <v>#DIV/0!</v>
      </c>
      <c r="S96" s="64" t="e">
        <f t="shared" ca="1" si="43"/>
        <v>#DIV/0!</v>
      </c>
      <c r="T96" s="65"/>
      <c r="U96"/>
      <c r="V96"/>
      <c r="W96"/>
      <c r="X96"/>
      <c r="Y96"/>
      <c r="Z96"/>
      <c r="AA96"/>
      <c r="AB96"/>
    </row>
    <row r="97" spans="1:28" s="15" customFormat="1" hidden="1" outlineLevel="1" x14ac:dyDescent="0.55000000000000004">
      <c r="A97" s="15">
        <f>IF(AND(D97&lt;&gt;"",C97=""),A96+1,A96)</f>
        <v>9</v>
      </c>
      <c r="B97" s="5"/>
      <c r="C97" s="5"/>
      <c r="D97" s="5" t="str">
        <f t="shared" si="48"/>
        <v>x</v>
      </c>
      <c r="E97" s="5"/>
      <c r="F97" s="21">
        <f>INDEX(PropertyList!$D:$D,MATCH(Summary!$A97,PropertyList!$C:$C,0))</f>
        <v>0</v>
      </c>
      <c r="G97" s="11"/>
      <c r="H97" s="5"/>
      <c r="I97" s="11"/>
      <c r="J97" s="5"/>
      <c r="K97" s="11"/>
      <c r="L97" s="5"/>
      <c r="M97" s="11"/>
      <c r="N97" s="5"/>
      <c r="O97" s="11"/>
      <c r="P97" s="5"/>
      <c r="Q97" s="11"/>
      <c r="R97" s="5"/>
      <c r="S97" s="64">
        <f t="shared" si="43"/>
        <v>0</v>
      </c>
      <c r="T97" s="65"/>
      <c r="U97"/>
      <c r="V97"/>
      <c r="W97"/>
      <c r="X97"/>
      <c r="Y97"/>
      <c r="Z97"/>
      <c r="AA97"/>
      <c r="AB97"/>
    </row>
    <row r="98" spans="1:28" s="15" customFormat="1" hidden="1" outlineLevel="1" x14ac:dyDescent="0.55000000000000004">
      <c r="A98" s="15">
        <f>IF(AND(F98&lt;&gt;"",D98=""),A97+1,A97)</f>
        <v>9</v>
      </c>
      <c r="C98">
        <f>$F97</f>
        <v>0</v>
      </c>
      <c r="D98" s="3" t="str">
        <f t="shared" si="48"/>
        <v>PAY_PAT_DAYS - Total Payor Patient Days</v>
      </c>
      <c r="F98" s="22" t="str">
        <f>_xll.EVDES(D98)</f>
        <v>#Error, no current connection.</v>
      </c>
      <c r="G98" s="17">
        <f ca="1">SUMIFS(OFFSET('BPC Data'!$F:$F,0,Summary!G$2),'BPC Data'!$E:$E,Summary!$D98,'BPC Data'!$B:$B,Summary!$C98)</f>
        <v>0</v>
      </c>
      <c r="H98" s="18">
        <f ca="1">SUMIFS(OFFSET('BPC Data'!$F:$F,0,Summary!H$2),'BPC Data'!$E:$E,Summary!$D98,'BPC Data'!$B:$B,Summary!$C98)</f>
        <v>0</v>
      </c>
      <c r="I98" s="17">
        <f ca="1">SUMIFS(OFFSET('BPC Data'!$F:$F,0,Summary!I$2),'BPC Data'!$E:$E,Summary!$D98,'BPC Data'!$B:$B,Summary!$C98)</f>
        <v>0</v>
      </c>
      <c r="J98" s="18">
        <f ca="1">SUMIFS(OFFSET('BPC Data'!$F:$F,0,Summary!J$2),'BPC Data'!$E:$E,Summary!$D98,'BPC Data'!$B:$B,Summary!$C98)</f>
        <v>0</v>
      </c>
      <c r="K98" s="17">
        <f ca="1">SUMIFS(OFFSET('BPC Data'!$F:$F,0,Summary!K$2),'BPC Data'!$E:$E,Summary!$D98,'BPC Data'!$B:$B,Summary!$C98)</f>
        <v>0</v>
      </c>
      <c r="L98" s="18">
        <f ca="1">SUMIFS(OFFSET('BPC Data'!$F:$F,0,Summary!L$2),'BPC Data'!$E:$E,Summary!$D98,'BPC Data'!$B:$B,Summary!$C98)</f>
        <v>0</v>
      </c>
      <c r="M98" s="17">
        <f ca="1">SUMIFS(OFFSET('BPC Data'!$F:$F,0,Summary!M$2),'BPC Data'!$E:$E,Summary!$D98,'BPC Data'!$B:$B,Summary!$C98)</f>
        <v>0</v>
      </c>
      <c r="N98" s="18">
        <f ca="1">SUMIFS(OFFSET('BPC Data'!$F:$F,0,Summary!N$2),'BPC Data'!$E:$E,Summary!$D98,'BPC Data'!$B:$B,Summary!$C98)</f>
        <v>0</v>
      </c>
      <c r="O98" s="17">
        <f ca="1">SUMIFS(OFFSET('BPC Data'!$F:$F,0,Summary!O$2),'BPC Data'!$E:$E,Summary!$D98,'BPC Data'!$B:$B,Summary!$C98)</f>
        <v>0</v>
      </c>
      <c r="P98" s="18">
        <f ca="1">SUMIFS(OFFSET('BPC Data'!$F:$F,0,Summary!P$2),'BPC Data'!$E:$E,Summary!$D98,'BPC Data'!$B:$B,Summary!$C98)</f>
        <v>0</v>
      </c>
      <c r="Q98" s="17">
        <f ca="1">SUMIFS(OFFSET('BPC Data'!$F:$F,0,Summary!Q$2),'BPC Data'!$E:$E,Summary!$D98,'BPC Data'!$B:$B,Summary!$C98)</f>
        <v>0</v>
      </c>
      <c r="R98" s="18">
        <f ca="1">SUMIFS(OFFSET('BPC Data'!$F:$F,0,Summary!R$2),'BPC Data'!$E:$E,Summary!$D98,'BPC Data'!$B:$B,Summary!$C98)</f>
        <v>0</v>
      </c>
      <c r="S98" s="64">
        <f t="shared" ca="1" si="43"/>
        <v>0</v>
      </c>
      <c r="T98" s="65"/>
      <c r="U98"/>
      <c r="V98"/>
      <c r="W98"/>
      <c r="X98"/>
      <c r="Y98"/>
      <c r="Z98"/>
      <c r="AA98"/>
      <c r="AB98"/>
    </row>
    <row r="99" spans="1:28" s="15" customFormat="1" hidden="1" outlineLevel="1" x14ac:dyDescent="0.55000000000000004">
      <c r="A99" s="15">
        <f t="shared" ref="A99:A107" si="54">IF(AND(F99&lt;&gt;"",D99=""),A98+1,A98)</f>
        <v>9</v>
      </c>
      <c r="C99">
        <f>$F97</f>
        <v>0</v>
      </c>
      <c r="D99" s="3" t="str">
        <f t="shared" si="48"/>
        <v>A_BEDS_TOTAL - Total Available Beds</v>
      </c>
      <c r="F99" s="22" t="str">
        <f>_xll.EVDES(D99)</f>
        <v>#Error, no current connection.</v>
      </c>
      <c r="G99" s="17">
        <f ca="1">SUMIFS(OFFSET('BPC Data'!$F:$F,0,Summary!G$2),'BPC Data'!$E:$E,Summary!$D99,'BPC Data'!$B:$B,Summary!$C99)</f>
        <v>0</v>
      </c>
      <c r="H99" s="18">
        <f ca="1">SUMIFS(OFFSET('BPC Data'!$F:$F,0,Summary!H$2),'BPC Data'!$E:$E,Summary!$D99,'BPC Data'!$B:$B,Summary!$C99)</f>
        <v>0</v>
      </c>
      <c r="I99" s="17">
        <f ca="1">SUMIFS(OFFSET('BPC Data'!$F:$F,0,Summary!I$2),'BPC Data'!$E:$E,Summary!$D99,'BPC Data'!$B:$B,Summary!$C99)</f>
        <v>0</v>
      </c>
      <c r="J99" s="18">
        <f ca="1">SUMIFS(OFFSET('BPC Data'!$F:$F,0,Summary!J$2),'BPC Data'!$E:$E,Summary!$D99,'BPC Data'!$B:$B,Summary!$C99)</f>
        <v>0</v>
      </c>
      <c r="K99" s="17">
        <f ca="1">SUMIFS(OFFSET('BPC Data'!$F:$F,0,Summary!K$2),'BPC Data'!$E:$E,Summary!$D99,'BPC Data'!$B:$B,Summary!$C99)</f>
        <v>0</v>
      </c>
      <c r="L99" s="18">
        <f ca="1">SUMIFS(OFFSET('BPC Data'!$F:$F,0,Summary!L$2),'BPC Data'!$E:$E,Summary!$D99,'BPC Data'!$B:$B,Summary!$C99)</f>
        <v>0</v>
      </c>
      <c r="M99" s="17">
        <f ca="1">SUMIFS(OFFSET('BPC Data'!$F:$F,0,Summary!M$2),'BPC Data'!$E:$E,Summary!$D99,'BPC Data'!$B:$B,Summary!$C99)</f>
        <v>0</v>
      </c>
      <c r="N99" s="18">
        <f ca="1">SUMIFS(OFFSET('BPC Data'!$F:$F,0,Summary!N$2),'BPC Data'!$E:$E,Summary!$D99,'BPC Data'!$B:$B,Summary!$C99)</f>
        <v>0</v>
      </c>
      <c r="O99" s="17">
        <f ca="1">SUMIFS(OFFSET('BPC Data'!$F:$F,0,Summary!O$2),'BPC Data'!$E:$E,Summary!$D99,'BPC Data'!$B:$B,Summary!$C99)</f>
        <v>0</v>
      </c>
      <c r="P99" s="18">
        <f ca="1">SUMIFS(OFFSET('BPC Data'!$F:$F,0,Summary!P$2),'BPC Data'!$E:$E,Summary!$D99,'BPC Data'!$B:$B,Summary!$C99)</f>
        <v>0</v>
      </c>
      <c r="Q99" s="17">
        <f ca="1">SUMIFS(OFFSET('BPC Data'!$F:$F,0,Summary!Q$2),'BPC Data'!$E:$E,Summary!$D99,'BPC Data'!$B:$B,Summary!$C99)</f>
        <v>0</v>
      </c>
      <c r="R99" s="18">
        <f ca="1">SUMIFS(OFFSET('BPC Data'!$F:$F,0,Summary!R$2),'BPC Data'!$E:$E,Summary!$D99,'BPC Data'!$B:$B,Summary!$C99)</f>
        <v>0</v>
      </c>
      <c r="S99" s="64">
        <f t="shared" ca="1" si="43"/>
        <v>0</v>
      </c>
      <c r="T99" s="65"/>
      <c r="U99"/>
      <c r="V99"/>
      <c r="W99"/>
      <c r="X99"/>
      <c r="Y99"/>
      <c r="Z99"/>
      <c r="AA99"/>
      <c r="AB99"/>
    </row>
    <row r="100" spans="1:28" s="15" customFormat="1" hidden="1" outlineLevel="1" x14ac:dyDescent="0.55000000000000004">
      <c r="A100" s="15">
        <f t="shared" si="54"/>
        <v>9</v>
      </c>
      <c r="B100"/>
      <c r="C100">
        <f>$F97</f>
        <v>0</v>
      </c>
      <c r="D100" s="3" t="str">
        <f t="shared" si="48"/>
        <v>T_REVENUES - Total Tenant Revenues</v>
      </c>
      <c r="E100"/>
      <c r="F100" s="22" t="str">
        <f>_xll.EVDES(D100)</f>
        <v>#Error, no current connection.</v>
      </c>
      <c r="G100" s="17">
        <f ca="1">SUMIFS(OFFSET('BPC Data'!$F:$F,0,Summary!G$2),'BPC Data'!$E:$E,Summary!$D100,'BPC Data'!$B:$B,Summary!$C100)</f>
        <v>0</v>
      </c>
      <c r="H100" s="18">
        <f ca="1">SUMIFS(OFFSET('BPC Data'!$F:$F,0,Summary!H$2),'BPC Data'!$E:$E,Summary!$D100,'BPC Data'!$B:$B,Summary!$C100)</f>
        <v>0</v>
      </c>
      <c r="I100" s="17">
        <f ca="1">SUMIFS(OFFSET('BPC Data'!$F:$F,0,Summary!I$2),'BPC Data'!$E:$E,Summary!$D100,'BPC Data'!$B:$B,Summary!$C100)</f>
        <v>0</v>
      </c>
      <c r="J100" s="18">
        <f ca="1">SUMIFS(OFFSET('BPC Data'!$F:$F,0,Summary!J$2),'BPC Data'!$E:$E,Summary!$D100,'BPC Data'!$B:$B,Summary!$C100)</f>
        <v>0</v>
      </c>
      <c r="K100" s="17">
        <f ca="1">SUMIFS(OFFSET('BPC Data'!$F:$F,0,Summary!K$2),'BPC Data'!$E:$E,Summary!$D100,'BPC Data'!$B:$B,Summary!$C100)</f>
        <v>0</v>
      </c>
      <c r="L100" s="18">
        <f ca="1">SUMIFS(OFFSET('BPC Data'!$F:$F,0,Summary!L$2),'BPC Data'!$E:$E,Summary!$D100,'BPC Data'!$B:$B,Summary!$C100)</f>
        <v>0</v>
      </c>
      <c r="M100" s="17">
        <f ca="1">SUMIFS(OFFSET('BPC Data'!$F:$F,0,Summary!M$2),'BPC Data'!$E:$E,Summary!$D100,'BPC Data'!$B:$B,Summary!$C100)</f>
        <v>0</v>
      </c>
      <c r="N100" s="18">
        <f ca="1">SUMIFS(OFFSET('BPC Data'!$F:$F,0,Summary!N$2),'BPC Data'!$E:$E,Summary!$D100,'BPC Data'!$B:$B,Summary!$C100)</f>
        <v>0</v>
      </c>
      <c r="O100" s="17">
        <f ca="1">SUMIFS(OFFSET('BPC Data'!$F:$F,0,Summary!O$2),'BPC Data'!$E:$E,Summary!$D100,'BPC Data'!$B:$B,Summary!$C100)</f>
        <v>0</v>
      </c>
      <c r="P100" s="18">
        <f ca="1">SUMIFS(OFFSET('BPC Data'!$F:$F,0,Summary!P$2),'BPC Data'!$E:$E,Summary!$D100,'BPC Data'!$B:$B,Summary!$C100)</f>
        <v>0</v>
      </c>
      <c r="Q100" s="17">
        <f ca="1">SUMIFS(OFFSET('BPC Data'!$F:$F,0,Summary!Q$2),'BPC Data'!$E:$E,Summary!$D100,'BPC Data'!$B:$B,Summary!$C100)</f>
        <v>0</v>
      </c>
      <c r="R100" s="18">
        <f ca="1">SUMIFS(OFFSET('BPC Data'!$F:$F,0,Summary!R$2),'BPC Data'!$E:$E,Summary!$D100,'BPC Data'!$B:$B,Summary!$C100)</f>
        <v>0</v>
      </c>
      <c r="S100" s="64">
        <f t="shared" ca="1" si="43"/>
        <v>0</v>
      </c>
      <c r="T100" s="65"/>
      <c r="U100"/>
      <c r="V100"/>
      <c r="W100"/>
      <c r="X100"/>
      <c r="Y100"/>
      <c r="Z100"/>
      <c r="AA100"/>
      <c r="AB100"/>
    </row>
    <row r="101" spans="1:28" s="15" customFormat="1" hidden="1" outlineLevel="1" x14ac:dyDescent="0.55000000000000004">
      <c r="A101" s="15">
        <f t="shared" si="54"/>
        <v>9</v>
      </c>
      <c r="B101"/>
      <c r="C101">
        <f>$F97</f>
        <v>0</v>
      </c>
      <c r="D101" s="3" t="str">
        <f t="shared" si="48"/>
        <v>T_OPEX - Tenant Operating Expenses</v>
      </c>
      <c r="E101"/>
      <c r="F101" s="22" t="str">
        <f>_xll.EVDES(D101)</f>
        <v>#Error, no current connection.</v>
      </c>
      <c r="G101" s="17">
        <f ca="1">SUMIFS(OFFSET('BPC Data'!$F:$F,0,Summary!G$2),'BPC Data'!$E:$E,Summary!$D101,'BPC Data'!$B:$B,Summary!$C101)</f>
        <v>0</v>
      </c>
      <c r="H101" s="18">
        <f ca="1">SUMIFS(OFFSET('BPC Data'!$F:$F,0,Summary!H$2),'BPC Data'!$E:$E,Summary!$D101,'BPC Data'!$B:$B,Summary!$C101)</f>
        <v>0</v>
      </c>
      <c r="I101" s="17">
        <f ca="1">SUMIFS(OFFSET('BPC Data'!$F:$F,0,Summary!I$2),'BPC Data'!$E:$E,Summary!$D101,'BPC Data'!$B:$B,Summary!$C101)</f>
        <v>0</v>
      </c>
      <c r="J101" s="18">
        <f ca="1">SUMIFS(OFFSET('BPC Data'!$F:$F,0,Summary!J$2),'BPC Data'!$E:$E,Summary!$D101,'BPC Data'!$B:$B,Summary!$C101)</f>
        <v>0</v>
      </c>
      <c r="K101" s="17">
        <f ca="1">SUMIFS(OFFSET('BPC Data'!$F:$F,0,Summary!K$2),'BPC Data'!$E:$E,Summary!$D101,'BPC Data'!$B:$B,Summary!$C101)</f>
        <v>0</v>
      </c>
      <c r="L101" s="18">
        <f ca="1">SUMIFS(OFFSET('BPC Data'!$F:$F,0,Summary!L$2),'BPC Data'!$E:$E,Summary!$D101,'BPC Data'!$B:$B,Summary!$C101)</f>
        <v>0</v>
      </c>
      <c r="M101" s="17">
        <f ca="1">SUMIFS(OFFSET('BPC Data'!$F:$F,0,Summary!M$2),'BPC Data'!$E:$E,Summary!$D101,'BPC Data'!$B:$B,Summary!$C101)</f>
        <v>0</v>
      </c>
      <c r="N101" s="18">
        <f ca="1">SUMIFS(OFFSET('BPC Data'!$F:$F,0,Summary!N$2),'BPC Data'!$E:$E,Summary!$D101,'BPC Data'!$B:$B,Summary!$C101)</f>
        <v>0</v>
      </c>
      <c r="O101" s="17">
        <f ca="1">SUMIFS(OFFSET('BPC Data'!$F:$F,0,Summary!O$2),'BPC Data'!$E:$E,Summary!$D101,'BPC Data'!$B:$B,Summary!$C101)</f>
        <v>0</v>
      </c>
      <c r="P101" s="18">
        <f ca="1">SUMIFS(OFFSET('BPC Data'!$F:$F,0,Summary!P$2),'BPC Data'!$E:$E,Summary!$D101,'BPC Data'!$B:$B,Summary!$C101)</f>
        <v>0</v>
      </c>
      <c r="Q101" s="17">
        <f ca="1">SUMIFS(OFFSET('BPC Data'!$F:$F,0,Summary!Q$2),'BPC Data'!$E:$E,Summary!$D101,'BPC Data'!$B:$B,Summary!$C101)</f>
        <v>0</v>
      </c>
      <c r="R101" s="18">
        <f ca="1">SUMIFS(OFFSET('BPC Data'!$F:$F,0,Summary!R$2),'BPC Data'!$E:$E,Summary!$D101,'BPC Data'!$B:$B,Summary!$C101)</f>
        <v>0</v>
      </c>
      <c r="S101" s="64">
        <f t="shared" ca="1" si="43"/>
        <v>0</v>
      </c>
      <c r="T101" s="65"/>
      <c r="U101"/>
      <c r="V101"/>
      <c r="W101"/>
      <c r="X101"/>
      <c r="Y101"/>
      <c r="Z101"/>
      <c r="AA101"/>
      <c r="AB101"/>
    </row>
    <row r="102" spans="1:28" s="15" customFormat="1" hidden="1" outlineLevel="1" x14ac:dyDescent="0.55000000000000004">
      <c r="A102" s="15">
        <f t="shared" si="54"/>
        <v>9</v>
      </c>
      <c r="B102"/>
      <c r="C102">
        <f>$F97</f>
        <v>0</v>
      </c>
      <c r="D102" s="3" t="str">
        <f t="shared" si="48"/>
        <v>T_BAD_DEBT - Tenant Bad Debt Expense</v>
      </c>
      <c r="E102"/>
      <c r="F102" s="22" t="str">
        <f>_xll.EVDES(D102)</f>
        <v>#Error, no current connection.</v>
      </c>
      <c r="G102" s="17">
        <f ca="1">SUMIFS(OFFSET('BPC Data'!$F:$F,0,Summary!G$2),'BPC Data'!$E:$E,Summary!$D102,'BPC Data'!$B:$B,Summary!$C102)</f>
        <v>0</v>
      </c>
      <c r="H102" s="18">
        <f ca="1">SUMIFS(OFFSET('BPC Data'!$F:$F,0,Summary!H$2),'BPC Data'!$E:$E,Summary!$D102,'BPC Data'!$B:$B,Summary!$C102)</f>
        <v>0</v>
      </c>
      <c r="I102" s="17">
        <f ca="1">SUMIFS(OFFSET('BPC Data'!$F:$F,0,Summary!I$2),'BPC Data'!$E:$E,Summary!$D102,'BPC Data'!$B:$B,Summary!$C102)</f>
        <v>0</v>
      </c>
      <c r="J102" s="18">
        <f ca="1">SUMIFS(OFFSET('BPC Data'!$F:$F,0,Summary!J$2),'BPC Data'!$E:$E,Summary!$D102,'BPC Data'!$B:$B,Summary!$C102)</f>
        <v>0</v>
      </c>
      <c r="K102" s="17">
        <f ca="1">SUMIFS(OFFSET('BPC Data'!$F:$F,0,Summary!K$2),'BPC Data'!$E:$E,Summary!$D102,'BPC Data'!$B:$B,Summary!$C102)</f>
        <v>0</v>
      </c>
      <c r="L102" s="18">
        <f ca="1">SUMIFS(OFFSET('BPC Data'!$F:$F,0,Summary!L$2),'BPC Data'!$E:$E,Summary!$D102,'BPC Data'!$B:$B,Summary!$C102)</f>
        <v>0</v>
      </c>
      <c r="M102" s="17">
        <f ca="1">SUMIFS(OFFSET('BPC Data'!$F:$F,0,Summary!M$2),'BPC Data'!$E:$E,Summary!$D102,'BPC Data'!$B:$B,Summary!$C102)</f>
        <v>0</v>
      </c>
      <c r="N102" s="18">
        <f ca="1">SUMIFS(OFFSET('BPC Data'!$F:$F,0,Summary!N$2),'BPC Data'!$E:$E,Summary!$D102,'BPC Data'!$B:$B,Summary!$C102)</f>
        <v>0</v>
      </c>
      <c r="O102" s="17">
        <f ca="1">SUMIFS(OFFSET('BPC Data'!$F:$F,0,Summary!O$2),'BPC Data'!$E:$E,Summary!$D102,'BPC Data'!$B:$B,Summary!$C102)</f>
        <v>0</v>
      </c>
      <c r="P102" s="18">
        <f ca="1">SUMIFS(OFFSET('BPC Data'!$F:$F,0,Summary!P$2),'BPC Data'!$E:$E,Summary!$D102,'BPC Data'!$B:$B,Summary!$C102)</f>
        <v>0</v>
      </c>
      <c r="Q102" s="17">
        <f ca="1">SUMIFS(OFFSET('BPC Data'!$F:$F,0,Summary!Q$2),'BPC Data'!$E:$E,Summary!$D102,'BPC Data'!$B:$B,Summary!$C102)</f>
        <v>0</v>
      </c>
      <c r="R102" s="18">
        <f ca="1">SUMIFS(OFFSET('BPC Data'!$F:$F,0,Summary!R$2),'BPC Data'!$E:$E,Summary!$D102,'BPC Data'!$B:$B,Summary!$C102)</f>
        <v>0</v>
      </c>
      <c r="S102" s="64">
        <f t="shared" ca="1" si="43"/>
        <v>0</v>
      </c>
      <c r="T102" s="65"/>
      <c r="U102"/>
      <c r="V102"/>
      <c r="W102"/>
      <c r="X102"/>
      <c r="Y102"/>
      <c r="Z102"/>
      <c r="AA102"/>
      <c r="AB102"/>
    </row>
    <row r="103" spans="1:28" s="15" customFormat="1" hidden="1" outlineLevel="1" x14ac:dyDescent="0.55000000000000004">
      <c r="A103" s="15">
        <f t="shared" si="54"/>
        <v>9</v>
      </c>
      <c r="B103"/>
      <c r="C103">
        <f>$F97</f>
        <v>0</v>
      </c>
      <c r="D103" s="2" t="str">
        <f t="shared" si="48"/>
        <v>T_EBITDARM - EBITDARM</v>
      </c>
      <c r="E103"/>
      <c r="F103" s="22" t="str">
        <f>_xll.EVDES(D103)</f>
        <v>#Error, no current connection.</v>
      </c>
      <c r="G103" s="17">
        <f ca="1">SUMIFS(OFFSET('BPC Data'!$F:$F,0,Summary!G$2),'BPC Data'!$E:$E,Summary!$D103,'BPC Data'!$B:$B,Summary!$C103)</f>
        <v>0</v>
      </c>
      <c r="H103" s="18">
        <f ca="1">SUMIFS(OFFSET('BPC Data'!$F:$F,0,Summary!H$2),'BPC Data'!$E:$E,Summary!$D103,'BPC Data'!$B:$B,Summary!$C103)</f>
        <v>0</v>
      </c>
      <c r="I103" s="17">
        <f ca="1">SUMIFS(OFFSET('BPC Data'!$F:$F,0,Summary!I$2),'BPC Data'!$E:$E,Summary!$D103,'BPC Data'!$B:$B,Summary!$C103)</f>
        <v>0</v>
      </c>
      <c r="J103" s="18">
        <f ca="1">SUMIFS(OFFSET('BPC Data'!$F:$F,0,Summary!J$2),'BPC Data'!$E:$E,Summary!$D103,'BPC Data'!$B:$B,Summary!$C103)</f>
        <v>0</v>
      </c>
      <c r="K103" s="17">
        <f ca="1">SUMIFS(OFFSET('BPC Data'!$F:$F,0,Summary!K$2),'BPC Data'!$E:$E,Summary!$D103,'BPC Data'!$B:$B,Summary!$C103)</f>
        <v>0</v>
      </c>
      <c r="L103" s="18">
        <f ca="1">SUMIFS(OFFSET('BPC Data'!$F:$F,0,Summary!L$2),'BPC Data'!$E:$E,Summary!$D103,'BPC Data'!$B:$B,Summary!$C103)</f>
        <v>0</v>
      </c>
      <c r="M103" s="17">
        <f ca="1">SUMIFS(OFFSET('BPC Data'!$F:$F,0,Summary!M$2),'BPC Data'!$E:$E,Summary!$D103,'BPC Data'!$B:$B,Summary!$C103)</f>
        <v>0</v>
      </c>
      <c r="N103" s="18">
        <f ca="1">SUMIFS(OFFSET('BPC Data'!$F:$F,0,Summary!N$2),'BPC Data'!$E:$E,Summary!$D103,'BPC Data'!$B:$B,Summary!$C103)</f>
        <v>0</v>
      </c>
      <c r="O103" s="17">
        <f ca="1">SUMIFS(OFFSET('BPC Data'!$F:$F,0,Summary!O$2),'BPC Data'!$E:$E,Summary!$D103,'BPC Data'!$B:$B,Summary!$C103)</f>
        <v>0</v>
      </c>
      <c r="P103" s="18">
        <f ca="1">SUMIFS(OFFSET('BPC Data'!$F:$F,0,Summary!P$2),'BPC Data'!$E:$E,Summary!$D103,'BPC Data'!$B:$B,Summary!$C103)</f>
        <v>0</v>
      </c>
      <c r="Q103" s="17">
        <f ca="1">SUMIFS(OFFSET('BPC Data'!$F:$F,0,Summary!Q$2),'BPC Data'!$E:$E,Summary!$D103,'BPC Data'!$B:$B,Summary!$C103)</f>
        <v>0</v>
      </c>
      <c r="R103" s="18">
        <f ca="1">SUMIFS(OFFSET('BPC Data'!$F:$F,0,Summary!R$2),'BPC Data'!$E:$E,Summary!$D103,'BPC Data'!$B:$B,Summary!$C103)</f>
        <v>0</v>
      </c>
      <c r="S103" s="64">
        <f t="shared" ca="1" si="43"/>
        <v>0</v>
      </c>
      <c r="T103" s="65"/>
      <c r="U103"/>
      <c r="V103"/>
      <c r="W103"/>
      <c r="X103"/>
      <c r="Y103"/>
      <c r="Z103"/>
      <c r="AA103"/>
      <c r="AB103"/>
    </row>
    <row r="104" spans="1:28" s="15" customFormat="1" hidden="1" outlineLevel="1" x14ac:dyDescent="0.55000000000000004">
      <c r="A104" s="15">
        <f t="shared" si="54"/>
        <v>9</v>
      </c>
      <c r="B104"/>
      <c r="C104">
        <f>$F97</f>
        <v>0</v>
      </c>
      <c r="D104" s="2" t="str">
        <f t="shared" si="48"/>
        <v>T_MGMT_FEE - Tenant Management Fee - Actual</v>
      </c>
      <c r="E104"/>
      <c r="F104" s="22" t="str">
        <f>_xll.EVDES(D104)</f>
        <v>#Error, no current connection.</v>
      </c>
      <c r="G104" s="17">
        <f ca="1">SUMIFS(OFFSET('BPC Data'!$F:$F,0,Summary!G$2),'BPC Data'!$E:$E,Summary!$D104,'BPC Data'!$B:$B,Summary!$C104)</f>
        <v>0</v>
      </c>
      <c r="H104" s="18">
        <f ca="1">SUMIFS(OFFSET('BPC Data'!$F:$F,0,Summary!H$2),'BPC Data'!$E:$E,Summary!$D104,'BPC Data'!$B:$B,Summary!$C104)</f>
        <v>0</v>
      </c>
      <c r="I104" s="17">
        <f ca="1">SUMIFS(OFFSET('BPC Data'!$F:$F,0,Summary!I$2),'BPC Data'!$E:$E,Summary!$D104,'BPC Data'!$B:$B,Summary!$C104)</f>
        <v>0</v>
      </c>
      <c r="J104" s="18">
        <f ca="1">SUMIFS(OFFSET('BPC Data'!$F:$F,0,Summary!J$2),'BPC Data'!$E:$E,Summary!$D104,'BPC Data'!$B:$B,Summary!$C104)</f>
        <v>0</v>
      </c>
      <c r="K104" s="17">
        <f ca="1">SUMIFS(OFFSET('BPC Data'!$F:$F,0,Summary!K$2),'BPC Data'!$E:$E,Summary!$D104,'BPC Data'!$B:$B,Summary!$C104)</f>
        <v>0</v>
      </c>
      <c r="L104" s="18">
        <f ca="1">SUMIFS(OFFSET('BPC Data'!$F:$F,0,Summary!L$2),'BPC Data'!$E:$E,Summary!$D104,'BPC Data'!$B:$B,Summary!$C104)</f>
        <v>0</v>
      </c>
      <c r="M104" s="17">
        <f ca="1">SUMIFS(OFFSET('BPC Data'!$F:$F,0,Summary!M$2),'BPC Data'!$E:$E,Summary!$D104,'BPC Data'!$B:$B,Summary!$C104)</f>
        <v>0</v>
      </c>
      <c r="N104" s="18">
        <f ca="1">SUMIFS(OFFSET('BPC Data'!$F:$F,0,Summary!N$2),'BPC Data'!$E:$E,Summary!$D104,'BPC Data'!$B:$B,Summary!$C104)</f>
        <v>0</v>
      </c>
      <c r="O104" s="17">
        <f ca="1">SUMIFS(OFFSET('BPC Data'!$F:$F,0,Summary!O$2),'BPC Data'!$E:$E,Summary!$D104,'BPC Data'!$B:$B,Summary!$C104)</f>
        <v>0</v>
      </c>
      <c r="P104" s="18">
        <f ca="1">SUMIFS(OFFSET('BPC Data'!$F:$F,0,Summary!P$2),'BPC Data'!$E:$E,Summary!$D104,'BPC Data'!$B:$B,Summary!$C104)</f>
        <v>0</v>
      </c>
      <c r="Q104" s="17">
        <f ca="1">SUMIFS(OFFSET('BPC Data'!$F:$F,0,Summary!Q$2),'BPC Data'!$E:$E,Summary!$D104,'BPC Data'!$B:$B,Summary!$C104)</f>
        <v>0</v>
      </c>
      <c r="R104" s="18">
        <f ca="1">SUMIFS(OFFSET('BPC Data'!$F:$F,0,Summary!R$2),'BPC Data'!$E:$E,Summary!$D104,'BPC Data'!$B:$B,Summary!$C104)</f>
        <v>0</v>
      </c>
      <c r="S104" s="64">
        <f t="shared" ca="1" si="43"/>
        <v>0</v>
      </c>
      <c r="T104" s="65"/>
      <c r="U104"/>
      <c r="V104"/>
      <c r="W104"/>
      <c r="X104"/>
      <c r="Y104"/>
      <c r="Z104"/>
      <c r="AA104"/>
      <c r="AB104"/>
    </row>
    <row r="105" spans="1:28" s="15" customFormat="1" hidden="1" outlineLevel="1" x14ac:dyDescent="0.55000000000000004">
      <c r="A105" s="15">
        <f t="shared" si="54"/>
        <v>9</v>
      </c>
      <c r="B105"/>
      <c r="C105">
        <f>$F97</f>
        <v>0</v>
      </c>
      <c r="D105" s="1" t="str">
        <f t="shared" si="48"/>
        <v>T_EBITDAR - EBITDAR</v>
      </c>
      <c r="E105"/>
      <c r="F105" s="22" t="str">
        <f>_xll.EVDES(D105)</f>
        <v>#Error, no current connection.</v>
      </c>
      <c r="G105" s="17">
        <f ca="1">SUMIFS(OFFSET('BPC Data'!$F:$F,0,Summary!G$2),'BPC Data'!$E:$E,Summary!$D105,'BPC Data'!$B:$B,Summary!$C105)</f>
        <v>0</v>
      </c>
      <c r="H105" s="18">
        <f ca="1">SUMIFS(OFFSET('BPC Data'!$F:$F,0,Summary!H$2),'BPC Data'!$E:$E,Summary!$D105,'BPC Data'!$B:$B,Summary!$C105)</f>
        <v>0</v>
      </c>
      <c r="I105" s="17">
        <f ca="1">SUMIFS(OFFSET('BPC Data'!$F:$F,0,Summary!I$2),'BPC Data'!$E:$E,Summary!$D105,'BPC Data'!$B:$B,Summary!$C105)</f>
        <v>0</v>
      </c>
      <c r="J105" s="18">
        <f ca="1">SUMIFS(OFFSET('BPC Data'!$F:$F,0,Summary!J$2),'BPC Data'!$E:$E,Summary!$D105,'BPC Data'!$B:$B,Summary!$C105)</f>
        <v>0</v>
      </c>
      <c r="K105" s="17">
        <f ca="1">SUMIFS(OFFSET('BPC Data'!$F:$F,0,Summary!K$2),'BPC Data'!$E:$E,Summary!$D105,'BPC Data'!$B:$B,Summary!$C105)</f>
        <v>0</v>
      </c>
      <c r="L105" s="18">
        <f ca="1">SUMIFS(OFFSET('BPC Data'!$F:$F,0,Summary!L$2),'BPC Data'!$E:$E,Summary!$D105,'BPC Data'!$B:$B,Summary!$C105)</f>
        <v>0</v>
      </c>
      <c r="M105" s="17">
        <f ca="1">SUMIFS(OFFSET('BPC Data'!$F:$F,0,Summary!M$2),'BPC Data'!$E:$E,Summary!$D105,'BPC Data'!$B:$B,Summary!$C105)</f>
        <v>0</v>
      </c>
      <c r="N105" s="18">
        <f ca="1">SUMIFS(OFFSET('BPC Data'!$F:$F,0,Summary!N$2),'BPC Data'!$E:$E,Summary!$D105,'BPC Data'!$B:$B,Summary!$C105)</f>
        <v>0</v>
      </c>
      <c r="O105" s="17">
        <f ca="1">SUMIFS(OFFSET('BPC Data'!$F:$F,0,Summary!O$2),'BPC Data'!$E:$E,Summary!$D105,'BPC Data'!$B:$B,Summary!$C105)</f>
        <v>0</v>
      </c>
      <c r="P105" s="18">
        <f ca="1">SUMIFS(OFFSET('BPC Data'!$F:$F,0,Summary!P$2),'BPC Data'!$E:$E,Summary!$D105,'BPC Data'!$B:$B,Summary!$C105)</f>
        <v>0</v>
      </c>
      <c r="Q105" s="17">
        <f ca="1">SUMIFS(OFFSET('BPC Data'!$F:$F,0,Summary!Q$2),'BPC Data'!$E:$E,Summary!$D105,'BPC Data'!$B:$B,Summary!$C105)</f>
        <v>0</v>
      </c>
      <c r="R105" s="18">
        <f ca="1">SUMIFS(OFFSET('BPC Data'!$F:$F,0,Summary!R$2),'BPC Data'!$E:$E,Summary!$D105,'BPC Data'!$B:$B,Summary!$C105)</f>
        <v>0</v>
      </c>
      <c r="S105" s="64">
        <f t="shared" ca="1" si="43"/>
        <v>0</v>
      </c>
      <c r="T105" s="65"/>
      <c r="U105"/>
      <c r="V105"/>
      <c r="W105"/>
      <c r="X105"/>
      <c r="Y105"/>
      <c r="Z105"/>
      <c r="AA105"/>
      <c r="AB105"/>
    </row>
    <row r="106" spans="1:28" s="15" customFormat="1" hidden="1" outlineLevel="1" x14ac:dyDescent="0.55000000000000004">
      <c r="A106" s="15">
        <f t="shared" si="54"/>
        <v>9</v>
      </c>
      <c r="B106"/>
      <c r="C106">
        <f>$F97</f>
        <v>0</v>
      </c>
      <c r="D106" s="1" t="str">
        <f t="shared" si="48"/>
        <v>T_RENT_EXP - Tenant Rent Expense</v>
      </c>
      <c r="E106"/>
      <c r="F106" s="22" t="str">
        <f>_xll.EVDES(D106)</f>
        <v>#Error, no current connection.</v>
      </c>
      <c r="G106" s="17">
        <f ca="1">SUMIFS(OFFSET('BPC Data'!$F:$F,0,Summary!G$2),'BPC Data'!$E:$E,Summary!$D106,'BPC Data'!$B:$B,Summary!$C106)</f>
        <v>0</v>
      </c>
      <c r="H106" s="18">
        <f ca="1">SUMIFS(OFFSET('BPC Data'!$F:$F,0,Summary!H$2),'BPC Data'!$E:$E,Summary!$D106,'BPC Data'!$B:$B,Summary!$C106)</f>
        <v>0</v>
      </c>
      <c r="I106" s="17">
        <f ca="1">SUMIFS(OFFSET('BPC Data'!$F:$F,0,Summary!I$2),'BPC Data'!$E:$E,Summary!$D106,'BPC Data'!$B:$B,Summary!$C106)</f>
        <v>0</v>
      </c>
      <c r="J106" s="18">
        <f ca="1">SUMIFS(OFFSET('BPC Data'!$F:$F,0,Summary!J$2),'BPC Data'!$E:$E,Summary!$D106,'BPC Data'!$B:$B,Summary!$C106)</f>
        <v>0</v>
      </c>
      <c r="K106" s="17">
        <f ca="1">SUMIFS(OFFSET('BPC Data'!$F:$F,0,Summary!K$2),'BPC Data'!$E:$E,Summary!$D106,'BPC Data'!$B:$B,Summary!$C106)</f>
        <v>0</v>
      </c>
      <c r="L106" s="18">
        <f ca="1">SUMIFS(OFFSET('BPC Data'!$F:$F,0,Summary!L$2),'BPC Data'!$E:$E,Summary!$D106,'BPC Data'!$B:$B,Summary!$C106)</f>
        <v>0</v>
      </c>
      <c r="M106" s="17">
        <f ca="1">SUMIFS(OFFSET('BPC Data'!$F:$F,0,Summary!M$2),'BPC Data'!$E:$E,Summary!$D106,'BPC Data'!$B:$B,Summary!$C106)</f>
        <v>0</v>
      </c>
      <c r="N106" s="18">
        <f ca="1">SUMIFS(OFFSET('BPC Data'!$F:$F,0,Summary!N$2),'BPC Data'!$E:$E,Summary!$D106,'BPC Data'!$B:$B,Summary!$C106)</f>
        <v>0</v>
      </c>
      <c r="O106" s="17">
        <f ca="1">SUMIFS(OFFSET('BPC Data'!$F:$F,0,Summary!O$2),'BPC Data'!$E:$E,Summary!$D106,'BPC Data'!$B:$B,Summary!$C106)</f>
        <v>0</v>
      </c>
      <c r="P106" s="18">
        <f ca="1">SUMIFS(OFFSET('BPC Data'!$F:$F,0,Summary!P$2),'BPC Data'!$E:$E,Summary!$D106,'BPC Data'!$B:$B,Summary!$C106)</f>
        <v>0</v>
      </c>
      <c r="Q106" s="17">
        <f ca="1">SUMIFS(OFFSET('BPC Data'!$F:$F,0,Summary!Q$2),'BPC Data'!$E:$E,Summary!$D106,'BPC Data'!$B:$B,Summary!$C106)</f>
        <v>0</v>
      </c>
      <c r="R106" s="18">
        <f ca="1">SUMIFS(OFFSET('BPC Data'!$F:$F,0,Summary!R$2),'BPC Data'!$E:$E,Summary!$D106,'BPC Data'!$B:$B,Summary!$C106)</f>
        <v>0</v>
      </c>
      <c r="S106" s="64">
        <f t="shared" ca="1" si="43"/>
        <v>0</v>
      </c>
      <c r="T106" s="65"/>
      <c r="U106"/>
      <c r="V106"/>
      <c r="W106"/>
      <c r="X106"/>
      <c r="Y106"/>
      <c r="Z106"/>
      <c r="AA106"/>
      <c r="AB106"/>
    </row>
    <row r="107" spans="1:28" s="15" customFormat="1" hidden="1" outlineLevel="1" x14ac:dyDescent="0.55000000000000004">
      <c r="A107" s="15">
        <f t="shared" si="54"/>
        <v>9</v>
      </c>
      <c r="B107"/>
      <c r="C107"/>
      <c r="D107" s="1" t="str">
        <f t="shared" si="48"/>
        <v>x</v>
      </c>
      <c r="E107"/>
      <c r="F107" s="22" t="s">
        <v>0</v>
      </c>
      <c r="G107" s="12" t="e">
        <f t="shared" ref="G107:M107" ca="1" si="55">G105/G106</f>
        <v>#DIV/0!</v>
      </c>
      <c r="H107" s="4" t="e">
        <f t="shared" ca="1" si="55"/>
        <v>#DIV/0!</v>
      </c>
      <c r="I107" s="12" t="e">
        <f t="shared" ca="1" si="55"/>
        <v>#DIV/0!</v>
      </c>
      <c r="J107" s="4" t="e">
        <f t="shared" ca="1" si="55"/>
        <v>#DIV/0!</v>
      </c>
      <c r="K107" s="12" t="e">
        <f t="shared" ca="1" si="55"/>
        <v>#DIV/0!</v>
      </c>
      <c r="L107" s="4" t="e">
        <f t="shared" ca="1" si="55"/>
        <v>#DIV/0!</v>
      </c>
      <c r="M107" s="12" t="e">
        <f t="shared" ca="1" si="55"/>
        <v>#DIV/0!</v>
      </c>
      <c r="N107" s="4" t="e">
        <f t="shared" ref="N107:O107" ca="1" si="56">N105/N106</f>
        <v>#DIV/0!</v>
      </c>
      <c r="O107" s="12" t="e">
        <f t="shared" ca="1" si="56"/>
        <v>#DIV/0!</v>
      </c>
      <c r="P107" s="4" t="e">
        <f t="shared" ref="P107:Q107" ca="1" si="57">P105/P106</f>
        <v>#DIV/0!</v>
      </c>
      <c r="Q107" s="12" t="e">
        <f t="shared" ca="1" si="57"/>
        <v>#DIV/0!</v>
      </c>
      <c r="R107" s="4" t="e">
        <f t="shared" ref="R107" ca="1" si="58">R105/R106</f>
        <v>#DIV/0!</v>
      </c>
      <c r="S107" s="64" t="e">
        <f t="shared" ca="1" si="43"/>
        <v>#DIV/0!</v>
      </c>
      <c r="T107" s="65"/>
      <c r="U107"/>
      <c r="V107"/>
      <c r="W107"/>
      <c r="X107"/>
      <c r="Y107"/>
      <c r="Z107"/>
      <c r="AA107"/>
      <c r="AB107"/>
    </row>
    <row r="108" spans="1:28" s="15" customFormat="1" hidden="1" outlineLevel="1" x14ac:dyDescent="0.55000000000000004">
      <c r="A108" s="15">
        <f>IF(AND(D108&lt;&gt;"",C108=""),A107+1,A107)</f>
        <v>10</v>
      </c>
      <c r="B108" s="5"/>
      <c r="C108" s="5"/>
      <c r="D108" s="5" t="str">
        <f t="shared" si="48"/>
        <v>x</v>
      </c>
      <c r="E108" s="5"/>
      <c r="F108" s="21">
        <f>INDEX(PropertyList!$D:$D,MATCH(Summary!$A108,PropertyList!$C:$C,0))</f>
        <v>0</v>
      </c>
      <c r="G108" s="11"/>
      <c r="H108" s="5"/>
      <c r="I108" s="11"/>
      <c r="J108" s="5"/>
      <c r="K108" s="11"/>
      <c r="L108" s="5"/>
      <c r="M108" s="11"/>
      <c r="N108" s="5"/>
      <c r="O108" s="11"/>
      <c r="P108" s="5"/>
      <c r="Q108" s="11"/>
      <c r="R108" s="5"/>
      <c r="S108" s="64">
        <f t="shared" si="43"/>
        <v>0</v>
      </c>
      <c r="T108" s="65"/>
      <c r="U108"/>
      <c r="V108"/>
      <c r="W108"/>
      <c r="X108"/>
      <c r="Y108"/>
      <c r="Z108"/>
      <c r="AA108"/>
      <c r="AB108"/>
    </row>
    <row r="109" spans="1:28" s="15" customFormat="1" hidden="1" outlineLevel="1" x14ac:dyDescent="0.55000000000000004">
      <c r="A109" s="15">
        <f>IF(AND(F109&lt;&gt;"",D109=""),A108+1,A108)</f>
        <v>10</v>
      </c>
      <c r="C109">
        <f>$F108</f>
        <v>0</v>
      </c>
      <c r="D109" s="3" t="str">
        <f t="shared" si="48"/>
        <v>PAY_PAT_DAYS - Total Payor Patient Days</v>
      </c>
      <c r="F109" s="22" t="str">
        <f>_xll.EVDES(D109)</f>
        <v>#Error, no current connection.</v>
      </c>
      <c r="G109" s="17">
        <f ca="1">SUMIFS(OFFSET('BPC Data'!$F:$F,0,Summary!G$2),'BPC Data'!$E:$E,Summary!$D109,'BPC Data'!$B:$B,Summary!$C109)</f>
        <v>0</v>
      </c>
      <c r="H109" s="18">
        <f ca="1">SUMIFS(OFFSET('BPC Data'!$F:$F,0,Summary!H$2),'BPC Data'!$E:$E,Summary!$D109,'BPC Data'!$B:$B,Summary!$C109)</f>
        <v>0</v>
      </c>
      <c r="I109" s="17">
        <f ca="1">SUMIFS(OFFSET('BPC Data'!$F:$F,0,Summary!I$2),'BPC Data'!$E:$E,Summary!$D109,'BPC Data'!$B:$B,Summary!$C109)</f>
        <v>0</v>
      </c>
      <c r="J109" s="18">
        <f ca="1">SUMIFS(OFFSET('BPC Data'!$F:$F,0,Summary!J$2),'BPC Data'!$E:$E,Summary!$D109,'BPC Data'!$B:$B,Summary!$C109)</f>
        <v>0</v>
      </c>
      <c r="K109" s="17">
        <f ca="1">SUMIFS(OFFSET('BPC Data'!$F:$F,0,Summary!K$2),'BPC Data'!$E:$E,Summary!$D109,'BPC Data'!$B:$B,Summary!$C109)</f>
        <v>0</v>
      </c>
      <c r="L109" s="18">
        <f ca="1">SUMIFS(OFFSET('BPC Data'!$F:$F,0,Summary!L$2),'BPC Data'!$E:$E,Summary!$D109,'BPC Data'!$B:$B,Summary!$C109)</f>
        <v>0</v>
      </c>
      <c r="M109" s="17">
        <f ca="1">SUMIFS(OFFSET('BPC Data'!$F:$F,0,Summary!M$2),'BPC Data'!$E:$E,Summary!$D109,'BPC Data'!$B:$B,Summary!$C109)</f>
        <v>0</v>
      </c>
      <c r="N109" s="18">
        <f ca="1">SUMIFS(OFFSET('BPC Data'!$F:$F,0,Summary!N$2),'BPC Data'!$E:$E,Summary!$D109,'BPC Data'!$B:$B,Summary!$C109)</f>
        <v>0</v>
      </c>
      <c r="O109" s="17">
        <f ca="1">SUMIFS(OFFSET('BPC Data'!$F:$F,0,Summary!O$2),'BPC Data'!$E:$E,Summary!$D109,'BPC Data'!$B:$B,Summary!$C109)</f>
        <v>0</v>
      </c>
      <c r="P109" s="18">
        <f ca="1">SUMIFS(OFFSET('BPC Data'!$F:$F,0,Summary!P$2),'BPC Data'!$E:$E,Summary!$D109,'BPC Data'!$B:$B,Summary!$C109)</f>
        <v>0</v>
      </c>
      <c r="Q109" s="17">
        <f ca="1">SUMIFS(OFFSET('BPC Data'!$F:$F,0,Summary!Q$2),'BPC Data'!$E:$E,Summary!$D109,'BPC Data'!$B:$B,Summary!$C109)</f>
        <v>0</v>
      </c>
      <c r="R109" s="18">
        <f ca="1">SUMIFS(OFFSET('BPC Data'!$F:$F,0,Summary!R$2),'BPC Data'!$E:$E,Summary!$D109,'BPC Data'!$B:$B,Summary!$C109)</f>
        <v>0</v>
      </c>
      <c r="S109" s="64">
        <f t="shared" ca="1" si="43"/>
        <v>0</v>
      </c>
      <c r="T109" s="65"/>
      <c r="U109"/>
      <c r="V109"/>
      <c r="W109"/>
      <c r="X109"/>
      <c r="Y109"/>
      <c r="Z109"/>
      <c r="AA109"/>
      <c r="AB109"/>
    </row>
    <row r="110" spans="1:28" s="15" customFormat="1" hidden="1" outlineLevel="1" x14ac:dyDescent="0.55000000000000004">
      <c r="A110" s="15">
        <f t="shared" ref="A110:A118" si="59">IF(AND(F110&lt;&gt;"",D110=""),A109+1,A109)</f>
        <v>10</v>
      </c>
      <c r="C110">
        <f>$F108</f>
        <v>0</v>
      </c>
      <c r="D110" s="3" t="str">
        <f t="shared" si="48"/>
        <v>A_BEDS_TOTAL - Total Available Beds</v>
      </c>
      <c r="F110" s="22" t="str">
        <f>_xll.EVDES(D110)</f>
        <v>#Error, no current connection.</v>
      </c>
      <c r="G110" s="17">
        <f ca="1">SUMIFS(OFFSET('BPC Data'!$F:$F,0,Summary!G$2),'BPC Data'!$E:$E,Summary!$D110,'BPC Data'!$B:$B,Summary!$C110)</f>
        <v>0</v>
      </c>
      <c r="H110" s="18">
        <f ca="1">SUMIFS(OFFSET('BPC Data'!$F:$F,0,Summary!H$2),'BPC Data'!$E:$E,Summary!$D110,'BPC Data'!$B:$B,Summary!$C110)</f>
        <v>0</v>
      </c>
      <c r="I110" s="17">
        <f ca="1">SUMIFS(OFFSET('BPC Data'!$F:$F,0,Summary!I$2),'BPC Data'!$E:$E,Summary!$D110,'BPC Data'!$B:$B,Summary!$C110)</f>
        <v>0</v>
      </c>
      <c r="J110" s="18">
        <f ca="1">SUMIFS(OFFSET('BPC Data'!$F:$F,0,Summary!J$2),'BPC Data'!$E:$E,Summary!$D110,'BPC Data'!$B:$B,Summary!$C110)</f>
        <v>0</v>
      </c>
      <c r="K110" s="17">
        <f ca="1">SUMIFS(OFFSET('BPC Data'!$F:$F,0,Summary!K$2),'BPC Data'!$E:$E,Summary!$D110,'BPC Data'!$B:$B,Summary!$C110)</f>
        <v>0</v>
      </c>
      <c r="L110" s="18">
        <f ca="1">SUMIFS(OFFSET('BPC Data'!$F:$F,0,Summary!L$2),'BPC Data'!$E:$E,Summary!$D110,'BPC Data'!$B:$B,Summary!$C110)</f>
        <v>0</v>
      </c>
      <c r="M110" s="17">
        <f ca="1">SUMIFS(OFFSET('BPC Data'!$F:$F,0,Summary!M$2),'BPC Data'!$E:$E,Summary!$D110,'BPC Data'!$B:$B,Summary!$C110)</f>
        <v>0</v>
      </c>
      <c r="N110" s="18">
        <f ca="1">SUMIFS(OFFSET('BPC Data'!$F:$F,0,Summary!N$2),'BPC Data'!$E:$E,Summary!$D110,'BPC Data'!$B:$B,Summary!$C110)</f>
        <v>0</v>
      </c>
      <c r="O110" s="17">
        <f ca="1">SUMIFS(OFFSET('BPC Data'!$F:$F,0,Summary!O$2),'BPC Data'!$E:$E,Summary!$D110,'BPC Data'!$B:$B,Summary!$C110)</f>
        <v>0</v>
      </c>
      <c r="P110" s="18">
        <f ca="1">SUMIFS(OFFSET('BPC Data'!$F:$F,0,Summary!P$2),'BPC Data'!$E:$E,Summary!$D110,'BPC Data'!$B:$B,Summary!$C110)</f>
        <v>0</v>
      </c>
      <c r="Q110" s="17">
        <f ca="1">SUMIFS(OFFSET('BPC Data'!$F:$F,0,Summary!Q$2),'BPC Data'!$E:$E,Summary!$D110,'BPC Data'!$B:$B,Summary!$C110)</f>
        <v>0</v>
      </c>
      <c r="R110" s="18">
        <f ca="1">SUMIFS(OFFSET('BPC Data'!$F:$F,0,Summary!R$2),'BPC Data'!$E:$E,Summary!$D110,'BPC Data'!$B:$B,Summary!$C110)</f>
        <v>0</v>
      </c>
      <c r="S110" s="64">
        <f t="shared" ca="1" si="43"/>
        <v>0</v>
      </c>
      <c r="T110" s="65"/>
      <c r="U110"/>
      <c r="V110"/>
      <c r="W110"/>
      <c r="X110"/>
      <c r="Y110"/>
      <c r="Z110"/>
      <c r="AA110"/>
      <c r="AB110"/>
    </row>
    <row r="111" spans="1:28" s="15" customFormat="1" hidden="1" outlineLevel="1" x14ac:dyDescent="0.55000000000000004">
      <c r="A111" s="15">
        <f t="shared" si="59"/>
        <v>10</v>
      </c>
      <c r="B111"/>
      <c r="C111">
        <f>$F108</f>
        <v>0</v>
      </c>
      <c r="D111" s="3" t="str">
        <f t="shared" si="48"/>
        <v>T_REVENUES - Total Tenant Revenues</v>
      </c>
      <c r="E111"/>
      <c r="F111" s="22" t="str">
        <f>_xll.EVDES(D111)</f>
        <v>#Error, no current connection.</v>
      </c>
      <c r="G111" s="17">
        <f ca="1">SUMIFS(OFFSET('BPC Data'!$F:$F,0,Summary!G$2),'BPC Data'!$E:$E,Summary!$D111,'BPC Data'!$B:$B,Summary!$C111)</f>
        <v>0</v>
      </c>
      <c r="H111" s="18">
        <f ca="1">SUMIFS(OFFSET('BPC Data'!$F:$F,0,Summary!H$2),'BPC Data'!$E:$E,Summary!$D111,'BPC Data'!$B:$B,Summary!$C111)</f>
        <v>0</v>
      </c>
      <c r="I111" s="17">
        <f ca="1">SUMIFS(OFFSET('BPC Data'!$F:$F,0,Summary!I$2),'BPC Data'!$E:$E,Summary!$D111,'BPC Data'!$B:$B,Summary!$C111)</f>
        <v>0</v>
      </c>
      <c r="J111" s="18">
        <f ca="1">SUMIFS(OFFSET('BPC Data'!$F:$F,0,Summary!J$2),'BPC Data'!$E:$E,Summary!$D111,'BPC Data'!$B:$B,Summary!$C111)</f>
        <v>0</v>
      </c>
      <c r="K111" s="17">
        <f ca="1">SUMIFS(OFFSET('BPC Data'!$F:$F,0,Summary!K$2),'BPC Data'!$E:$E,Summary!$D111,'BPC Data'!$B:$B,Summary!$C111)</f>
        <v>0</v>
      </c>
      <c r="L111" s="18">
        <f ca="1">SUMIFS(OFFSET('BPC Data'!$F:$F,0,Summary!L$2),'BPC Data'!$E:$E,Summary!$D111,'BPC Data'!$B:$B,Summary!$C111)</f>
        <v>0</v>
      </c>
      <c r="M111" s="17">
        <f ca="1">SUMIFS(OFFSET('BPC Data'!$F:$F,0,Summary!M$2),'BPC Data'!$E:$E,Summary!$D111,'BPC Data'!$B:$B,Summary!$C111)</f>
        <v>0</v>
      </c>
      <c r="N111" s="18">
        <f ca="1">SUMIFS(OFFSET('BPC Data'!$F:$F,0,Summary!N$2),'BPC Data'!$E:$E,Summary!$D111,'BPC Data'!$B:$B,Summary!$C111)</f>
        <v>0</v>
      </c>
      <c r="O111" s="17">
        <f ca="1">SUMIFS(OFFSET('BPC Data'!$F:$F,0,Summary!O$2),'BPC Data'!$E:$E,Summary!$D111,'BPC Data'!$B:$B,Summary!$C111)</f>
        <v>0</v>
      </c>
      <c r="P111" s="18">
        <f ca="1">SUMIFS(OFFSET('BPC Data'!$F:$F,0,Summary!P$2),'BPC Data'!$E:$E,Summary!$D111,'BPC Data'!$B:$B,Summary!$C111)</f>
        <v>0</v>
      </c>
      <c r="Q111" s="17">
        <f ca="1">SUMIFS(OFFSET('BPC Data'!$F:$F,0,Summary!Q$2),'BPC Data'!$E:$E,Summary!$D111,'BPC Data'!$B:$B,Summary!$C111)</f>
        <v>0</v>
      </c>
      <c r="R111" s="18">
        <f ca="1">SUMIFS(OFFSET('BPC Data'!$F:$F,0,Summary!R$2),'BPC Data'!$E:$E,Summary!$D111,'BPC Data'!$B:$B,Summary!$C111)</f>
        <v>0</v>
      </c>
      <c r="S111" s="64">
        <f t="shared" ca="1" si="43"/>
        <v>0</v>
      </c>
      <c r="T111" s="65"/>
      <c r="U111"/>
      <c r="V111"/>
      <c r="W111"/>
      <c r="X111"/>
      <c r="Y111"/>
      <c r="Z111"/>
      <c r="AA111"/>
      <c r="AB111"/>
    </row>
    <row r="112" spans="1:28" s="15" customFormat="1" hidden="1" outlineLevel="1" x14ac:dyDescent="0.55000000000000004">
      <c r="A112" s="15">
        <f t="shared" si="59"/>
        <v>10</v>
      </c>
      <c r="B112"/>
      <c r="C112">
        <f>$F108</f>
        <v>0</v>
      </c>
      <c r="D112" s="3" t="str">
        <f t="shared" si="48"/>
        <v>T_OPEX - Tenant Operating Expenses</v>
      </c>
      <c r="E112"/>
      <c r="F112" s="22" t="str">
        <f>_xll.EVDES(D112)</f>
        <v>#Error, no current connection.</v>
      </c>
      <c r="G112" s="17">
        <f ca="1">SUMIFS(OFFSET('BPC Data'!$F:$F,0,Summary!G$2),'BPC Data'!$E:$E,Summary!$D112,'BPC Data'!$B:$B,Summary!$C112)</f>
        <v>0</v>
      </c>
      <c r="H112" s="18">
        <f ca="1">SUMIFS(OFFSET('BPC Data'!$F:$F,0,Summary!H$2),'BPC Data'!$E:$E,Summary!$D112,'BPC Data'!$B:$B,Summary!$C112)</f>
        <v>0</v>
      </c>
      <c r="I112" s="17">
        <f ca="1">SUMIFS(OFFSET('BPC Data'!$F:$F,0,Summary!I$2),'BPC Data'!$E:$E,Summary!$D112,'BPC Data'!$B:$B,Summary!$C112)</f>
        <v>0</v>
      </c>
      <c r="J112" s="18">
        <f ca="1">SUMIFS(OFFSET('BPC Data'!$F:$F,0,Summary!J$2),'BPC Data'!$E:$E,Summary!$D112,'BPC Data'!$B:$B,Summary!$C112)</f>
        <v>0</v>
      </c>
      <c r="K112" s="17">
        <f ca="1">SUMIFS(OFFSET('BPC Data'!$F:$F,0,Summary!K$2),'BPC Data'!$E:$E,Summary!$D112,'BPC Data'!$B:$B,Summary!$C112)</f>
        <v>0</v>
      </c>
      <c r="L112" s="18">
        <f ca="1">SUMIFS(OFFSET('BPC Data'!$F:$F,0,Summary!L$2),'BPC Data'!$E:$E,Summary!$D112,'BPC Data'!$B:$B,Summary!$C112)</f>
        <v>0</v>
      </c>
      <c r="M112" s="17">
        <f ca="1">SUMIFS(OFFSET('BPC Data'!$F:$F,0,Summary!M$2),'BPC Data'!$E:$E,Summary!$D112,'BPC Data'!$B:$B,Summary!$C112)</f>
        <v>0</v>
      </c>
      <c r="N112" s="18">
        <f ca="1">SUMIFS(OFFSET('BPC Data'!$F:$F,0,Summary!N$2),'BPC Data'!$E:$E,Summary!$D112,'BPC Data'!$B:$B,Summary!$C112)</f>
        <v>0</v>
      </c>
      <c r="O112" s="17">
        <f ca="1">SUMIFS(OFFSET('BPC Data'!$F:$F,0,Summary!O$2),'BPC Data'!$E:$E,Summary!$D112,'BPC Data'!$B:$B,Summary!$C112)</f>
        <v>0</v>
      </c>
      <c r="P112" s="18">
        <f ca="1">SUMIFS(OFFSET('BPC Data'!$F:$F,0,Summary!P$2),'BPC Data'!$E:$E,Summary!$D112,'BPC Data'!$B:$B,Summary!$C112)</f>
        <v>0</v>
      </c>
      <c r="Q112" s="17">
        <f ca="1">SUMIFS(OFFSET('BPC Data'!$F:$F,0,Summary!Q$2),'BPC Data'!$E:$E,Summary!$D112,'BPC Data'!$B:$B,Summary!$C112)</f>
        <v>0</v>
      </c>
      <c r="R112" s="18">
        <f ca="1">SUMIFS(OFFSET('BPC Data'!$F:$F,0,Summary!R$2),'BPC Data'!$E:$E,Summary!$D112,'BPC Data'!$B:$B,Summary!$C112)</f>
        <v>0</v>
      </c>
      <c r="S112" s="64">
        <f t="shared" ca="1" si="43"/>
        <v>0</v>
      </c>
      <c r="T112" s="65"/>
      <c r="U112"/>
      <c r="V112"/>
      <c r="W112"/>
      <c r="X112"/>
      <c r="Y112"/>
      <c r="Z112"/>
      <c r="AA112"/>
      <c r="AB112"/>
    </row>
    <row r="113" spans="1:28" s="15" customFormat="1" hidden="1" outlineLevel="1" x14ac:dyDescent="0.55000000000000004">
      <c r="A113" s="15">
        <f t="shared" si="59"/>
        <v>10</v>
      </c>
      <c r="B113"/>
      <c r="C113">
        <f>$F108</f>
        <v>0</v>
      </c>
      <c r="D113" s="3" t="str">
        <f t="shared" si="48"/>
        <v>T_BAD_DEBT - Tenant Bad Debt Expense</v>
      </c>
      <c r="E113"/>
      <c r="F113" s="22" t="str">
        <f>_xll.EVDES(D113)</f>
        <v>#Error, no current connection.</v>
      </c>
      <c r="G113" s="17">
        <f ca="1">SUMIFS(OFFSET('BPC Data'!$F:$F,0,Summary!G$2),'BPC Data'!$E:$E,Summary!$D113,'BPC Data'!$B:$B,Summary!$C113)</f>
        <v>0</v>
      </c>
      <c r="H113" s="18">
        <f ca="1">SUMIFS(OFFSET('BPC Data'!$F:$F,0,Summary!H$2),'BPC Data'!$E:$E,Summary!$D113,'BPC Data'!$B:$B,Summary!$C113)</f>
        <v>0</v>
      </c>
      <c r="I113" s="17">
        <f ca="1">SUMIFS(OFFSET('BPC Data'!$F:$F,0,Summary!I$2),'BPC Data'!$E:$E,Summary!$D113,'BPC Data'!$B:$B,Summary!$C113)</f>
        <v>0</v>
      </c>
      <c r="J113" s="18">
        <f ca="1">SUMIFS(OFFSET('BPC Data'!$F:$F,0,Summary!J$2),'BPC Data'!$E:$E,Summary!$D113,'BPC Data'!$B:$B,Summary!$C113)</f>
        <v>0</v>
      </c>
      <c r="K113" s="17">
        <f ca="1">SUMIFS(OFFSET('BPC Data'!$F:$F,0,Summary!K$2),'BPC Data'!$E:$E,Summary!$D113,'BPC Data'!$B:$B,Summary!$C113)</f>
        <v>0</v>
      </c>
      <c r="L113" s="18">
        <f ca="1">SUMIFS(OFFSET('BPC Data'!$F:$F,0,Summary!L$2),'BPC Data'!$E:$E,Summary!$D113,'BPC Data'!$B:$B,Summary!$C113)</f>
        <v>0</v>
      </c>
      <c r="M113" s="17">
        <f ca="1">SUMIFS(OFFSET('BPC Data'!$F:$F,0,Summary!M$2),'BPC Data'!$E:$E,Summary!$D113,'BPC Data'!$B:$B,Summary!$C113)</f>
        <v>0</v>
      </c>
      <c r="N113" s="18">
        <f ca="1">SUMIFS(OFFSET('BPC Data'!$F:$F,0,Summary!N$2),'BPC Data'!$E:$E,Summary!$D113,'BPC Data'!$B:$B,Summary!$C113)</f>
        <v>0</v>
      </c>
      <c r="O113" s="17">
        <f ca="1">SUMIFS(OFFSET('BPC Data'!$F:$F,0,Summary!O$2),'BPC Data'!$E:$E,Summary!$D113,'BPC Data'!$B:$B,Summary!$C113)</f>
        <v>0</v>
      </c>
      <c r="P113" s="18">
        <f ca="1">SUMIFS(OFFSET('BPC Data'!$F:$F,0,Summary!P$2),'BPC Data'!$E:$E,Summary!$D113,'BPC Data'!$B:$B,Summary!$C113)</f>
        <v>0</v>
      </c>
      <c r="Q113" s="17">
        <f ca="1">SUMIFS(OFFSET('BPC Data'!$F:$F,0,Summary!Q$2),'BPC Data'!$E:$E,Summary!$D113,'BPC Data'!$B:$B,Summary!$C113)</f>
        <v>0</v>
      </c>
      <c r="R113" s="18">
        <f ca="1">SUMIFS(OFFSET('BPC Data'!$F:$F,0,Summary!R$2),'BPC Data'!$E:$E,Summary!$D113,'BPC Data'!$B:$B,Summary!$C113)</f>
        <v>0</v>
      </c>
      <c r="S113" s="64">
        <f t="shared" ca="1" si="43"/>
        <v>0</v>
      </c>
      <c r="T113" s="65"/>
      <c r="U113"/>
      <c r="V113"/>
      <c r="W113"/>
      <c r="X113"/>
      <c r="Y113"/>
      <c r="Z113"/>
      <c r="AA113"/>
      <c r="AB113"/>
    </row>
    <row r="114" spans="1:28" s="15" customFormat="1" hidden="1" outlineLevel="1" x14ac:dyDescent="0.55000000000000004">
      <c r="A114" s="15">
        <f t="shared" si="59"/>
        <v>10</v>
      </c>
      <c r="B114"/>
      <c r="C114">
        <f>$F108</f>
        <v>0</v>
      </c>
      <c r="D114" s="2" t="str">
        <f t="shared" si="48"/>
        <v>T_EBITDARM - EBITDARM</v>
      </c>
      <c r="E114"/>
      <c r="F114" s="22" t="str">
        <f>_xll.EVDES(D114)</f>
        <v>#Error, no current connection.</v>
      </c>
      <c r="G114" s="17">
        <f ca="1">SUMIFS(OFFSET('BPC Data'!$F:$F,0,Summary!G$2),'BPC Data'!$E:$E,Summary!$D114,'BPC Data'!$B:$B,Summary!$C114)</f>
        <v>0</v>
      </c>
      <c r="H114" s="18">
        <f ca="1">SUMIFS(OFFSET('BPC Data'!$F:$F,0,Summary!H$2),'BPC Data'!$E:$E,Summary!$D114,'BPC Data'!$B:$B,Summary!$C114)</f>
        <v>0</v>
      </c>
      <c r="I114" s="17">
        <f ca="1">SUMIFS(OFFSET('BPC Data'!$F:$F,0,Summary!I$2),'BPC Data'!$E:$E,Summary!$D114,'BPC Data'!$B:$B,Summary!$C114)</f>
        <v>0</v>
      </c>
      <c r="J114" s="18">
        <f ca="1">SUMIFS(OFFSET('BPC Data'!$F:$F,0,Summary!J$2),'BPC Data'!$E:$E,Summary!$D114,'BPC Data'!$B:$B,Summary!$C114)</f>
        <v>0</v>
      </c>
      <c r="K114" s="17">
        <f ca="1">SUMIFS(OFFSET('BPC Data'!$F:$F,0,Summary!K$2),'BPC Data'!$E:$E,Summary!$D114,'BPC Data'!$B:$B,Summary!$C114)</f>
        <v>0</v>
      </c>
      <c r="L114" s="18">
        <f ca="1">SUMIFS(OFFSET('BPC Data'!$F:$F,0,Summary!L$2),'BPC Data'!$E:$E,Summary!$D114,'BPC Data'!$B:$B,Summary!$C114)</f>
        <v>0</v>
      </c>
      <c r="M114" s="17">
        <f ca="1">SUMIFS(OFFSET('BPC Data'!$F:$F,0,Summary!M$2),'BPC Data'!$E:$E,Summary!$D114,'BPC Data'!$B:$B,Summary!$C114)</f>
        <v>0</v>
      </c>
      <c r="N114" s="18">
        <f ca="1">SUMIFS(OFFSET('BPC Data'!$F:$F,0,Summary!N$2),'BPC Data'!$E:$E,Summary!$D114,'BPC Data'!$B:$B,Summary!$C114)</f>
        <v>0</v>
      </c>
      <c r="O114" s="17">
        <f ca="1">SUMIFS(OFFSET('BPC Data'!$F:$F,0,Summary!O$2),'BPC Data'!$E:$E,Summary!$D114,'BPC Data'!$B:$B,Summary!$C114)</f>
        <v>0</v>
      </c>
      <c r="P114" s="18">
        <f ca="1">SUMIFS(OFFSET('BPC Data'!$F:$F,0,Summary!P$2),'BPC Data'!$E:$E,Summary!$D114,'BPC Data'!$B:$B,Summary!$C114)</f>
        <v>0</v>
      </c>
      <c r="Q114" s="17">
        <f ca="1">SUMIFS(OFFSET('BPC Data'!$F:$F,0,Summary!Q$2),'BPC Data'!$E:$E,Summary!$D114,'BPC Data'!$B:$B,Summary!$C114)</f>
        <v>0</v>
      </c>
      <c r="R114" s="18">
        <f ca="1">SUMIFS(OFFSET('BPC Data'!$F:$F,0,Summary!R$2),'BPC Data'!$E:$E,Summary!$D114,'BPC Data'!$B:$B,Summary!$C114)</f>
        <v>0</v>
      </c>
      <c r="S114" s="64">
        <f t="shared" ca="1" si="43"/>
        <v>0</v>
      </c>
      <c r="T114" s="65"/>
      <c r="U114"/>
      <c r="V114"/>
      <c r="W114"/>
      <c r="X114"/>
      <c r="Y114"/>
      <c r="Z114"/>
      <c r="AA114"/>
      <c r="AB114"/>
    </row>
    <row r="115" spans="1:28" s="15" customFormat="1" hidden="1" outlineLevel="1" x14ac:dyDescent="0.55000000000000004">
      <c r="A115" s="15">
        <f t="shared" si="59"/>
        <v>10</v>
      </c>
      <c r="B115"/>
      <c r="C115">
        <f>$F108</f>
        <v>0</v>
      </c>
      <c r="D115" s="2" t="str">
        <f t="shared" si="48"/>
        <v>T_MGMT_FEE - Tenant Management Fee - Actual</v>
      </c>
      <c r="E115"/>
      <c r="F115" s="22" t="str">
        <f>_xll.EVDES(D115)</f>
        <v>#Error, no current connection.</v>
      </c>
      <c r="G115" s="17">
        <f ca="1">SUMIFS(OFFSET('BPC Data'!$F:$F,0,Summary!G$2),'BPC Data'!$E:$E,Summary!$D115,'BPC Data'!$B:$B,Summary!$C115)</f>
        <v>0</v>
      </c>
      <c r="H115" s="18">
        <f ca="1">SUMIFS(OFFSET('BPC Data'!$F:$F,0,Summary!H$2),'BPC Data'!$E:$E,Summary!$D115,'BPC Data'!$B:$B,Summary!$C115)</f>
        <v>0</v>
      </c>
      <c r="I115" s="17">
        <f ca="1">SUMIFS(OFFSET('BPC Data'!$F:$F,0,Summary!I$2),'BPC Data'!$E:$E,Summary!$D115,'BPC Data'!$B:$B,Summary!$C115)</f>
        <v>0</v>
      </c>
      <c r="J115" s="18">
        <f ca="1">SUMIFS(OFFSET('BPC Data'!$F:$F,0,Summary!J$2),'BPC Data'!$E:$E,Summary!$D115,'BPC Data'!$B:$B,Summary!$C115)</f>
        <v>0</v>
      </c>
      <c r="K115" s="17">
        <f ca="1">SUMIFS(OFFSET('BPC Data'!$F:$F,0,Summary!K$2),'BPC Data'!$E:$E,Summary!$D115,'BPC Data'!$B:$B,Summary!$C115)</f>
        <v>0</v>
      </c>
      <c r="L115" s="18">
        <f ca="1">SUMIFS(OFFSET('BPC Data'!$F:$F,0,Summary!L$2),'BPC Data'!$E:$E,Summary!$D115,'BPC Data'!$B:$B,Summary!$C115)</f>
        <v>0</v>
      </c>
      <c r="M115" s="17">
        <f ca="1">SUMIFS(OFFSET('BPC Data'!$F:$F,0,Summary!M$2),'BPC Data'!$E:$E,Summary!$D115,'BPC Data'!$B:$B,Summary!$C115)</f>
        <v>0</v>
      </c>
      <c r="N115" s="18">
        <f ca="1">SUMIFS(OFFSET('BPC Data'!$F:$F,0,Summary!N$2),'BPC Data'!$E:$E,Summary!$D115,'BPC Data'!$B:$B,Summary!$C115)</f>
        <v>0</v>
      </c>
      <c r="O115" s="17">
        <f ca="1">SUMIFS(OFFSET('BPC Data'!$F:$F,0,Summary!O$2),'BPC Data'!$E:$E,Summary!$D115,'BPC Data'!$B:$B,Summary!$C115)</f>
        <v>0</v>
      </c>
      <c r="P115" s="18">
        <f ca="1">SUMIFS(OFFSET('BPC Data'!$F:$F,0,Summary!P$2),'BPC Data'!$E:$E,Summary!$D115,'BPC Data'!$B:$B,Summary!$C115)</f>
        <v>0</v>
      </c>
      <c r="Q115" s="17">
        <f ca="1">SUMIFS(OFFSET('BPC Data'!$F:$F,0,Summary!Q$2),'BPC Data'!$E:$E,Summary!$D115,'BPC Data'!$B:$B,Summary!$C115)</f>
        <v>0</v>
      </c>
      <c r="R115" s="18">
        <f ca="1">SUMIFS(OFFSET('BPC Data'!$F:$F,0,Summary!R$2),'BPC Data'!$E:$E,Summary!$D115,'BPC Data'!$B:$B,Summary!$C115)</f>
        <v>0</v>
      </c>
      <c r="S115" s="64">
        <f t="shared" ca="1" si="43"/>
        <v>0</v>
      </c>
      <c r="T115" s="65"/>
      <c r="U115"/>
      <c r="V115"/>
      <c r="W115"/>
      <c r="X115"/>
      <c r="Y115"/>
      <c r="Z115"/>
      <c r="AA115"/>
      <c r="AB115"/>
    </row>
    <row r="116" spans="1:28" s="15" customFormat="1" hidden="1" outlineLevel="1" x14ac:dyDescent="0.55000000000000004">
      <c r="A116" s="15">
        <f t="shared" si="59"/>
        <v>10</v>
      </c>
      <c r="B116"/>
      <c r="C116">
        <f>$F108</f>
        <v>0</v>
      </c>
      <c r="D116" s="1" t="str">
        <f t="shared" si="48"/>
        <v>T_EBITDAR - EBITDAR</v>
      </c>
      <c r="E116"/>
      <c r="F116" s="22" t="str">
        <f>_xll.EVDES(D116)</f>
        <v>#Error, no current connection.</v>
      </c>
      <c r="G116" s="17">
        <f ca="1">SUMIFS(OFFSET('BPC Data'!$F:$F,0,Summary!G$2),'BPC Data'!$E:$E,Summary!$D116,'BPC Data'!$B:$B,Summary!$C116)</f>
        <v>0</v>
      </c>
      <c r="H116" s="18">
        <f ca="1">SUMIFS(OFFSET('BPC Data'!$F:$F,0,Summary!H$2),'BPC Data'!$E:$E,Summary!$D116,'BPC Data'!$B:$B,Summary!$C116)</f>
        <v>0</v>
      </c>
      <c r="I116" s="17">
        <f ca="1">SUMIFS(OFFSET('BPC Data'!$F:$F,0,Summary!I$2),'BPC Data'!$E:$E,Summary!$D116,'BPC Data'!$B:$B,Summary!$C116)</f>
        <v>0</v>
      </c>
      <c r="J116" s="18">
        <f ca="1">SUMIFS(OFFSET('BPC Data'!$F:$F,0,Summary!J$2),'BPC Data'!$E:$E,Summary!$D116,'BPC Data'!$B:$B,Summary!$C116)</f>
        <v>0</v>
      </c>
      <c r="K116" s="17">
        <f ca="1">SUMIFS(OFFSET('BPC Data'!$F:$F,0,Summary!K$2),'BPC Data'!$E:$E,Summary!$D116,'BPC Data'!$B:$B,Summary!$C116)</f>
        <v>0</v>
      </c>
      <c r="L116" s="18">
        <f ca="1">SUMIFS(OFFSET('BPC Data'!$F:$F,0,Summary!L$2),'BPC Data'!$E:$E,Summary!$D116,'BPC Data'!$B:$B,Summary!$C116)</f>
        <v>0</v>
      </c>
      <c r="M116" s="17">
        <f ca="1">SUMIFS(OFFSET('BPC Data'!$F:$F,0,Summary!M$2),'BPC Data'!$E:$E,Summary!$D116,'BPC Data'!$B:$B,Summary!$C116)</f>
        <v>0</v>
      </c>
      <c r="N116" s="18">
        <f ca="1">SUMIFS(OFFSET('BPC Data'!$F:$F,0,Summary!N$2),'BPC Data'!$E:$E,Summary!$D116,'BPC Data'!$B:$B,Summary!$C116)</f>
        <v>0</v>
      </c>
      <c r="O116" s="17">
        <f ca="1">SUMIFS(OFFSET('BPC Data'!$F:$F,0,Summary!O$2),'BPC Data'!$E:$E,Summary!$D116,'BPC Data'!$B:$B,Summary!$C116)</f>
        <v>0</v>
      </c>
      <c r="P116" s="18">
        <f ca="1">SUMIFS(OFFSET('BPC Data'!$F:$F,0,Summary!P$2),'BPC Data'!$E:$E,Summary!$D116,'BPC Data'!$B:$B,Summary!$C116)</f>
        <v>0</v>
      </c>
      <c r="Q116" s="17">
        <f ca="1">SUMIFS(OFFSET('BPC Data'!$F:$F,0,Summary!Q$2),'BPC Data'!$E:$E,Summary!$D116,'BPC Data'!$B:$B,Summary!$C116)</f>
        <v>0</v>
      </c>
      <c r="R116" s="18">
        <f ca="1">SUMIFS(OFFSET('BPC Data'!$F:$F,0,Summary!R$2),'BPC Data'!$E:$E,Summary!$D116,'BPC Data'!$B:$B,Summary!$C116)</f>
        <v>0</v>
      </c>
      <c r="S116" s="64">
        <f t="shared" ca="1" si="43"/>
        <v>0</v>
      </c>
      <c r="T116" s="65"/>
      <c r="U116"/>
      <c r="V116"/>
      <c r="W116"/>
      <c r="X116"/>
      <c r="Y116"/>
      <c r="Z116"/>
      <c r="AA116"/>
      <c r="AB116"/>
    </row>
    <row r="117" spans="1:28" s="15" customFormat="1" hidden="1" outlineLevel="1" x14ac:dyDescent="0.55000000000000004">
      <c r="A117" s="15">
        <f t="shared" si="59"/>
        <v>10</v>
      </c>
      <c r="B117"/>
      <c r="C117">
        <f>$F108</f>
        <v>0</v>
      </c>
      <c r="D117" s="1" t="str">
        <f t="shared" si="48"/>
        <v>T_RENT_EXP - Tenant Rent Expense</v>
      </c>
      <c r="E117"/>
      <c r="F117" s="22" t="str">
        <f>_xll.EVDES(D117)</f>
        <v>#Error, no current connection.</v>
      </c>
      <c r="G117" s="17">
        <f ca="1">SUMIFS(OFFSET('BPC Data'!$F:$F,0,Summary!G$2),'BPC Data'!$E:$E,Summary!$D117,'BPC Data'!$B:$B,Summary!$C117)</f>
        <v>0</v>
      </c>
      <c r="H117" s="18">
        <f ca="1">SUMIFS(OFFSET('BPC Data'!$F:$F,0,Summary!H$2),'BPC Data'!$E:$E,Summary!$D117,'BPC Data'!$B:$B,Summary!$C117)</f>
        <v>0</v>
      </c>
      <c r="I117" s="17">
        <f ca="1">SUMIFS(OFFSET('BPC Data'!$F:$F,0,Summary!I$2),'BPC Data'!$E:$E,Summary!$D117,'BPC Data'!$B:$B,Summary!$C117)</f>
        <v>0</v>
      </c>
      <c r="J117" s="18">
        <f ca="1">SUMIFS(OFFSET('BPC Data'!$F:$F,0,Summary!J$2),'BPC Data'!$E:$E,Summary!$D117,'BPC Data'!$B:$B,Summary!$C117)</f>
        <v>0</v>
      </c>
      <c r="K117" s="17">
        <f ca="1">SUMIFS(OFFSET('BPC Data'!$F:$F,0,Summary!K$2),'BPC Data'!$E:$E,Summary!$D117,'BPC Data'!$B:$B,Summary!$C117)</f>
        <v>0</v>
      </c>
      <c r="L117" s="18">
        <f ca="1">SUMIFS(OFFSET('BPC Data'!$F:$F,0,Summary!L$2),'BPC Data'!$E:$E,Summary!$D117,'BPC Data'!$B:$B,Summary!$C117)</f>
        <v>0</v>
      </c>
      <c r="M117" s="17">
        <f ca="1">SUMIFS(OFFSET('BPC Data'!$F:$F,0,Summary!M$2),'BPC Data'!$E:$E,Summary!$D117,'BPC Data'!$B:$B,Summary!$C117)</f>
        <v>0</v>
      </c>
      <c r="N117" s="18">
        <f ca="1">SUMIFS(OFFSET('BPC Data'!$F:$F,0,Summary!N$2),'BPC Data'!$E:$E,Summary!$D117,'BPC Data'!$B:$B,Summary!$C117)</f>
        <v>0</v>
      </c>
      <c r="O117" s="17">
        <f ca="1">SUMIFS(OFFSET('BPC Data'!$F:$F,0,Summary!O$2),'BPC Data'!$E:$E,Summary!$D117,'BPC Data'!$B:$B,Summary!$C117)</f>
        <v>0</v>
      </c>
      <c r="P117" s="18">
        <f ca="1">SUMIFS(OFFSET('BPC Data'!$F:$F,0,Summary!P$2),'BPC Data'!$E:$E,Summary!$D117,'BPC Data'!$B:$B,Summary!$C117)</f>
        <v>0</v>
      </c>
      <c r="Q117" s="17">
        <f ca="1">SUMIFS(OFFSET('BPC Data'!$F:$F,0,Summary!Q$2),'BPC Data'!$E:$E,Summary!$D117,'BPC Data'!$B:$B,Summary!$C117)</f>
        <v>0</v>
      </c>
      <c r="R117" s="18">
        <f ca="1">SUMIFS(OFFSET('BPC Data'!$F:$F,0,Summary!R$2),'BPC Data'!$E:$E,Summary!$D117,'BPC Data'!$B:$B,Summary!$C117)</f>
        <v>0</v>
      </c>
      <c r="S117" s="64">
        <f t="shared" ca="1" si="43"/>
        <v>0</v>
      </c>
      <c r="T117" s="65"/>
      <c r="U117"/>
      <c r="V117"/>
      <c r="W117"/>
      <c r="X117"/>
      <c r="Y117"/>
      <c r="Z117"/>
      <c r="AA117"/>
      <c r="AB117"/>
    </row>
    <row r="118" spans="1:28" s="15" customFormat="1" hidden="1" outlineLevel="1" x14ac:dyDescent="0.55000000000000004">
      <c r="A118" s="15">
        <f t="shared" si="59"/>
        <v>10</v>
      </c>
      <c r="B118"/>
      <c r="C118"/>
      <c r="D118" s="1" t="str">
        <f t="shared" si="48"/>
        <v>x</v>
      </c>
      <c r="E118"/>
      <c r="F118" s="22" t="s">
        <v>0</v>
      </c>
      <c r="G118" s="19" t="str">
        <f t="shared" ref="G118:M118" ca="1" si="60">IFERROR(G116/G117,"N/A")</f>
        <v>N/A</v>
      </c>
      <c r="H118" s="60" t="str">
        <f t="shared" ca="1" si="60"/>
        <v>N/A</v>
      </c>
      <c r="I118" s="19" t="str">
        <f t="shared" ca="1" si="60"/>
        <v>N/A</v>
      </c>
      <c r="J118" s="60" t="str">
        <f t="shared" ca="1" si="60"/>
        <v>N/A</v>
      </c>
      <c r="K118" s="19" t="str">
        <f t="shared" ca="1" si="60"/>
        <v>N/A</v>
      </c>
      <c r="L118" s="60" t="str">
        <f t="shared" ca="1" si="60"/>
        <v>N/A</v>
      </c>
      <c r="M118" s="19" t="str">
        <f t="shared" ca="1" si="60"/>
        <v>N/A</v>
      </c>
      <c r="N118" s="60" t="str">
        <f t="shared" ref="N118:O118" ca="1" si="61">IFERROR(N116/N117,"N/A")</f>
        <v>N/A</v>
      </c>
      <c r="O118" s="19" t="str">
        <f t="shared" ca="1" si="61"/>
        <v>N/A</v>
      </c>
      <c r="P118" s="60" t="str">
        <f t="shared" ref="P118:Q118" ca="1" si="62">IFERROR(P116/P117,"N/A")</f>
        <v>N/A</v>
      </c>
      <c r="Q118" s="19" t="str">
        <f t="shared" ca="1" si="62"/>
        <v>N/A</v>
      </c>
      <c r="R118" s="60" t="str">
        <f t="shared" ref="R118" ca="1" si="63">IFERROR(R116/R117,"N/A")</f>
        <v>N/A</v>
      </c>
      <c r="S118" s="64">
        <f t="shared" ca="1" si="43"/>
        <v>0</v>
      </c>
      <c r="T118" s="65"/>
      <c r="U118"/>
      <c r="V118"/>
      <c r="W118"/>
      <c r="X118"/>
      <c r="Y118"/>
      <c r="Z118"/>
      <c r="AA118"/>
      <c r="AB118"/>
    </row>
    <row r="119" spans="1:28" s="15" customFormat="1" hidden="1" outlineLevel="1" x14ac:dyDescent="0.55000000000000004">
      <c r="A119" s="15">
        <f>IF(AND(D119&lt;&gt;"",C119=""),A118+1,A118)</f>
        <v>11</v>
      </c>
      <c r="B119" s="5"/>
      <c r="C119" s="5"/>
      <c r="D119" s="5" t="str">
        <f t="shared" si="48"/>
        <v>x</v>
      </c>
      <c r="E119" s="5"/>
      <c r="F119" s="21">
        <f>INDEX(PropertyList!$D:$D,MATCH(Summary!$A119,PropertyList!$C:$C,0))</f>
        <v>0</v>
      </c>
      <c r="G119" s="11"/>
      <c r="H119" s="5"/>
      <c r="I119" s="11"/>
      <c r="J119" s="5"/>
      <c r="K119" s="11"/>
      <c r="L119" s="5"/>
      <c r="M119" s="11"/>
      <c r="N119" s="5"/>
      <c r="O119" s="11"/>
      <c r="P119" s="5"/>
      <c r="Q119" s="11"/>
      <c r="R119" s="5"/>
      <c r="S119" s="64">
        <f t="shared" si="43"/>
        <v>0</v>
      </c>
      <c r="T119" s="65"/>
      <c r="U119"/>
      <c r="V119"/>
      <c r="W119"/>
      <c r="X119"/>
      <c r="Y119"/>
      <c r="Z119"/>
      <c r="AA119"/>
      <c r="AB119"/>
    </row>
    <row r="120" spans="1:28" s="15" customFormat="1" hidden="1" outlineLevel="1" x14ac:dyDescent="0.55000000000000004">
      <c r="A120" s="15">
        <f>IF(AND(F120&lt;&gt;"",D120=""),A119+1,A119)</f>
        <v>11</v>
      </c>
      <c r="C120">
        <f>$F119</f>
        <v>0</v>
      </c>
      <c r="D120" s="3" t="str">
        <f t="shared" si="48"/>
        <v>PAY_PAT_DAYS - Total Payor Patient Days</v>
      </c>
      <c r="F120" s="22" t="str">
        <f>_xll.EVDES(D120)</f>
        <v>#Error, no current connection.</v>
      </c>
      <c r="G120" s="17">
        <f ca="1">SUMIFS(OFFSET('BPC Data'!$F:$F,0,Summary!G$2),'BPC Data'!$E:$E,Summary!$D120,'BPC Data'!$B:$B,Summary!$C120)</f>
        <v>0</v>
      </c>
      <c r="H120" s="18">
        <f ca="1">SUMIFS(OFFSET('BPC Data'!$F:$F,0,Summary!H$2),'BPC Data'!$E:$E,Summary!$D120,'BPC Data'!$B:$B,Summary!$C120)</f>
        <v>0</v>
      </c>
      <c r="I120" s="17">
        <f ca="1">SUMIFS(OFFSET('BPC Data'!$F:$F,0,Summary!I$2),'BPC Data'!$E:$E,Summary!$D120,'BPC Data'!$B:$B,Summary!$C120)</f>
        <v>0</v>
      </c>
      <c r="J120" s="18">
        <f ca="1">SUMIFS(OFFSET('BPC Data'!$F:$F,0,Summary!J$2),'BPC Data'!$E:$E,Summary!$D120,'BPC Data'!$B:$B,Summary!$C120)</f>
        <v>0</v>
      </c>
      <c r="K120" s="17">
        <f ca="1">SUMIFS(OFFSET('BPC Data'!$F:$F,0,Summary!K$2),'BPC Data'!$E:$E,Summary!$D120,'BPC Data'!$B:$B,Summary!$C120)</f>
        <v>0</v>
      </c>
      <c r="L120" s="18">
        <f ca="1">SUMIFS(OFFSET('BPC Data'!$F:$F,0,Summary!L$2),'BPC Data'!$E:$E,Summary!$D120,'BPC Data'!$B:$B,Summary!$C120)</f>
        <v>0</v>
      </c>
      <c r="M120" s="17">
        <f ca="1">SUMIFS(OFFSET('BPC Data'!$F:$F,0,Summary!M$2),'BPC Data'!$E:$E,Summary!$D120,'BPC Data'!$B:$B,Summary!$C120)</f>
        <v>0</v>
      </c>
      <c r="N120" s="18">
        <f ca="1">SUMIFS(OFFSET('BPC Data'!$F:$F,0,Summary!N$2),'BPC Data'!$E:$E,Summary!$D120,'BPC Data'!$B:$B,Summary!$C120)</f>
        <v>0</v>
      </c>
      <c r="O120" s="17">
        <f ca="1">SUMIFS(OFFSET('BPC Data'!$F:$F,0,Summary!O$2),'BPC Data'!$E:$E,Summary!$D120,'BPC Data'!$B:$B,Summary!$C120)</f>
        <v>0</v>
      </c>
      <c r="P120" s="18">
        <f ca="1">SUMIFS(OFFSET('BPC Data'!$F:$F,0,Summary!P$2),'BPC Data'!$E:$E,Summary!$D120,'BPC Data'!$B:$B,Summary!$C120)</f>
        <v>0</v>
      </c>
      <c r="Q120" s="17">
        <f ca="1">SUMIFS(OFFSET('BPC Data'!$F:$F,0,Summary!Q$2),'BPC Data'!$E:$E,Summary!$D120,'BPC Data'!$B:$B,Summary!$C120)</f>
        <v>0</v>
      </c>
      <c r="R120" s="18">
        <f ca="1">SUMIFS(OFFSET('BPC Data'!$F:$F,0,Summary!R$2),'BPC Data'!$E:$E,Summary!$D120,'BPC Data'!$B:$B,Summary!$C120)</f>
        <v>0</v>
      </c>
      <c r="S120" s="64">
        <f t="shared" ca="1" si="43"/>
        <v>0</v>
      </c>
      <c r="T120" s="65"/>
      <c r="U120"/>
      <c r="V120"/>
      <c r="W120"/>
      <c r="X120"/>
      <c r="Y120"/>
      <c r="Z120"/>
      <c r="AA120"/>
      <c r="AB120"/>
    </row>
    <row r="121" spans="1:28" s="15" customFormat="1" hidden="1" outlineLevel="1" x14ac:dyDescent="0.55000000000000004">
      <c r="A121" s="15">
        <f t="shared" ref="A121:A129" si="64">IF(AND(F121&lt;&gt;"",D121=""),A120+1,A120)</f>
        <v>11</v>
      </c>
      <c r="C121">
        <f>$F119</f>
        <v>0</v>
      </c>
      <c r="D121" s="3" t="str">
        <f t="shared" si="48"/>
        <v>A_BEDS_TOTAL - Total Available Beds</v>
      </c>
      <c r="F121" s="22" t="str">
        <f>_xll.EVDES(D121)</f>
        <v>#Error, no current connection.</v>
      </c>
      <c r="G121" s="17">
        <f ca="1">SUMIFS(OFFSET('BPC Data'!$F:$F,0,Summary!G$2),'BPC Data'!$E:$E,Summary!$D121,'BPC Data'!$B:$B,Summary!$C121)</f>
        <v>0</v>
      </c>
      <c r="H121" s="18">
        <f ca="1">SUMIFS(OFFSET('BPC Data'!$F:$F,0,Summary!H$2),'BPC Data'!$E:$E,Summary!$D121,'BPC Data'!$B:$B,Summary!$C121)</f>
        <v>0</v>
      </c>
      <c r="I121" s="17">
        <f ca="1">SUMIFS(OFFSET('BPC Data'!$F:$F,0,Summary!I$2),'BPC Data'!$E:$E,Summary!$D121,'BPC Data'!$B:$B,Summary!$C121)</f>
        <v>0</v>
      </c>
      <c r="J121" s="18">
        <f ca="1">SUMIFS(OFFSET('BPC Data'!$F:$F,0,Summary!J$2),'BPC Data'!$E:$E,Summary!$D121,'BPC Data'!$B:$B,Summary!$C121)</f>
        <v>0</v>
      </c>
      <c r="K121" s="17">
        <f ca="1">SUMIFS(OFFSET('BPC Data'!$F:$F,0,Summary!K$2),'BPC Data'!$E:$E,Summary!$D121,'BPC Data'!$B:$B,Summary!$C121)</f>
        <v>0</v>
      </c>
      <c r="L121" s="18">
        <f ca="1">SUMIFS(OFFSET('BPC Data'!$F:$F,0,Summary!L$2),'BPC Data'!$E:$E,Summary!$D121,'BPC Data'!$B:$B,Summary!$C121)</f>
        <v>0</v>
      </c>
      <c r="M121" s="17">
        <f ca="1">SUMIFS(OFFSET('BPC Data'!$F:$F,0,Summary!M$2),'BPC Data'!$E:$E,Summary!$D121,'BPC Data'!$B:$B,Summary!$C121)</f>
        <v>0</v>
      </c>
      <c r="N121" s="18">
        <f ca="1">SUMIFS(OFFSET('BPC Data'!$F:$F,0,Summary!N$2),'BPC Data'!$E:$E,Summary!$D121,'BPC Data'!$B:$B,Summary!$C121)</f>
        <v>0</v>
      </c>
      <c r="O121" s="17">
        <f ca="1">SUMIFS(OFFSET('BPC Data'!$F:$F,0,Summary!O$2),'BPC Data'!$E:$E,Summary!$D121,'BPC Data'!$B:$B,Summary!$C121)</f>
        <v>0</v>
      </c>
      <c r="P121" s="18">
        <f ca="1">SUMIFS(OFFSET('BPC Data'!$F:$F,0,Summary!P$2),'BPC Data'!$E:$E,Summary!$D121,'BPC Data'!$B:$B,Summary!$C121)</f>
        <v>0</v>
      </c>
      <c r="Q121" s="17">
        <f ca="1">SUMIFS(OFFSET('BPC Data'!$F:$F,0,Summary!Q$2),'BPC Data'!$E:$E,Summary!$D121,'BPC Data'!$B:$B,Summary!$C121)</f>
        <v>0</v>
      </c>
      <c r="R121" s="18">
        <f ca="1">SUMIFS(OFFSET('BPC Data'!$F:$F,0,Summary!R$2),'BPC Data'!$E:$E,Summary!$D121,'BPC Data'!$B:$B,Summary!$C121)</f>
        <v>0</v>
      </c>
      <c r="S121" s="64">
        <f t="shared" ca="1" si="43"/>
        <v>0</v>
      </c>
      <c r="T121" s="65"/>
      <c r="U121"/>
      <c r="V121"/>
      <c r="W121"/>
      <c r="X121"/>
      <c r="Y121"/>
      <c r="Z121"/>
      <c r="AA121"/>
      <c r="AB121"/>
    </row>
    <row r="122" spans="1:28" s="15" customFormat="1" hidden="1" outlineLevel="1" x14ac:dyDescent="0.55000000000000004">
      <c r="A122" s="15">
        <f t="shared" si="64"/>
        <v>11</v>
      </c>
      <c r="B122"/>
      <c r="C122">
        <f>$F119</f>
        <v>0</v>
      </c>
      <c r="D122" s="3" t="str">
        <f t="shared" si="48"/>
        <v>T_REVENUES - Total Tenant Revenues</v>
      </c>
      <c r="E122"/>
      <c r="F122" s="22" t="str">
        <f>_xll.EVDES(D122)</f>
        <v>#Error, no current connection.</v>
      </c>
      <c r="G122" s="17">
        <f ca="1">SUMIFS(OFFSET('BPC Data'!$F:$F,0,Summary!G$2),'BPC Data'!$E:$E,Summary!$D122,'BPC Data'!$B:$B,Summary!$C122)</f>
        <v>0</v>
      </c>
      <c r="H122" s="18">
        <f ca="1">SUMIFS(OFFSET('BPC Data'!$F:$F,0,Summary!H$2),'BPC Data'!$E:$E,Summary!$D122,'BPC Data'!$B:$B,Summary!$C122)</f>
        <v>0</v>
      </c>
      <c r="I122" s="17">
        <f ca="1">SUMIFS(OFFSET('BPC Data'!$F:$F,0,Summary!I$2),'BPC Data'!$E:$E,Summary!$D122,'BPC Data'!$B:$B,Summary!$C122)</f>
        <v>0</v>
      </c>
      <c r="J122" s="18">
        <f ca="1">SUMIFS(OFFSET('BPC Data'!$F:$F,0,Summary!J$2),'BPC Data'!$E:$E,Summary!$D122,'BPC Data'!$B:$B,Summary!$C122)</f>
        <v>0</v>
      </c>
      <c r="K122" s="17">
        <f ca="1">SUMIFS(OFFSET('BPC Data'!$F:$F,0,Summary!K$2),'BPC Data'!$E:$E,Summary!$D122,'BPC Data'!$B:$B,Summary!$C122)</f>
        <v>0</v>
      </c>
      <c r="L122" s="18">
        <f ca="1">SUMIFS(OFFSET('BPC Data'!$F:$F,0,Summary!L$2),'BPC Data'!$E:$E,Summary!$D122,'BPC Data'!$B:$B,Summary!$C122)</f>
        <v>0</v>
      </c>
      <c r="M122" s="17">
        <f ca="1">SUMIFS(OFFSET('BPC Data'!$F:$F,0,Summary!M$2),'BPC Data'!$E:$E,Summary!$D122,'BPC Data'!$B:$B,Summary!$C122)</f>
        <v>0</v>
      </c>
      <c r="N122" s="18">
        <f ca="1">SUMIFS(OFFSET('BPC Data'!$F:$F,0,Summary!N$2),'BPC Data'!$E:$E,Summary!$D122,'BPC Data'!$B:$B,Summary!$C122)</f>
        <v>0</v>
      </c>
      <c r="O122" s="17">
        <f ca="1">SUMIFS(OFFSET('BPC Data'!$F:$F,0,Summary!O$2),'BPC Data'!$E:$E,Summary!$D122,'BPC Data'!$B:$B,Summary!$C122)</f>
        <v>0</v>
      </c>
      <c r="P122" s="18">
        <f ca="1">SUMIFS(OFFSET('BPC Data'!$F:$F,0,Summary!P$2),'BPC Data'!$E:$E,Summary!$D122,'BPC Data'!$B:$B,Summary!$C122)</f>
        <v>0</v>
      </c>
      <c r="Q122" s="17">
        <f ca="1">SUMIFS(OFFSET('BPC Data'!$F:$F,0,Summary!Q$2),'BPC Data'!$E:$E,Summary!$D122,'BPC Data'!$B:$B,Summary!$C122)</f>
        <v>0</v>
      </c>
      <c r="R122" s="18">
        <f ca="1">SUMIFS(OFFSET('BPC Data'!$F:$F,0,Summary!R$2),'BPC Data'!$E:$E,Summary!$D122,'BPC Data'!$B:$B,Summary!$C122)</f>
        <v>0</v>
      </c>
      <c r="S122" s="64">
        <f t="shared" ca="1" si="43"/>
        <v>0</v>
      </c>
      <c r="T122" s="65"/>
      <c r="U122"/>
      <c r="V122"/>
      <c r="W122"/>
      <c r="X122"/>
      <c r="Y122"/>
      <c r="Z122"/>
      <c r="AA122"/>
      <c r="AB122"/>
    </row>
    <row r="123" spans="1:28" s="15" customFormat="1" hidden="1" outlineLevel="1" x14ac:dyDescent="0.55000000000000004">
      <c r="A123" s="15">
        <f t="shared" si="64"/>
        <v>11</v>
      </c>
      <c r="B123"/>
      <c r="C123">
        <f>$F119</f>
        <v>0</v>
      </c>
      <c r="D123" s="3" t="str">
        <f t="shared" si="48"/>
        <v>T_OPEX - Tenant Operating Expenses</v>
      </c>
      <c r="E123"/>
      <c r="F123" s="22" t="str">
        <f>_xll.EVDES(D123)</f>
        <v>#Error, no current connection.</v>
      </c>
      <c r="G123" s="17">
        <f ca="1">SUMIFS(OFFSET('BPC Data'!$F:$F,0,Summary!G$2),'BPC Data'!$E:$E,Summary!$D123,'BPC Data'!$B:$B,Summary!$C123)</f>
        <v>0</v>
      </c>
      <c r="H123" s="18">
        <f ca="1">SUMIFS(OFFSET('BPC Data'!$F:$F,0,Summary!H$2),'BPC Data'!$E:$E,Summary!$D123,'BPC Data'!$B:$B,Summary!$C123)</f>
        <v>0</v>
      </c>
      <c r="I123" s="17">
        <f ca="1">SUMIFS(OFFSET('BPC Data'!$F:$F,0,Summary!I$2),'BPC Data'!$E:$E,Summary!$D123,'BPC Data'!$B:$B,Summary!$C123)</f>
        <v>0</v>
      </c>
      <c r="J123" s="18">
        <f ca="1">SUMIFS(OFFSET('BPC Data'!$F:$F,0,Summary!J$2),'BPC Data'!$E:$E,Summary!$D123,'BPC Data'!$B:$B,Summary!$C123)</f>
        <v>0</v>
      </c>
      <c r="K123" s="17">
        <f ca="1">SUMIFS(OFFSET('BPC Data'!$F:$F,0,Summary!K$2),'BPC Data'!$E:$E,Summary!$D123,'BPC Data'!$B:$B,Summary!$C123)</f>
        <v>0</v>
      </c>
      <c r="L123" s="18">
        <f ca="1">SUMIFS(OFFSET('BPC Data'!$F:$F,0,Summary!L$2),'BPC Data'!$E:$E,Summary!$D123,'BPC Data'!$B:$B,Summary!$C123)</f>
        <v>0</v>
      </c>
      <c r="M123" s="17">
        <f ca="1">SUMIFS(OFFSET('BPC Data'!$F:$F,0,Summary!M$2),'BPC Data'!$E:$E,Summary!$D123,'BPC Data'!$B:$B,Summary!$C123)</f>
        <v>0</v>
      </c>
      <c r="N123" s="18">
        <f ca="1">SUMIFS(OFFSET('BPC Data'!$F:$F,0,Summary!N$2),'BPC Data'!$E:$E,Summary!$D123,'BPC Data'!$B:$B,Summary!$C123)</f>
        <v>0</v>
      </c>
      <c r="O123" s="17">
        <f ca="1">SUMIFS(OFFSET('BPC Data'!$F:$F,0,Summary!O$2),'BPC Data'!$E:$E,Summary!$D123,'BPC Data'!$B:$B,Summary!$C123)</f>
        <v>0</v>
      </c>
      <c r="P123" s="18">
        <f ca="1">SUMIFS(OFFSET('BPC Data'!$F:$F,0,Summary!P$2),'BPC Data'!$E:$E,Summary!$D123,'BPC Data'!$B:$B,Summary!$C123)</f>
        <v>0</v>
      </c>
      <c r="Q123" s="17">
        <f ca="1">SUMIFS(OFFSET('BPC Data'!$F:$F,0,Summary!Q$2),'BPC Data'!$E:$E,Summary!$D123,'BPC Data'!$B:$B,Summary!$C123)</f>
        <v>0</v>
      </c>
      <c r="R123" s="18">
        <f ca="1">SUMIFS(OFFSET('BPC Data'!$F:$F,0,Summary!R$2),'BPC Data'!$E:$E,Summary!$D123,'BPC Data'!$B:$B,Summary!$C123)</f>
        <v>0</v>
      </c>
      <c r="S123" s="64">
        <f t="shared" ca="1" si="43"/>
        <v>0</v>
      </c>
      <c r="T123" s="65"/>
      <c r="U123"/>
      <c r="V123"/>
      <c r="W123"/>
      <c r="X123"/>
      <c r="Y123"/>
      <c r="Z123"/>
      <c r="AA123"/>
      <c r="AB123"/>
    </row>
    <row r="124" spans="1:28" s="15" customFormat="1" hidden="1" outlineLevel="1" x14ac:dyDescent="0.55000000000000004">
      <c r="A124" s="15">
        <f t="shared" si="64"/>
        <v>11</v>
      </c>
      <c r="B124"/>
      <c r="C124">
        <f>$F119</f>
        <v>0</v>
      </c>
      <c r="D124" s="3" t="str">
        <f t="shared" si="48"/>
        <v>T_BAD_DEBT - Tenant Bad Debt Expense</v>
      </c>
      <c r="E124"/>
      <c r="F124" s="22" t="str">
        <f>_xll.EVDES(D124)</f>
        <v>#Error, no current connection.</v>
      </c>
      <c r="G124" s="17">
        <f ca="1">SUMIFS(OFFSET('BPC Data'!$F:$F,0,Summary!G$2),'BPC Data'!$E:$E,Summary!$D124,'BPC Data'!$B:$B,Summary!$C124)</f>
        <v>0</v>
      </c>
      <c r="H124" s="18">
        <f ca="1">SUMIFS(OFFSET('BPC Data'!$F:$F,0,Summary!H$2),'BPC Data'!$E:$E,Summary!$D124,'BPC Data'!$B:$B,Summary!$C124)</f>
        <v>0</v>
      </c>
      <c r="I124" s="17">
        <f ca="1">SUMIFS(OFFSET('BPC Data'!$F:$F,0,Summary!I$2),'BPC Data'!$E:$E,Summary!$D124,'BPC Data'!$B:$B,Summary!$C124)</f>
        <v>0</v>
      </c>
      <c r="J124" s="18">
        <f ca="1">SUMIFS(OFFSET('BPC Data'!$F:$F,0,Summary!J$2),'BPC Data'!$E:$E,Summary!$D124,'BPC Data'!$B:$B,Summary!$C124)</f>
        <v>0</v>
      </c>
      <c r="K124" s="17">
        <f ca="1">SUMIFS(OFFSET('BPC Data'!$F:$F,0,Summary!K$2),'BPC Data'!$E:$E,Summary!$D124,'BPC Data'!$B:$B,Summary!$C124)</f>
        <v>0</v>
      </c>
      <c r="L124" s="18">
        <f ca="1">SUMIFS(OFFSET('BPC Data'!$F:$F,0,Summary!L$2),'BPC Data'!$E:$E,Summary!$D124,'BPC Data'!$B:$B,Summary!$C124)</f>
        <v>0</v>
      </c>
      <c r="M124" s="17">
        <f ca="1">SUMIFS(OFFSET('BPC Data'!$F:$F,0,Summary!M$2),'BPC Data'!$E:$E,Summary!$D124,'BPC Data'!$B:$B,Summary!$C124)</f>
        <v>0</v>
      </c>
      <c r="N124" s="18">
        <f ca="1">SUMIFS(OFFSET('BPC Data'!$F:$F,0,Summary!N$2),'BPC Data'!$E:$E,Summary!$D124,'BPC Data'!$B:$B,Summary!$C124)</f>
        <v>0</v>
      </c>
      <c r="O124" s="17">
        <f ca="1">SUMIFS(OFFSET('BPC Data'!$F:$F,0,Summary!O$2),'BPC Data'!$E:$E,Summary!$D124,'BPC Data'!$B:$B,Summary!$C124)</f>
        <v>0</v>
      </c>
      <c r="P124" s="18">
        <f ca="1">SUMIFS(OFFSET('BPC Data'!$F:$F,0,Summary!P$2),'BPC Data'!$E:$E,Summary!$D124,'BPC Data'!$B:$B,Summary!$C124)</f>
        <v>0</v>
      </c>
      <c r="Q124" s="17">
        <f ca="1">SUMIFS(OFFSET('BPC Data'!$F:$F,0,Summary!Q$2),'BPC Data'!$E:$E,Summary!$D124,'BPC Data'!$B:$B,Summary!$C124)</f>
        <v>0</v>
      </c>
      <c r="R124" s="18">
        <f ca="1">SUMIFS(OFFSET('BPC Data'!$F:$F,0,Summary!R$2),'BPC Data'!$E:$E,Summary!$D124,'BPC Data'!$B:$B,Summary!$C124)</f>
        <v>0</v>
      </c>
      <c r="S124" s="64">
        <f t="shared" ca="1" si="43"/>
        <v>0</v>
      </c>
      <c r="T124" s="65"/>
      <c r="U124"/>
      <c r="V124"/>
      <c r="W124"/>
      <c r="X124"/>
      <c r="Y124"/>
      <c r="Z124"/>
      <c r="AA124"/>
      <c r="AB124"/>
    </row>
    <row r="125" spans="1:28" s="15" customFormat="1" hidden="1" outlineLevel="1" x14ac:dyDescent="0.55000000000000004">
      <c r="A125" s="15">
        <f t="shared" si="64"/>
        <v>11</v>
      </c>
      <c r="B125"/>
      <c r="C125">
        <f>$F119</f>
        <v>0</v>
      </c>
      <c r="D125" s="2" t="str">
        <f t="shared" si="48"/>
        <v>T_EBITDARM - EBITDARM</v>
      </c>
      <c r="E125"/>
      <c r="F125" s="22" t="str">
        <f>_xll.EVDES(D125)</f>
        <v>#Error, no current connection.</v>
      </c>
      <c r="G125" s="17">
        <f ca="1">SUMIFS(OFFSET('BPC Data'!$F:$F,0,Summary!G$2),'BPC Data'!$E:$E,Summary!$D125,'BPC Data'!$B:$B,Summary!$C125)</f>
        <v>0</v>
      </c>
      <c r="H125" s="18">
        <f ca="1">SUMIFS(OFFSET('BPC Data'!$F:$F,0,Summary!H$2),'BPC Data'!$E:$E,Summary!$D125,'BPC Data'!$B:$B,Summary!$C125)</f>
        <v>0</v>
      </c>
      <c r="I125" s="17">
        <f ca="1">SUMIFS(OFFSET('BPC Data'!$F:$F,0,Summary!I$2),'BPC Data'!$E:$E,Summary!$D125,'BPC Data'!$B:$B,Summary!$C125)</f>
        <v>0</v>
      </c>
      <c r="J125" s="18">
        <f ca="1">SUMIFS(OFFSET('BPC Data'!$F:$F,0,Summary!J$2),'BPC Data'!$E:$E,Summary!$D125,'BPC Data'!$B:$B,Summary!$C125)</f>
        <v>0</v>
      </c>
      <c r="K125" s="17">
        <f ca="1">SUMIFS(OFFSET('BPC Data'!$F:$F,0,Summary!K$2),'BPC Data'!$E:$E,Summary!$D125,'BPC Data'!$B:$B,Summary!$C125)</f>
        <v>0</v>
      </c>
      <c r="L125" s="18">
        <f ca="1">SUMIFS(OFFSET('BPC Data'!$F:$F,0,Summary!L$2),'BPC Data'!$E:$E,Summary!$D125,'BPC Data'!$B:$B,Summary!$C125)</f>
        <v>0</v>
      </c>
      <c r="M125" s="17">
        <f ca="1">SUMIFS(OFFSET('BPC Data'!$F:$F,0,Summary!M$2),'BPC Data'!$E:$E,Summary!$D125,'BPC Data'!$B:$B,Summary!$C125)</f>
        <v>0</v>
      </c>
      <c r="N125" s="18">
        <f ca="1">SUMIFS(OFFSET('BPC Data'!$F:$F,0,Summary!N$2),'BPC Data'!$E:$E,Summary!$D125,'BPC Data'!$B:$B,Summary!$C125)</f>
        <v>0</v>
      </c>
      <c r="O125" s="17">
        <f ca="1">SUMIFS(OFFSET('BPC Data'!$F:$F,0,Summary!O$2),'BPC Data'!$E:$E,Summary!$D125,'BPC Data'!$B:$B,Summary!$C125)</f>
        <v>0</v>
      </c>
      <c r="P125" s="18">
        <f ca="1">SUMIFS(OFFSET('BPC Data'!$F:$F,0,Summary!P$2),'BPC Data'!$E:$E,Summary!$D125,'BPC Data'!$B:$B,Summary!$C125)</f>
        <v>0</v>
      </c>
      <c r="Q125" s="17">
        <f ca="1">SUMIFS(OFFSET('BPC Data'!$F:$F,0,Summary!Q$2),'BPC Data'!$E:$E,Summary!$D125,'BPC Data'!$B:$B,Summary!$C125)</f>
        <v>0</v>
      </c>
      <c r="R125" s="18">
        <f ca="1">SUMIFS(OFFSET('BPC Data'!$F:$F,0,Summary!R$2),'BPC Data'!$E:$E,Summary!$D125,'BPC Data'!$B:$B,Summary!$C125)</f>
        <v>0</v>
      </c>
      <c r="S125" s="64">
        <f t="shared" ca="1" si="43"/>
        <v>0</v>
      </c>
      <c r="T125" s="65"/>
      <c r="U125"/>
      <c r="V125"/>
      <c r="W125"/>
      <c r="X125"/>
      <c r="Y125"/>
      <c r="Z125"/>
      <c r="AA125"/>
      <c r="AB125"/>
    </row>
    <row r="126" spans="1:28" s="15" customFormat="1" hidden="1" outlineLevel="1" x14ac:dyDescent="0.55000000000000004">
      <c r="A126" s="15">
        <f t="shared" si="64"/>
        <v>11</v>
      </c>
      <c r="B126"/>
      <c r="C126">
        <f>$F119</f>
        <v>0</v>
      </c>
      <c r="D126" s="2" t="str">
        <f t="shared" si="48"/>
        <v>T_MGMT_FEE - Tenant Management Fee - Actual</v>
      </c>
      <c r="E126"/>
      <c r="F126" s="22" t="str">
        <f>_xll.EVDES(D126)</f>
        <v>#Error, no current connection.</v>
      </c>
      <c r="G126" s="17">
        <f ca="1">SUMIFS(OFFSET('BPC Data'!$F:$F,0,Summary!G$2),'BPC Data'!$E:$E,Summary!$D126,'BPC Data'!$B:$B,Summary!$C126)</f>
        <v>0</v>
      </c>
      <c r="H126" s="18">
        <f ca="1">SUMIFS(OFFSET('BPC Data'!$F:$F,0,Summary!H$2),'BPC Data'!$E:$E,Summary!$D126,'BPC Data'!$B:$B,Summary!$C126)</f>
        <v>0</v>
      </c>
      <c r="I126" s="17">
        <f ca="1">SUMIFS(OFFSET('BPC Data'!$F:$F,0,Summary!I$2),'BPC Data'!$E:$E,Summary!$D126,'BPC Data'!$B:$B,Summary!$C126)</f>
        <v>0</v>
      </c>
      <c r="J126" s="18">
        <f ca="1">SUMIFS(OFFSET('BPC Data'!$F:$F,0,Summary!J$2),'BPC Data'!$E:$E,Summary!$D126,'BPC Data'!$B:$B,Summary!$C126)</f>
        <v>0</v>
      </c>
      <c r="K126" s="17">
        <f ca="1">SUMIFS(OFFSET('BPC Data'!$F:$F,0,Summary!K$2),'BPC Data'!$E:$E,Summary!$D126,'BPC Data'!$B:$B,Summary!$C126)</f>
        <v>0</v>
      </c>
      <c r="L126" s="18">
        <f ca="1">SUMIFS(OFFSET('BPC Data'!$F:$F,0,Summary!L$2),'BPC Data'!$E:$E,Summary!$D126,'BPC Data'!$B:$B,Summary!$C126)</f>
        <v>0</v>
      </c>
      <c r="M126" s="17">
        <f ca="1">SUMIFS(OFFSET('BPC Data'!$F:$F,0,Summary!M$2),'BPC Data'!$E:$E,Summary!$D126,'BPC Data'!$B:$B,Summary!$C126)</f>
        <v>0</v>
      </c>
      <c r="N126" s="18">
        <f ca="1">SUMIFS(OFFSET('BPC Data'!$F:$F,0,Summary!N$2),'BPC Data'!$E:$E,Summary!$D126,'BPC Data'!$B:$B,Summary!$C126)</f>
        <v>0</v>
      </c>
      <c r="O126" s="17">
        <f ca="1">SUMIFS(OFFSET('BPC Data'!$F:$F,0,Summary!O$2),'BPC Data'!$E:$E,Summary!$D126,'BPC Data'!$B:$B,Summary!$C126)</f>
        <v>0</v>
      </c>
      <c r="P126" s="18">
        <f ca="1">SUMIFS(OFFSET('BPC Data'!$F:$F,0,Summary!P$2),'BPC Data'!$E:$E,Summary!$D126,'BPC Data'!$B:$B,Summary!$C126)</f>
        <v>0</v>
      </c>
      <c r="Q126" s="17">
        <f ca="1">SUMIFS(OFFSET('BPC Data'!$F:$F,0,Summary!Q$2),'BPC Data'!$E:$E,Summary!$D126,'BPC Data'!$B:$B,Summary!$C126)</f>
        <v>0</v>
      </c>
      <c r="R126" s="18">
        <f ca="1">SUMIFS(OFFSET('BPC Data'!$F:$F,0,Summary!R$2),'BPC Data'!$E:$E,Summary!$D126,'BPC Data'!$B:$B,Summary!$C126)</f>
        <v>0</v>
      </c>
      <c r="S126" s="64">
        <f t="shared" ca="1" si="43"/>
        <v>0</v>
      </c>
      <c r="T126" s="65"/>
      <c r="U126"/>
      <c r="V126"/>
      <c r="W126"/>
      <c r="X126"/>
      <c r="Y126"/>
      <c r="Z126"/>
      <c r="AA126"/>
      <c r="AB126"/>
    </row>
    <row r="127" spans="1:28" s="15" customFormat="1" hidden="1" outlineLevel="1" x14ac:dyDescent="0.55000000000000004">
      <c r="A127" s="15">
        <f t="shared" si="64"/>
        <v>11</v>
      </c>
      <c r="B127"/>
      <c r="C127">
        <f>$F119</f>
        <v>0</v>
      </c>
      <c r="D127" s="1" t="str">
        <f t="shared" si="48"/>
        <v>T_EBITDAR - EBITDAR</v>
      </c>
      <c r="E127"/>
      <c r="F127" s="22" t="str">
        <f>_xll.EVDES(D127)</f>
        <v>#Error, no current connection.</v>
      </c>
      <c r="G127" s="17">
        <f ca="1">SUMIFS(OFFSET('BPC Data'!$F:$F,0,Summary!G$2),'BPC Data'!$E:$E,Summary!$D127,'BPC Data'!$B:$B,Summary!$C127)</f>
        <v>0</v>
      </c>
      <c r="H127" s="18">
        <f ca="1">SUMIFS(OFFSET('BPC Data'!$F:$F,0,Summary!H$2),'BPC Data'!$E:$E,Summary!$D127,'BPC Data'!$B:$B,Summary!$C127)</f>
        <v>0</v>
      </c>
      <c r="I127" s="17">
        <f ca="1">SUMIFS(OFFSET('BPC Data'!$F:$F,0,Summary!I$2),'BPC Data'!$E:$E,Summary!$D127,'BPC Data'!$B:$B,Summary!$C127)</f>
        <v>0</v>
      </c>
      <c r="J127" s="18">
        <f ca="1">SUMIFS(OFFSET('BPC Data'!$F:$F,0,Summary!J$2),'BPC Data'!$E:$E,Summary!$D127,'BPC Data'!$B:$B,Summary!$C127)</f>
        <v>0</v>
      </c>
      <c r="K127" s="17">
        <f ca="1">SUMIFS(OFFSET('BPC Data'!$F:$F,0,Summary!K$2),'BPC Data'!$E:$E,Summary!$D127,'BPC Data'!$B:$B,Summary!$C127)</f>
        <v>0</v>
      </c>
      <c r="L127" s="18">
        <f ca="1">SUMIFS(OFFSET('BPC Data'!$F:$F,0,Summary!L$2),'BPC Data'!$E:$E,Summary!$D127,'BPC Data'!$B:$B,Summary!$C127)</f>
        <v>0</v>
      </c>
      <c r="M127" s="17">
        <f ca="1">SUMIFS(OFFSET('BPC Data'!$F:$F,0,Summary!M$2),'BPC Data'!$E:$E,Summary!$D127,'BPC Data'!$B:$B,Summary!$C127)</f>
        <v>0</v>
      </c>
      <c r="N127" s="18">
        <f ca="1">SUMIFS(OFFSET('BPC Data'!$F:$F,0,Summary!N$2),'BPC Data'!$E:$E,Summary!$D127,'BPC Data'!$B:$B,Summary!$C127)</f>
        <v>0</v>
      </c>
      <c r="O127" s="17">
        <f ca="1">SUMIFS(OFFSET('BPC Data'!$F:$F,0,Summary!O$2),'BPC Data'!$E:$E,Summary!$D127,'BPC Data'!$B:$B,Summary!$C127)</f>
        <v>0</v>
      </c>
      <c r="P127" s="18">
        <f ca="1">SUMIFS(OFFSET('BPC Data'!$F:$F,0,Summary!P$2),'BPC Data'!$E:$E,Summary!$D127,'BPC Data'!$B:$B,Summary!$C127)</f>
        <v>0</v>
      </c>
      <c r="Q127" s="17">
        <f ca="1">SUMIFS(OFFSET('BPC Data'!$F:$F,0,Summary!Q$2),'BPC Data'!$E:$E,Summary!$D127,'BPC Data'!$B:$B,Summary!$C127)</f>
        <v>0</v>
      </c>
      <c r="R127" s="18">
        <f ca="1">SUMIFS(OFFSET('BPC Data'!$F:$F,0,Summary!R$2),'BPC Data'!$E:$E,Summary!$D127,'BPC Data'!$B:$B,Summary!$C127)</f>
        <v>0</v>
      </c>
      <c r="S127" s="64">
        <f t="shared" ca="1" si="43"/>
        <v>0</v>
      </c>
      <c r="T127" s="65"/>
      <c r="U127"/>
      <c r="V127"/>
      <c r="W127"/>
      <c r="X127"/>
      <c r="Y127"/>
      <c r="Z127"/>
      <c r="AA127"/>
      <c r="AB127"/>
    </row>
    <row r="128" spans="1:28" s="15" customFormat="1" hidden="1" outlineLevel="1" x14ac:dyDescent="0.55000000000000004">
      <c r="A128" s="15">
        <f t="shared" si="64"/>
        <v>11</v>
      </c>
      <c r="B128"/>
      <c r="C128">
        <f>$F119</f>
        <v>0</v>
      </c>
      <c r="D128" s="1" t="str">
        <f t="shared" si="48"/>
        <v>T_RENT_EXP - Tenant Rent Expense</v>
      </c>
      <c r="E128"/>
      <c r="F128" s="22" t="str">
        <f>_xll.EVDES(D128)</f>
        <v>#Error, no current connection.</v>
      </c>
      <c r="G128" s="17">
        <f ca="1">SUMIFS(OFFSET('BPC Data'!$F:$F,0,Summary!G$2),'BPC Data'!$E:$E,Summary!$D128,'BPC Data'!$B:$B,Summary!$C128)</f>
        <v>0</v>
      </c>
      <c r="H128" s="18">
        <f ca="1">SUMIFS(OFFSET('BPC Data'!$F:$F,0,Summary!H$2),'BPC Data'!$E:$E,Summary!$D128,'BPC Data'!$B:$B,Summary!$C128)</f>
        <v>0</v>
      </c>
      <c r="I128" s="17">
        <f ca="1">SUMIFS(OFFSET('BPC Data'!$F:$F,0,Summary!I$2),'BPC Data'!$E:$E,Summary!$D128,'BPC Data'!$B:$B,Summary!$C128)</f>
        <v>0</v>
      </c>
      <c r="J128" s="18">
        <f ca="1">SUMIFS(OFFSET('BPC Data'!$F:$F,0,Summary!J$2),'BPC Data'!$E:$E,Summary!$D128,'BPC Data'!$B:$B,Summary!$C128)</f>
        <v>0</v>
      </c>
      <c r="K128" s="17">
        <f ca="1">SUMIFS(OFFSET('BPC Data'!$F:$F,0,Summary!K$2),'BPC Data'!$E:$E,Summary!$D128,'BPC Data'!$B:$B,Summary!$C128)</f>
        <v>0</v>
      </c>
      <c r="L128" s="18">
        <f ca="1">SUMIFS(OFFSET('BPC Data'!$F:$F,0,Summary!L$2),'BPC Data'!$E:$E,Summary!$D128,'BPC Data'!$B:$B,Summary!$C128)</f>
        <v>0</v>
      </c>
      <c r="M128" s="17">
        <f ca="1">SUMIFS(OFFSET('BPC Data'!$F:$F,0,Summary!M$2),'BPC Data'!$E:$E,Summary!$D128,'BPC Data'!$B:$B,Summary!$C128)</f>
        <v>0</v>
      </c>
      <c r="N128" s="18">
        <f ca="1">SUMIFS(OFFSET('BPC Data'!$F:$F,0,Summary!N$2),'BPC Data'!$E:$E,Summary!$D128,'BPC Data'!$B:$B,Summary!$C128)</f>
        <v>0</v>
      </c>
      <c r="O128" s="17">
        <f ca="1">SUMIFS(OFFSET('BPC Data'!$F:$F,0,Summary!O$2),'BPC Data'!$E:$E,Summary!$D128,'BPC Data'!$B:$B,Summary!$C128)</f>
        <v>0</v>
      </c>
      <c r="P128" s="18">
        <f ca="1">SUMIFS(OFFSET('BPC Data'!$F:$F,0,Summary!P$2),'BPC Data'!$E:$E,Summary!$D128,'BPC Data'!$B:$B,Summary!$C128)</f>
        <v>0</v>
      </c>
      <c r="Q128" s="17">
        <f ca="1">SUMIFS(OFFSET('BPC Data'!$F:$F,0,Summary!Q$2),'BPC Data'!$E:$E,Summary!$D128,'BPC Data'!$B:$B,Summary!$C128)</f>
        <v>0</v>
      </c>
      <c r="R128" s="18">
        <f ca="1">SUMIFS(OFFSET('BPC Data'!$F:$F,0,Summary!R$2),'BPC Data'!$E:$E,Summary!$D128,'BPC Data'!$B:$B,Summary!$C128)</f>
        <v>0</v>
      </c>
      <c r="S128" s="64">
        <f t="shared" ca="1" si="43"/>
        <v>0</v>
      </c>
      <c r="T128" s="65"/>
      <c r="U128"/>
      <c r="V128"/>
      <c r="W128"/>
      <c r="X128"/>
      <c r="Y128"/>
      <c r="Z128"/>
      <c r="AA128"/>
      <c r="AB128"/>
    </row>
    <row r="129" spans="1:28" s="15" customFormat="1" hidden="1" outlineLevel="1" x14ac:dyDescent="0.55000000000000004">
      <c r="A129" s="15">
        <f t="shared" si="64"/>
        <v>11</v>
      </c>
      <c r="B129"/>
      <c r="C129"/>
      <c r="D129" s="1" t="str">
        <f t="shared" si="48"/>
        <v>x</v>
      </c>
      <c r="E129"/>
      <c r="F129" s="22" t="s">
        <v>0</v>
      </c>
      <c r="G129" s="12" t="e">
        <f t="shared" ref="G129:M129" ca="1" si="65">G127/G128</f>
        <v>#DIV/0!</v>
      </c>
      <c r="H129" s="4" t="e">
        <f t="shared" ca="1" si="65"/>
        <v>#DIV/0!</v>
      </c>
      <c r="I129" s="12" t="e">
        <f t="shared" ca="1" si="65"/>
        <v>#DIV/0!</v>
      </c>
      <c r="J129" s="4" t="e">
        <f t="shared" ca="1" si="65"/>
        <v>#DIV/0!</v>
      </c>
      <c r="K129" s="12" t="e">
        <f t="shared" ca="1" si="65"/>
        <v>#DIV/0!</v>
      </c>
      <c r="L129" s="4" t="e">
        <f t="shared" ca="1" si="65"/>
        <v>#DIV/0!</v>
      </c>
      <c r="M129" s="12" t="e">
        <f t="shared" ca="1" si="65"/>
        <v>#DIV/0!</v>
      </c>
      <c r="N129" s="4" t="e">
        <f t="shared" ref="N129:O129" ca="1" si="66">N127/N128</f>
        <v>#DIV/0!</v>
      </c>
      <c r="O129" s="12" t="e">
        <f t="shared" ca="1" si="66"/>
        <v>#DIV/0!</v>
      </c>
      <c r="P129" s="4" t="e">
        <f t="shared" ref="P129:Q129" ca="1" si="67">P127/P128</f>
        <v>#DIV/0!</v>
      </c>
      <c r="Q129" s="12" t="e">
        <f t="shared" ca="1" si="67"/>
        <v>#DIV/0!</v>
      </c>
      <c r="R129" s="4" t="e">
        <f t="shared" ref="R129" ca="1" si="68">R127/R128</f>
        <v>#DIV/0!</v>
      </c>
      <c r="S129" s="64" t="e">
        <f t="shared" ca="1" si="43"/>
        <v>#DIV/0!</v>
      </c>
      <c r="T129" s="65"/>
      <c r="U129"/>
      <c r="V129"/>
      <c r="W129"/>
      <c r="X129"/>
      <c r="Y129"/>
      <c r="Z129"/>
      <c r="AA129"/>
      <c r="AB129"/>
    </row>
    <row r="130" spans="1:28" s="15" customFormat="1" hidden="1" outlineLevel="1" x14ac:dyDescent="0.55000000000000004">
      <c r="A130" s="15">
        <f>IF(AND(D130&lt;&gt;"",C130=""),A129+1,A129)</f>
        <v>12</v>
      </c>
      <c r="B130" s="5"/>
      <c r="C130" s="5"/>
      <c r="D130" s="5" t="str">
        <f t="shared" si="48"/>
        <v>x</v>
      </c>
      <c r="E130" s="5"/>
      <c r="F130" s="21">
        <f>INDEX(PropertyList!$D:$D,MATCH(Summary!$A130,PropertyList!$C:$C,0))</f>
        <v>0</v>
      </c>
      <c r="G130" s="11"/>
      <c r="H130" s="5"/>
      <c r="I130" s="11"/>
      <c r="J130" s="5"/>
      <c r="K130" s="11"/>
      <c r="L130" s="5"/>
      <c r="M130" s="11"/>
      <c r="N130" s="5"/>
      <c r="O130" s="11"/>
      <c r="P130" s="5"/>
      <c r="Q130" s="11"/>
      <c r="R130" s="5"/>
      <c r="S130" s="64">
        <f t="shared" si="43"/>
        <v>0</v>
      </c>
      <c r="T130" s="65"/>
      <c r="U130"/>
      <c r="V130"/>
      <c r="W130"/>
      <c r="X130"/>
      <c r="Y130"/>
      <c r="Z130"/>
      <c r="AA130"/>
      <c r="AB130"/>
    </row>
    <row r="131" spans="1:28" s="15" customFormat="1" hidden="1" outlineLevel="1" x14ac:dyDescent="0.55000000000000004">
      <c r="A131" s="15">
        <f>IF(AND(F131&lt;&gt;"",D131=""),A130+1,A130)</f>
        <v>12</v>
      </c>
      <c r="C131">
        <f>$F130</f>
        <v>0</v>
      </c>
      <c r="D131" s="3" t="str">
        <f t="shared" si="48"/>
        <v>PAY_PAT_DAYS - Total Payor Patient Days</v>
      </c>
      <c r="F131" s="22" t="str">
        <f>_xll.EVDES(D131)</f>
        <v>#Error, no current connection.</v>
      </c>
      <c r="G131" s="17">
        <f ca="1">SUMIFS(OFFSET('BPC Data'!$F:$F,0,Summary!G$2),'BPC Data'!$E:$E,Summary!$D131,'BPC Data'!$B:$B,Summary!$C131)</f>
        <v>0</v>
      </c>
      <c r="H131" s="18">
        <f ca="1">SUMIFS(OFFSET('BPC Data'!$F:$F,0,Summary!H$2),'BPC Data'!$E:$E,Summary!$D131,'BPC Data'!$B:$B,Summary!$C131)</f>
        <v>0</v>
      </c>
      <c r="I131" s="17">
        <f ca="1">SUMIFS(OFFSET('BPC Data'!$F:$F,0,Summary!I$2),'BPC Data'!$E:$E,Summary!$D131,'BPC Data'!$B:$B,Summary!$C131)</f>
        <v>0</v>
      </c>
      <c r="J131" s="18">
        <f ca="1">SUMIFS(OFFSET('BPC Data'!$F:$F,0,Summary!J$2),'BPC Data'!$E:$E,Summary!$D131,'BPC Data'!$B:$B,Summary!$C131)</f>
        <v>0</v>
      </c>
      <c r="K131" s="17">
        <f ca="1">SUMIFS(OFFSET('BPC Data'!$F:$F,0,Summary!K$2),'BPC Data'!$E:$E,Summary!$D131,'BPC Data'!$B:$B,Summary!$C131)</f>
        <v>0</v>
      </c>
      <c r="L131" s="18">
        <f ca="1">SUMIFS(OFFSET('BPC Data'!$F:$F,0,Summary!L$2),'BPC Data'!$E:$E,Summary!$D131,'BPC Data'!$B:$B,Summary!$C131)</f>
        <v>0</v>
      </c>
      <c r="M131" s="17">
        <f ca="1">SUMIFS(OFFSET('BPC Data'!$F:$F,0,Summary!M$2),'BPC Data'!$E:$E,Summary!$D131,'BPC Data'!$B:$B,Summary!$C131)</f>
        <v>0</v>
      </c>
      <c r="N131" s="18">
        <f ca="1">SUMIFS(OFFSET('BPC Data'!$F:$F,0,Summary!N$2),'BPC Data'!$E:$E,Summary!$D131,'BPC Data'!$B:$B,Summary!$C131)</f>
        <v>0</v>
      </c>
      <c r="O131" s="17">
        <f ca="1">SUMIFS(OFFSET('BPC Data'!$F:$F,0,Summary!O$2),'BPC Data'!$E:$E,Summary!$D131,'BPC Data'!$B:$B,Summary!$C131)</f>
        <v>0</v>
      </c>
      <c r="P131" s="18">
        <f ca="1">SUMIFS(OFFSET('BPC Data'!$F:$F,0,Summary!P$2),'BPC Data'!$E:$E,Summary!$D131,'BPC Data'!$B:$B,Summary!$C131)</f>
        <v>0</v>
      </c>
      <c r="Q131" s="17">
        <f ca="1">SUMIFS(OFFSET('BPC Data'!$F:$F,0,Summary!Q$2),'BPC Data'!$E:$E,Summary!$D131,'BPC Data'!$B:$B,Summary!$C131)</f>
        <v>0</v>
      </c>
      <c r="R131" s="18">
        <f ca="1">SUMIFS(OFFSET('BPC Data'!$F:$F,0,Summary!R$2),'BPC Data'!$E:$E,Summary!$D131,'BPC Data'!$B:$B,Summary!$C131)</f>
        <v>0</v>
      </c>
      <c r="S131" s="64">
        <f t="shared" ca="1" si="43"/>
        <v>0</v>
      </c>
      <c r="T131" s="65"/>
      <c r="U131"/>
      <c r="V131"/>
      <c r="W131"/>
      <c r="X131"/>
      <c r="Y131"/>
      <c r="Z131"/>
      <c r="AA131"/>
      <c r="AB131"/>
    </row>
    <row r="132" spans="1:28" s="15" customFormat="1" hidden="1" outlineLevel="1" x14ac:dyDescent="0.55000000000000004">
      <c r="A132" s="15">
        <f t="shared" ref="A132:A140" si="69">IF(AND(F132&lt;&gt;"",D132=""),A131+1,A131)</f>
        <v>12</v>
      </c>
      <c r="C132">
        <f>$F130</f>
        <v>0</v>
      </c>
      <c r="D132" s="3" t="str">
        <f t="shared" si="48"/>
        <v>A_BEDS_TOTAL - Total Available Beds</v>
      </c>
      <c r="F132" s="22" t="str">
        <f>_xll.EVDES(D132)</f>
        <v>#Error, no current connection.</v>
      </c>
      <c r="G132" s="17">
        <f ca="1">SUMIFS(OFFSET('BPC Data'!$F:$F,0,Summary!G$2),'BPC Data'!$E:$E,Summary!$D132,'BPC Data'!$B:$B,Summary!$C132)</f>
        <v>0</v>
      </c>
      <c r="H132" s="18">
        <f ca="1">SUMIFS(OFFSET('BPC Data'!$F:$F,0,Summary!H$2),'BPC Data'!$E:$E,Summary!$D132,'BPC Data'!$B:$B,Summary!$C132)</f>
        <v>0</v>
      </c>
      <c r="I132" s="17">
        <f ca="1">SUMIFS(OFFSET('BPC Data'!$F:$F,0,Summary!I$2),'BPC Data'!$E:$E,Summary!$D132,'BPC Data'!$B:$B,Summary!$C132)</f>
        <v>0</v>
      </c>
      <c r="J132" s="18">
        <f ca="1">SUMIFS(OFFSET('BPC Data'!$F:$F,0,Summary!J$2),'BPC Data'!$E:$E,Summary!$D132,'BPC Data'!$B:$B,Summary!$C132)</f>
        <v>0</v>
      </c>
      <c r="K132" s="17">
        <f ca="1">SUMIFS(OFFSET('BPC Data'!$F:$F,0,Summary!K$2),'BPC Data'!$E:$E,Summary!$D132,'BPC Data'!$B:$B,Summary!$C132)</f>
        <v>0</v>
      </c>
      <c r="L132" s="18">
        <f ca="1">SUMIFS(OFFSET('BPC Data'!$F:$F,0,Summary!L$2),'BPC Data'!$E:$E,Summary!$D132,'BPC Data'!$B:$B,Summary!$C132)</f>
        <v>0</v>
      </c>
      <c r="M132" s="17">
        <f ca="1">SUMIFS(OFFSET('BPC Data'!$F:$F,0,Summary!M$2),'BPC Data'!$E:$E,Summary!$D132,'BPC Data'!$B:$B,Summary!$C132)</f>
        <v>0</v>
      </c>
      <c r="N132" s="18">
        <f ca="1">SUMIFS(OFFSET('BPC Data'!$F:$F,0,Summary!N$2),'BPC Data'!$E:$E,Summary!$D132,'BPC Data'!$B:$B,Summary!$C132)</f>
        <v>0</v>
      </c>
      <c r="O132" s="17">
        <f ca="1">SUMIFS(OFFSET('BPC Data'!$F:$F,0,Summary!O$2),'BPC Data'!$E:$E,Summary!$D132,'BPC Data'!$B:$B,Summary!$C132)</f>
        <v>0</v>
      </c>
      <c r="P132" s="18">
        <f ca="1">SUMIFS(OFFSET('BPC Data'!$F:$F,0,Summary!P$2),'BPC Data'!$E:$E,Summary!$D132,'BPC Data'!$B:$B,Summary!$C132)</f>
        <v>0</v>
      </c>
      <c r="Q132" s="17">
        <f ca="1">SUMIFS(OFFSET('BPC Data'!$F:$F,0,Summary!Q$2),'BPC Data'!$E:$E,Summary!$D132,'BPC Data'!$B:$B,Summary!$C132)</f>
        <v>0</v>
      </c>
      <c r="R132" s="18">
        <f ca="1">SUMIFS(OFFSET('BPC Data'!$F:$F,0,Summary!R$2),'BPC Data'!$E:$E,Summary!$D132,'BPC Data'!$B:$B,Summary!$C132)</f>
        <v>0</v>
      </c>
      <c r="S132" s="64">
        <f t="shared" ca="1" si="43"/>
        <v>0</v>
      </c>
      <c r="T132" s="65"/>
      <c r="U132"/>
      <c r="V132"/>
      <c r="W132"/>
      <c r="X132"/>
      <c r="Y132"/>
      <c r="Z132"/>
      <c r="AA132"/>
      <c r="AB132"/>
    </row>
    <row r="133" spans="1:28" s="15" customFormat="1" hidden="1" outlineLevel="1" x14ac:dyDescent="0.55000000000000004">
      <c r="A133" s="15">
        <f t="shared" si="69"/>
        <v>12</v>
      </c>
      <c r="B133"/>
      <c r="C133">
        <f>$F130</f>
        <v>0</v>
      </c>
      <c r="D133" s="3" t="str">
        <f t="shared" si="48"/>
        <v>T_REVENUES - Total Tenant Revenues</v>
      </c>
      <c r="E133"/>
      <c r="F133" s="22" t="str">
        <f>_xll.EVDES(D133)</f>
        <v>#Error, no current connection.</v>
      </c>
      <c r="G133" s="17">
        <f ca="1">SUMIFS(OFFSET('BPC Data'!$F:$F,0,Summary!G$2),'BPC Data'!$E:$E,Summary!$D133,'BPC Data'!$B:$B,Summary!$C133)</f>
        <v>0</v>
      </c>
      <c r="H133" s="18">
        <f ca="1">SUMIFS(OFFSET('BPC Data'!$F:$F,0,Summary!H$2),'BPC Data'!$E:$E,Summary!$D133,'BPC Data'!$B:$B,Summary!$C133)</f>
        <v>0</v>
      </c>
      <c r="I133" s="17">
        <f ca="1">SUMIFS(OFFSET('BPC Data'!$F:$F,0,Summary!I$2),'BPC Data'!$E:$E,Summary!$D133,'BPC Data'!$B:$B,Summary!$C133)</f>
        <v>0</v>
      </c>
      <c r="J133" s="18">
        <f ca="1">SUMIFS(OFFSET('BPC Data'!$F:$F,0,Summary!J$2),'BPC Data'!$E:$E,Summary!$D133,'BPC Data'!$B:$B,Summary!$C133)</f>
        <v>0</v>
      </c>
      <c r="K133" s="17">
        <f ca="1">SUMIFS(OFFSET('BPC Data'!$F:$F,0,Summary!K$2),'BPC Data'!$E:$E,Summary!$D133,'BPC Data'!$B:$B,Summary!$C133)</f>
        <v>0</v>
      </c>
      <c r="L133" s="18">
        <f ca="1">SUMIFS(OFFSET('BPC Data'!$F:$F,0,Summary!L$2),'BPC Data'!$E:$E,Summary!$D133,'BPC Data'!$B:$B,Summary!$C133)</f>
        <v>0</v>
      </c>
      <c r="M133" s="17">
        <f ca="1">SUMIFS(OFFSET('BPC Data'!$F:$F,0,Summary!M$2),'BPC Data'!$E:$E,Summary!$D133,'BPC Data'!$B:$B,Summary!$C133)</f>
        <v>0</v>
      </c>
      <c r="N133" s="18">
        <f ca="1">SUMIFS(OFFSET('BPC Data'!$F:$F,0,Summary!N$2),'BPC Data'!$E:$E,Summary!$D133,'BPC Data'!$B:$B,Summary!$C133)</f>
        <v>0</v>
      </c>
      <c r="O133" s="17">
        <f ca="1">SUMIFS(OFFSET('BPC Data'!$F:$F,0,Summary!O$2),'BPC Data'!$E:$E,Summary!$D133,'BPC Data'!$B:$B,Summary!$C133)</f>
        <v>0</v>
      </c>
      <c r="P133" s="18">
        <f ca="1">SUMIFS(OFFSET('BPC Data'!$F:$F,0,Summary!P$2),'BPC Data'!$E:$E,Summary!$D133,'BPC Data'!$B:$B,Summary!$C133)</f>
        <v>0</v>
      </c>
      <c r="Q133" s="17">
        <f ca="1">SUMIFS(OFFSET('BPC Data'!$F:$F,0,Summary!Q$2),'BPC Data'!$E:$E,Summary!$D133,'BPC Data'!$B:$B,Summary!$C133)</f>
        <v>0</v>
      </c>
      <c r="R133" s="18">
        <f ca="1">SUMIFS(OFFSET('BPC Data'!$F:$F,0,Summary!R$2),'BPC Data'!$E:$E,Summary!$D133,'BPC Data'!$B:$B,Summary!$C133)</f>
        <v>0</v>
      </c>
      <c r="S133" s="64">
        <f t="shared" ca="1" si="43"/>
        <v>0</v>
      </c>
      <c r="T133" s="65"/>
      <c r="U133"/>
      <c r="V133"/>
      <c r="W133"/>
      <c r="X133"/>
      <c r="Y133"/>
      <c r="Z133"/>
      <c r="AA133"/>
      <c r="AB133"/>
    </row>
    <row r="134" spans="1:28" s="15" customFormat="1" hidden="1" outlineLevel="1" x14ac:dyDescent="0.55000000000000004">
      <c r="A134" s="15">
        <f t="shared" si="69"/>
        <v>12</v>
      </c>
      <c r="B134"/>
      <c r="C134">
        <f>$F130</f>
        <v>0</v>
      </c>
      <c r="D134" s="3" t="str">
        <f t="shared" si="48"/>
        <v>T_OPEX - Tenant Operating Expenses</v>
      </c>
      <c r="E134"/>
      <c r="F134" s="22" t="str">
        <f>_xll.EVDES(D134)</f>
        <v>#Error, no current connection.</v>
      </c>
      <c r="G134" s="17">
        <f ca="1">SUMIFS(OFFSET('BPC Data'!$F:$F,0,Summary!G$2),'BPC Data'!$E:$E,Summary!$D134,'BPC Data'!$B:$B,Summary!$C134)</f>
        <v>0</v>
      </c>
      <c r="H134" s="18">
        <f ca="1">SUMIFS(OFFSET('BPC Data'!$F:$F,0,Summary!H$2),'BPC Data'!$E:$E,Summary!$D134,'BPC Data'!$B:$B,Summary!$C134)</f>
        <v>0</v>
      </c>
      <c r="I134" s="17">
        <f ca="1">SUMIFS(OFFSET('BPC Data'!$F:$F,0,Summary!I$2),'BPC Data'!$E:$E,Summary!$D134,'BPC Data'!$B:$B,Summary!$C134)</f>
        <v>0</v>
      </c>
      <c r="J134" s="18">
        <f ca="1">SUMIFS(OFFSET('BPC Data'!$F:$F,0,Summary!J$2),'BPC Data'!$E:$E,Summary!$D134,'BPC Data'!$B:$B,Summary!$C134)</f>
        <v>0</v>
      </c>
      <c r="K134" s="17">
        <f ca="1">SUMIFS(OFFSET('BPC Data'!$F:$F,0,Summary!K$2),'BPC Data'!$E:$E,Summary!$D134,'BPC Data'!$B:$B,Summary!$C134)</f>
        <v>0</v>
      </c>
      <c r="L134" s="18">
        <f ca="1">SUMIFS(OFFSET('BPC Data'!$F:$F,0,Summary!L$2),'BPC Data'!$E:$E,Summary!$D134,'BPC Data'!$B:$B,Summary!$C134)</f>
        <v>0</v>
      </c>
      <c r="M134" s="17">
        <f ca="1">SUMIFS(OFFSET('BPC Data'!$F:$F,0,Summary!M$2),'BPC Data'!$E:$E,Summary!$D134,'BPC Data'!$B:$B,Summary!$C134)</f>
        <v>0</v>
      </c>
      <c r="N134" s="18">
        <f ca="1">SUMIFS(OFFSET('BPC Data'!$F:$F,0,Summary!N$2),'BPC Data'!$E:$E,Summary!$D134,'BPC Data'!$B:$B,Summary!$C134)</f>
        <v>0</v>
      </c>
      <c r="O134" s="17">
        <f ca="1">SUMIFS(OFFSET('BPC Data'!$F:$F,0,Summary!O$2),'BPC Data'!$E:$E,Summary!$D134,'BPC Data'!$B:$B,Summary!$C134)</f>
        <v>0</v>
      </c>
      <c r="P134" s="18">
        <f ca="1">SUMIFS(OFFSET('BPC Data'!$F:$F,0,Summary!P$2),'BPC Data'!$E:$E,Summary!$D134,'BPC Data'!$B:$B,Summary!$C134)</f>
        <v>0</v>
      </c>
      <c r="Q134" s="17">
        <f ca="1">SUMIFS(OFFSET('BPC Data'!$F:$F,0,Summary!Q$2),'BPC Data'!$E:$E,Summary!$D134,'BPC Data'!$B:$B,Summary!$C134)</f>
        <v>0</v>
      </c>
      <c r="R134" s="18">
        <f ca="1">SUMIFS(OFFSET('BPC Data'!$F:$F,0,Summary!R$2),'BPC Data'!$E:$E,Summary!$D134,'BPC Data'!$B:$B,Summary!$C134)</f>
        <v>0</v>
      </c>
      <c r="S134" s="64">
        <f t="shared" ca="1" si="43"/>
        <v>0</v>
      </c>
      <c r="T134" s="65"/>
      <c r="U134"/>
      <c r="V134"/>
      <c r="W134"/>
      <c r="X134"/>
      <c r="Y134"/>
      <c r="Z134"/>
      <c r="AA134"/>
      <c r="AB134"/>
    </row>
    <row r="135" spans="1:28" s="15" customFormat="1" hidden="1" outlineLevel="1" x14ac:dyDescent="0.55000000000000004">
      <c r="A135" s="15">
        <f t="shared" si="69"/>
        <v>12</v>
      </c>
      <c r="B135"/>
      <c r="C135">
        <f>$F130</f>
        <v>0</v>
      </c>
      <c r="D135" s="3" t="str">
        <f t="shared" si="48"/>
        <v>T_BAD_DEBT - Tenant Bad Debt Expense</v>
      </c>
      <c r="E135"/>
      <c r="F135" s="22" t="str">
        <f>_xll.EVDES(D135)</f>
        <v>#Error, no current connection.</v>
      </c>
      <c r="G135" s="17">
        <f ca="1">SUMIFS(OFFSET('BPC Data'!$F:$F,0,Summary!G$2),'BPC Data'!$E:$E,Summary!$D135,'BPC Data'!$B:$B,Summary!$C135)</f>
        <v>0</v>
      </c>
      <c r="H135" s="18">
        <f ca="1">SUMIFS(OFFSET('BPC Data'!$F:$F,0,Summary!H$2),'BPC Data'!$E:$E,Summary!$D135,'BPC Data'!$B:$B,Summary!$C135)</f>
        <v>0</v>
      </c>
      <c r="I135" s="17">
        <f ca="1">SUMIFS(OFFSET('BPC Data'!$F:$F,0,Summary!I$2),'BPC Data'!$E:$E,Summary!$D135,'BPC Data'!$B:$B,Summary!$C135)</f>
        <v>0</v>
      </c>
      <c r="J135" s="18">
        <f ca="1">SUMIFS(OFFSET('BPC Data'!$F:$F,0,Summary!J$2),'BPC Data'!$E:$E,Summary!$D135,'BPC Data'!$B:$B,Summary!$C135)</f>
        <v>0</v>
      </c>
      <c r="K135" s="17">
        <f ca="1">SUMIFS(OFFSET('BPC Data'!$F:$F,0,Summary!K$2),'BPC Data'!$E:$E,Summary!$D135,'BPC Data'!$B:$B,Summary!$C135)</f>
        <v>0</v>
      </c>
      <c r="L135" s="18">
        <f ca="1">SUMIFS(OFFSET('BPC Data'!$F:$F,0,Summary!L$2),'BPC Data'!$E:$E,Summary!$D135,'BPC Data'!$B:$B,Summary!$C135)</f>
        <v>0</v>
      </c>
      <c r="M135" s="17">
        <f ca="1">SUMIFS(OFFSET('BPC Data'!$F:$F,0,Summary!M$2),'BPC Data'!$E:$E,Summary!$D135,'BPC Data'!$B:$B,Summary!$C135)</f>
        <v>0</v>
      </c>
      <c r="N135" s="18">
        <f ca="1">SUMIFS(OFFSET('BPC Data'!$F:$F,0,Summary!N$2),'BPC Data'!$E:$E,Summary!$D135,'BPC Data'!$B:$B,Summary!$C135)</f>
        <v>0</v>
      </c>
      <c r="O135" s="17">
        <f ca="1">SUMIFS(OFFSET('BPC Data'!$F:$F,0,Summary!O$2),'BPC Data'!$E:$E,Summary!$D135,'BPC Data'!$B:$B,Summary!$C135)</f>
        <v>0</v>
      </c>
      <c r="P135" s="18">
        <f ca="1">SUMIFS(OFFSET('BPC Data'!$F:$F,0,Summary!P$2),'BPC Data'!$E:$E,Summary!$D135,'BPC Data'!$B:$B,Summary!$C135)</f>
        <v>0</v>
      </c>
      <c r="Q135" s="17">
        <f ca="1">SUMIFS(OFFSET('BPC Data'!$F:$F,0,Summary!Q$2),'BPC Data'!$E:$E,Summary!$D135,'BPC Data'!$B:$B,Summary!$C135)</f>
        <v>0</v>
      </c>
      <c r="R135" s="18">
        <f ca="1">SUMIFS(OFFSET('BPC Data'!$F:$F,0,Summary!R$2),'BPC Data'!$E:$E,Summary!$D135,'BPC Data'!$B:$B,Summary!$C135)</f>
        <v>0</v>
      </c>
      <c r="S135" s="64">
        <f t="shared" ca="1" si="43"/>
        <v>0</v>
      </c>
      <c r="T135" s="65"/>
      <c r="U135"/>
      <c r="V135"/>
      <c r="W135"/>
      <c r="X135"/>
      <c r="Y135"/>
      <c r="Z135"/>
      <c r="AA135"/>
      <c r="AB135"/>
    </row>
    <row r="136" spans="1:28" s="15" customFormat="1" hidden="1" outlineLevel="1" x14ac:dyDescent="0.55000000000000004">
      <c r="A136" s="15">
        <f t="shared" si="69"/>
        <v>12</v>
      </c>
      <c r="B136"/>
      <c r="C136">
        <f>$F130</f>
        <v>0</v>
      </c>
      <c r="D136" s="2" t="str">
        <f t="shared" si="48"/>
        <v>T_EBITDARM - EBITDARM</v>
      </c>
      <c r="E136"/>
      <c r="F136" s="22" t="str">
        <f>_xll.EVDES(D136)</f>
        <v>#Error, no current connection.</v>
      </c>
      <c r="G136" s="17">
        <f ca="1">SUMIFS(OFFSET('BPC Data'!$F:$F,0,Summary!G$2),'BPC Data'!$E:$E,Summary!$D136,'BPC Data'!$B:$B,Summary!$C136)</f>
        <v>0</v>
      </c>
      <c r="H136" s="18">
        <f ca="1">SUMIFS(OFFSET('BPC Data'!$F:$F,0,Summary!H$2),'BPC Data'!$E:$E,Summary!$D136,'BPC Data'!$B:$B,Summary!$C136)</f>
        <v>0</v>
      </c>
      <c r="I136" s="17">
        <f ca="1">SUMIFS(OFFSET('BPC Data'!$F:$F,0,Summary!I$2),'BPC Data'!$E:$E,Summary!$D136,'BPC Data'!$B:$B,Summary!$C136)</f>
        <v>0</v>
      </c>
      <c r="J136" s="18">
        <f ca="1">SUMIFS(OFFSET('BPC Data'!$F:$F,0,Summary!J$2),'BPC Data'!$E:$E,Summary!$D136,'BPC Data'!$B:$B,Summary!$C136)</f>
        <v>0</v>
      </c>
      <c r="K136" s="17">
        <f ca="1">SUMIFS(OFFSET('BPC Data'!$F:$F,0,Summary!K$2),'BPC Data'!$E:$E,Summary!$D136,'BPC Data'!$B:$B,Summary!$C136)</f>
        <v>0</v>
      </c>
      <c r="L136" s="18">
        <f ca="1">SUMIFS(OFFSET('BPC Data'!$F:$F,0,Summary!L$2),'BPC Data'!$E:$E,Summary!$D136,'BPC Data'!$B:$B,Summary!$C136)</f>
        <v>0</v>
      </c>
      <c r="M136" s="17">
        <f ca="1">SUMIFS(OFFSET('BPC Data'!$F:$F,0,Summary!M$2),'BPC Data'!$E:$E,Summary!$D136,'BPC Data'!$B:$B,Summary!$C136)</f>
        <v>0</v>
      </c>
      <c r="N136" s="18">
        <f ca="1">SUMIFS(OFFSET('BPC Data'!$F:$F,0,Summary!N$2),'BPC Data'!$E:$E,Summary!$D136,'BPC Data'!$B:$B,Summary!$C136)</f>
        <v>0</v>
      </c>
      <c r="O136" s="17">
        <f ca="1">SUMIFS(OFFSET('BPC Data'!$F:$F,0,Summary!O$2),'BPC Data'!$E:$E,Summary!$D136,'BPC Data'!$B:$B,Summary!$C136)</f>
        <v>0</v>
      </c>
      <c r="P136" s="18">
        <f ca="1">SUMIFS(OFFSET('BPC Data'!$F:$F,0,Summary!P$2),'BPC Data'!$E:$E,Summary!$D136,'BPC Data'!$B:$B,Summary!$C136)</f>
        <v>0</v>
      </c>
      <c r="Q136" s="17">
        <f ca="1">SUMIFS(OFFSET('BPC Data'!$F:$F,0,Summary!Q$2),'BPC Data'!$E:$E,Summary!$D136,'BPC Data'!$B:$B,Summary!$C136)</f>
        <v>0</v>
      </c>
      <c r="R136" s="18">
        <f ca="1">SUMIFS(OFFSET('BPC Data'!$F:$F,0,Summary!R$2),'BPC Data'!$E:$E,Summary!$D136,'BPC Data'!$B:$B,Summary!$C136)</f>
        <v>0</v>
      </c>
      <c r="S136" s="64">
        <f t="shared" ca="1" si="43"/>
        <v>0</v>
      </c>
      <c r="T136" s="65"/>
      <c r="U136"/>
      <c r="V136"/>
      <c r="W136"/>
      <c r="X136"/>
      <c r="Y136"/>
      <c r="Z136"/>
      <c r="AA136"/>
      <c r="AB136"/>
    </row>
    <row r="137" spans="1:28" s="15" customFormat="1" hidden="1" outlineLevel="1" x14ac:dyDescent="0.55000000000000004">
      <c r="A137" s="15">
        <f t="shared" si="69"/>
        <v>12</v>
      </c>
      <c r="B137"/>
      <c r="C137">
        <f>$F130</f>
        <v>0</v>
      </c>
      <c r="D137" s="2" t="str">
        <f t="shared" si="48"/>
        <v>T_MGMT_FEE - Tenant Management Fee - Actual</v>
      </c>
      <c r="E137"/>
      <c r="F137" s="22" t="str">
        <f>_xll.EVDES(D137)</f>
        <v>#Error, no current connection.</v>
      </c>
      <c r="G137" s="17">
        <f ca="1">SUMIFS(OFFSET('BPC Data'!$F:$F,0,Summary!G$2),'BPC Data'!$E:$E,Summary!$D137,'BPC Data'!$B:$B,Summary!$C137)</f>
        <v>0</v>
      </c>
      <c r="H137" s="18">
        <f ca="1">SUMIFS(OFFSET('BPC Data'!$F:$F,0,Summary!H$2),'BPC Data'!$E:$E,Summary!$D137,'BPC Data'!$B:$B,Summary!$C137)</f>
        <v>0</v>
      </c>
      <c r="I137" s="17">
        <f ca="1">SUMIFS(OFFSET('BPC Data'!$F:$F,0,Summary!I$2),'BPC Data'!$E:$E,Summary!$D137,'BPC Data'!$B:$B,Summary!$C137)</f>
        <v>0</v>
      </c>
      <c r="J137" s="18">
        <f ca="1">SUMIFS(OFFSET('BPC Data'!$F:$F,0,Summary!J$2),'BPC Data'!$E:$E,Summary!$D137,'BPC Data'!$B:$B,Summary!$C137)</f>
        <v>0</v>
      </c>
      <c r="K137" s="17">
        <f ca="1">SUMIFS(OFFSET('BPC Data'!$F:$F,0,Summary!K$2),'BPC Data'!$E:$E,Summary!$D137,'BPC Data'!$B:$B,Summary!$C137)</f>
        <v>0</v>
      </c>
      <c r="L137" s="18">
        <f ca="1">SUMIFS(OFFSET('BPC Data'!$F:$F,0,Summary!L$2),'BPC Data'!$E:$E,Summary!$D137,'BPC Data'!$B:$B,Summary!$C137)</f>
        <v>0</v>
      </c>
      <c r="M137" s="17">
        <f ca="1">SUMIFS(OFFSET('BPC Data'!$F:$F,0,Summary!M$2),'BPC Data'!$E:$E,Summary!$D137,'BPC Data'!$B:$B,Summary!$C137)</f>
        <v>0</v>
      </c>
      <c r="N137" s="18">
        <f ca="1">SUMIFS(OFFSET('BPC Data'!$F:$F,0,Summary!N$2),'BPC Data'!$E:$E,Summary!$D137,'BPC Data'!$B:$B,Summary!$C137)</f>
        <v>0</v>
      </c>
      <c r="O137" s="17">
        <f ca="1">SUMIFS(OFFSET('BPC Data'!$F:$F,0,Summary!O$2),'BPC Data'!$E:$E,Summary!$D137,'BPC Data'!$B:$B,Summary!$C137)</f>
        <v>0</v>
      </c>
      <c r="P137" s="18">
        <f ca="1">SUMIFS(OFFSET('BPC Data'!$F:$F,0,Summary!P$2),'BPC Data'!$E:$E,Summary!$D137,'BPC Data'!$B:$B,Summary!$C137)</f>
        <v>0</v>
      </c>
      <c r="Q137" s="17">
        <f ca="1">SUMIFS(OFFSET('BPC Data'!$F:$F,0,Summary!Q$2),'BPC Data'!$E:$E,Summary!$D137,'BPC Data'!$B:$B,Summary!$C137)</f>
        <v>0</v>
      </c>
      <c r="R137" s="18">
        <f ca="1">SUMIFS(OFFSET('BPC Data'!$F:$F,0,Summary!R$2),'BPC Data'!$E:$E,Summary!$D137,'BPC Data'!$B:$B,Summary!$C137)</f>
        <v>0</v>
      </c>
      <c r="S137" s="64">
        <f t="shared" ca="1" si="43"/>
        <v>0</v>
      </c>
      <c r="T137" s="65"/>
      <c r="U137"/>
      <c r="V137"/>
      <c r="W137"/>
      <c r="X137"/>
      <c r="Y137"/>
      <c r="Z137"/>
      <c r="AA137"/>
      <c r="AB137"/>
    </row>
    <row r="138" spans="1:28" s="15" customFormat="1" hidden="1" outlineLevel="1" x14ac:dyDescent="0.55000000000000004">
      <c r="A138" s="15">
        <f t="shared" si="69"/>
        <v>12</v>
      </c>
      <c r="B138"/>
      <c r="C138">
        <f>$F130</f>
        <v>0</v>
      </c>
      <c r="D138" s="1" t="str">
        <f t="shared" si="48"/>
        <v>T_EBITDAR - EBITDAR</v>
      </c>
      <c r="E138"/>
      <c r="F138" s="22" t="str">
        <f>_xll.EVDES(D138)</f>
        <v>#Error, no current connection.</v>
      </c>
      <c r="G138" s="17">
        <f ca="1">SUMIFS(OFFSET('BPC Data'!$F:$F,0,Summary!G$2),'BPC Data'!$E:$E,Summary!$D138,'BPC Data'!$B:$B,Summary!$C138)</f>
        <v>0</v>
      </c>
      <c r="H138" s="18">
        <f ca="1">SUMIFS(OFFSET('BPC Data'!$F:$F,0,Summary!H$2),'BPC Data'!$E:$E,Summary!$D138,'BPC Data'!$B:$B,Summary!$C138)</f>
        <v>0</v>
      </c>
      <c r="I138" s="17">
        <f ca="1">SUMIFS(OFFSET('BPC Data'!$F:$F,0,Summary!I$2),'BPC Data'!$E:$E,Summary!$D138,'BPC Data'!$B:$B,Summary!$C138)</f>
        <v>0</v>
      </c>
      <c r="J138" s="18">
        <f ca="1">SUMIFS(OFFSET('BPC Data'!$F:$F,0,Summary!J$2),'BPC Data'!$E:$E,Summary!$D138,'BPC Data'!$B:$B,Summary!$C138)</f>
        <v>0</v>
      </c>
      <c r="K138" s="17">
        <f ca="1">SUMIFS(OFFSET('BPC Data'!$F:$F,0,Summary!K$2),'BPC Data'!$E:$E,Summary!$D138,'BPC Data'!$B:$B,Summary!$C138)</f>
        <v>0</v>
      </c>
      <c r="L138" s="18">
        <f ca="1">SUMIFS(OFFSET('BPC Data'!$F:$F,0,Summary!L$2),'BPC Data'!$E:$E,Summary!$D138,'BPC Data'!$B:$B,Summary!$C138)</f>
        <v>0</v>
      </c>
      <c r="M138" s="17">
        <f ca="1">SUMIFS(OFFSET('BPC Data'!$F:$F,0,Summary!M$2),'BPC Data'!$E:$E,Summary!$D138,'BPC Data'!$B:$B,Summary!$C138)</f>
        <v>0</v>
      </c>
      <c r="N138" s="18">
        <f ca="1">SUMIFS(OFFSET('BPC Data'!$F:$F,0,Summary!N$2),'BPC Data'!$E:$E,Summary!$D138,'BPC Data'!$B:$B,Summary!$C138)</f>
        <v>0</v>
      </c>
      <c r="O138" s="17">
        <f ca="1">SUMIFS(OFFSET('BPC Data'!$F:$F,0,Summary!O$2),'BPC Data'!$E:$E,Summary!$D138,'BPC Data'!$B:$B,Summary!$C138)</f>
        <v>0</v>
      </c>
      <c r="P138" s="18">
        <f ca="1">SUMIFS(OFFSET('BPC Data'!$F:$F,0,Summary!P$2),'BPC Data'!$E:$E,Summary!$D138,'BPC Data'!$B:$B,Summary!$C138)</f>
        <v>0</v>
      </c>
      <c r="Q138" s="17">
        <f ca="1">SUMIFS(OFFSET('BPC Data'!$F:$F,0,Summary!Q$2),'BPC Data'!$E:$E,Summary!$D138,'BPC Data'!$B:$B,Summary!$C138)</f>
        <v>0</v>
      </c>
      <c r="R138" s="18">
        <f ca="1">SUMIFS(OFFSET('BPC Data'!$F:$F,0,Summary!R$2),'BPC Data'!$E:$E,Summary!$D138,'BPC Data'!$B:$B,Summary!$C138)</f>
        <v>0</v>
      </c>
      <c r="S138" s="64">
        <f t="shared" ca="1" si="43"/>
        <v>0</v>
      </c>
      <c r="T138" s="65"/>
      <c r="U138"/>
      <c r="V138"/>
      <c r="W138"/>
      <c r="X138"/>
      <c r="Y138"/>
      <c r="Z138"/>
      <c r="AA138"/>
      <c r="AB138"/>
    </row>
    <row r="139" spans="1:28" s="15" customFormat="1" hidden="1" outlineLevel="1" x14ac:dyDescent="0.55000000000000004">
      <c r="A139" s="15">
        <f t="shared" si="69"/>
        <v>12</v>
      </c>
      <c r="B139"/>
      <c r="C139">
        <f>$F130</f>
        <v>0</v>
      </c>
      <c r="D139" s="1" t="str">
        <f t="shared" si="48"/>
        <v>T_RENT_EXP - Tenant Rent Expense</v>
      </c>
      <c r="E139"/>
      <c r="F139" s="22" t="str">
        <f>_xll.EVDES(D139)</f>
        <v>#Error, no current connection.</v>
      </c>
      <c r="G139" s="17">
        <f ca="1">SUMIFS(OFFSET('BPC Data'!$F:$F,0,Summary!G$2),'BPC Data'!$E:$E,Summary!$D139,'BPC Data'!$B:$B,Summary!$C139)</f>
        <v>0</v>
      </c>
      <c r="H139" s="18">
        <f ca="1">SUMIFS(OFFSET('BPC Data'!$F:$F,0,Summary!H$2),'BPC Data'!$E:$E,Summary!$D139,'BPC Data'!$B:$B,Summary!$C139)</f>
        <v>0</v>
      </c>
      <c r="I139" s="17">
        <f ca="1">SUMIFS(OFFSET('BPC Data'!$F:$F,0,Summary!I$2),'BPC Data'!$E:$E,Summary!$D139,'BPC Data'!$B:$B,Summary!$C139)</f>
        <v>0</v>
      </c>
      <c r="J139" s="18">
        <f ca="1">SUMIFS(OFFSET('BPC Data'!$F:$F,0,Summary!J$2),'BPC Data'!$E:$E,Summary!$D139,'BPC Data'!$B:$B,Summary!$C139)</f>
        <v>0</v>
      </c>
      <c r="K139" s="17">
        <f ca="1">SUMIFS(OFFSET('BPC Data'!$F:$F,0,Summary!K$2),'BPC Data'!$E:$E,Summary!$D139,'BPC Data'!$B:$B,Summary!$C139)</f>
        <v>0</v>
      </c>
      <c r="L139" s="18">
        <f ca="1">SUMIFS(OFFSET('BPC Data'!$F:$F,0,Summary!L$2),'BPC Data'!$E:$E,Summary!$D139,'BPC Data'!$B:$B,Summary!$C139)</f>
        <v>0</v>
      </c>
      <c r="M139" s="17">
        <f ca="1">SUMIFS(OFFSET('BPC Data'!$F:$F,0,Summary!M$2),'BPC Data'!$E:$E,Summary!$D139,'BPC Data'!$B:$B,Summary!$C139)</f>
        <v>0</v>
      </c>
      <c r="N139" s="18">
        <f ca="1">SUMIFS(OFFSET('BPC Data'!$F:$F,0,Summary!N$2),'BPC Data'!$E:$E,Summary!$D139,'BPC Data'!$B:$B,Summary!$C139)</f>
        <v>0</v>
      </c>
      <c r="O139" s="17">
        <f ca="1">SUMIFS(OFFSET('BPC Data'!$F:$F,0,Summary!O$2),'BPC Data'!$E:$E,Summary!$D139,'BPC Data'!$B:$B,Summary!$C139)</f>
        <v>0</v>
      </c>
      <c r="P139" s="18">
        <f ca="1">SUMIFS(OFFSET('BPC Data'!$F:$F,0,Summary!P$2),'BPC Data'!$E:$E,Summary!$D139,'BPC Data'!$B:$B,Summary!$C139)</f>
        <v>0</v>
      </c>
      <c r="Q139" s="17">
        <f ca="1">SUMIFS(OFFSET('BPC Data'!$F:$F,0,Summary!Q$2),'BPC Data'!$E:$E,Summary!$D139,'BPC Data'!$B:$B,Summary!$C139)</f>
        <v>0</v>
      </c>
      <c r="R139" s="18">
        <f ca="1">SUMIFS(OFFSET('BPC Data'!$F:$F,0,Summary!R$2),'BPC Data'!$E:$E,Summary!$D139,'BPC Data'!$B:$B,Summary!$C139)</f>
        <v>0</v>
      </c>
      <c r="S139" s="64">
        <f t="shared" ca="1" si="43"/>
        <v>0</v>
      </c>
      <c r="T139" s="65"/>
      <c r="U139"/>
      <c r="V139"/>
      <c r="W139"/>
      <c r="X139"/>
      <c r="Y139"/>
      <c r="Z139"/>
      <c r="AA139"/>
      <c r="AB139"/>
    </row>
    <row r="140" spans="1:28" s="15" customFormat="1" hidden="1" outlineLevel="1" x14ac:dyDescent="0.55000000000000004">
      <c r="A140" s="15">
        <f t="shared" si="69"/>
        <v>12</v>
      </c>
      <c r="B140"/>
      <c r="C140"/>
      <c r="D140" s="1" t="str">
        <f t="shared" si="48"/>
        <v>x</v>
      </c>
      <c r="E140"/>
      <c r="F140" s="22" t="s">
        <v>0</v>
      </c>
      <c r="G140" s="12" t="e">
        <f t="shared" ref="G140:M140" ca="1" si="70">G138/G139</f>
        <v>#DIV/0!</v>
      </c>
      <c r="H140" s="4" t="e">
        <f t="shared" ca="1" si="70"/>
        <v>#DIV/0!</v>
      </c>
      <c r="I140" s="12" t="e">
        <f t="shared" ca="1" si="70"/>
        <v>#DIV/0!</v>
      </c>
      <c r="J140" s="4" t="e">
        <f t="shared" ca="1" si="70"/>
        <v>#DIV/0!</v>
      </c>
      <c r="K140" s="12" t="e">
        <f t="shared" ca="1" si="70"/>
        <v>#DIV/0!</v>
      </c>
      <c r="L140" s="4" t="e">
        <f t="shared" ca="1" si="70"/>
        <v>#DIV/0!</v>
      </c>
      <c r="M140" s="12" t="e">
        <f t="shared" ca="1" si="70"/>
        <v>#DIV/0!</v>
      </c>
      <c r="N140" s="4" t="e">
        <f t="shared" ref="N140:O140" ca="1" si="71">N138/N139</f>
        <v>#DIV/0!</v>
      </c>
      <c r="O140" s="12" t="e">
        <f t="shared" ca="1" si="71"/>
        <v>#DIV/0!</v>
      </c>
      <c r="P140" s="4" t="e">
        <f t="shared" ref="P140:Q140" ca="1" si="72">P138/P139</f>
        <v>#DIV/0!</v>
      </c>
      <c r="Q140" s="12" t="e">
        <f t="shared" ca="1" si="72"/>
        <v>#DIV/0!</v>
      </c>
      <c r="R140" s="4" t="e">
        <f t="shared" ref="R140" ca="1" si="73">R138/R139</f>
        <v>#DIV/0!</v>
      </c>
      <c r="S140" s="64" t="e">
        <f t="shared" ca="1" si="43"/>
        <v>#DIV/0!</v>
      </c>
      <c r="T140" s="65"/>
      <c r="U140"/>
      <c r="V140"/>
      <c r="W140"/>
      <c r="X140"/>
      <c r="Y140"/>
      <c r="Z140"/>
      <c r="AA140"/>
      <c r="AB140"/>
    </row>
    <row r="141" spans="1:28" s="15" customFormat="1" hidden="1" outlineLevel="1" x14ac:dyDescent="0.55000000000000004">
      <c r="A141" s="15">
        <f>IF(AND(D141&lt;&gt;"",C141=""),A140+1,A140)</f>
        <v>13</v>
      </c>
      <c r="B141" s="5"/>
      <c r="C141" s="5"/>
      <c r="D141" s="5" t="str">
        <f t="shared" si="48"/>
        <v>x</v>
      </c>
      <c r="E141" s="5"/>
      <c r="F141" s="21">
        <f>INDEX(PropertyList!$D:$D,MATCH(Summary!$A141,PropertyList!$C:$C,0))</f>
        <v>0</v>
      </c>
      <c r="G141" s="11"/>
      <c r="H141" s="5"/>
      <c r="I141" s="11"/>
      <c r="J141" s="5"/>
      <c r="K141" s="11"/>
      <c r="L141" s="5"/>
      <c r="M141" s="11"/>
      <c r="N141" s="5"/>
      <c r="O141" s="11"/>
      <c r="P141" s="5"/>
      <c r="Q141" s="11"/>
      <c r="R141" s="5"/>
      <c r="S141" s="64">
        <f t="shared" si="43"/>
        <v>0</v>
      </c>
      <c r="T141" s="65"/>
      <c r="U141"/>
      <c r="V141"/>
      <c r="W141"/>
      <c r="X141"/>
      <c r="Y141"/>
      <c r="Z141"/>
      <c r="AA141"/>
      <c r="AB141"/>
    </row>
    <row r="142" spans="1:28" s="15" customFormat="1" hidden="1" outlineLevel="1" x14ac:dyDescent="0.55000000000000004">
      <c r="A142" s="15">
        <f>IF(AND(F142&lt;&gt;"",D142=""),A141+1,A141)</f>
        <v>13</v>
      </c>
      <c r="C142">
        <f>$F141</f>
        <v>0</v>
      </c>
      <c r="D142" s="3" t="str">
        <f t="shared" si="48"/>
        <v>PAY_PAT_DAYS - Total Payor Patient Days</v>
      </c>
      <c r="F142" s="22" t="str">
        <f>_xll.EVDES(D142)</f>
        <v>#Error, no current connection.</v>
      </c>
      <c r="G142" s="17">
        <f ca="1">SUMIFS(OFFSET('BPC Data'!$F:$F,0,Summary!G$2),'BPC Data'!$E:$E,Summary!$D142,'BPC Data'!$B:$B,Summary!$C142)</f>
        <v>0</v>
      </c>
      <c r="H142" s="18">
        <f ca="1">SUMIFS(OFFSET('BPC Data'!$F:$F,0,Summary!H$2),'BPC Data'!$E:$E,Summary!$D142,'BPC Data'!$B:$B,Summary!$C142)</f>
        <v>0</v>
      </c>
      <c r="I142" s="17">
        <f ca="1">SUMIFS(OFFSET('BPC Data'!$F:$F,0,Summary!I$2),'BPC Data'!$E:$E,Summary!$D142,'BPC Data'!$B:$B,Summary!$C142)</f>
        <v>0</v>
      </c>
      <c r="J142" s="18">
        <f ca="1">SUMIFS(OFFSET('BPC Data'!$F:$F,0,Summary!J$2),'BPC Data'!$E:$E,Summary!$D142,'BPC Data'!$B:$B,Summary!$C142)</f>
        <v>0</v>
      </c>
      <c r="K142" s="17">
        <f ca="1">SUMIFS(OFFSET('BPC Data'!$F:$F,0,Summary!K$2),'BPC Data'!$E:$E,Summary!$D142,'BPC Data'!$B:$B,Summary!$C142)</f>
        <v>0</v>
      </c>
      <c r="L142" s="18">
        <f ca="1">SUMIFS(OFFSET('BPC Data'!$F:$F,0,Summary!L$2),'BPC Data'!$E:$E,Summary!$D142,'BPC Data'!$B:$B,Summary!$C142)</f>
        <v>0</v>
      </c>
      <c r="M142" s="17">
        <f ca="1">SUMIFS(OFFSET('BPC Data'!$F:$F,0,Summary!M$2),'BPC Data'!$E:$E,Summary!$D142,'BPC Data'!$B:$B,Summary!$C142)</f>
        <v>0</v>
      </c>
      <c r="N142" s="18">
        <f ca="1">SUMIFS(OFFSET('BPC Data'!$F:$F,0,Summary!N$2),'BPC Data'!$E:$E,Summary!$D142,'BPC Data'!$B:$B,Summary!$C142)</f>
        <v>0</v>
      </c>
      <c r="O142" s="17">
        <f ca="1">SUMIFS(OFFSET('BPC Data'!$F:$F,0,Summary!O$2),'BPC Data'!$E:$E,Summary!$D142,'BPC Data'!$B:$B,Summary!$C142)</f>
        <v>0</v>
      </c>
      <c r="P142" s="18">
        <f ca="1">SUMIFS(OFFSET('BPC Data'!$F:$F,0,Summary!P$2),'BPC Data'!$E:$E,Summary!$D142,'BPC Data'!$B:$B,Summary!$C142)</f>
        <v>0</v>
      </c>
      <c r="Q142" s="17">
        <f ca="1">SUMIFS(OFFSET('BPC Data'!$F:$F,0,Summary!Q$2),'BPC Data'!$E:$E,Summary!$D142,'BPC Data'!$B:$B,Summary!$C142)</f>
        <v>0</v>
      </c>
      <c r="R142" s="18">
        <f ca="1">SUMIFS(OFFSET('BPC Data'!$F:$F,0,Summary!R$2),'BPC Data'!$E:$E,Summary!$D142,'BPC Data'!$B:$B,Summary!$C142)</f>
        <v>0</v>
      </c>
      <c r="S142" s="64">
        <f t="shared" ca="1" si="43"/>
        <v>0</v>
      </c>
      <c r="T142" s="65"/>
      <c r="U142"/>
      <c r="V142"/>
      <c r="W142"/>
      <c r="X142"/>
      <c r="Y142"/>
      <c r="Z142"/>
      <c r="AA142"/>
      <c r="AB142"/>
    </row>
    <row r="143" spans="1:28" s="15" customFormat="1" hidden="1" outlineLevel="1" x14ac:dyDescent="0.55000000000000004">
      <c r="A143" s="15">
        <f t="shared" ref="A143:A151" si="74">IF(AND(F143&lt;&gt;"",D143=""),A142+1,A142)</f>
        <v>13</v>
      </c>
      <c r="C143">
        <f>$F141</f>
        <v>0</v>
      </c>
      <c r="D143" s="3" t="str">
        <f t="shared" si="48"/>
        <v>A_BEDS_TOTAL - Total Available Beds</v>
      </c>
      <c r="F143" s="22" t="str">
        <f>_xll.EVDES(D143)</f>
        <v>#Error, no current connection.</v>
      </c>
      <c r="G143" s="17">
        <f ca="1">SUMIFS(OFFSET('BPC Data'!$F:$F,0,Summary!G$2),'BPC Data'!$E:$E,Summary!$D143,'BPC Data'!$B:$B,Summary!$C143)</f>
        <v>0</v>
      </c>
      <c r="H143" s="18">
        <f ca="1">SUMIFS(OFFSET('BPC Data'!$F:$F,0,Summary!H$2),'BPC Data'!$E:$E,Summary!$D143,'BPC Data'!$B:$B,Summary!$C143)</f>
        <v>0</v>
      </c>
      <c r="I143" s="17">
        <f ca="1">SUMIFS(OFFSET('BPC Data'!$F:$F,0,Summary!I$2),'BPC Data'!$E:$E,Summary!$D143,'BPC Data'!$B:$B,Summary!$C143)</f>
        <v>0</v>
      </c>
      <c r="J143" s="18">
        <f ca="1">SUMIFS(OFFSET('BPC Data'!$F:$F,0,Summary!J$2),'BPC Data'!$E:$E,Summary!$D143,'BPC Data'!$B:$B,Summary!$C143)</f>
        <v>0</v>
      </c>
      <c r="K143" s="17">
        <f ca="1">SUMIFS(OFFSET('BPC Data'!$F:$F,0,Summary!K$2),'BPC Data'!$E:$E,Summary!$D143,'BPC Data'!$B:$B,Summary!$C143)</f>
        <v>0</v>
      </c>
      <c r="L143" s="18">
        <f ca="1">SUMIFS(OFFSET('BPC Data'!$F:$F,0,Summary!L$2),'BPC Data'!$E:$E,Summary!$D143,'BPC Data'!$B:$B,Summary!$C143)</f>
        <v>0</v>
      </c>
      <c r="M143" s="17">
        <f ca="1">SUMIFS(OFFSET('BPC Data'!$F:$F,0,Summary!M$2),'BPC Data'!$E:$E,Summary!$D143,'BPC Data'!$B:$B,Summary!$C143)</f>
        <v>0</v>
      </c>
      <c r="N143" s="18">
        <f ca="1">SUMIFS(OFFSET('BPC Data'!$F:$F,0,Summary!N$2),'BPC Data'!$E:$E,Summary!$D143,'BPC Data'!$B:$B,Summary!$C143)</f>
        <v>0</v>
      </c>
      <c r="O143" s="17">
        <f ca="1">SUMIFS(OFFSET('BPC Data'!$F:$F,0,Summary!O$2),'BPC Data'!$E:$E,Summary!$D143,'BPC Data'!$B:$B,Summary!$C143)</f>
        <v>0</v>
      </c>
      <c r="P143" s="18">
        <f ca="1">SUMIFS(OFFSET('BPC Data'!$F:$F,0,Summary!P$2),'BPC Data'!$E:$E,Summary!$D143,'BPC Data'!$B:$B,Summary!$C143)</f>
        <v>0</v>
      </c>
      <c r="Q143" s="17">
        <f ca="1">SUMIFS(OFFSET('BPC Data'!$F:$F,0,Summary!Q$2),'BPC Data'!$E:$E,Summary!$D143,'BPC Data'!$B:$B,Summary!$C143)</f>
        <v>0</v>
      </c>
      <c r="R143" s="18">
        <f ca="1">SUMIFS(OFFSET('BPC Data'!$F:$F,0,Summary!R$2),'BPC Data'!$E:$E,Summary!$D143,'BPC Data'!$B:$B,Summary!$C143)</f>
        <v>0</v>
      </c>
      <c r="S143" s="64">
        <f t="shared" ca="1" si="43"/>
        <v>0</v>
      </c>
      <c r="T143" s="65"/>
      <c r="U143"/>
      <c r="V143"/>
      <c r="W143"/>
      <c r="X143"/>
      <c r="Y143"/>
      <c r="Z143"/>
      <c r="AA143"/>
      <c r="AB143"/>
    </row>
    <row r="144" spans="1:28" s="15" customFormat="1" hidden="1" outlineLevel="1" x14ac:dyDescent="0.55000000000000004">
      <c r="A144" s="15">
        <f t="shared" si="74"/>
        <v>13</v>
      </c>
      <c r="B144"/>
      <c r="C144">
        <f>$F141</f>
        <v>0</v>
      </c>
      <c r="D144" s="3" t="str">
        <f t="shared" si="48"/>
        <v>T_REVENUES - Total Tenant Revenues</v>
      </c>
      <c r="E144"/>
      <c r="F144" s="22" t="str">
        <f>_xll.EVDES(D144)</f>
        <v>#Error, no current connection.</v>
      </c>
      <c r="G144" s="17">
        <f ca="1">SUMIFS(OFFSET('BPC Data'!$F:$F,0,Summary!G$2),'BPC Data'!$E:$E,Summary!$D144,'BPC Data'!$B:$B,Summary!$C144)</f>
        <v>0</v>
      </c>
      <c r="H144" s="18">
        <f ca="1">SUMIFS(OFFSET('BPC Data'!$F:$F,0,Summary!H$2),'BPC Data'!$E:$E,Summary!$D144,'BPC Data'!$B:$B,Summary!$C144)</f>
        <v>0</v>
      </c>
      <c r="I144" s="17">
        <f ca="1">SUMIFS(OFFSET('BPC Data'!$F:$F,0,Summary!I$2),'BPC Data'!$E:$E,Summary!$D144,'BPC Data'!$B:$B,Summary!$C144)</f>
        <v>0</v>
      </c>
      <c r="J144" s="18">
        <f ca="1">SUMIFS(OFFSET('BPC Data'!$F:$F,0,Summary!J$2),'BPC Data'!$E:$E,Summary!$D144,'BPC Data'!$B:$B,Summary!$C144)</f>
        <v>0</v>
      </c>
      <c r="K144" s="17">
        <f ca="1">SUMIFS(OFFSET('BPC Data'!$F:$F,0,Summary!K$2),'BPC Data'!$E:$E,Summary!$D144,'BPC Data'!$B:$B,Summary!$C144)</f>
        <v>0</v>
      </c>
      <c r="L144" s="18">
        <f ca="1">SUMIFS(OFFSET('BPC Data'!$F:$F,0,Summary!L$2),'BPC Data'!$E:$E,Summary!$D144,'BPC Data'!$B:$B,Summary!$C144)</f>
        <v>0</v>
      </c>
      <c r="M144" s="17">
        <f ca="1">SUMIFS(OFFSET('BPC Data'!$F:$F,0,Summary!M$2),'BPC Data'!$E:$E,Summary!$D144,'BPC Data'!$B:$B,Summary!$C144)</f>
        <v>0</v>
      </c>
      <c r="N144" s="18">
        <f ca="1">SUMIFS(OFFSET('BPC Data'!$F:$F,0,Summary!N$2),'BPC Data'!$E:$E,Summary!$D144,'BPC Data'!$B:$B,Summary!$C144)</f>
        <v>0</v>
      </c>
      <c r="O144" s="17">
        <f ca="1">SUMIFS(OFFSET('BPC Data'!$F:$F,0,Summary!O$2),'BPC Data'!$E:$E,Summary!$D144,'BPC Data'!$B:$B,Summary!$C144)</f>
        <v>0</v>
      </c>
      <c r="P144" s="18">
        <f ca="1">SUMIFS(OFFSET('BPC Data'!$F:$F,0,Summary!P$2),'BPC Data'!$E:$E,Summary!$D144,'BPC Data'!$B:$B,Summary!$C144)</f>
        <v>0</v>
      </c>
      <c r="Q144" s="17">
        <f ca="1">SUMIFS(OFFSET('BPC Data'!$F:$F,0,Summary!Q$2),'BPC Data'!$E:$E,Summary!$D144,'BPC Data'!$B:$B,Summary!$C144)</f>
        <v>0</v>
      </c>
      <c r="R144" s="18">
        <f ca="1">SUMIFS(OFFSET('BPC Data'!$F:$F,0,Summary!R$2),'BPC Data'!$E:$E,Summary!$D144,'BPC Data'!$B:$B,Summary!$C144)</f>
        <v>0</v>
      </c>
      <c r="S144" s="64">
        <f t="shared" ca="1" si="43"/>
        <v>0</v>
      </c>
      <c r="T144" s="65"/>
      <c r="U144"/>
      <c r="V144"/>
      <c r="W144"/>
      <c r="X144"/>
      <c r="Y144"/>
      <c r="Z144"/>
      <c r="AA144"/>
      <c r="AB144"/>
    </row>
    <row r="145" spans="1:28" s="15" customFormat="1" hidden="1" outlineLevel="1" x14ac:dyDescent="0.55000000000000004">
      <c r="A145" s="15">
        <f t="shared" si="74"/>
        <v>13</v>
      </c>
      <c r="B145"/>
      <c r="C145">
        <f>$F141</f>
        <v>0</v>
      </c>
      <c r="D145" s="3" t="str">
        <f t="shared" si="48"/>
        <v>T_OPEX - Tenant Operating Expenses</v>
      </c>
      <c r="E145"/>
      <c r="F145" s="22" t="str">
        <f>_xll.EVDES(D145)</f>
        <v>#Error, no current connection.</v>
      </c>
      <c r="G145" s="17">
        <f ca="1">SUMIFS(OFFSET('BPC Data'!$F:$F,0,Summary!G$2),'BPC Data'!$E:$E,Summary!$D145,'BPC Data'!$B:$B,Summary!$C145)</f>
        <v>0</v>
      </c>
      <c r="H145" s="18">
        <f ca="1">SUMIFS(OFFSET('BPC Data'!$F:$F,0,Summary!H$2),'BPC Data'!$E:$E,Summary!$D145,'BPC Data'!$B:$B,Summary!$C145)</f>
        <v>0</v>
      </c>
      <c r="I145" s="17">
        <f ca="1">SUMIFS(OFFSET('BPC Data'!$F:$F,0,Summary!I$2),'BPC Data'!$E:$E,Summary!$D145,'BPC Data'!$B:$B,Summary!$C145)</f>
        <v>0</v>
      </c>
      <c r="J145" s="18">
        <f ca="1">SUMIFS(OFFSET('BPC Data'!$F:$F,0,Summary!J$2),'BPC Data'!$E:$E,Summary!$D145,'BPC Data'!$B:$B,Summary!$C145)</f>
        <v>0</v>
      </c>
      <c r="K145" s="17">
        <f ca="1">SUMIFS(OFFSET('BPC Data'!$F:$F,0,Summary!K$2),'BPC Data'!$E:$E,Summary!$D145,'BPC Data'!$B:$B,Summary!$C145)</f>
        <v>0</v>
      </c>
      <c r="L145" s="18">
        <f ca="1">SUMIFS(OFFSET('BPC Data'!$F:$F,0,Summary!L$2),'BPC Data'!$E:$E,Summary!$D145,'BPC Data'!$B:$B,Summary!$C145)</f>
        <v>0</v>
      </c>
      <c r="M145" s="17">
        <f ca="1">SUMIFS(OFFSET('BPC Data'!$F:$F,0,Summary!M$2),'BPC Data'!$E:$E,Summary!$D145,'BPC Data'!$B:$B,Summary!$C145)</f>
        <v>0</v>
      </c>
      <c r="N145" s="18">
        <f ca="1">SUMIFS(OFFSET('BPC Data'!$F:$F,0,Summary!N$2),'BPC Data'!$E:$E,Summary!$D145,'BPC Data'!$B:$B,Summary!$C145)</f>
        <v>0</v>
      </c>
      <c r="O145" s="17">
        <f ca="1">SUMIFS(OFFSET('BPC Data'!$F:$F,0,Summary!O$2),'BPC Data'!$E:$E,Summary!$D145,'BPC Data'!$B:$B,Summary!$C145)</f>
        <v>0</v>
      </c>
      <c r="P145" s="18">
        <f ca="1">SUMIFS(OFFSET('BPC Data'!$F:$F,0,Summary!P$2),'BPC Data'!$E:$E,Summary!$D145,'BPC Data'!$B:$B,Summary!$C145)</f>
        <v>0</v>
      </c>
      <c r="Q145" s="17">
        <f ca="1">SUMIFS(OFFSET('BPC Data'!$F:$F,0,Summary!Q$2),'BPC Data'!$E:$E,Summary!$D145,'BPC Data'!$B:$B,Summary!$C145)</f>
        <v>0</v>
      </c>
      <c r="R145" s="18">
        <f ca="1">SUMIFS(OFFSET('BPC Data'!$F:$F,0,Summary!R$2),'BPC Data'!$E:$E,Summary!$D145,'BPC Data'!$B:$B,Summary!$C145)</f>
        <v>0</v>
      </c>
      <c r="S145" s="64">
        <f t="shared" ca="1" si="43"/>
        <v>0</v>
      </c>
      <c r="T145" s="65"/>
      <c r="U145"/>
      <c r="V145"/>
      <c r="W145"/>
      <c r="X145"/>
      <c r="Y145"/>
      <c r="Z145"/>
      <c r="AA145"/>
      <c r="AB145"/>
    </row>
    <row r="146" spans="1:28" s="15" customFormat="1" hidden="1" outlineLevel="1" x14ac:dyDescent="0.55000000000000004">
      <c r="A146" s="15">
        <f t="shared" si="74"/>
        <v>13</v>
      </c>
      <c r="B146"/>
      <c r="C146">
        <f>$F141</f>
        <v>0</v>
      </c>
      <c r="D146" s="3" t="str">
        <f t="shared" si="48"/>
        <v>T_BAD_DEBT - Tenant Bad Debt Expense</v>
      </c>
      <c r="E146"/>
      <c r="F146" s="22" t="str">
        <f>_xll.EVDES(D146)</f>
        <v>#Error, no current connection.</v>
      </c>
      <c r="G146" s="17">
        <f ca="1">SUMIFS(OFFSET('BPC Data'!$F:$F,0,Summary!G$2),'BPC Data'!$E:$E,Summary!$D146,'BPC Data'!$B:$B,Summary!$C146)</f>
        <v>0</v>
      </c>
      <c r="H146" s="18">
        <f ca="1">SUMIFS(OFFSET('BPC Data'!$F:$F,0,Summary!H$2),'BPC Data'!$E:$E,Summary!$D146,'BPC Data'!$B:$B,Summary!$C146)</f>
        <v>0</v>
      </c>
      <c r="I146" s="17">
        <f ca="1">SUMIFS(OFFSET('BPC Data'!$F:$F,0,Summary!I$2),'BPC Data'!$E:$E,Summary!$D146,'BPC Data'!$B:$B,Summary!$C146)</f>
        <v>0</v>
      </c>
      <c r="J146" s="18">
        <f ca="1">SUMIFS(OFFSET('BPC Data'!$F:$F,0,Summary!J$2),'BPC Data'!$E:$E,Summary!$D146,'BPC Data'!$B:$B,Summary!$C146)</f>
        <v>0</v>
      </c>
      <c r="K146" s="17">
        <f ca="1">SUMIFS(OFFSET('BPC Data'!$F:$F,0,Summary!K$2),'BPC Data'!$E:$E,Summary!$D146,'BPC Data'!$B:$B,Summary!$C146)</f>
        <v>0</v>
      </c>
      <c r="L146" s="18">
        <f ca="1">SUMIFS(OFFSET('BPC Data'!$F:$F,0,Summary!L$2),'BPC Data'!$E:$E,Summary!$D146,'BPC Data'!$B:$B,Summary!$C146)</f>
        <v>0</v>
      </c>
      <c r="M146" s="17">
        <f ca="1">SUMIFS(OFFSET('BPC Data'!$F:$F,0,Summary!M$2),'BPC Data'!$E:$E,Summary!$D146,'BPC Data'!$B:$B,Summary!$C146)</f>
        <v>0</v>
      </c>
      <c r="N146" s="18">
        <f ca="1">SUMIFS(OFFSET('BPC Data'!$F:$F,0,Summary!N$2),'BPC Data'!$E:$E,Summary!$D146,'BPC Data'!$B:$B,Summary!$C146)</f>
        <v>0</v>
      </c>
      <c r="O146" s="17">
        <f ca="1">SUMIFS(OFFSET('BPC Data'!$F:$F,0,Summary!O$2),'BPC Data'!$E:$E,Summary!$D146,'BPC Data'!$B:$B,Summary!$C146)</f>
        <v>0</v>
      </c>
      <c r="P146" s="18">
        <f ca="1">SUMIFS(OFFSET('BPC Data'!$F:$F,0,Summary!P$2),'BPC Data'!$E:$E,Summary!$D146,'BPC Data'!$B:$B,Summary!$C146)</f>
        <v>0</v>
      </c>
      <c r="Q146" s="17">
        <f ca="1">SUMIFS(OFFSET('BPC Data'!$F:$F,0,Summary!Q$2),'BPC Data'!$E:$E,Summary!$D146,'BPC Data'!$B:$B,Summary!$C146)</f>
        <v>0</v>
      </c>
      <c r="R146" s="18">
        <f ca="1">SUMIFS(OFFSET('BPC Data'!$F:$F,0,Summary!R$2),'BPC Data'!$E:$E,Summary!$D146,'BPC Data'!$B:$B,Summary!$C146)</f>
        <v>0</v>
      </c>
      <c r="S146" s="64">
        <f t="shared" ca="1" si="43"/>
        <v>0</v>
      </c>
      <c r="T146" s="65"/>
      <c r="U146"/>
      <c r="V146"/>
      <c r="W146"/>
      <c r="X146"/>
      <c r="Y146"/>
      <c r="Z146"/>
      <c r="AA146"/>
      <c r="AB146"/>
    </row>
    <row r="147" spans="1:28" s="15" customFormat="1" hidden="1" outlineLevel="1" x14ac:dyDescent="0.55000000000000004">
      <c r="A147" s="15">
        <f t="shared" si="74"/>
        <v>13</v>
      </c>
      <c r="B147"/>
      <c r="C147">
        <f>$F141</f>
        <v>0</v>
      </c>
      <c r="D147" s="2" t="str">
        <f t="shared" si="48"/>
        <v>T_EBITDARM - EBITDARM</v>
      </c>
      <c r="E147"/>
      <c r="F147" s="22" t="str">
        <f>_xll.EVDES(D147)</f>
        <v>#Error, no current connection.</v>
      </c>
      <c r="G147" s="17">
        <f ca="1">SUMIFS(OFFSET('BPC Data'!$F:$F,0,Summary!G$2),'BPC Data'!$E:$E,Summary!$D147,'BPC Data'!$B:$B,Summary!$C147)</f>
        <v>0</v>
      </c>
      <c r="H147" s="18">
        <f ca="1">SUMIFS(OFFSET('BPC Data'!$F:$F,0,Summary!H$2),'BPC Data'!$E:$E,Summary!$D147,'BPC Data'!$B:$B,Summary!$C147)</f>
        <v>0</v>
      </c>
      <c r="I147" s="17">
        <f ca="1">SUMIFS(OFFSET('BPC Data'!$F:$F,0,Summary!I$2),'BPC Data'!$E:$E,Summary!$D147,'BPC Data'!$B:$B,Summary!$C147)</f>
        <v>0</v>
      </c>
      <c r="J147" s="18">
        <f ca="1">SUMIFS(OFFSET('BPC Data'!$F:$F,0,Summary!J$2),'BPC Data'!$E:$E,Summary!$D147,'BPC Data'!$B:$B,Summary!$C147)</f>
        <v>0</v>
      </c>
      <c r="K147" s="17">
        <f ca="1">SUMIFS(OFFSET('BPC Data'!$F:$F,0,Summary!K$2),'BPC Data'!$E:$E,Summary!$D147,'BPC Data'!$B:$B,Summary!$C147)</f>
        <v>0</v>
      </c>
      <c r="L147" s="18">
        <f ca="1">SUMIFS(OFFSET('BPC Data'!$F:$F,0,Summary!L$2),'BPC Data'!$E:$E,Summary!$D147,'BPC Data'!$B:$B,Summary!$C147)</f>
        <v>0</v>
      </c>
      <c r="M147" s="17">
        <f ca="1">SUMIFS(OFFSET('BPC Data'!$F:$F,0,Summary!M$2),'BPC Data'!$E:$E,Summary!$D147,'BPC Data'!$B:$B,Summary!$C147)</f>
        <v>0</v>
      </c>
      <c r="N147" s="18">
        <f ca="1">SUMIFS(OFFSET('BPC Data'!$F:$F,0,Summary!N$2),'BPC Data'!$E:$E,Summary!$D147,'BPC Data'!$B:$B,Summary!$C147)</f>
        <v>0</v>
      </c>
      <c r="O147" s="17">
        <f ca="1">SUMIFS(OFFSET('BPC Data'!$F:$F,0,Summary!O$2),'BPC Data'!$E:$E,Summary!$D147,'BPC Data'!$B:$B,Summary!$C147)</f>
        <v>0</v>
      </c>
      <c r="P147" s="18">
        <f ca="1">SUMIFS(OFFSET('BPC Data'!$F:$F,0,Summary!P$2),'BPC Data'!$E:$E,Summary!$D147,'BPC Data'!$B:$B,Summary!$C147)</f>
        <v>0</v>
      </c>
      <c r="Q147" s="17">
        <f ca="1">SUMIFS(OFFSET('BPC Data'!$F:$F,0,Summary!Q$2),'BPC Data'!$E:$E,Summary!$D147,'BPC Data'!$B:$B,Summary!$C147)</f>
        <v>0</v>
      </c>
      <c r="R147" s="18">
        <f ca="1">SUMIFS(OFFSET('BPC Data'!$F:$F,0,Summary!R$2),'BPC Data'!$E:$E,Summary!$D147,'BPC Data'!$B:$B,Summary!$C147)</f>
        <v>0</v>
      </c>
      <c r="S147" s="64">
        <f t="shared" ca="1" si="43"/>
        <v>0</v>
      </c>
      <c r="T147" s="65"/>
      <c r="U147"/>
      <c r="V147"/>
      <c r="W147"/>
      <c r="X147"/>
      <c r="Y147"/>
      <c r="Z147"/>
      <c r="AA147"/>
      <c r="AB147"/>
    </row>
    <row r="148" spans="1:28" s="15" customFormat="1" hidden="1" outlineLevel="1" x14ac:dyDescent="0.55000000000000004">
      <c r="A148" s="15">
        <f t="shared" si="74"/>
        <v>13</v>
      </c>
      <c r="B148"/>
      <c r="C148">
        <f>$F141</f>
        <v>0</v>
      </c>
      <c r="D148" s="2" t="str">
        <f t="shared" si="48"/>
        <v>T_MGMT_FEE - Tenant Management Fee - Actual</v>
      </c>
      <c r="E148"/>
      <c r="F148" s="22" t="str">
        <f>_xll.EVDES(D148)</f>
        <v>#Error, no current connection.</v>
      </c>
      <c r="G148" s="17">
        <f ca="1">SUMIFS(OFFSET('BPC Data'!$F:$F,0,Summary!G$2),'BPC Data'!$E:$E,Summary!$D148,'BPC Data'!$B:$B,Summary!$C148)</f>
        <v>0</v>
      </c>
      <c r="H148" s="18">
        <f ca="1">SUMIFS(OFFSET('BPC Data'!$F:$F,0,Summary!H$2),'BPC Data'!$E:$E,Summary!$D148,'BPC Data'!$B:$B,Summary!$C148)</f>
        <v>0</v>
      </c>
      <c r="I148" s="17">
        <f ca="1">SUMIFS(OFFSET('BPC Data'!$F:$F,0,Summary!I$2),'BPC Data'!$E:$E,Summary!$D148,'BPC Data'!$B:$B,Summary!$C148)</f>
        <v>0</v>
      </c>
      <c r="J148" s="18">
        <f ca="1">SUMIFS(OFFSET('BPC Data'!$F:$F,0,Summary!J$2),'BPC Data'!$E:$E,Summary!$D148,'BPC Data'!$B:$B,Summary!$C148)</f>
        <v>0</v>
      </c>
      <c r="K148" s="17">
        <f ca="1">SUMIFS(OFFSET('BPC Data'!$F:$F,0,Summary!K$2),'BPC Data'!$E:$E,Summary!$D148,'BPC Data'!$B:$B,Summary!$C148)</f>
        <v>0</v>
      </c>
      <c r="L148" s="18">
        <f ca="1">SUMIFS(OFFSET('BPC Data'!$F:$F,0,Summary!L$2),'BPC Data'!$E:$E,Summary!$D148,'BPC Data'!$B:$B,Summary!$C148)</f>
        <v>0</v>
      </c>
      <c r="M148" s="17">
        <f ca="1">SUMIFS(OFFSET('BPC Data'!$F:$F,0,Summary!M$2),'BPC Data'!$E:$E,Summary!$D148,'BPC Data'!$B:$B,Summary!$C148)</f>
        <v>0</v>
      </c>
      <c r="N148" s="18">
        <f ca="1">SUMIFS(OFFSET('BPC Data'!$F:$F,0,Summary!N$2),'BPC Data'!$E:$E,Summary!$D148,'BPC Data'!$B:$B,Summary!$C148)</f>
        <v>0</v>
      </c>
      <c r="O148" s="17">
        <f ca="1">SUMIFS(OFFSET('BPC Data'!$F:$F,0,Summary!O$2),'BPC Data'!$E:$E,Summary!$D148,'BPC Data'!$B:$B,Summary!$C148)</f>
        <v>0</v>
      </c>
      <c r="P148" s="18">
        <f ca="1">SUMIFS(OFFSET('BPC Data'!$F:$F,0,Summary!P$2),'BPC Data'!$E:$E,Summary!$D148,'BPC Data'!$B:$B,Summary!$C148)</f>
        <v>0</v>
      </c>
      <c r="Q148" s="17">
        <f ca="1">SUMIFS(OFFSET('BPC Data'!$F:$F,0,Summary!Q$2),'BPC Data'!$E:$E,Summary!$D148,'BPC Data'!$B:$B,Summary!$C148)</f>
        <v>0</v>
      </c>
      <c r="R148" s="18">
        <f ca="1">SUMIFS(OFFSET('BPC Data'!$F:$F,0,Summary!R$2),'BPC Data'!$E:$E,Summary!$D148,'BPC Data'!$B:$B,Summary!$C148)</f>
        <v>0</v>
      </c>
      <c r="S148" s="64">
        <f t="shared" ref="S148:S211" ca="1" si="75">SUM(G148:N148)</f>
        <v>0</v>
      </c>
      <c r="T148" s="65"/>
      <c r="U148"/>
      <c r="V148"/>
      <c r="W148"/>
      <c r="X148"/>
      <c r="Y148"/>
      <c r="Z148"/>
      <c r="AA148"/>
      <c r="AB148"/>
    </row>
    <row r="149" spans="1:28" s="15" customFormat="1" hidden="1" outlineLevel="1" x14ac:dyDescent="0.55000000000000004">
      <c r="A149" s="15">
        <f t="shared" si="74"/>
        <v>13</v>
      </c>
      <c r="B149"/>
      <c r="C149">
        <f>$F141</f>
        <v>0</v>
      </c>
      <c r="D149" s="1" t="str">
        <f t="shared" si="48"/>
        <v>T_EBITDAR - EBITDAR</v>
      </c>
      <c r="E149"/>
      <c r="F149" s="22" t="str">
        <f>_xll.EVDES(D149)</f>
        <v>#Error, no current connection.</v>
      </c>
      <c r="G149" s="17">
        <f ca="1">SUMIFS(OFFSET('BPC Data'!$F:$F,0,Summary!G$2),'BPC Data'!$E:$E,Summary!$D149,'BPC Data'!$B:$B,Summary!$C149)</f>
        <v>0</v>
      </c>
      <c r="H149" s="18">
        <f ca="1">SUMIFS(OFFSET('BPC Data'!$F:$F,0,Summary!H$2),'BPC Data'!$E:$E,Summary!$D149,'BPC Data'!$B:$B,Summary!$C149)</f>
        <v>0</v>
      </c>
      <c r="I149" s="17">
        <f ca="1">SUMIFS(OFFSET('BPC Data'!$F:$F,0,Summary!I$2),'BPC Data'!$E:$E,Summary!$D149,'BPC Data'!$B:$B,Summary!$C149)</f>
        <v>0</v>
      </c>
      <c r="J149" s="18">
        <f ca="1">SUMIFS(OFFSET('BPC Data'!$F:$F,0,Summary!J$2),'BPC Data'!$E:$E,Summary!$D149,'BPC Data'!$B:$B,Summary!$C149)</f>
        <v>0</v>
      </c>
      <c r="K149" s="17">
        <f ca="1">SUMIFS(OFFSET('BPC Data'!$F:$F,0,Summary!K$2),'BPC Data'!$E:$E,Summary!$D149,'BPC Data'!$B:$B,Summary!$C149)</f>
        <v>0</v>
      </c>
      <c r="L149" s="18">
        <f ca="1">SUMIFS(OFFSET('BPC Data'!$F:$F,0,Summary!L$2),'BPC Data'!$E:$E,Summary!$D149,'BPC Data'!$B:$B,Summary!$C149)</f>
        <v>0</v>
      </c>
      <c r="M149" s="17">
        <f ca="1">SUMIFS(OFFSET('BPC Data'!$F:$F,0,Summary!M$2),'BPC Data'!$E:$E,Summary!$D149,'BPC Data'!$B:$B,Summary!$C149)</f>
        <v>0</v>
      </c>
      <c r="N149" s="18">
        <f ca="1">SUMIFS(OFFSET('BPC Data'!$F:$F,0,Summary!N$2),'BPC Data'!$E:$E,Summary!$D149,'BPC Data'!$B:$B,Summary!$C149)</f>
        <v>0</v>
      </c>
      <c r="O149" s="17">
        <f ca="1">SUMIFS(OFFSET('BPC Data'!$F:$F,0,Summary!O$2),'BPC Data'!$E:$E,Summary!$D149,'BPC Data'!$B:$B,Summary!$C149)</f>
        <v>0</v>
      </c>
      <c r="P149" s="18">
        <f ca="1">SUMIFS(OFFSET('BPC Data'!$F:$F,0,Summary!P$2),'BPC Data'!$E:$E,Summary!$D149,'BPC Data'!$B:$B,Summary!$C149)</f>
        <v>0</v>
      </c>
      <c r="Q149" s="17">
        <f ca="1">SUMIFS(OFFSET('BPC Data'!$F:$F,0,Summary!Q$2),'BPC Data'!$E:$E,Summary!$D149,'BPC Data'!$B:$B,Summary!$C149)</f>
        <v>0</v>
      </c>
      <c r="R149" s="18">
        <f ca="1">SUMIFS(OFFSET('BPC Data'!$F:$F,0,Summary!R$2),'BPC Data'!$E:$E,Summary!$D149,'BPC Data'!$B:$B,Summary!$C149)</f>
        <v>0</v>
      </c>
      <c r="S149" s="64">
        <f t="shared" ca="1" si="75"/>
        <v>0</v>
      </c>
      <c r="T149" s="65"/>
      <c r="U149"/>
      <c r="V149"/>
      <c r="W149"/>
      <c r="X149"/>
      <c r="Y149"/>
      <c r="Z149"/>
      <c r="AA149"/>
      <c r="AB149"/>
    </row>
    <row r="150" spans="1:28" s="15" customFormat="1" hidden="1" outlineLevel="1" x14ac:dyDescent="0.55000000000000004">
      <c r="A150" s="15">
        <f t="shared" si="74"/>
        <v>13</v>
      </c>
      <c r="B150"/>
      <c r="C150">
        <f>$F141</f>
        <v>0</v>
      </c>
      <c r="D150" s="1" t="str">
        <f t="shared" ref="D150:D213" si="76">$D139</f>
        <v>T_RENT_EXP - Tenant Rent Expense</v>
      </c>
      <c r="E150"/>
      <c r="F150" s="22" t="str">
        <f>_xll.EVDES(D150)</f>
        <v>#Error, no current connection.</v>
      </c>
      <c r="G150" s="17">
        <f ca="1">SUMIFS(OFFSET('BPC Data'!$F:$F,0,Summary!G$2),'BPC Data'!$E:$E,Summary!$D150,'BPC Data'!$B:$B,Summary!$C150)</f>
        <v>0</v>
      </c>
      <c r="H150" s="18">
        <f ca="1">SUMIFS(OFFSET('BPC Data'!$F:$F,0,Summary!H$2),'BPC Data'!$E:$E,Summary!$D150,'BPC Data'!$B:$B,Summary!$C150)</f>
        <v>0</v>
      </c>
      <c r="I150" s="17">
        <f ca="1">SUMIFS(OFFSET('BPC Data'!$F:$F,0,Summary!I$2),'BPC Data'!$E:$E,Summary!$D150,'BPC Data'!$B:$B,Summary!$C150)</f>
        <v>0</v>
      </c>
      <c r="J150" s="18">
        <f ca="1">SUMIFS(OFFSET('BPC Data'!$F:$F,0,Summary!J$2),'BPC Data'!$E:$E,Summary!$D150,'BPC Data'!$B:$B,Summary!$C150)</f>
        <v>0</v>
      </c>
      <c r="K150" s="17">
        <f ca="1">SUMIFS(OFFSET('BPC Data'!$F:$F,0,Summary!K$2),'BPC Data'!$E:$E,Summary!$D150,'BPC Data'!$B:$B,Summary!$C150)</f>
        <v>0</v>
      </c>
      <c r="L150" s="18">
        <f ca="1">SUMIFS(OFFSET('BPC Data'!$F:$F,0,Summary!L$2),'BPC Data'!$E:$E,Summary!$D150,'BPC Data'!$B:$B,Summary!$C150)</f>
        <v>0</v>
      </c>
      <c r="M150" s="17">
        <f ca="1">SUMIFS(OFFSET('BPC Data'!$F:$F,0,Summary!M$2),'BPC Data'!$E:$E,Summary!$D150,'BPC Data'!$B:$B,Summary!$C150)</f>
        <v>0</v>
      </c>
      <c r="N150" s="18">
        <f ca="1">SUMIFS(OFFSET('BPC Data'!$F:$F,0,Summary!N$2),'BPC Data'!$E:$E,Summary!$D150,'BPC Data'!$B:$B,Summary!$C150)</f>
        <v>0</v>
      </c>
      <c r="O150" s="17">
        <f ca="1">SUMIFS(OFFSET('BPC Data'!$F:$F,0,Summary!O$2),'BPC Data'!$E:$E,Summary!$D150,'BPC Data'!$B:$B,Summary!$C150)</f>
        <v>0</v>
      </c>
      <c r="P150" s="18">
        <f ca="1">SUMIFS(OFFSET('BPC Data'!$F:$F,0,Summary!P$2),'BPC Data'!$E:$E,Summary!$D150,'BPC Data'!$B:$B,Summary!$C150)</f>
        <v>0</v>
      </c>
      <c r="Q150" s="17">
        <f ca="1">SUMIFS(OFFSET('BPC Data'!$F:$F,0,Summary!Q$2),'BPC Data'!$E:$E,Summary!$D150,'BPC Data'!$B:$B,Summary!$C150)</f>
        <v>0</v>
      </c>
      <c r="R150" s="18">
        <f ca="1">SUMIFS(OFFSET('BPC Data'!$F:$F,0,Summary!R$2),'BPC Data'!$E:$E,Summary!$D150,'BPC Data'!$B:$B,Summary!$C150)</f>
        <v>0</v>
      </c>
      <c r="S150" s="64">
        <f t="shared" ca="1" si="75"/>
        <v>0</v>
      </c>
      <c r="T150" s="65"/>
      <c r="U150"/>
      <c r="V150"/>
      <c r="W150"/>
      <c r="X150"/>
      <c r="Y150"/>
      <c r="Z150"/>
      <c r="AA150"/>
      <c r="AB150"/>
    </row>
    <row r="151" spans="1:28" s="15" customFormat="1" hidden="1" outlineLevel="1" x14ac:dyDescent="0.55000000000000004">
      <c r="A151" s="15">
        <f t="shared" si="74"/>
        <v>13</v>
      </c>
      <c r="B151"/>
      <c r="C151"/>
      <c r="D151" s="1" t="str">
        <f t="shared" si="76"/>
        <v>x</v>
      </c>
      <c r="E151"/>
      <c r="F151" s="22" t="s">
        <v>0</v>
      </c>
      <c r="G151" s="12" t="e">
        <f t="shared" ref="G151:M151" ca="1" si="77">G149/G150</f>
        <v>#DIV/0!</v>
      </c>
      <c r="H151" s="4" t="e">
        <f t="shared" ca="1" si="77"/>
        <v>#DIV/0!</v>
      </c>
      <c r="I151" s="12" t="e">
        <f t="shared" ca="1" si="77"/>
        <v>#DIV/0!</v>
      </c>
      <c r="J151" s="4" t="e">
        <f t="shared" ca="1" si="77"/>
        <v>#DIV/0!</v>
      </c>
      <c r="K151" s="12" t="e">
        <f t="shared" ca="1" si="77"/>
        <v>#DIV/0!</v>
      </c>
      <c r="L151" s="4" t="e">
        <f t="shared" ca="1" si="77"/>
        <v>#DIV/0!</v>
      </c>
      <c r="M151" s="12" t="e">
        <f t="shared" ca="1" si="77"/>
        <v>#DIV/0!</v>
      </c>
      <c r="N151" s="4" t="e">
        <f t="shared" ref="N151:O151" ca="1" si="78">N149/N150</f>
        <v>#DIV/0!</v>
      </c>
      <c r="O151" s="12" t="e">
        <f t="shared" ca="1" si="78"/>
        <v>#DIV/0!</v>
      </c>
      <c r="P151" s="4" t="e">
        <f t="shared" ref="P151:Q151" ca="1" si="79">P149/P150</f>
        <v>#DIV/0!</v>
      </c>
      <c r="Q151" s="12" t="e">
        <f t="shared" ca="1" si="79"/>
        <v>#DIV/0!</v>
      </c>
      <c r="R151" s="4" t="e">
        <f t="shared" ref="R151" ca="1" si="80">R149/R150</f>
        <v>#DIV/0!</v>
      </c>
      <c r="S151" s="64" t="e">
        <f t="shared" ca="1" si="75"/>
        <v>#DIV/0!</v>
      </c>
      <c r="T151" s="65"/>
      <c r="U151"/>
      <c r="V151"/>
      <c r="W151"/>
      <c r="X151"/>
      <c r="Y151"/>
      <c r="Z151"/>
      <c r="AA151"/>
      <c r="AB151"/>
    </row>
    <row r="152" spans="1:28" s="15" customFormat="1" hidden="1" outlineLevel="1" x14ac:dyDescent="0.55000000000000004">
      <c r="A152" s="15">
        <f>IF(AND(D152&lt;&gt;"",C152=""),A151+1,A151)</f>
        <v>14</v>
      </c>
      <c r="B152" s="5"/>
      <c r="C152" s="5"/>
      <c r="D152" s="5" t="str">
        <f t="shared" si="76"/>
        <v>x</v>
      </c>
      <c r="E152" s="5"/>
      <c r="F152" s="21">
        <f>INDEX(PropertyList!$D:$D,MATCH(Summary!$A152,PropertyList!$C:$C,0))</f>
        <v>0</v>
      </c>
      <c r="G152" s="11"/>
      <c r="H152" s="5"/>
      <c r="I152" s="11"/>
      <c r="J152" s="5"/>
      <c r="K152" s="11"/>
      <c r="L152" s="5"/>
      <c r="M152" s="11"/>
      <c r="N152" s="5"/>
      <c r="O152" s="11"/>
      <c r="P152" s="5"/>
      <c r="Q152" s="11"/>
      <c r="R152" s="5"/>
      <c r="S152" s="64">
        <f t="shared" si="75"/>
        <v>0</v>
      </c>
      <c r="T152" s="65"/>
      <c r="U152"/>
      <c r="V152"/>
      <c r="W152"/>
      <c r="X152"/>
      <c r="Y152"/>
      <c r="Z152"/>
      <c r="AA152"/>
      <c r="AB152"/>
    </row>
    <row r="153" spans="1:28" s="15" customFormat="1" hidden="1" outlineLevel="1" x14ac:dyDescent="0.55000000000000004">
      <c r="A153" s="15">
        <f>IF(AND(F153&lt;&gt;"",D153=""),A152+1,A152)</f>
        <v>14</v>
      </c>
      <c r="C153">
        <f>$F152</f>
        <v>0</v>
      </c>
      <c r="D153" s="3" t="str">
        <f t="shared" si="76"/>
        <v>PAY_PAT_DAYS - Total Payor Patient Days</v>
      </c>
      <c r="F153" s="22" t="str">
        <f>_xll.EVDES(D153)</f>
        <v>#Error, no current connection.</v>
      </c>
      <c r="G153" s="17">
        <f ca="1">SUMIFS(OFFSET('BPC Data'!$F:$F,0,Summary!G$2),'BPC Data'!$E:$E,Summary!$D153,'BPC Data'!$B:$B,Summary!$C153)</f>
        <v>0</v>
      </c>
      <c r="H153" s="18">
        <f ca="1">SUMIFS(OFFSET('BPC Data'!$F:$F,0,Summary!H$2),'BPC Data'!$E:$E,Summary!$D153,'BPC Data'!$B:$B,Summary!$C153)</f>
        <v>0</v>
      </c>
      <c r="I153" s="17">
        <f ca="1">SUMIFS(OFFSET('BPC Data'!$F:$F,0,Summary!I$2),'BPC Data'!$E:$E,Summary!$D153,'BPC Data'!$B:$B,Summary!$C153)</f>
        <v>0</v>
      </c>
      <c r="J153" s="18">
        <f ca="1">SUMIFS(OFFSET('BPC Data'!$F:$F,0,Summary!J$2),'BPC Data'!$E:$E,Summary!$D153,'BPC Data'!$B:$B,Summary!$C153)</f>
        <v>0</v>
      </c>
      <c r="K153" s="17">
        <f ca="1">SUMIFS(OFFSET('BPC Data'!$F:$F,0,Summary!K$2),'BPC Data'!$E:$E,Summary!$D153,'BPC Data'!$B:$B,Summary!$C153)</f>
        <v>0</v>
      </c>
      <c r="L153" s="18">
        <f ca="1">SUMIFS(OFFSET('BPC Data'!$F:$F,0,Summary!L$2),'BPC Data'!$E:$E,Summary!$D153,'BPC Data'!$B:$B,Summary!$C153)</f>
        <v>0</v>
      </c>
      <c r="M153" s="17">
        <f ca="1">SUMIFS(OFFSET('BPC Data'!$F:$F,0,Summary!M$2),'BPC Data'!$E:$E,Summary!$D153,'BPC Data'!$B:$B,Summary!$C153)</f>
        <v>0</v>
      </c>
      <c r="N153" s="18">
        <f ca="1">SUMIFS(OFFSET('BPC Data'!$F:$F,0,Summary!N$2),'BPC Data'!$E:$E,Summary!$D153,'BPC Data'!$B:$B,Summary!$C153)</f>
        <v>0</v>
      </c>
      <c r="O153" s="17">
        <f ca="1">SUMIFS(OFFSET('BPC Data'!$F:$F,0,Summary!O$2),'BPC Data'!$E:$E,Summary!$D153,'BPC Data'!$B:$B,Summary!$C153)</f>
        <v>0</v>
      </c>
      <c r="P153" s="18">
        <f ca="1">SUMIFS(OFFSET('BPC Data'!$F:$F,0,Summary!P$2),'BPC Data'!$E:$E,Summary!$D153,'BPC Data'!$B:$B,Summary!$C153)</f>
        <v>0</v>
      </c>
      <c r="Q153" s="17">
        <f ca="1">SUMIFS(OFFSET('BPC Data'!$F:$F,0,Summary!Q$2),'BPC Data'!$E:$E,Summary!$D153,'BPC Data'!$B:$B,Summary!$C153)</f>
        <v>0</v>
      </c>
      <c r="R153" s="18">
        <f ca="1">SUMIFS(OFFSET('BPC Data'!$F:$F,0,Summary!R$2),'BPC Data'!$E:$E,Summary!$D153,'BPC Data'!$B:$B,Summary!$C153)</f>
        <v>0</v>
      </c>
      <c r="S153" s="64">
        <f t="shared" ca="1" si="75"/>
        <v>0</v>
      </c>
      <c r="T153" s="65"/>
      <c r="U153"/>
      <c r="V153"/>
      <c r="W153"/>
      <c r="X153"/>
      <c r="Y153"/>
      <c r="Z153"/>
      <c r="AA153"/>
      <c r="AB153"/>
    </row>
    <row r="154" spans="1:28" s="15" customFormat="1" hidden="1" outlineLevel="1" x14ac:dyDescent="0.55000000000000004">
      <c r="A154" s="15">
        <f t="shared" ref="A154:A162" si="81">IF(AND(F154&lt;&gt;"",D154=""),A153+1,A153)</f>
        <v>14</v>
      </c>
      <c r="C154">
        <f>$F152</f>
        <v>0</v>
      </c>
      <c r="D154" s="3" t="str">
        <f t="shared" si="76"/>
        <v>A_BEDS_TOTAL - Total Available Beds</v>
      </c>
      <c r="F154" s="22" t="str">
        <f>_xll.EVDES(D154)</f>
        <v>#Error, no current connection.</v>
      </c>
      <c r="G154" s="17">
        <f ca="1">SUMIFS(OFFSET('BPC Data'!$F:$F,0,Summary!G$2),'BPC Data'!$E:$E,Summary!$D154,'BPC Data'!$B:$B,Summary!$C154)</f>
        <v>0</v>
      </c>
      <c r="H154" s="18">
        <f ca="1">SUMIFS(OFFSET('BPC Data'!$F:$F,0,Summary!H$2),'BPC Data'!$E:$E,Summary!$D154,'BPC Data'!$B:$B,Summary!$C154)</f>
        <v>0</v>
      </c>
      <c r="I154" s="17">
        <f ca="1">SUMIFS(OFFSET('BPC Data'!$F:$F,0,Summary!I$2),'BPC Data'!$E:$E,Summary!$D154,'BPC Data'!$B:$B,Summary!$C154)</f>
        <v>0</v>
      </c>
      <c r="J154" s="18">
        <f ca="1">SUMIFS(OFFSET('BPC Data'!$F:$F,0,Summary!J$2),'BPC Data'!$E:$E,Summary!$D154,'BPC Data'!$B:$B,Summary!$C154)</f>
        <v>0</v>
      </c>
      <c r="K154" s="17">
        <f ca="1">SUMIFS(OFFSET('BPC Data'!$F:$F,0,Summary!K$2),'BPC Data'!$E:$E,Summary!$D154,'BPC Data'!$B:$B,Summary!$C154)</f>
        <v>0</v>
      </c>
      <c r="L154" s="18">
        <f ca="1">SUMIFS(OFFSET('BPC Data'!$F:$F,0,Summary!L$2),'BPC Data'!$E:$E,Summary!$D154,'BPC Data'!$B:$B,Summary!$C154)</f>
        <v>0</v>
      </c>
      <c r="M154" s="17">
        <f ca="1">SUMIFS(OFFSET('BPC Data'!$F:$F,0,Summary!M$2),'BPC Data'!$E:$E,Summary!$D154,'BPC Data'!$B:$B,Summary!$C154)</f>
        <v>0</v>
      </c>
      <c r="N154" s="18">
        <f ca="1">SUMIFS(OFFSET('BPC Data'!$F:$F,0,Summary!N$2),'BPC Data'!$E:$E,Summary!$D154,'BPC Data'!$B:$B,Summary!$C154)</f>
        <v>0</v>
      </c>
      <c r="O154" s="17">
        <f ca="1">SUMIFS(OFFSET('BPC Data'!$F:$F,0,Summary!O$2),'BPC Data'!$E:$E,Summary!$D154,'BPC Data'!$B:$B,Summary!$C154)</f>
        <v>0</v>
      </c>
      <c r="P154" s="18">
        <f ca="1">SUMIFS(OFFSET('BPC Data'!$F:$F,0,Summary!P$2),'BPC Data'!$E:$E,Summary!$D154,'BPC Data'!$B:$B,Summary!$C154)</f>
        <v>0</v>
      </c>
      <c r="Q154" s="17">
        <f ca="1">SUMIFS(OFFSET('BPC Data'!$F:$F,0,Summary!Q$2),'BPC Data'!$E:$E,Summary!$D154,'BPC Data'!$B:$B,Summary!$C154)</f>
        <v>0</v>
      </c>
      <c r="R154" s="18">
        <f ca="1">SUMIFS(OFFSET('BPC Data'!$F:$F,0,Summary!R$2),'BPC Data'!$E:$E,Summary!$D154,'BPC Data'!$B:$B,Summary!$C154)</f>
        <v>0</v>
      </c>
      <c r="S154" s="64">
        <f t="shared" ca="1" si="75"/>
        <v>0</v>
      </c>
      <c r="T154" s="65"/>
      <c r="U154"/>
      <c r="V154"/>
      <c r="W154"/>
      <c r="X154"/>
      <c r="Y154"/>
      <c r="Z154"/>
      <c r="AA154"/>
      <c r="AB154"/>
    </row>
    <row r="155" spans="1:28" s="15" customFormat="1" hidden="1" outlineLevel="1" x14ac:dyDescent="0.55000000000000004">
      <c r="A155" s="15">
        <f t="shared" si="81"/>
        <v>14</v>
      </c>
      <c r="B155"/>
      <c r="C155">
        <f>$F152</f>
        <v>0</v>
      </c>
      <c r="D155" s="3" t="str">
        <f t="shared" si="76"/>
        <v>T_REVENUES - Total Tenant Revenues</v>
      </c>
      <c r="E155"/>
      <c r="F155" s="22" t="str">
        <f>_xll.EVDES(D155)</f>
        <v>#Error, no current connection.</v>
      </c>
      <c r="G155" s="17">
        <f ca="1">SUMIFS(OFFSET('BPC Data'!$F:$F,0,Summary!G$2),'BPC Data'!$E:$E,Summary!$D155,'BPC Data'!$B:$B,Summary!$C155)</f>
        <v>0</v>
      </c>
      <c r="H155" s="18">
        <f ca="1">SUMIFS(OFFSET('BPC Data'!$F:$F,0,Summary!H$2),'BPC Data'!$E:$E,Summary!$D155,'BPC Data'!$B:$B,Summary!$C155)</f>
        <v>0</v>
      </c>
      <c r="I155" s="17">
        <f ca="1">SUMIFS(OFFSET('BPC Data'!$F:$F,0,Summary!I$2),'BPC Data'!$E:$E,Summary!$D155,'BPC Data'!$B:$B,Summary!$C155)</f>
        <v>0</v>
      </c>
      <c r="J155" s="18">
        <f ca="1">SUMIFS(OFFSET('BPC Data'!$F:$F,0,Summary!J$2),'BPC Data'!$E:$E,Summary!$D155,'BPC Data'!$B:$B,Summary!$C155)</f>
        <v>0</v>
      </c>
      <c r="K155" s="17">
        <f ca="1">SUMIFS(OFFSET('BPC Data'!$F:$F,0,Summary!K$2),'BPC Data'!$E:$E,Summary!$D155,'BPC Data'!$B:$B,Summary!$C155)</f>
        <v>0</v>
      </c>
      <c r="L155" s="18">
        <f ca="1">SUMIFS(OFFSET('BPC Data'!$F:$F,0,Summary!L$2),'BPC Data'!$E:$E,Summary!$D155,'BPC Data'!$B:$B,Summary!$C155)</f>
        <v>0</v>
      </c>
      <c r="M155" s="17">
        <f ca="1">SUMIFS(OFFSET('BPC Data'!$F:$F,0,Summary!M$2),'BPC Data'!$E:$E,Summary!$D155,'BPC Data'!$B:$B,Summary!$C155)</f>
        <v>0</v>
      </c>
      <c r="N155" s="18">
        <f ca="1">SUMIFS(OFFSET('BPC Data'!$F:$F,0,Summary!N$2),'BPC Data'!$E:$E,Summary!$D155,'BPC Data'!$B:$B,Summary!$C155)</f>
        <v>0</v>
      </c>
      <c r="O155" s="17">
        <f ca="1">SUMIFS(OFFSET('BPC Data'!$F:$F,0,Summary!O$2),'BPC Data'!$E:$E,Summary!$D155,'BPC Data'!$B:$B,Summary!$C155)</f>
        <v>0</v>
      </c>
      <c r="P155" s="18">
        <f ca="1">SUMIFS(OFFSET('BPC Data'!$F:$F,0,Summary!P$2),'BPC Data'!$E:$E,Summary!$D155,'BPC Data'!$B:$B,Summary!$C155)</f>
        <v>0</v>
      </c>
      <c r="Q155" s="17">
        <f ca="1">SUMIFS(OFFSET('BPC Data'!$F:$F,0,Summary!Q$2),'BPC Data'!$E:$E,Summary!$D155,'BPC Data'!$B:$B,Summary!$C155)</f>
        <v>0</v>
      </c>
      <c r="R155" s="18">
        <f ca="1">SUMIFS(OFFSET('BPC Data'!$F:$F,0,Summary!R$2),'BPC Data'!$E:$E,Summary!$D155,'BPC Data'!$B:$B,Summary!$C155)</f>
        <v>0</v>
      </c>
      <c r="S155" s="64">
        <f t="shared" ca="1" si="75"/>
        <v>0</v>
      </c>
      <c r="T155" s="65"/>
      <c r="U155"/>
      <c r="V155"/>
      <c r="W155"/>
      <c r="X155"/>
      <c r="Y155"/>
      <c r="Z155"/>
      <c r="AA155"/>
      <c r="AB155"/>
    </row>
    <row r="156" spans="1:28" s="15" customFormat="1" hidden="1" outlineLevel="1" x14ac:dyDescent="0.55000000000000004">
      <c r="A156" s="15">
        <f t="shared" si="81"/>
        <v>14</v>
      </c>
      <c r="B156"/>
      <c r="C156">
        <f>$F152</f>
        <v>0</v>
      </c>
      <c r="D156" s="3" t="str">
        <f t="shared" si="76"/>
        <v>T_OPEX - Tenant Operating Expenses</v>
      </c>
      <c r="E156"/>
      <c r="F156" s="22" t="str">
        <f>_xll.EVDES(D156)</f>
        <v>#Error, no current connection.</v>
      </c>
      <c r="G156" s="17">
        <f ca="1">SUMIFS(OFFSET('BPC Data'!$F:$F,0,Summary!G$2),'BPC Data'!$E:$E,Summary!$D156,'BPC Data'!$B:$B,Summary!$C156)</f>
        <v>0</v>
      </c>
      <c r="H156" s="18">
        <f ca="1">SUMIFS(OFFSET('BPC Data'!$F:$F,0,Summary!H$2),'BPC Data'!$E:$E,Summary!$D156,'BPC Data'!$B:$B,Summary!$C156)</f>
        <v>0</v>
      </c>
      <c r="I156" s="17">
        <f ca="1">SUMIFS(OFFSET('BPC Data'!$F:$F,0,Summary!I$2),'BPC Data'!$E:$E,Summary!$D156,'BPC Data'!$B:$B,Summary!$C156)</f>
        <v>0</v>
      </c>
      <c r="J156" s="18">
        <f ca="1">SUMIFS(OFFSET('BPC Data'!$F:$F,0,Summary!J$2),'BPC Data'!$E:$E,Summary!$D156,'BPC Data'!$B:$B,Summary!$C156)</f>
        <v>0</v>
      </c>
      <c r="K156" s="17">
        <f ca="1">SUMIFS(OFFSET('BPC Data'!$F:$F,0,Summary!K$2),'BPC Data'!$E:$E,Summary!$D156,'BPC Data'!$B:$B,Summary!$C156)</f>
        <v>0</v>
      </c>
      <c r="L156" s="18">
        <f ca="1">SUMIFS(OFFSET('BPC Data'!$F:$F,0,Summary!L$2),'BPC Data'!$E:$E,Summary!$D156,'BPC Data'!$B:$B,Summary!$C156)</f>
        <v>0</v>
      </c>
      <c r="M156" s="17">
        <f ca="1">SUMIFS(OFFSET('BPC Data'!$F:$F,0,Summary!M$2),'BPC Data'!$E:$E,Summary!$D156,'BPC Data'!$B:$B,Summary!$C156)</f>
        <v>0</v>
      </c>
      <c r="N156" s="18">
        <f ca="1">SUMIFS(OFFSET('BPC Data'!$F:$F,0,Summary!N$2),'BPC Data'!$E:$E,Summary!$D156,'BPC Data'!$B:$B,Summary!$C156)</f>
        <v>0</v>
      </c>
      <c r="O156" s="17">
        <f ca="1">SUMIFS(OFFSET('BPC Data'!$F:$F,0,Summary!O$2),'BPC Data'!$E:$E,Summary!$D156,'BPC Data'!$B:$B,Summary!$C156)</f>
        <v>0</v>
      </c>
      <c r="P156" s="18">
        <f ca="1">SUMIFS(OFFSET('BPC Data'!$F:$F,0,Summary!P$2),'BPC Data'!$E:$E,Summary!$D156,'BPC Data'!$B:$B,Summary!$C156)</f>
        <v>0</v>
      </c>
      <c r="Q156" s="17">
        <f ca="1">SUMIFS(OFFSET('BPC Data'!$F:$F,0,Summary!Q$2),'BPC Data'!$E:$E,Summary!$D156,'BPC Data'!$B:$B,Summary!$C156)</f>
        <v>0</v>
      </c>
      <c r="R156" s="18">
        <f ca="1">SUMIFS(OFFSET('BPC Data'!$F:$F,0,Summary!R$2),'BPC Data'!$E:$E,Summary!$D156,'BPC Data'!$B:$B,Summary!$C156)</f>
        <v>0</v>
      </c>
      <c r="S156" s="64">
        <f t="shared" ca="1" si="75"/>
        <v>0</v>
      </c>
      <c r="T156" s="65"/>
      <c r="U156"/>
      <c r="V156"/>
      <c r="W156"/>
      <c r="X156"/>
      <c r="Y156"/>
      <c r="Z156"/>
      <c r="AA156"/>
      <c r="AB156"/>
    </row>
    <row r="157" spans="1:28" s="15" customFormat="1" hidden="1" outlineLevel="1" x14ac:dyDescent="0.55000000000000004">
      <c r="A157" s="15">
        <f t="shared" si="81"/>
        <v>14</v>
      </c>
      <c r="B157"/>
      <c r="C157">
        <f>$F152</f>
        <v>0</v>
      </c>
      <c r="D157" s="3" t="str">
        <f t="shared" si="76"/>
        <v>T_BAD_DEBT - Tenant Bad Debt Expense</v>
      </c>
      <c r="E157"/>
      <c r="F157" s="22" t="str">
        <f>_xll.EVDES(D157)</f>
        <v>#Error, no current connection.</v>
      </c>
      <c r="G157" s="17">
        <f ca="1">SUMIFS(OFFSET('BPC Data'!$F:$F,0,Summary!G$2),'BPC Data'!$E:$E,Summary!$D157,'BPC Data'!$B:$B,Summary!$C157)</f>
        <v>0</v>
      </c>
      <c r="H157" s="18">
        <f ca="1">SUMIFS(OFFSET('BPC Data'!$F:$F,0,Summary!H$2),'BPC Data'!$E:$E,Summary!$D157,'BPC Data'!$B:$B,Summary!$C157)</f>
        <v>0</v>
      </c>
      <c r="I157" s="17">
        <f ca="1">SUMIFS(OFFSET('BPC Data'!$F:$F,0,Summary!I$2),'BPC Data'!$E:$E,Summary!$D157,'BPC Data'!$B:$B,Summary!$C157)</f>
        <v>0</v>
      </c>
      <c r="J157" s="18">
        <f ca="1">SUMIFS(OFFSET('BPC Data'!$F:$F,0,Summary!J$2),'BPC Data'!$E:$E,Summary!$D157,'BPC Data'!$B:$B,Summary!$C157)</f>
        <v>0</v>
      </c>
      <c r="K157" s="17">
        <f ca="1">SUMIFS(OFFSET('BPC Data'!$F:$F,0,Summary!K$2),'BPC Data'!$E:$E,Summary!$D157,'BPC Data'!$B:$B,Summary!$C157)</f>
        <v>0</v>
      </c>
      <c r="L157" s="18">
        <f ca="1">SUMIFS(OFFSET('BPC Data'!$F:$F,0,Summary!L$2),'BPC Data'!$E:$E,Summary!$D157,'BPC Data'!$B:$B,Summary!$C157)</f>
        <v>0</v>
      </c>
      <c r="M157" s="17">
        <f ca="1">SUMIFS(OFFSET('BPC Data'!$F:$F,0,Summary!M$2),'BPC Data'!$E:$E,Summary!$D157,'BPC Data'!$B:$B,Summary!$C157)</f>
        <v>0</v>
      </c>
      <c r="N157" s="18">
        <f ca="1">SUMIFS(OFFSET('BPC Data'!$F:$F,0,Summary!N$2),'BPC Data'!$E:$E,Summary!$D157,'BPC Data'!$B:$B,Summary!$C157)</f>
        <v>0</v>
      </c>
      <c r="O157" s="17">
        <f ca="1">SUMIFS(OFFSET('BPC Data'!$F:$F,0,Summary!O$2),'BPC Data'!$E:$E,Summary!$D157,'BPC Data'!$B:$B,Summary!$C157)</f>
        <v>0</v>
      </c>
      <c r="P157" s="18">
        <f ca="1">SUMIFS(OFFSET('BPC Data'!$F:$F,0,Summary!P$2),'BPC Data'!$E:$E,Summary!$D157,'BPC Data'!$B:$B,Summary!$C157)</f>
        <v>0</v>
      </c>
      <c r="Q157" s="17">
        <f ca="1">SUMIFS(OFFSET('BPC Data'!$F:$F,0,Summary!Q$2),'BPC Data'!$E:$E,Summary!$D157,'BPC Data'!$B:$B,Summary!$C157)</f>
        <v>0</v>
      </c>
      <c r="R157" s="18">
        <f ca="1">SUMIFS(OFFSET('BPC Data'!$F:$F,0,Summary!R$2),'BPC Data'!$E:$E,Summary!$D157,'BPC Data'!$B:$B,Summary!$C157)</f>
        <v>0</v>
      </c>
      <c r="S157" s="64">
        <f t="shared" ca="1" si="75"/>
        <v>0</v>
      </c>
      <c r="T157" s="65"/>
      <c r="U157"/>
      <c r="V157"/>
      <c r="W157"/>
      <c r="X157"/>
      <c r="Y157"/>
      <c r="Z157"/>
      <c r="AA157"/>
      <c r="AB157"/>
    </row>
    <row r="158" spans="1:28" s="15" customFormat="1" hidden="1" outlineLevel="1" x14ac:dyDescent="0.55000000000000004">
      <c r="A158" s="15">
        <f t="shared" si="81"/>
        <v>14</v>
      </c>
      <c r="B158"/>
      <c r="C158">
        <f>$F152</f>
        <v>0</v>
      </c>
      <c r="D158" s="2" t="str">
        <f t="shared" si="76"/>
        <v>T_EBITDARM - EBITDARM</v>
      </c>
      <c r="E158"/>
      <c r="F158" s="22" t="str">
        <f>_xll.EVDES(D158)</f>
        <v>#Error, no current connection.</v>
      </c>
      <c r="G158" s="17">
        <f ca="1">SUMIFS(OFFSET('BPC Data'!$F:$F,0,Summary!G$2),'BPC Data'!$E:$E,Summary!$D158,'BPC Data'!$B:$B,Summary!$C158)</f>
        <v>0</v>
      </c>
      <c r="H158" s="18">
        <f ca="1">SUMIFS(OFFSET('BPC Data'!$F:$F,0,Summary!H$2),'BPC Data'!$E:$E,Summary!$D158,'BPC Data'!$B:$B,Summary!$C158)</f>
        <v>0</v>
      </c>
      <c r="I158" s="17">
        <f ca="1">SUMIFS(OFFSET('BPC Data'!$F:$F,0,Summary!I$2),'BPC Data'!$E:$E,Summary!$D158,'BPC Data'!$B:$B,Summary!$C158)</f>
        <v>0</v>
      </c>
      <c r="J158" s="18">
        <f ca="1">SUMIFS(OFFSET('BPC Data'!$F:$F,0,Summary!J$2),'BPC Data'!$E:$E,Summary!$D158,'BPC Data'!$B:$B,Summary!$C158)</f>
        <v>0</v>
      </c>
      <c r="K158" s="17">
        <f ca="1">SUMIFS(OFFSET('BPC Data'!$F:$F,0,Summary!K$2),'BPC Data'!$E:$E,Summary!$D158,'BPC Data'!$B:$B,Summary!$C158)</f>
        <v>0</v>
      </c>
      <c r="L158" s="18">
        <f ca="1">SUMIFS(OFFSET('BPC Data'!$F:$F,0,Summary!L$2),'BPC Data'!$E:$E,Summary!$D158,'BPC Data'!$B:$B,Summary!$C158)</f>
        <v>0</v>
      </c>
      <c r="M158" s="17">
        <f ca="1">SUMIFS(OFFSET('BPC Data'!$F:$F,0,Summary!M$2),'BPC Data'!$E:$E,Summary!$D158,'BPC Data'!$B:$B,Summary!$C158)</f>
        <v>0</v>
      </c>
      <c r="N158" s="18">
        <f ca="1">SUMIFS(OFFSET('BPC Data'!$F:$F,0,Summary!N$2),'BPC Data'!$E:$E,Summary!$D158,'BPC Data'!$B:$B,Summary!$C158)</f>
        <v>0</v>
      </c>
      <c r="O158" s="17">
        <f ca="1">SUMIFS(OFFSET('BPC Data'!$F:$F,0,Summary!O$2),'BPC Data'!$E:$E,Summary!$D158,'BPC Data'!$B:$B,Summary!$C158)</f>
        <v>0</v>
      </c>
      <c r="P158" s="18">
        <f ca="1">SUMIFS(OFFSET('BPC Data'!$F:$F,0,Summary!P$2),'BPC Data'!$E:$E,Summary!$D158,'BPC Data'!$B:$B,Summary!$C158)</f>
        <v>0</v>
      </c>
      <c r="Q158" s="17">
        <f ca="1">SUMIFS(OFFSET('BPC Data'!$F:$F,0,Summary!Q$2),'BPC Data'!$E:$E,Summary!$D158,'BPC Data'!$B:$B,Summary!$C158)</f>
        <v>0</v>
      </c>
      <c r="R158" s="18">
        <f ca="1">SUMIFS(OFFSET('BPC Data'!$F:$F,0,Summary!R$2),'BPC Data'!$E:$E,Summary!$D158,'BPC Data'!$B:$B,Summary!$C158)</f>
        <v>0</v>
      </c>
      <c r="S158" s="64">
        <f t="shared" ca="1" si="75"/>
        <v>0</v>
      </c>
      <c r="T158" s="65"/>
      <c r="U158"/>
      <c r="V158"/>
      <c r="W158"/>
      <c r="X158"/>
      <c r="Y158"/>
      <c r="Z158"/>
      <c r="AA158"/>
      <c r="AB158"/>
    </row>
    <row r="159" spans="1:28" s="15" customFormat="1" hidden="1" outlineLevel="1" x14ac:dyDescent="0.55000000000000004">
      <c r="A159" s="15">
        <f t="shared" si="81"/>
        <v>14</v>
      </c>
      <c r="B159"/>
      <c r="C159">
        <f>$F152</f>
        <v>0</v>
      </c>
      <c r="D159" s="2" t="str">
        <f t="shared" si="76"/>
        <v>T_MGMT_FEE - Tenant Management Fee - Actual</v>
      </c>
      <c r="E159"/>
      <c r="F159" s="22" t="str">
        <f>_xll.EVDES(D159)</f>
        <v>#Error, no current connection.</v>
      </c>
      <c r="G159" s="17">
        <f ca="1">SUMIFS(OFFSET('BPC Data'!$F:$F,0,Summary!G$2),'BPC Data'!$E:$E,Summary!$D159,'BPC Data'!$B:$B,Summary!$C159)</f>
        <v>0</v>
      </c>
      <c r="H159" s="18">
        <f ca="1">SUMIFS(OFFSET('BPC Data'!$F:$F,0,Summary!H$2),'BPC Data'!$E:$E,Summary!$D159,'BPC Data'!$B:$B,Summary!$C159)</f>
        <v>0</v>
      </c>
      <c r="I159" s="17">
        <f ca="1">SUMIFS(OFFSET('BPC Data'!$F:$F,0,Summary!I$2),'BPC Data'!$E:$E,Summary!$D159,'BPC Data'!$B:$B,Summary!$C159)</f>
        <v>0</v>
      </c>
      <c r="J159" s="18">
        <f ca="1">SUMIFS(OFFSET('BPC Data'!$F:$F,0,Summary!J$2),'BPC Data'!$E:$E,Summary!$D159,'BPC Data'!$B:$B,Summary!$C159)</f>
        <v>0</v>
      </c>
      <c r="K159" s="17">
        <f ca="1">SUMIFS(OFFSET('BPC Data'!$F:$F,0,Summary!K$2),'BPC Data'!$E:$E,Summary!$D159,'BPC Data'!$B:$B,Summary!$C159)</f>
        <v>0</v>
      </c>
      <c r="L159" s="18">
        <f ca="1">SUMIFS(OFFSET('BPC Data'!$F:$F,0,Summary!L$2),'BPC Data'!$E:$E,Summary!$D159,'BPC Data'!$B:$B,Summary!$C159)</f>
        <v>0</v>
      </c>
      <c r="M159" s="17">
        <f ca="1">SUMIFS(OFFSET('BPC Data'!$F:$F,0,Summary!M$2),'BPC Data'!$E:$E,Summary!$D159,'BPC Data'!$B:$B,Summary!$C159)</f>
        <v>0</v>
      </c>
      <c r="N159" s="18">
        <f ca="1">SUMIFS(OFFSET('BPC Data'!$F:$F,0,Summary!N$2),'BPC Data'!$E:$E,Summary!$D159,'BPC Data'!$B:$B,Summary!$C159)</f>
        <v>0</v>
      </c>
      <c r="O159" s="17">
        <f ca="1">SUMIFS(OFFSET('BPC Data'!$F:$F,0,Summary!O$2),'BPC Data'!$E:$E,Summary!$D159,'BPC Data'!$B:$B,Summary!$C159)</f>
        <v>0</v>
      </c>
      <c r="P159" s="18">
        <f ca="1">SUMIFS(OFFSET('BPC Data'!$F:$F,0,Summary!P$2),'BPC Data'!$E:$E,Summary!$D159,'BPC Data'!$B:$B,Summary!$C159)</f>
        <v>0</v>
      </c>
      <c r="Q159" s="17">
        <f ca="1">SUMIFS(OFFSET('BPC Data'!$F:$F,0,Summary!Q$2),'BPC Data'!$E:$E,Summary!$D159,'BPC Data'!$B:$B,Summary!$C159)</f>
        <v>0</v>
      </c>
      <c r="R159" s="18">
        <f ca="1">SUMIFS(OFFSET('BPC Data'!$F:$F,0,Summary!R$2),'BPC Data'!$E:$E,Summary!$D159,'BPC Data'!$B:$B,Summary!$C159)</f>
        <v>0</v>
      </c>
      <c r="S159" s="64">
        <f t="shared" ca="1" si="75"/>
        <v>0</v>
      </c>
      <c r="T159" s="65"/>
      <c r="U159"/>
      <c r="V159"/>
      <c r="W159"/>
      <c r="X159"/>
      <c r="Y159"/>
      <c r="Z159"/>
      <c r="AA159"/>
      <c r="AB159"/>
    </row>
    <row r="160" spans="1:28" s="15" customFormat="1" hidden="1" outlineLevel="1" x14ac:dyDescent="0.55000000000000004">
      <c r="A160" s="15">
        <f t="shared" si="81"/>
        <v>14</v>
      </c>
      <c r="B160"/>
      <c r="C160">
        <f>$F152</f>
        <v>0</v>
      </c>
      <c r="D160" s="1" t="str">
        <f t="shared" si="76"/>
        <v>T_EBITDAR - EBITDAR</v>
      </c>
      <c r="E160"/>
      <c r="F160" s="22" t="str">
        <f>_xll.EVDES(D160)</f>
        <v>#Error, no current connection.</v>
      </c>
      <c r="G160" s="17">
        <f ca="1">SUMIFS(OFFSET('BPC Data'!$F:$F,0,Summary!G$2),'BPC Data'!$E:$E,Summary!$D160,'BPC Data'!$B:$B,Summary!$C160)</f>
        <v>0</v>
      </c>
      <c r="H160" s="18">
        <f ca="1">SUMIFS(OFFSET('BPC Data'!$F:$F,0,Summary!H$2),'BPC Data'!$E:$E,Summary!$D160,'BPC Data'!$B:$B,Summary!$C160)</f>
        <v>0</v>
      </c>
      <c r="I160" s="17">
        <f ca="1">SUMIFS(OFFSET('BPC Data'!$F:$F,0,Summary!I$2),'BPC Data'!$E:$E,Summary!$D160,'BPC Data'!$B:$B,Summary!$C160)</f>
        <v>0</v>
      </c>
      <c r="J160" s="18">
        <f ca="1">SUMIFS(OFFSET('BPC Data'!$F:$F,0,Summary!J$2),'BPC Data'!$E:$E,Summary!$D160,'BPC Data'!$B:$B,Summary!$C160)</f>
        <v>0</v>
      </c>
      <c r="K160" s="17">
        <f ca="1">SUMIFS(OFFSET('BPC Data'!$F:$F,0,Summary!K$2),'BPC Data'!$E:$E,Summary!$D160,'BPC Data'!$B:$B,Summary!$C160)</f>
        <v>0</v>
      </c>
      <c r="L160" s="18">
        <f ca="1">SUMIFS(OFFSET('BPC Data'!$F:$F,0,Summary!L$2),'BPC Data'!$E:$E,Summary!$D160,'BPC Data'!$B:$B,Summary!$C160)</f>
        <v>0</v>
      </c>
      <c r="M160" s="17">
        <f ca="1">SUMIFS(OFFSET('BPC Data'!$F:$F,0,Summary!M$2),'BPC Data'!$E:$E,Summary!$D160,'BPC Data'!$B:$B,Summary!$C160)</f>
        <v>0</v>
      </c>
      <c r="N160" s="18">
        <f ca="1">SUMIFS(OFFSET('BPC Data'!$F:$F,0,Summary!N$2),'BPC Data'!$E:$E,Summary!$D160,'BPC Data'!$B:$B,Summary!$C160)</f>
        <v>0</v>
      </c>
      <c r="O160" s="17">
        <f ca="1">SUMIFS(OFFSET('BPC Data'!$F:$F,0,Summary!O$2),'BPC Data'!$E:$E,Summary!$D160,'BPC Data'!$B:$B,Summary!$C160)</f>
        <v>0</v>
      </c>
      <c r="P160" s="18">
        <f ca="1">SUMIFS(OFFSET('BPC Data'!$F:$F,0,Summary!P$2),'BPC Data'!$E:$E,Summary!$D160,'BPC Data'!$B:$B,Summary!$C160)</f>
        <v>0</v>
      </c>
      <c r="Q160" s="17">
        <f ca="1">SUMIFS(OFFSET('BPC Data'!$F:$F,0,Summary!Q$2),'BPC Data'!$E:$E,Summary!$D160,'BPC Data'!$B:$B,Summary!$C160)</f>
        <v>0</v>
      </c>
      <c r="R160" s="18">
        <f ca="1">SUMIFS(OFFSET('BPC Data'!$F:$F,0,Summary!R$2),'BPC Data'!$E:$E,Summary!$D160,'BPC Data'!$B:$B,Summary!$C160)</f>
        <v>0</v>
      </c>
      <c r="S160" s="64">
        <f t="shared" ca="1" si="75"/>
        <v>0</v>
      </c>
      <c r="T160" s="65"/>
      <c r="U160"/>
      <c r="V160"/>
      <c r="W160"/>
      <c r="X160"/>
      <c r="Y160"/>
      <c r="Z160"/>
      <c r="AA160"/>
      <c r="AB160"/>
    </row>
    <row r="161" spans="1:28" s="15" customFormat="1" hidden="1" outlineLevel="1" x14ac:dyDescent="0.55000000000000004">
      <c r="A161" s="15">
        <f t="shared" si="81"/>
        <v>14</v>
      </c>
      <c r="B161"/>
      <c r="C161">
        <f>$F152</f>
        <v>0</v>
      </c>
      <c r="D161" s="1" t="str">
        <f t="shared" si="76"/>
        <v>T_RENT_EXP - Tenant Rent Expense</v>
      </c>
      <c r="E161"/>
      <c r="F161" s="22" t="str">
        <f>_xll.EVDES(D161)</f>
        <v>#Error, no current connection.</v>
      </c>
      <c r="G161" s="17">
        <f ca="1">SUMIFS(OFFSET('BPC Data'!$F:$F,0,Summary!G$2),'BPC Data'!$E:$E,Summary!$D161,'BPC Data'!$B:$B,Summary!$C161)</f>
        <v>0</v>
      </c>
      <c r="H161" s="18">
        <f ca="1">SUMIFS(OFFSET('BPC Data'!$F:$F,0,Summary!H$2),'BPC Data'!$E:$E,Summary!$D161,'BPC Data'!$B:$B,Summary!$C161)</f>
        <v>0</v>
      </c>
      <c r="I161" s="17">
        <f ca="1">SUMIFS(OFFSET('BPC Data'!$F:$F,0,Summary!I$2),'BPC Data'!$E:$E,Summary!$D161,'BPC Data'!$B:$B,Summary!$C161)</f>
        <v>0</v>
      </c>
      <c r="J161" s="18">
        <f ca="1">SUMIFS(OFFSET('BPC Data'!$F:$F,0,Summary!J$2),'BPC Data'!$E:$E,Summary!$D161,'BPC Data'!$B:$B,Summary!$C161)</f>
        <v>0</v>
      </c>
      <c r="K161" s="17">
        <f ca="1">SUMIFS(OFFSET('BPC Data'!$F:$F,0,Summary!K$2),'BPC Data'!$E:$E,Summary!$D161,'BPC Data'!$B:$B,Summary!$C161)</f>
        <v>0</v>
      </c>
      <c r="L161" s="18">
        <f ca="1">SUMIFS(OFFSET('BPC Data'!$F:$F,0,Summary!L$2),'BPC Data'!$E:$E,Summary!$D161,'BPC Data'!$B:$B,Summary!$C161)</f>
        <v>0</v>
      </c>
      <c r="M161" s="17">
        <f ca="1">SUMIFS(OFFSET('BPC Data'!$F:$F,0,Summary!M$2),'BPC Data'!$E:$E,Summary!$D161,'BPC Data'!$B:$B,Summary!$C161)</f>
        <v>0</v>
      </c>
      <c r="N161" s="18">
        <f ca="1">SUMIFS(OFFSET('BPC Data'!$F:$F,0,Summary!N$2),'BPC Data'!$E:$E,Summary!$D161,'BPC Data'!$B:$B,Summary!$C161)</f>
        <v>0</v>
      </c>
      <c r="O161" s="17">
        <f ca="1">SUMIFS(OFFSET('BPC Data'!$F:$F,0,Summary!O$2),'BPC Data'!$E:$E,Summary!$D161,'BPC Data'!$B:$B,Summary!$C161)</f>
        <v>0</v>
      </c>
      <c r="P161" s="18">
        <f ca="1">SUMIFS(OFFSET('BPC Data'!$F:$F,0,Summary!P$2),'BPC Data'!$E:$E,Summary!$D161,'BPC Data'!$B:$B,Summary!$C161)</f>
        <v>0</v>
      </c>
      <c r="Q161" s="17">
        <f ca="1">SUMIFS(OFFSET('BPC Data'!$F:$F,0,Summary!Q$2),'BPC Data'!$E:$E,Summary!$D161,'BPC Data'!$B:$B,Summary!$C161)</f>
        <v>0</v>
      </c>
      <c r="R161" s="18">
        <f ca="1">SUMIFS(OFFSET('BPC Data'!$F:$F,0,Summary!R$2),'BPC Data'!$E:$E,Summary!$D161,'BPC Data'!$B:$B,Summary!$C161)</f>
        <v>0</v>
      </c>
      <c r="S161" s="64">
        <f t="shared" ca="1" si="75"/>
        <v>0</v>
      </c>
      <c r="T161" s="65"/>
      <c r="U161"/>
      <c r="V161"/>
      <c r="W161"/>
      <c r="X161"/>
      <c r="Y161"/>
      <c r="Z161"/>
      <c r="AA161"/>
      <c r="AB161"/>
    </row>
    <row r="162" spans="1:28" s="15" customFormat="1" hidden="1" outlineLevel="1" x14ac:dyDescent="0.55000000000000004">
      <c r="A162" s="15">
        <f t="shared" si="81"/>
        <v>14</v>
      </c>
      <c r="B162"/>
      <c r="C162"/>
      <c r="D162" s="1" t="str">
        <f t="shared" si="76"/>
        <v>x</v>
      </c>
      <c r="E162"/>
      <c r="F162" s="22" t="s">
        <v>0</v>
      </c>
      <c r="G162" s="12" t="e">
        <f t="shared" ref="G162:M162" ca="1" si="82">G160/G161</f>
        <v>#DIV/0!</v>
      </c>
      <c r="H162" s="4" t="e">
        <f t="shared" ca="1" si="82"/>
        <v>#DIV/0!</v>
      </c>
      <c r="I162" s="12" t="e">
        <f t="shared" ca="1" si="82"/>
        <v>#DIV/0!</v>
      </c>
      <c r="J162" s="4" t="e">
        <f t="shared" ca="1" si="82"/>
        <v>#DIV/0!</v>
      </c>
      <c r="K162" s="12" t="e">
        <f t="shared" ca="1" si="82"/>
        <v>#DIV/0!</v>
      </c>
      <c r="L162" s="4" t="e">
        <f t="shared" ca="1" si="82"/>
        <v>#DIV/0!</v>
      </c>
      <c r="M162" s="12" t="e">
        <f t="shared" ca="1" si="82"/>
        <v>#DIV/0!</v>
      </c>
      <c r="N162" s="4" t="e">
        <f t="shared" ref="N162:O162" ca="1" si="83">N160/N161</f>
        <v>#DIV/0!</v>
      </c>
      <c r="O162" s="12" t="e">
        <f t="shared" ca="1" si="83"/>
        <v>#DIV/0!</v>
      </c>
      <c r="P162" s="4" t="e">
        <f t="shared" ref="P162:Q162" ca="1" si="84">P160/P161</f>
        <v>#DIV/0!</v>
      </c>
      <c r="Q162" s="12" t="e">
        <f t="shared" ca="1" si="84"/>
        <v>#DIV/0!</v>
      </c>
      <c r="R162" s="4" t="e">
        <f t="shared" ref="R162" ca="1" si="85">R160/R161</f>
        <v>#DIV/0!</v>
      </c>
      <c r="S162" s="64" t="e">
        <f t="shared" ca="1" si="75"/>
        <v>#DIV/0!</v>
      </c>
      <c r="T162" s="65"/>
      <c r="U162"/>
      <c r="V162"/>
      <c r="W162"/>
      <c r="X162"/>
      <c r="Y162"/>
      <c r="Z162"/>
      <c r="AA162"/>
      <c r="AB162"/>
    </row>
    <row r="163" spans="1:28" s="15" customFormat="1" hidden="1" outlineLevel="1" x14ac:dyDescent="0.55000000000000004">
      <c r="A163" s="15">
        <f>IF(AND(D163&lt;&gt;"",C163=""),A162+1,A162)</f>
        <v>15</v>
      </c>
      <c r="B163" s="5"/>
      <c r="C163" s="5"/>
      <c r="D163" s="5" t="str">
        <f t="shared" si="76"/>
        <v>x</v>
      </c>
      <c r="E163" s="5"/>
      <c r="F163" s="21">
        <f>INDEX(PropertyList!$D:$D,MATCH(Summary!$A163,PropertyList!$C:$C,0))</f>
        <v>0</v>
      </c>
      <c r="G163" s="11"/>
      <c r="H163" s="5"/>
      <c r="I163" s="11"/>
      <c r="J163" s="5"/>
      <c r="K163" s="11"/>
      <c r="L163" s="5"/>
      <c r="M163" s="11"/>
      <c r="N163" s="5"/>
      <c r="O163" s="11"/>
      <c r="P163" s="5"/>
      <c r="Q163" s="11"/>
      <c r="R163" s="5"/>
      <c r="S163" s="64">
        <f t="shared" si="75"/>
        <v>0</v>
      </c>
      <c r="T163" s="65"/>
      <c r="U163"/>
      <c r="V163"/>
      <c r="W163"/>
      <c r="X163"/>
      <c r="Y163"/>
      <c r="Z163"/>
      <c r="AA163"/>
      <c r="AB163"/>
    </row>
    <row r="164" spans="1:28" s="15" customFormat="1" hidden="1" outlineLevel="1" x14ac:dyDescent="0.55000000000000004">
      <c r="A164" s="15">
        <f>IF(AND(F164&lt;&gt;"",D164=""),A163+1,A163)</f>
        <v>15</v>
      </c>
      <c r="C164">
        <f>$F163</f>
        <v>0</v>
      </c>
      <c r="D164" s="3" t="str">
        <f t="shared" si="76"/>
        <v>PAY_PAT_DAYS - Total Payor Patient Days</v>
      </c>
      <c r="F164" s="22" t="str">
        <f>_xll.EVDES(D164)</f>
        <v>#Error, no current connection.</v>
      </c>
      <c r="G164" s="17">
        <f ca="1">SUMIFS(OFFSET('BPC Data'!$F:$F,0,Summary!G$2),'BPC Data'!$E:$E,Summary!$D164,'BPC Data'!$B:$B,Summary!$C164)</f>
        <v>0</v>
      </c>
      <c r="H164" s="18">
        <f ca="1">SUMIFS(OFFSET('BPC Data'!$F:$F,0,Summary!H$2),'BPC Data'!$E:$E,Summary!$D164,'BPC Data'!$B:$B,Summary!$C164)</f>
        <v>0</v>
      </c>
      <c r="I164" s="17">
        <f ca="1">SUMIFS(OFFSET('BPC Data'!$F:$F,0,Summary!I$2),'BPC Data'!$E:$E,Summary!$D164,'BPC Data'!$B:$B,Summary!$C164)</f>
        <v>0</v>
      </c>
      <c r="J164" s="18">
        <f ca="1">SUMIFS(OFFSET('BPC Data'!$F:$F,0,Summary!J$2),'BPC Data'!$E:$E,Summary!$D164,'BPC Data'!$B:$B,Summary!$C164)</f>
        <v>0</v>
      </c>
      <c r="K164" s="17">
        <f ca="1">SUMIFS(OFFSET('BPC Data'!$F:$F,0,Summary!K$2),'BPC Data'!$E:$E,Summary!$D164,'BPC Data'!$B:$B,Summary!$C164)</f>
        <v>0</v>
      </c>
      <c r="L164" s="18">
        <f ca="1">SUMIFS(OFFSET('BPC Data'!$F:$F,0,Summary!L$2),'BPC Data'!$E:$E,Summary!$D164,'BPC Data'!$B:$B,Summary!$C164)</f>
        <v>0</v>
      </c>
      <c r="M164" s="17">
        <f ca="1">SUMIFS(OFFSET('BPC Data'!$F:$F,0,Summary!M$2),'BPC Data'!$E:$E,Summary!$D164,'BPC Data'!$B:$B,Summary!$C164)</f>
        <v>0</v>
      </c>
      <c r="N164" s="18">
        <f ca="1">SUMIFS(OFFSET('BPC Data'!$F:$F,0,Summary!N$2),'BPC Data'!$E:$E,Summary!$D164,'BPC Data'!$B:$B,Summary!$C164)</f>
        <v>0</v>
      </c>
      <c r="O164" s="17">
        <f ca="1">SUMIFS(OFFSET('BPC Data'!$F:$F,0,Summary!O$2),'BPC Data'!$E:$E,Summary!$D164,'BPC Data'!$B:$B,Summary!$C164)</f>
        <v>0</v>
      </c>
      <c r="P164" s="18">
        <f ca="1">SUMIFS(OFFSET('BPC Data'!$F:$F,0,Summary!P$2),'BPC Data'!$E:$E,Summary!$D164,'BPC Data'!$B:$B,Summary!$C164)</f>
        <v>0</v>
      </c>
      <c r="Q164" s="17">
        <f ca="1">SUMIFS(OFFSET('BPC Data'!$F:$F,0,Summary!Q$2),'BPC Data'!$E:$E,Summary!$D164,'BPC Data'!$B:$B,Summary!$C164)</f>
        <v>0</v>
      </c>
      <c r="R164" s="18">
        <f ca="1">SUMIFS(OFFSET('BPC Data'!$F:$F,0,Summary!R$2),'BPC Data'!$E:$E,Summary!$D164,'BPC Data'!$B:$B,Summary!$C164)</f>
        <v>0</v>
      </c>
      <c r="S164" s="64">
        <f t="shared" ca="1" si="75"/>
        <v>0</v>
      </c>
      <c r="T164" s="65"/>
      <c r="U164"/>
      <c r="V164"/>
      <c r="W164"/>
      <c r="X164"/>
      <c r="Y164"/>
      <c r="Z164"/>
      <c r="AA164"/>
      <c r="AB164"/>
    </row>
    <row r="165" spans="1:28" s="15" customFormat="1" hidden="1" outlineLevel="1" x14ac:dyDescent="0.55000000000000004">
      <c r="A165" s="15">
        <f t="shared" ref="A165:A173" si="86">IF(AND(F165&lt;&gt;"",D165=""),A164+1,A164)</f>
        <v>15</v>
      </c>
      <c r="C165">
        <f>$F163</f>
        <v>0</v>
      </c>
      <c r="D165" s="3" t="str">
        <f t="shared" si="76"/>
        <v>A_BEDS_TOTAL - Total Available Beds</v>
      </c>
      <c r="F165" s="22" t="str">
        <f>_xll.EVDES(D165)</f>
        <v>#Error, no current connection.</v>
      </c>
      <c r="G165" s="17">
        <f ca="1">SUMIFS(OFFSET('BPC Data'!$F:$F,0,Summary!G$2),'BPC Data'!$E:$E,Summary!$D165,'BPC Data'!$B:$B,Summary!$C165)</f>
        <v>0</v>
      </c>
      <c r="H165" s="18">
        <f ca="1">SUMIFS(OFFSET('BPC Data'!$F:$F,0,Summary!H$2),'BPC Data'!$E:$E,Summary!$D165,'BPC Data'!$B:$B,Summary!$C165)</f>
        <v>0</v>
      </c>
      <c r="I165" s="17">
        <f ca="1">SUMIFS(OFFSET('BPC Data'!$F:$F,0,Summary!I$2),'BPC Data'!$E:$E,Summary!$D165,'BPC Data'!$B:$B,Summary!$C165)</f>
        <v>0</v>
      </c>
      <c r="J165" s="18">
        <f ca="1">SUMIFS(OFFSET('BPC Data'!$F:$F,0,Summary!J$2),'BPC Data'!$E:$E,Summary!$D165,'BPC Data'!$B:$B,Summary!$C165)</f>
        <v>0</v>
      </c>
      <c r="K165" s="17">
        <f ca="1">SUMIFS(OFFSET('BPC Data'!$F:$F,0,Summary!K$2),'BPC Data'!$E:$E,Summary!$D165,'BPC Data'!$B:$B,Summary!$C165)</f>
        <v>0</v>
      </c>
      <c r="L165" s="18">
        <f ca="1">SUMIFS(OFFSET('BPC Data'!$F:$F,0,Summary!L$2),'BPC Data'!$E:$E,Summary!$D165,'BPC Data'!$B:$B,Summary!$C165)</f>
        <v>0</v>
      </c>
      <c r="M165" s="17">
        <f ca="1">SUMIFS(OFFSET('BPC Data'!$F:$F,0,Summary!M$2),'BPC Data'!$E:$E,Summary!$D165,'BPC Data'!$B:$B,Summary!$C165)</f>
        <v>0</v>
      </c>
      <c r="N165" s="18">
        <f ca="1">SUMIFS(OFFSET('BPC Data'!$F:$F,0,Summary!N$2),'BPC Data'!$E:$E,Summary!$D165,'BPC Data'!$B:$B,Summary!$C165)</f>
        <v>0</v>
      </c>
      <c r="O165" s="17">
        <f ca="1">SUMIFS(OFFSET('BPC Data'!$F:$F,0,Summary!O$2),'BPC Data'!$E:$E,Summary!$D165,'BPC Data'!$B:$B,Summary!$C165)</f>
        <v>0</v>
      </c>
      <c r="P165" s="18">
        <f ca="1">SUMIFS(OFFSET('BPC Data'!$F:$F,0,Summary!P$2),'BPC Data'!$E:$E,Summary!$D165,'BPC Data'!$B:$B,Summary!$C165)</f>
        <v>0</v>
      </c>
      <c r="Q165" s="17">
        <f ca="1">SUMIFS(OFFSET('BPC Data'!$F:$F,0,Summary!Q$2),'BPC Data'!$E:$E,Summary!$D165,'BPC Data'!$B:$B,Summary!$C165)</f>
        <v>0</v>
      </c>
      <c r="R165" s="18">
        <f ca="1">SUMIFS(OFFSET('BPC Data'!$F:$F,0,Summary!R$2),'BPC Data'!$E:$E,Summary!$D165,'BPC Data'!$B:$B,Summary!$C165)</f>
        <v>0</v>
      </c>
      <c r="S165" s="64">
        <f t="shared" ca="1" si="75"/>
        <v>0</v>
      </c>
      <c r="T165" s="65"/>
      <c r="U165"/>
      <c r="V165"/>
      <c r="W165"/>
      <c r="X165"/>
      <c r="Y165"/>
      <c r="Z165"/>
      <c r="AA165"/>
      <c r="AB165"/>
    </row>
    <row r="166" spans="1:28" s="15" customFormat="1" hidden="1" outlineLevel="1" x14ac:dyDescent="0.55000000000000004">
      <c r="A166" s="15">
        <f t="shared" si="86"/>
        <v>15</v>
      </c>
      <c r="B166"/>
      <c r="C166">
        <f>$F163</f>
        <v>0</v>
      </c>
      <c r="D166" s="3" t="str">
        <f t="shared" si="76"/>
        <v>T_REVENUES - Total Tenant Revenues</v>
      </c>
      <c r="E166"/>
      <c r="F166" s="22" t="str">
        <f>_xll.EVDES(D166)</f>
        <v>#Error, no current connection.</v>
      </c>
      <c r="G166" s="17">
        <f ca="1">SUMIFS(OFFSET('BPC Data'!$F:$F,0,Summary!G$2),'BPC Data'!$E:$E,Summary!$D166,'BPC Data'!$B:$B,Summary!$C166)</f>
        <v>0</v>
      </c>
      <c r="H166" s="18">
        <f ca="1">SUMIFS(OFFSET('BPC Data'!$F:$F,0,Summary!H$2),'BPC Data'!$E:$E,Summary!$D166,'BPC Data'!$B:$B,Summary!$C166)</f>
        <v>0</v>
      </c>
      <c r="I166" s="17">
        <f ca="1">SUMIFS(OFFSET('BPC Data'!$F:$F,0,Summary!I$2),'BPC Data'!$E:$E,Summary!$D166,'BPC Data'!$B:$B,Summary!$C166)</f>
        <v>0</v>
      </c>
      <c r="J166" s="18">
        <f ca="1">SUMIFS(OFFSET('BPC Data'!$F:$F,0,Summary!J$2),'BPC Data'!$E:$E,Summary!$D166,'BPC Data'!$B:$B,Summary!$C166)</f>
        <v>0</v>
      </c>
      <c r="K166" s="17">
        <f ca="1">SUMIFS(OFFSET('BPC Data'!$F:$F,0,Summary!K$2),'BPC Data'!$E:$E,Summary!$D166,'BPC Data'!$B:$B,Summary!$C166)</f>
        <v>0</v>
      </c>
      <c r="L166" s="18">
        <f ca="1">SUMIFS(OFFSET('BPC Data'!$F:$F,0,Summary!L$2),'BPC Data'!$E:$E,Summary!$D166,'BPC Data'!$B:$B,Summary!$C166)</f>
        <v>0</v>
      </c>
      <c r="M166" s="17">
        <f ca="1">SUMIFS(OFFSET('BPC Data'!$F:$F,0,Summary!M$2),'BPC Data'!$E:$E,Summary!$D166,'BPC Data'!$B:$B,Summary!$C166)</f>
        <v>0</v>
      </c>
      <c r="N166" s="18">
        <f ca="1">SUMIFS(OFFSET('BPC Data'!$F:$F,0,Summary!N$2),'BPC Data'!$E:$E,Summary!$D166,'BPC Data'!$B:$B,Summary!$C166)</f>
        <v>0</v>
      </c>
      <c r="O166" s="17">
        <f ca="1">SUMIFS(OFFSET('BPC Data'!$F:$F,0,Summary!O$2),'BPC Data'!$E:$E,Summary!$D166,'BPC Data'!$B:$B,Summary!$C166)</f>
        <v>0</v>
      </c>
      <c r="P166" s="18">
        <f ca="1">SUMIFS(OFFSET('BPC Data'!$F:$F,0,Summary!P$2),'BPC Data'!$E:$E,Summary!$D166,'BPC Data'!$B:$B,Summary!$C166)</f>
        <v>0</v>
      </c>
      <c r="Q166" s="17">
        <f ca="1">SUMIFS(OFFSET('BPC Data'!$F:$F,0,Summary!Q$2),'BPC Data'!$E:$E,Summary!$D166,'BPC Data'!$B:$B,Summary!$C166)</f>
        <v>0</v>
      </c>
      <c r="R166" s="18">
        <f ca="1">SUMIFS(OFFSET('BPC Data'!$F:$F,0,Summary!R$2),'BPC Data'!$E:$E,Summary!$D166,'BPC Data'!$B:$B,Summary!$C166)</f>
        <v>0</v>
      </c>
      <c r="S166" s="64">
        <f t="shared" ca="1" si="75"/>
        <v>0</v>
      </c>
      <c r="T166" s="65"/>
      <c r="U166"/>
      <c r="V166"/>
      <c r="W166"/>
      <c r="X166"/>
      <c r="Y166"/>
      <c r="Z166"/>
      <c r="AA166"/>
      <c r="AB166"/>
    </row>
    <row r="167" spans="1:28" s="15" customFormat="1" hidden="1" outlineLevel="1" x14ac:dyDescent="0.55000000000000004">
      <c r="A167" s="15">
        <f t="shared" si="86"/>
        <v>15</v>
      </c>
      <c r="B167"/>
      <c r="C167">
        <f>$F163</f>
        <v>0</v>
      </c>
      <c r="D167" s="3" t="str">
        <f t="shared" si="76"/>
        <v>T_OPEX - Tenant Operating Expenses</v>
      </c>
      <c r="E167"/>
      <c r="F167" s="22" t="str">
        <f>_xll.EVDES(D167)</f>
        <v>#Error, no current connection.</v>
      </c>
      <c r="G167" s="17">
        <f ca="1">SUMIFS(OFFSET('BPC Data'!$F:$F,0,Summary!G$2),'BPC Data'!$E:$E,Summary!$D167,'BPC Data'!$B:$B,Summary!$C167)</f>
        <v>0</v>
      </c>
      <c r="H167" s="18">
        <f ca="1">SUMIFS(OFFSET('BPC Data'!$F:$F,0,Summary!H$2),'BPC Data'!$E:$E,Summary!$D167,'BPC Data'!$B:$B,Summary!$C167)</f>
        <v>0</v>
      </c>
      <c r="I167" s="17">
        <f ca="1">SUMIFS(OFFSET('BPC Data'!$F:$F,0,Summary!I$2),'BPC Data'!$E:$E,Summary!$D167,'BPC Data'!$B:$B,Summary!$C167)</f>
        <v>0</v>
      </c>
      <c r="J167" s="18">
        <f ca="1">SUMIFS(OFFSET('BPC Data'!$F:$F,0,Summary!J$2),'BPC Data'!$E:$E,Summary!$D167,'BPC Data'!$B:$B,Summary!$C167)</f>
        <v>0</v>
      </c>
      <c r="K167" s="17">
        <f ca="1">SUMIFS(OFFSET('BPC Data'!$F:$F,0,Summary!K$2),'BPC Data'!$E:$E,Summary!$D167,'BPC Data'!$B:$B,Summary!$C167)</f>
        <v>0</v>
      </c>
      <c r="L167" s="18">
        <f ca="1">SUMIFS(OFFSET('BPC Data'!$F:$F,0,Summary!L$2),'BPC Data'!$E:$E,Summary!$D167,'BPC Data'!$B:$B,Summary!$C167)</f>
        <v>0</v>
      </c>
      <c r="M167" s="17">
        <f ca="1">SUMIFS(OFFSET('BPC Data'!$F:$F,0,Summary!M$2),'BPC Data'!$E:$E,Summary!$D167,'BPC Data'!$B:$B,Summary!$C167)</f>
        <v>0</v>
      </c>
      <c r="N167" s="18">
        <f ca="1">SUMIFS(OFFSET('BPC Data'!$F:$F,0,Summary!N$2),'BPC Data'!$E:$E,Summary!$D167,'BPC Data'!$B:$B,Summary!$C167)</f>
        <v>0</v>
      </c>
      <c r="O167" s="17">
        <f ca="1">SUMIFS(OFFSET('BPC Data'!$F:$F,0,Summary!O$2),'BPC Data'!$E:$E,Summary!$D167,'BPC Data'!$B:$B,Summary!$C167)</f>
        <v>0</v>
      </c>
      <c r="P167" s="18">
        <f ca="1">SUMIFS(OFFSET('BPC Data'!$F:$F,0,Summary!P$2),'BPC Data'!$E:$E,Summary!$D167,'BPC Data'!$B:$B,Summary!$C167)</f>
        <v>0</v>
      </c>
      <c r="Q167" s="17">
        <f ca="1">SUMIFS(OFFSET('BPC Data'!$F:$F,0,Summary!Q$2),'BPC Data'!$E:$E,Summary!$D167,'BPC Data'!$B:$B,Summary!$C167)</f>
        <v>0</v>
      </c>
      <c r="R167" s="18">
        <f ca="1">SUMIFS(OFFSET('BPC Data'!$F:$F,0,Summary!R$2),'BPC Data'!$E:$E,Summary!$D167,'BPC Data'!$B:$B,Summary!$C167)</f>
        <v>0</v>
      </c>
      <c r="S167" s="64">
        <f t="shared" ca="1" si="75"/>
        <v>0</v>
      </c>
      <c r="T167" s="65"/>
      <c r="U167"/>
      <c r="V167"/>
      <c r="W167"/>
      <c r="X167"/>
      <c r="Y167"/>
      <c r="Z167"/>
      <c r="AA167"/>
      <c r="AB167"/>
    </row>
    <row r="168" spans="1:28" s="15" customFormat="1" hidden="1" outlineLevel="1" x14ac:dyDescent="0.55000000000000004">
      <c r="A168" s="15">
        <f t="shared" si="86"/>
        <v>15</v>
      </c>
      <c r="B168"/>
      <c r="C168">
        <f>$F163</f>
        <v>0</v>
      </c>
      <c r="D168" s="3" t="str">
        <f t="shared" si="76"/>
        <v>T_BAD_DEBT - Tenant Bad Debt Expense</v>
      </c>
      <c r="E168"/>
      <c r="F168" s="22" t="str">
        <f>_xll.EVDES(D168)</f>
        <v>#Error, no current connection.</v>
      </c>
      <c r="G168" s="17">
        <f ca="1">SUMIFS(OFFSET('BPC Data'!$F:$F,0,Summary!G$2),'BPC Data'!$E:$E,Summary!$D168,'BPC Data'!$B:$B,Summary!$C168)</f>
        <v>0</v>
      </c>
      <c r="H168" s="18">
        <f ca="1">SUMIFS(OFFSET('BPC Data'!$F:$F,0,Summary!H$2),'BPC Data'!$E:$E,Summary!$D168,'BPC Data'!$B:$B,Summary!$C168)</f>
        <v>0</v>
      </c>
      <c r="I168" s="17">
        <f ca="1">SUMIFS(OFFSET('BPC Data'!$F:$F,0,Summary!I$2),'BPC Data'!$E:$E,Summary!$D168,'BPC Data'!$B:$B,Summary!$C168)</f>
        <v>0</v>
      </c>
      <c r="J168" s="18">
        <f ca="1">SUMIFS(OFFSET('BPC Data'!$F:$F,0,Summary!J$2),'BPC Data'!$E:$E,Summary!$D168,'BPC Data'!$B:$B,Summary!$C168)</f>
        <v>0</v>
      </c>
      <c r="K168" s="17">
        <f ca="1">SUMIFS(OFFSET('BPC Data'!$F:$F,0,Summary!K$2),'BPC Data'!$E:$E,Summary!$D168,'BPC Data'!$B:$B,Summary!$C168)</f>
        <v>0</v>
      </c>
      <c r="L168" s="18">
        <f ca="1">SUMIFS(OFFSET('BPC Data'!$F:$F,0,Summary!L$2),'BPC Data'!$E:$E,Summary!$D168,'BPC Data'!$B:$B,Summary!$C168)</f>
        <v>0</v>
      </c>
      <c r="M168" s="17">
        <f ca="1">SUMIFS(OFFSET('BPC Data'!$F:$F,0,Summary!M$2),'BPC Data'!$E:$E,Summary!$D168,'BPC Data'!$B:$B,Summary!$C168)</f>
        <v>0</v>
      </c>
      <c r="N168" s="18">
        <f ca="1">SUMIFS(OFFSET('BPC Data'!$F:$F,0,Summary!N$2),'BPC Data'!$E:$E,Summary!$D168,'BPC Data'!$B:$B,Summary!$C168)</f>
        <v>0</v>
      </c>
      <c r="O168" s="17">
        <f ca="1">SUMIFS(OFFSET('BPC Data'!$F:$F,0,Summary!O$2),'BPC Data'!$E:$E,Summary!$D168,'BPC Data'!$B:$B,Summary!$C168)</f>
        <v>0</v>
      </c>
      <c r="P168" s="18">
        <f ca="1">SUMIFS(OFFSET('BPC Data'!$F:$F,0,Summary!P$2),'BPC Data'!$E:$E,Summary!$D168,'BPC Data'!$B:$B,Summary!$C168)</f>
        <v>0</v>
      </c>
      <c r="Q168" s="17">
        <f ca="1">SUMIFS(OFFSET('BPC Data'!$F:$F,0,Summary!Q$2),'BPC Data'!$E:$E,Summary!$D168,'BPC Data'!$B:$B,Summary!$C168)</f>
        <v>0</v>
      </c>
      <c r="R168" s="18">
        <f ca="1">SUMIFS(OFFSET('BPC Data'!$F:$F,0,Summary!R$2),'BPC Data'!$E:$E,Summary!$D168,'BPC Data'!$B:$B,Summary!$C168)</f>
        <v>0</v>
      </c>
      <c r="S168" s="64">
        <f t="shared" ca="1" si="75"/>
        <v>0</v>
      </c>
      <c r="T168" s="65"/>
      <c r="U168"/>
      <c r="V168"/>
      <c r="W168"/>
      <c r="X168"/>
      <c r="Y168"/>
      <c r="Z168"/>
      <c r="AA168"/>
      <c r="AB168"/>
    </row>
    <row r="169" spans="1:28" s="15" customFormat="1" hidden="1" outlineLevel="1" x14ac:dyDescent="0.55000000000000004">
      <c r="A169" s="15">
        <f t="shared" si="86"/>
        <v>15</v>
      </c>
      <c r="B169"/>
      <c r="C169">
        <f>$F163</f>
        <v>0</v>
      </c>
      <c r="D169" s="2" t="str">
        <f t="shared" si="76"/>
        <v>T_EBITDARM - EBITDARM</v>
      </c>
      <c r="E169"/>
      <c r="F169" s="22" t="str">
        <f>_xll.EVDES(D169)</f>
        <v>#Error, no current connection.</v>
      </c>
      <c r="G169" s="17">
        <f ca="1">SUMIFS(OFFSET('BPC Data'!$F:$F,0,Summary!G$2),'BPC Data'!$E:$E,Summary!$D169,'BPC Data'!$B:$B,Summary!$C169)</f>
        <v>0</v>
      </c>
      <c r="H169" s="18">
        <f ca="1">SUMIFS(OFFSET('BPC Data'!$F:$F,0,Summary!H$2),'BPC Data'!$E:$E,Summary!$D169,'BPC Data'!$B:$B,Summary!$C169)</f>
        <v>0</v>
      </c>
      <c r="I169" s="17">
        <f ca="1">SUMIFS(OFFSET('BPC Data'!$F:$F,0,Summary!I$2),'BPC Data'!$E:$E,Summary!$D169,'BPC Data'!$B:$B,Summary!$C169)</f>
        <v>0</v>
      </c>
      <c r="J169" s="18">
        <f ca="1">SUMIFS(OFFSET('BPC Data'!$F:$F,0,Summary!J$2),'BPC Data'!$E:$E,Summary!$D169,'BPC Data'!$B:$B,Summary!$C169)</f>
        <v>0</v>
      </c>
      <c r="K169" s="17">
        <f ca="1">SUMIFS(OFFSET('BPC Data'!$F:$F,0,Summary!K$2),'BPC Data'!$E:$E,Summary!$D169,'BPC Data'!$B:$B,Summary!$C169)</f>
        <v>0</v>
      </c>
      <c r="L169" s="18">
        <f ca="1">SUMIFS(OFFSET('BPC Data'!$F:$F,0,Summary!L$2),'BPC Data'!$E:$E,Summary!$D169,'BPC Data'!$B:$B,Summary!$C169)</f>
        <v>0</v>
      </c>
      <c r="M169" s="17">
        <f ca="1">SUMIFS(OFFSET('BPC Data'!$F:$F,0,Summary!M$2),'BPC Data'!$E:$E,Summary!$D169,'BPC Data'!$B:$B,Summary!$C169)</f>
        <v>0</v>
      </c>
      <c r="N169" s="18">
        <f ca="1">SUMIFS(OFFSET('BPC Data'!$F:$F,0,Summary!N$2),'BPC Data'!$E:$E,Summary!$D169,'BPC Data'!$B:$B,Summary!$C169)</f>
        <v>0</v>
      </c>
      <c r="O169" s="17">
        <f ca="1">SUMIFS(OFFSET('BPC Data'!$F:$F,0,Summary!O$2),'BPC Data'!$E:$E,Summary!$D169,'BPC Data'!$B:$B,Summary!$C169)</f>
        <v>0</v>
      </c>
      <c r="P169" s="18">
        <f ca="1">SUMIFS(OFFSET('BPC Data'!$F:$F,0,Summary!P$2),'BPC Data'!$E:$E,Summary!$D169,'BPC Data'!$B:$B,Summary!$C169)</f>
        <v>0</v>
      </c>
      <c r="Q169" s="17">
        <f ca="1">SUMIFS(OFFSET('BPC Data'!$F:$F,0,Summary!Q$2),'BPC Data'!$E:$E,Summary!$D169,'BPC Data'!$B:$B,Summary!$C169)</f>
        <v>0</v>
      </c>
      <c r="R169" s="18">
        <f ca="1">SUMIFS(OFFSET('BPC Data'!$F:$F,0,Summary!R$2),'BPC Data'!$E:$E,Summary!$D169,'BPC Data'!$B:$B,Summary!$C169)</f>
        <v>0</v>
      </c>
      <c r="S169" s="64">
        <f t="shared" ca="1" si="75"/>
        <v>0</v>
      </c>
      <c r="T169" s="65"/>
      <c r="U169"/>
      <c r="V169"/>
      <c r="W169"/>
      <c r="X169"/>
      <c r="Y169"/>
      <c r="Z169"/>
      <c r="AA169"/>
      <c r="AB169"/>
    </row>
    <row r="170" spans="1:28" s="15" customFormat="1" hidden="1" outlineLevel="1" x14ac:dyDescent="0.55000000000000004">
      <c r="A170" s="15">
        <f t="shared" si="86"/>
        <v>15</v>
      </c>
      <c r="B170"/>
      <c r="C170">
        <f>$F163</f>
        <v>0</v>
      </c>
      <c r="D170" s="2" t="str">
        <f t="shared" si="76"/>
        <v>T_MGMT_FEE - Tenant Management Fee - Actual</v>
      </c>
      <c r="E170"/>
      <c r="F170" s="22" t="str">
        <f>_xll.EVDES(D170)</f>
        <v>#Error, no current connection.</v>
      </c>
      <c r="G170" s="17">
        <f ca="1">SUMIFS(OFFSET('BPC Data'!$F:$F,0,Summary!G$2),'BPC Data'!$E:$E,Summary!$D170,'BPC Data'!$B:$B,Summary!$C170)</f>
        <v>0</v>
      </c>
      <c r="H170" s="18">
        <f ca="1">SUMIFS(OFFSET('BPC Data'!$F:$F,0,Summary!H$2),'BPC Data'!$E:$E,Summary!$D170,'BPC Data'!$B:$B,Summary!$C170)</f>
        <v>0</v>
      </c>
      <c r="I170" s="17">
        <f ca="1">SUMIFS(OFFSET('BPC Data'!$F:$F,0,Summary!I$2),'BPC Data'!$E:$E,Summary!$D170,'BPC Data'!$B:$B,Summary!$C170)</f>
        <v>0</v>
      </c>
      <c r="J170" s="18">
        <f ca="1">SUMIFS(OFFSET('BPC Data'!$F:$F,0,Summary!J$2),'BPC Data'!$E:$E,Summary!$D170,'BPC Data'!$B:$B,Summary!$C170)</f>
        <v>0</v>
      </c>
      <c r="K170" s="17">
        <f ca="1">SUMIFS(OFFSET('BPC Data'!$F:$F,0,Summary!K$2),'BPC Data'!$E:$E,Summary!$D170,'BPC Data'!$B:$B,Summary!$C170)</f>
        <v>0</v>
      </c>
      <c r="L170" s="18">
        <f ca="1">SUMIFS(OFFSET('BPC Data'!$F:$F,0,Summary!L$2),'BPC Data'!$E:$E,Summary!$D170,'BPC Data'!$B:$B,Summary!$C170)</f>
        <v>0</v>
      </c>
      <c r="M170" s="17">
        <f ca="1">SUMIFS(OFFSET('BPC Data'!$F:$F,0,Summary!M$2),'BPC Data'!$E:$E,Summary!$D170,'BPC Data'!$B:$B,Summary!$C170)</f>
        <v>0</v>
      </c>
      <c r="N170" s="18">
        <f ca="1">SUMIFS(OFFSET('BPC Data'!$F:$F,0,Summary!N$2),'BPC Data'!$E:$E,Summary!$D170,'BPC Data'!$B:$B,Summary!$C170)</f>
        <v>0</v>
      </c>
      <c r="O170" s="17">
        <f ca="1">SUMIFS(OFFSET('BPC Data'!$F:$F,0,Summary!O$2),'BPC Data'!$E:$E,Summary!$D170,'BPC Data'!$B:$B,Summary!$C170)</f>
        <v>0</v>
      </c>
      <c r="P170" s="18">
        <f ca="1">SUMIFS(OFFSET('BPC Data'!$F:$F,0,Summary!P$2),'BPC Data'!$E:$E,Summary!$D170,'BPC Data'!$B:$B,Summary!$C170)</f>
        <v>0</v>
      </c>
      <c r="Q170" s="17">
        <f ca="1">SUMIFS(OFFSET('BPC Data'!$F:$F,0,Summary!Q$2),'BPC Data'!$E:$E,Summary!$D170,'BPC Data'!$B:$B,Summary!$C170)</f>
        <v>0</v>
      </c>
      <c r="R170" s="18">
        <f ca="1">SUMIFS(OFFSET('BPC Data'!$F:$F,0,Summary!R$2),'BPC Data'!$E:$E,Summary!$D170,'BPC Data'!$B:$B,Summary!$C170)</f>
        <v>0</v>
      </c>
      <c r="S170" s="64">
        <f t="shared" ca="1" si="75"/>
        <v>0</v>
      </c>
      <c r="T170" s="65"/>
      <c r="U170"/>
      <c r="V170"/>
      <c r="W170"/>
      <c r="X170"/>
      <c r="Y170"/>
      <c r="Z170"/>
      <c r="AA170"/>
      <c r="AB170"/>
    </row>
    <row r="171" spans="1:28" s="15" customFormat="1" hidden="1" outlineLevel="1" x14ac:dyDescent="0.55000000000000004">
      <c r="A171" s="15">
        <f t="shared" si="86"/>
        <v>15</v>
      </c>
      <c r="B171"/>
      <c r="C171">
        <f>$F163</f>
        <v>0</v>
      </c>
      <c r="D171" s="1" t="str">
        <f t="shared" si="76"/>
        <v>T_EBITDAR - EBITDAR</v>
      </c>
      <c r="E171"/>
      <c r="F171" s="22" t="str">
        <f>_xll.EVDES(D171)</f>
        <v>#Error, no current connection.</v>
      </c>
      <c r="G171" s="17">
        <f ca="1">SUMIFS(OFFSET('BPC Data'!$F:$F,0,Summary!G$2),'BPC Data'!$E:$E,Summary!$D171,'BPC Data'!$B:$B,Summary!$C171)</f>
        <v>0</v>
      </c>
      <c r="H171" s="18">
        <f ca="1">SUMIFS(OFFSET('BPC Data'!$F:$F,0,Summary!H$2),'BPC Data'!$E:$E,Summary!$D171,'BPC Data'!$B:$B,Summary!$C171)</f>
        <v>0</v>
      </c>
      <c r="I171" s="17">
        <f ca="1">SUMIFS(OFFSET('BPC Data'!$F:$F,0,Summary!I$2),'BPC Data'!$E:$E,Summary!$D171,'BPC Data'!$B:$B,Summary!$C171)</f>
        <v>0</v>
      </c>
      <c r="J171" s="18">
        <f ca="1">SUMIFS(OFFSET('BPC Data'!$F:$F,0,Summary!J$2),'BPC Data'!$E:$E,Summary!$D171,'BPC Data'!$B:$B,Summary!$C171)</f>
        <v>0</v>
      </c>
      <c r="K171" s="17">
        <f ca="1">SUMIFS(OFFSET('BPC Data'!$F:$F,0,Summary!K$2),'BPC Data'!$E:$E,Summary!$D171,'BPC Data'!$B:$B,Summary!$C171)</f>
        <v>0</v>
      </c>
      <c r="L171" s="18">
        <f ca="1">SUMIFS(OFFSET('BPC Data'!$F:$F,0,Summary!L$2),'BPC Data'!$E:$E,Summary!$D171,'BPC Data'!$B:$B,Summary!$C171)</f>
        <v>0</v>
      </c>
      <c r="M171" s="17">
        <f ca="1">SUMIFS(OFFSET('BPC Data'!$F:$F,0,Summary!M$2),'BPC Data'!$E:$E,Summary!$D171,'BPC Data'!$B:$B,Summary!$C171)</f>
        <v>0</v>
      </c>
      <c r="N171" s="18">
        <f ca="1">SUMIFS(OFFSET('BPC Data'!$F:$F,0,Summary!N$2),'BPC Data'!$E:$E,Summary!$D171,'BPC Data'!$B:$B,Summary!$C171)</f>
        <v>0</v>
      </c>
      <c r="O171" s="17">
        <f ca="1">SUMIFS(OFFSET('BPC Data'!$F:$F,0,Summary!O$2),'BPC Data'!$E:$E,Summary!$D171,'BPC Data'!$B:$B,Summary!$C171)</f>
        <v>0</v>
      </c>
      <c r="P171" s="18">
        <f ca="1">SUMIFS(OFFSET('BPC Data'!$F:$F,0,Summary!P$2),'BPC Data'!$E:$E,Summary!$D171,'BPC Data'!$B:$B,Summary!$C171)</f>
        <v>0</v>
      </c>
      <c r="Q171" s="17">
        <f ca="1">SUMIFS(OFFSET('BPC Data'!$F:$F,0,Summary!Q$2),'BPC Data'!$E:$E,Summary!$D171,'BPC Data'!$B:$B,Summary!$C171)</f>
        <v>0</v>
      </c>
      <c r="R171" s="18">
        <f ca="1">SUMIFS(OFFSET('BPC Data'!$F:$F,0,Summary!R$2),'BPC Data'!$E:$E,Summary!$D171,'BPC Data'!$B:$B,Summary!$C171)</f>
        <v>0</v>
      </c>
      <c r="S171" s="64">
        <f t="shared" ca="1" si="75"/>
        <v>0</v>
      </c>
      <c r="T171" s="65"/>
      <c r="U171"/>
      <c r="V171"/>
      <c r="W171"/>
      <c r="X171"/>
      <c r="Y171"/>
      <c r="Z171"/>
      <c r="AA171"/>
      <c r="AB171"/>
    </row>
    <row r="172" spans="1:28" s="15" customFormat="1" hidden="1" outlineLevel="1" x14ac:dyDescent="0.55000000000000004">
      <c r="A172" s="15">
        <f t="shared" si="86"/>
        <v>15</v>
      </c>
      <c r="B172"/>
      <c r="C172">
        <f>$F163</f>
        <v>0</v>
      </c>
      <c r="D172" s="1" t="str">
        <f t="shared" si="76"/>
        <v>T_RENT_EXP - Tenant Rent Expense</v>
      </c>
      <c r="E172"/>
      <c r="F172" s="22" t="str">
        <f>_xll.EVDES(D172)</f>
        <v>#Error, no current connection.</v>
      </c>
      <c r="G172" s="17">
        <f ca="1">SUMIFS(OFFSET('BPC Data'!$F:$F,0,Summary!G$2),'BPC Data'!$E:$E,Summary!$D172,'BPC Data'!$B:$B,Summary!$C172)</f>
        <v>0</v>
      </c>
      <c r="H172" s="18">
        <f ca="1">SUMIFS(OFFSET('BPC Data'!$F:$F,0,Summary!H$2),'BPC Data'!$E:$E,Summary!$D172,'BPC Data'!$B:$B,Summary!$C172)</f>
        <v>0</v>
      </c>
      <c r="I172" s="17">
        <f ca="1">SUMIFS(OFFSET('BPC Data'!$F:$F,0,Summary!I$2),'BPC Data'!$E:$E,Summary!$D172,'BPC Data'!$B:$B,Summary!$C172)</f>
        <v>0</v>
      </c>
      <c r="J172" s="18">
        <f ca="1">SUMIFS(OFFSET('BPC Data'!$F:$F,0,Summary!J$2),'BPC Data'!$E:$E,Summary!$D172,'BPC Data'!$B:$B,Summary!$C172)</f>
        <v>0</v>
      </c>
      <c r="K172" s="17">
        <f ca="1">SUMIFS(OFFSET('BPC Data'!$F:$F,0,Summary!K$2),'BPC Data'!$E:$E,Summary!$D172,'BPC Data'!$B:$B,Summary!$C172)</f>
        <v>0</v>
      </c>
      <c r="L172" s="18">
        <f ca="1">SUMIFS(OFFSET('BPC Data'!$F:$F,0,Summary!L$2),'BPC Data'!$E:$E,Summary!$D172,'BPC Data'!$B:$B,Summary!$C172)</f>
        <v>0</v>
      </c>
      <c r="M172" s="17">
        <f ca="1">SUMIFS(OFFSET('BPC Data'!$F:$F,0,Summary!M$2),'BPC Data'!$E:$E,Summary!$D172,'BPC Data'!$B:$B,Summary!$C172)</f>
        <v>0</v>
      </c>
      <c r="N172" s="18">
        <f ca="1">SUMIFS(OFFSET('BPC Data'!$F:$F,0,Summary!N$2),'BPC Data'!$E:$E,Summary!$D172,'BPC Data'!$B:$B,Summary!$C172)</f>
        <v>0</v>
      </c>
      <c r="O172" s="17">
        <f ca="1">SUMIFS(OFFSET('BPC Data'!$F:$F,0,Summary!O$2),'BPC Data'!$E:$E,Summary!$D172,'BPC Data'!$B:$B,Summary!$C172)</f>
        <v>0</v>
      </c>
      <c r="P172" s="18">
        <f ca="1">SUMIFS(OFFSET('BPC Data'!$F:$F,0,Summary!P$2),'BPC Data'!$E:$E,Summary!$D172,'BPC Data'!$B:$B,Summary!$C172)</f>
        <v>0</v>
      </c>
      <c r="Q172" s="17">
        <f ca="1">SUMIFS(OFFSET('BPC Data'!$F:$F,0,Summary!Q$2),'BPC Data'!$E:$E,Summary!$D172,'BPC Data'!$B:$B,Summary!$C172)</f>
        <v>0</v>
      </c>
      <c r="R172" s="18">
        <f ca="1">SUMIFS(OFFSET('BPC Data'!$F:$F,0,Summary!R$2),'BPC Data'!$E:$E,Summary!$D172,'BPC Data'!$B:$B,Summary!$C172)</f>
        <v>0</v>
      </c>
      <c r="S172" s="64">
        <f t="shared" ca="1" si="75"/>
        <v>0</v>
      </c>
      <c r="T172" s="65"/>
      <c r="U172"/>
      <c r="V172"/>
      <c r="W172"/>
      <c r="X172"/>
      <c r="Y172"/>
      <c r="Z172"/>
      <c r="AA172"/>
      <c r="AB172"/>
    </row>
    <row r="173" spans="1:28" s="15" customFormat="1" hidden="1" outlineLevel="1" x14ac:dyDescent="0.55000000000000004">
      <c r="A173" s="15">
        <f t="shared" si="86"/>
        <v>15</v>
      </c>
      <c r="B173"/>
      <c r="C173"/>
      <c r="D173" s="1" t="str">
        <f t="shared" si="76"/>
        <v>x</v>
      </c>
      <c r="E173"/>
      <c r="F173" s="22" t="s">
        <v>0</v>
      </c>
      <c r="G173" s="12" t="e">
        <f t="shared" ref="G173:M173" ca="1" si="87">G171/G172</f>
        <v>#DIV/0!</v>
      </c>
      <c r="H173" s="4" t="e">
        <f t="shared" ca="1" si="87"/>
        <v>#DIV/0!</v>
      </c>
      <c r="I173" s="12" t="e">
        <f t="shared" ca="1" si="87"/>
        <v>#DIV/0!</v>
      </c>
      <c r="J173" s="4" t="e">
        <f t="shared" ca="1" si="87"/>
        <v>#DIV/0!</v>
      </c>
      <c r="K173" s="12" t="e">
        <f t="shared" ca="1" si="87"/>
        <v>#DIV/0!</v>
      </c>
      <c r="L173" s="4" t="e">
        <f t="shared" ca="1" si="87"/>
        <v>#DIV/0!</v>
      </c>
      <c r="M173" s="12" t="e">
        <f t="shared" ca="1" si="87"/>
        <v>#DIV/0!</v>
      </c>
      <c r="N173" s="4" t="e">
        <f t="shared" ref="N173:O173" ca="1" si="88">N171/N172</f>
        <v>#DIV/0!</v>
      </c>
      <c r="O173" s="12" t="e">
        <f t="shared" ca="1" si="88"/>
        <v>#DIV/0!</v>
      </c>
      <c r="P173" s="4" t="e">
        <f t="shared" ref="P173:Q173" ca="1" si="89">P171/P172</f>
        <v>#DIV/0!</v>
      </c>
      <c r="Q173" s="12" t="e">
        <f t="shared" ca="1" si="89"/>
        <v>#DIV/0!</v>
      </c>
      <c r="R173" s="4" t="e">
        <f t="shared" ref="R173" ca="1" si="90">R171/R172</f>
        <v>#DIV/0!</v>
      </c>
      <c r="S173" s="64" t="e">
        <f t="shared" ca="1" si="75"/>
        <v>#DIV/0!</v>
      </c>
      <c r="T173" s="65"/>
      <c r="U173"/>
      <c r="V173"/>
      <c r="W173"/>
      <c r="X173"/>
      <c r="Y173"/>
      <c r="Z173"/>
      <c r="AA173"/>
      <c r="AB173"/>
    </row>
    <row r="174" spans="1:28" s="15" customFormat="1" hidden="1" outlineLevel="1" x14ac:dyDescent="0.55000000000000004">
      <c r="A174" s="15">
        <f>IF(AND(D174&lt;&gt;"",C174=""),A173+1,A173)</f>
        <v>16</v>
      </c>
      <c r="B174" s="5"/>
      <c r="C174" s="5"/>
      <c r="D174" s="5" t="str">
        <f t="shared" si="76"/>
        <v>x</v>
      </c>
      <c r="E174" s="5"/>
      <c r="F174" s="21">
        <f>INDEX(PropertyList!$D:$D,MATCH(Summary!$A174,PropertyList!$C:$C,0))</f>
        <v>0</v>
      </c>
      <c r="G174" s="11"/>
      <c r="H174" s="5"/>
      <c r="I174" s="11"/>
      <c r="J174" s="5"/>
      <c r="K174" s="11"/>
      <c r="L174" s="5"/>
      <c r="M174" s="11"/>
      <c r="N174" s="5"/>
      <c r="O174" s="11"/>
      <c r="P174" s="5"/>
      <c r="Q174" s="11"/>
      <c r="R174" s="5"/>
      <c r="S174" s="64">
        <f t="shared" si="75"/>
        <v>0</v>
      </c>
      <c r="T174" s="65"/>
      <c r="U174"/>
      <c r="V174"/>
      <c r="W174"/>
      <c r="X174"/>
      <c r="Y174"/>
      <c r="Z174"/>
      <c r="AA174"/>
      <c r="AB174"/>
    </row>
    <row r="175" spans="1:28" s="15" customFormat="1" hidden="1" outlineLevel="1" x14ac:dyDescent="0.55000000000000004">
      <c r="A175" s="15">
        <f>IF(AND(F175&lt;&gt;"",D175=""),A174+1,A174)</f>
        <v>16</v>
      </c>
      <c r="C175">
        <f>$F174</f>
        <v>0</v>
      </c>
      <c r="D175" s="3" t="str">
        <f t="shared" si="76"/>
        <v>PAY_PAT_DAYS - Total Payor Patient Days</v>
      </c>
      <c r="F175" s="22" t="str">
        <f>_xll.EVDES(D175)</f>
        <v>#Error, no current connection.</v>
      </c>
      <c r="G175" s="17">
        <f ca="1">SUMIFS(OFFSET('BPC Data'!$F:$F,0,Summary!G$2),'BPC Data'!$E:$E,Summary!$D175,'BPC Data'!$B:$B,Summary!$C175)</f>
        <v>0</v>
      </c>
      <c r="H175" s="18">
        <f ca="1">SUMIFS(OFFSET('BPC Data'!$F:$F,0,Summary!H$2),'BPC Data'!$E:$E,Summary!$D175,'BPC Data'!$B:$B,Summary!$C175)</f>
        <v>0</v>
      </c>
      <c r="I175" s="17">
        <f ca="1">SUMIFS(OFFSET('BPC Data'!$F:$F,0,Summary!I$2),'BPC Data'!$E:$E,Summary!$D175,'BPC Data'!$B:$B,Summary!$C175)</f>
        <v>0</v>
      </c>
      <c r="J175" s="18">
        <f ca="1">SUMIFS(OFFSET('BPC Data'!$F:$F,0,Summary!J$2),'BPC Data'!$E:$E,Summary!$D175,'BPC Data'!$B:$B,Summary!$C175)</f>
        <v>0</v>
      </c>
      <c r="K175" s="17">
        <f ca="1">SUMIFS(OFFSET('BPC Data'!$F:$F,0,Summary!K$2),'BPC Data'!$E:$E,Summary!$D175,'BPC Data'!$B:$B,Summary!$C175)</f>
        <v>0</v>
      </c>
      <c r="L175" s="18">
        <f ca="1">SUMIFS(OFFSET('BPC Data'!$F:$F,0,Summary!L$2),'BPC Data'!$E:$E,Summary!$D175,'BPC Data'!$B:$B,Summary!$C175)</f>
        <v>0</v>
      </c>
      <c r="M175" s="17">
        <f ca="1">SUMIFS(OFFSET('BPC Data'!$F:$F,0,Summary!M$2),'BPC Data'!$E:$E,Summary!$D175,'BPC Data'!$B:$B,Summary!$C175)</f>
        <v>0</v>
      </c>
      <c r="N175" s="18">
        <f ca="1">SUMIFS(OFFSET('BPC Data'!$F:$F,0,Summary!N$2),'BPC Data'!$E:$E,Summary!$D175,'BPC Data'!$B:$B,Summary!$C175)</f>
        <v>0</v>
      </c>
      <c r="O175" s="17">
        <f ca="1">SUMIFS(OFFSET('BPC Data'!$F:$F,0,Summary!O$2),'BPC Data'!$E:$E,Summary!$D175,'BPC Data'!$B:$B,Summary!$C175)</f>
        <v>0</v>
      </c>
      <c r="P175" s="18">
        <f ca="1">SUMIFS(OFFSET('BPC Data'!$F:$F,0,Summary!P$2),'BPC Data'!$E:$E,Summary!$D175,'BPC Data'!$B:$B,Summary!$C175)</f>
        <v>0</v>
      </c>
      <c r="Q175" s="17">
        <f ca="1">SUMIFS(OFFSET('BPC Data'!$F:$F,0,Summary!Q$2),'BPC Data'!$E:$E,Summary!$D175,'BPC Data'!$B:$B,Summary!$C175)</f>
        <v>0</v>
      </c>
      <c r="R175" s="18">
        <f ca="1">SUMIFS(OFFSET('BPC Data'!$F:$F,0,Summary!R$2),'BPC Data'!$E:$E,Summary!$D175,'BPC Data'!$B:$B,Summary!$C175)</f>
        <v>0</v>
      </c>
      <c r="S175" s="64">
        <f t="shared" ca="1" si="75"/>
        <v>0</v>
      </c>
      <c r="T175" s="65"/>
      <c r="U175"/>
      <c r="V175"/>
      <c r="W175"/>
      <c r="X175"/>
      <c r="Y175"/>
      <c r="Z175"/>
      <c r="AA175"/>
      <c r="AB175"/>
    </row>
    <row r="176" spans="1:28" s="15" customFormat="1" hidden="1" outlineLevel="1" x14ac:dyDescent="0.55000000000000004">
      <c r="A176" s="15">
        <f t="shared" ref="A176:A184" si="91">IF(AND(F176&lt;&gt;"",D176=""),A175+1,A175)</f>
        <v>16</v>
      </c>
      <c r="C176">
        <f>$F174</f>
        <v>0</v>
      </c>
      <c r="D176" s="3" t="str">
        <f t="shared" si="76"/>
        <v>A_BEDS_TOTAL - Total Available Beds</v>
      </c>
      <c r="F176" s="22" t="str">
        <f>_xll.EVDES(D176)</f>
        <v>#Error, no current connection.</v>
      </c>
      <c r="G176" s="17">
        <f ca="1">SUMIFS(OFFSET('BPC Data'!$F:$F,0,Summary!G$2),'BPC Data'!$E:$E,Summary!$D176,'BPC Data'!$B:$B,Summary!$C176)</f>
        <v>0</v>
      </c>
      <c r="H176" s="18">
        <f ca="1">SUMIFS(OFFSET('BPC Data'!$F:$F,0,Summary!H$2),'BPC Data'!$E:$E,Summary!$D176,'BPC Data'!$B:$B,Summary!$C176)</f>
        <v>0</v>
      </c>
      <c r="I176" s="17">
        <f ca="1">SUMIFS(OFFSET('BPC Data'!$F:$F,0,Summary!I$2),'BPC Data'!$E:$E,Summary!$D176,'BPC Data'!$B:$B,Summary!$C176)</f>
        <v>0</v>
      </c>
      <c r="J176" s="18">
        <f ca="1">SUMIFS(OFFSET('BPC Data'!$F:$F,0,Summary!J$2),'BPC Data'!$E:$E,Summary!$D176,'BPC Data'!$B:$B,Summary!$C176)</f>
        <v>0</v>
      </c>
      <c r="K176" s="17">
        <f ca="1">SUMIFS(OFFSET('BPC Data'!$F:$F,0,Summary!K$2),'BPC Data'!$E:$E,Summary!$D176,'BPC Data'!$B:$B,Summary!$C176)</f>
        <v>0</v>
      </c>
      <c r="L176" s="18">
        <f ca="1">SUMIFS(OFFSET('BPC Data'!$F:$F,0,Summary!L$2),'BPC Data'!$E:$E,Summary!$D176,'BPC Data'!$B:$B,Summary!$C176)</f>
        <v>0</v>
      </c>
      <c r="M176" s="17">
        <f ca="1">SUMIFS(OFFSET('BPC Data'!$F:$F,0,Summary!M$2),'BPC Data'!$E:$E,Summary!$D176,'BPC Data'!$B:$B,Summary!$C176)</f>
        <v>0</v>
      </c>
      <c r="N176" s="18">
        <f ca="1">SUMIFS(OFFSET('BPC Data'!$F:$F,0,Summary!N$2),'BPC Data'!$E:$E,Summary!$D176,'BPC Data'!$B:$B,Summary!$C176)</f>
        <v>0</v>
      </c>
      <c r="O176" s="17">
        <f ca="1">SUMIFS(OFFSET('BPC Data'!$F:$F,0,Summary!O$2),'BPC Data'!$E:$E,Summary!$D176,'BPC Data'!$B:$B,Summary!$C176)</f>
        <v>0</v>
      </c>
      <c r="P176" s="18">
        <f ca="1">SUMIFS(OFFSET('BPC Data'!$F:$F,0,Summary!P$2),'BPC Data'!$E:$E,Summary!$D176,'BPC Data'!$B:$B,Summary!$C176)</f>
        <v>0</v>
      </c>
      <c r="Q176" s="17">
        <f ca="1">SUMIFS(OFFSET('BPC Data'!$F:$F,0,Summary!Q$2),'BPC Data'!$E:$E,Summary!$D176,'BPC Data'!$B:$B,Summary!$C176)</f>
        <v>0</v>
      </c>
      <c r="R176" s="18">
        <f ca="1">SUMIFS(OFFSET('BPC Data'!$F:$F,0,Summary!R$2),'BPC Data'!$E:$E,Summary!$D176,'BPC Data'!$B:$B,Summary!$C176)</f>
        <v>0</v>
      </c>
      <c r="S176" s="64">
        <f t="shared" ca="1" si="75"/>
        <v>0</v>
      </c>
      <c r="T176" s="65"/>
      <c r="U176"/>
      <c r="V176"/>
      <c r="W176"/>
      <c r="X176"/>
      <c r="Y176"/>
      <c r="Z176"/>
      <c r="AA176"/>
      <c r="AB176"/>
    </row>
    <row r="177" spans="1:28" s="15" customFormat="1" hidden="1" outlineLevel="1" x14ac:dyDescent="0.55000000000000004">
      <c r="A177" s="15">
        <f t="shared" si="91"/>
        <v>16</v>
      </c>
      <c r="B177"/>
      <c r="C177">
        <f>$F174</f>
        <v>0</v>
      </c>
      <c r="D177" s="3" t="str">
        <f t="shared" si="76"/>
        <v>T_REVENUES - Total Tenant Revenues</v>
      </c>
      <c r="E177"/>
      <c r="F177" s="22" t="str">
        <f>_xll.EVDES(D177)</f>
        <v>#Error, no current connection.</v>
      </c>
      <c r="G177" s="17">
        <f ca="1">SUMIFS(OFFSET('BPC Data'!$F:$F,0,Summary!G$2),'BPC Data'!$E:$E,Summary!$D177,'BPC Data'!$B:$B,Summary!$C177)</f>
        <v>0</v>
      </c>
      <c r="H177" s="18">
        <f ca="1">SUMIFS(OFFSET('BPC Data'!$F:$F,0,Summary!H$2),'BPC Data'!$E:$E,Summary!$D177,'BPC Data'!$B:$B,Summary!$C177)</f>
        <v>0</v>
      </c>
      <c r="I177" s="17">
        <f ca="1">SUMIFS(OFFSET('BPC Data'!$F:$F,0,Summary!I$2),'BPC Data'!$E:$E,Summary!$D177,'BPC Data'!$B:$B,Summary!$C177)</f>
        <v>0</v>
      </c>
      <c r="J177" s="18">
        <f ca="1">SUMIFS(OFFSET('BPC Data'!$F:$F,0,Summary!J$2),'BPC Data'!$E:$E,Summary!$D177,'BPC Data'!$B:$B,Summary!$C177)</f>
        <v>0</v>
      </c>
      <c r="K177" s="17">
        <f ca="1">SUMIFS(OFFSET('BPC Data'!$F:$F,0,Summary!K$2),'BPC Data'!$E:$E,Summary!$D177,'BPC Data'!$B:$B,Summary!$C177)</f>
        <v>0</v>
      </c>
      <c r="L177" s="18">
        <f ca="1">SUMIFS(OFFSET('BPC Data'!$F:$F,0,Summary!L$2),'BPC Data'!$E:$E,Summary!$D177,'BPC Data'!$B:$B,Summary!$C177)</f>
        <v>0</v>
      </c>
      <c r="M177" s="17">
        <f ca="1">SUMIFS(OFFSET('BPC Data'!$F:$F,0,Summary!M$2),'BPC Data'!$E:$E,Summary!$D177,'BPC Data'!$B:$B,Summary!$C177)</f>
        <v>0</v>
      </c>
      <c r="N177" s="18">
        <f ca="1">SUMIFS(OFFSET('BPC Data'!$F:$F,0,Summary!N$2),'BPC Data'!$E:$E,Summary!$D177,'BPC Data'!$B:$B,Summary!$C177)</f>
        <v>0</v>
      </c>
      <c r="O177" s="17">
        <f ca="1">SUMIFS(OFFSET('BPC Data'!$F:$F,0,Summary!O$2),'BPC Data'!$E:$E,Summary!$D177,'BPC Data'!$B:$B,Summary!$C177)</f>
        <v>0</v>
      </c>
      <c r="P177" s="18">
        <f ca="1">SUMIFS(OFFSET('BPC Data'!$F:$F,0,Summary!P$2),'BPC Data'!$E:$E,Summary!$D177,'BPC Data'!$B:$B,Summary!$C177)</f>
        <v>0</v>
      </c>
      <c r="Q177" s="17">
        <f ca="1">SUMIFS(OFFSET('BPC Data'!$F:$F,0,Summary!Q$2),'BPC Data'!$E:$E,Summary!$D177,'BPC Data'!$B:$B,Summary!$C177)</f>
        <v>0</v>
      </c>
      <c r="R177" s="18">
        <f ca="1">SUMIFS(OFFSET('BPC Data'!$F:$F,0,Summary!R$2),'BPC Data'!$E:$E,Summary!$D177,'BPC Data'!$B:$B,Summary!$C177)</f>
        <v>0</v>
      </c>
      <c r="S177" s="64">
        <f t="shared" ca="1" si="75"/>
        <v>0</v>
      </c>
      <c r="T177" s="65"/>
      <c r="U177"/>
      <c r="V177"/>
      <c r="W177"/>
      <c r="X177"/>
      <c r="Y177"/>
      <c r="Z177"/>
      <c r="AA177"/>
      <c r="AB177"/>
    </row>
    <row r="178" spans="1:28" s="15" customFormat="1" hidden="1" outlineLevel="1" x14ac:dyDescent="0.55000000000000004">
      <c r="A178" s="15">
        <f t="shared" si="91"/>
        <v>16</v>
      </c>
      <c r="B178"/>
      <c r="C178">
        <f>$F174</f>
        <v>0</v>
      </c>
      <c r="D178" s="3" t="str">
        <f t="shared" si="76"/>
        <v>T_OPEX - Tenant Operating Expenses</v>
      </c>
      <c r="E178"/>
      <c r="F178" s="22" t="str">
        <f>_xll.EVDES(D178)</f>
        <v>#Error, no current connection.</v>
      </c>
      <c r="G178" s="17">
        <f ca="1">SUMIFS(OFFSET('BPC Data'!$F:$F,0,Summary!G$2),'BPC Data'!$E:$E,Summary!$D178,'BPC Data'!$B:$B,Summary!$C178)</f>
        <v>0</v>
      </c>
      <c r="H178" s="18">
        <f ca="1">SUMIFS(OFFSET('BPC Data'!$F:$F,0,Summary!H$2),'BPC Data'!$E:$E,Summary!$D178,'BPC Data'!$B:$B,Summary!$C178)</f>
        <v>0</v>
      </c>
      <c r="I178" s="17">
        <f ca="1">SUMIFS(OFFSET('BPC Data'!$F:$F,0,Summary!I$2),'BPC Data'!$E:$E,Summary!$D178,'BPC Data'!$B:$B,Summary!$C178)</f>
        <v>0</v>
      </c>
      <c r="J178" s="18">
        <f ca="1">SUMIFS(OFFSET('BPC Data'!$F:$F,0,Summary!J$2),'BPC Data'!$E:$E,Summary!$D178,'BPC Data'!$B:$B,Summary!$C178)</f>
        <v>0</v>
      </c>
      <c r="K178" s="17">
        <f ca="1">SUMIFS(OFFSET('BPC Data'!$F:$F,0,Summary!K$2),'BPC Data'!$E:$E,Summary!$D178,'BPC Data'!$B:$B,Summary!$C178)</f>
        <v>0</v>
      </c>
      <c r="L178" s="18">
        <f ca="1">SUMIFS(OFFSET('BPC Data'!$F:$F,0,Summary!L$2),'BPC Data'!$E:$E,Summary!$D178,'BPC Data'!$B:$B,Summary!$C178)</f>
        <v>0</v>
      </c>
      <c r="M178" s="17">
        <f ca="1">SUMIFS(OFFSET('BPC Data'!$F:$F,0,Summary!M$2),'BPC Data'!$E:$E,Summary!$D178,'BPC Data'!$B:$B,Summary!$C178)</f>
        <v>0</v>
      </c>
      <c r="N178" s="18">
        <f ca="1">SUMIFS(OFFSET('BPC Data'!$F:$F,0,Summary!N$2),'BPC Data'!$E:$E,Summary!$D178,'BPC Data'!$B:$B,Summary!$C178)</f>
        <v>0</v>
      </c>
      <c r="O178" s="17">
        <f ca="1">SUMIFS(OFFSET('BPC Data'!$F:$F,0,Summary!O$2),'BPC Data'!$E:$E,Summary!$D178,'BPC Data'!$B:$B,Summary!$C178)</f>
        <v>0</v>
      </c>
      <c r="P178" s="18">
        <f ca="1">SUMIFS(OFFSET('BPC Data'!$F:$F,0,Summary!P$2),'BPC Data'!$E:$E,Summary!$D178,'BPC Data'!$B:$B,Summary!$C178)</f>
        <v>0</v>
      </c>
      <c r="Q178" s="17">
        <f ca="1">SUMIFS(OFFSET('BPC Data'!$F:$F,0,Summary!Q$2),'BPC Data'!$E:$E,Summary!$D178,'BPC Data'!$B:$B,Summary!$C178)</f>
        <v>0</v>
      </c>
      <c r="R178" s="18">
        <f ca="1">SUMIFS(OFFSET('BPC Data'!$F:$F,0,Summary!R$2),'BPC Data'!$E:$E,Summary!$D178,'BPC Data'!$B:$B,Summary!$C178)</f>
        <v>0</v>
      </c>
      <c r="S178" s="64">
        <f t="shared" ca="1" si="75"/>
        <v>0</v>
      </c>
      <c r="T178" s="65"/>
      <c r="U178"/>
      <c r="V178"/>
      <c r="W178"/>
      <c r="X178"/>
      <c r="Y178"/>
      <c r="Z178"/>
      <c r="AA178"/>
      <c r="AB178"/>
    </row>
    <row r="179" spans="1:28" s="15" customFormat="1" hidden="1" outlineLevel="1" x14ac:dyDescent="0.55000000000000004">
      <c r="A179" s="15">
        <f t="shared" si="91"/>
        <v>16</v>
      </c>
      <c r="B179"/>
      <c r="C179">
        <f>$F174</f>
        <v>0</v>
      </c>
      <c r="D179" s="3" t="str">
        <f t="shared" si="76"/>
        <v>T_BAD_DEBT - Tenant Bad Debt Expense</v>
      </c>
      <c r="E179"/>
      <c r="F179" s="22" t="str">
        <f>_xll.EVDES(D179)</f>
        <v>#Error, no current connection.</v>
      </c>
      <c r="G179" s="17">
        <f ca="1">SUMIFS(OFFSET('BPC Data'!$F:$F,0,Summary!G$2),'BPC Data'!$E:$E,Summary!$D179,'BPC Data'!$B:$B,Summary!$C179)</f>
        <v>0</v>
      </c>
      <c r="H179" s="18">
        <f ca="1">SUMIFS(OFFSET('BPC Data'!$F:$F,0,Summary!H$2),'BPC Data'!$E:$E,Summary!$D179,'BPC Data'!$B:$B,Summary!$C179)</f>
        <v>0</v>
      </c>
      <c r="I179" s="17">
        <f ca="1">SUMIFS(OFFSET('BPC Data'!$F:$F,0,Summary!I$2),'BPC Data'!$E:$E,Summary!$D179,'BPC Data'!$B:$B,Summary!$C179)</f>
        <v>0</v>
      </c>
      <c r="J179" s="18">
        <f ca="1">SUMIFS(OFFSET('BPC Data'!$F:$F,0,Summary!J$2),'BPC Data'!$E:$E,Summary!$D179,'BPC Data'!$B:$B,Summary!$C179)</f>
        <v>0</v>
      </c>
      <c r="K179" s="17">
        <f ca="1">SUMIFS(OFFSET('BPC Data'!$F:$F,0,Summary!K$2),'BPC Data'!$E:$E,Summary!$D179,'BPC Data'!$B:$B,Summary!$C179)</f>
        <v>0</v>
      </c>
      <c r="L179" s="18">
        <f ca="1">SUMIFS(OFFSET('BPC Data'!$F:$F,0,Summary!L$2),'BPC Data'!$E:$E,Summary!$D179,'BPC Data'!$B:$B,Summary!$C179)</f>
        <v>0</v>
      </c>
      <c r="M179" s="17">
        <f ca="1">SUMIFS(OFFSET('BPC Data'!$F:$F,0,Summary!M$2),'BPC Data'!$E:$E,Summary!$D179,'BPC Data'!$B:$B,Summary!$C179)</f>
        <v>0</v>
      </c>
      <c r="N179" s="18">
        <f ca="1">SUMIFS(OFFSET('BPC Data'!$F:$F,0,Summary!N$2),'BPC Data'!$E:$E,Summary!$D179,'BPC Data'!$B:$B,Summary!$C179)</f>
        <v>0</v>
      </c>
      <c r="O179" s="17">
        <f ca="1">SUMIFS(OFFSET('BPC Data'!$F:$F,0,Summary!O$2),'BPC Data'!$E:$E,Summary!$D179,'BPC Data'!$B:$B,Summary!$C179)</f>
        <v>0</v>
      </c>
      <c r="P179" s="18">
        <f ca="1">SUMIFS(OFFSET('BPC Data'!$F:$F,0,Summary!P$2),'BPC Data'!$E:$E,Summary!$D179,'BPC Data'!$B:$B,Summary!$C179)</f>
        <v>0</v>
      </c>
      <c r="Q179" s="17">
        <f ca="1">SUMIFS(OFFSET('BPC Data'!$F:$F,0,Summary!Q$2),'BPC Data'!$E:$E,Summary!$D179,'BPC Data'!$B:$B,Summary!$C179)</f>
        <v>0</v>
      </c>
      <c r="R179" s="18">
        <f ca="1">SUMIFS(OFFSET('BPC Data'!$F:$F,0,Summary!R$2),'BPC Data'!$E:$E,Summary!$D179,'BPC Data'!$B:$B,Summary!$C179)</f>
        <v>0</v>
      </c>
      <c r="S179" s="64">
        <f t="shared" ca="1" si="75"/>
        <v>0</v>
      </c>
      <c r="T179" s="65"/>
      <c r="U179"/>
      <c r="V179"/>
      <c r="W179"/>
      <c r="X179"/>
      <c r="Y179"/>
      <c r="Z179"/>
      <c r="AA179"/>
      <c r="AB179"/>
    </row>
    <row r="180" spans="1:28" s="15" customFormat="1" hidden="1" outlineLevel="1" x14ac:dyDescent="0.55000000000000004">
      <c r="A180" s="15">
        <f t="shared" si="91"/>
        <v>16</v>
      </c>
      <c r="B180"/>
      <c r="C180">
        <f>$F174</f>
        <v>0</v>
      </c>
      <c r="D180" s="2" t="str">
        <f t="shared" si="76"/>
        <v>T_EBITDARM - EBITDARM</v>
      </c>
      <c r="E180"/>
      <c r="F180" s="22" t="str">
        <f>_xll.EVDES(D180)</f>
        <v>#Error, no current connection.</v>
      </c>
      <c r="G180" s="17">
        <f ca="1">SUMIFS(OFFSET('BPC Data'!$F:$F,0,Summary!G$2),'BPC Data'!$E:$E,Summary!$D180,'BPC Data'!$B:$B,Summary!$C180)</f>
        <v>0</v>
      </c>
      <c r="H180" s="18">
        <f ca="1">SUMIFS(OFFSET('BPC Data'!$F:$F,0,Summary!H$2),'BPC Data'!$E:$E,Summary!$D180,'BPC Data'!$B:$B,Summary!$C180)</f>
        <v>0</v>
      </c>
      <c r="I180" s="17">
        <f ca="1">SUMIFS(OFFSET('BPC Data'!$F:$F,0,Summary!I$2),'BPC Data'!$E:$E,Summary!$D180,'BPC Data'!$B:$B,Summary!$C180)</f>
        <v>0</v>
      </c>
      <c r="J180" s="18">
        <f ca="1">SUMIFS(OFFSET('BPC Data'!$F:$F,0,Summary!J$2),'BPC Data'!$E:$E,Summary!$D180,'BPC Data'!$B:$B,Summary!$C180)</f>
        <v>0</v>
      </c>
      <c r="K180" s="17">
        <f ca="1">SUMIFS(OFFSET('BPC Data'!$F:$F,0,Summary!K$2),'BPC Data'!$E:$E,Summary!$D180,'BPC Data'!$B:$B,Summary!$C180)</f>
        <v>0</v>
      </c>
      <c r="L180" s="18">
        <f ca="1">SUMIFS(OFFSET('BPC Data'!$F:$F,0,Summary!L$2),'BPC Data'!$E:$E,Summary!$D180,'BPC Data'!$B:$B,Summary!$C180)</f>
        <v>0</v>
      </c>
      <c r="M180" s="17">
        <f ca="1">SUMIFS(OFFSET('BPC Data'!$F:$F,0,Summary!M$2),'BPC Data'!$E:$E,Summary!$D180,'BPC Data'!$B:$B,Summary!$C180)</f>
        <v>0</v>
      </c>
      <c r="N180" s="18">
        <f ca="1">SUMIFS(OFFSET('BPC Data'!$F:$F,0,Summary!N$2),'BPC Data'!$E:$E,Summary!$D180,'BPC Data'!$B:$B,Summary!$C180)</f>
        <v>0</v>
      </c>
      <c r="O180" s="17">
        <f ca="1">SUMIFS(OFFSET('BPC Data'!$F:$F,0,Summary!O$2),'BPC Data'!$E:$E,Summary!$D180,'BPC Data'!$B:$B,Summary!$C180)</f>
        <v>0</v>
      </c>
      <c r="P180" s="18">
        <f ca="1">SUMIFS(OFFSET('BPC Data'!$F:$F,0,Summary!P$2),'BPC Data'!$E:$E,Summary!$D180,'BPC Data'!$B:$B,Summary!$C180)</f>
        <v>0</v>
      </c>
      <c r="Q180" s="17">
        <f ca="1">SUMIFS(OFFSET('BPC Data'!$F:$F,0,Summary!Q$2),'BPC Data'!$E:$E,Summary!$D180,'BPC Data'!$B:$B,Summary!$C180)</f>
        <v>0</v>
      </c>
      <c r="R180" s="18">
        <f ca="1">SUMIFS(OFFSET('BPC Data'!$F:$F,0,Summary!R$2),'BPC Data'!$E:$E,Summary!$D180,'BPC Data'!$B:$B,Summary!$C180)</f>
        <v>0</v>
      </c>
      <c r="S180" s="64">
        <f t="shared" ca="1" si="75"/>
        <v>0</v>
      </c>
      <c r="T180" s="65"/>
      <c r="U180"/>
      <c r="V180"/>
      <c r="W180"/>
      <c r="X180"/>
      <c r="Y180"/>
      <c r="Z180"/>
      <c r="AA180"/>
      <c r="AB180"/>
    </row>
    <row r="181" spans="1:28" s="15" customFormat="1" hidden="1" outlineLevel="1" x14ac:dyDescent="0.55000000000000004">
      <c r="A181" s="15">
        <f t="shared" si="91"/>
        <v>16</v>
      </c>
      <c r="B181"/>
      <c r="C181">
        <f>$F174</f>
        <v>0</v>
      </c>
      <c r="D181" s="2" t="str">
        <f t="shared" si="76"/>
        <v>T_MGMT_FEE - Tenant Management Fee - Actual</v>
      </c>
      <c r="E181"/>
      <c r="F181" s="22" t="str">
        <f>_xll.EVDES(D181)</f>
        <v>#Error, no current connection.</v>
      </c>
      <c r="G181" s="17">
        <f ca="1">SUMIFS(OFFSET('BPC Data'!$F:$F,0,Summary!G$2),'BPC Data'!$E:$E,Summary!$D181,'BPC Data'!$B:$B,Summary!$C181)</f>
        <v>0</v>
      </c>
      <c r="H181" s="18">
        <f ca="1">SUMIFS(OFFSET('BPC Data'!$F:$F,0,Summary!H$2),'BPC Data'!$E:$E,Summary!$D181,'BPC Data'!$B:$B,Summary!$C181)</f>
        <v>0</v>
      </c>
      <c r="I181" s="17">
        <f ca="1">SUMIFS(OFFSET('BPC Data'!$F:$F,0,Summary!I$2),'BPC Data'!$E:$E,Summary!$D181,'BPC Data'!$B:$B,Summary!$C181)</f>
        <v>0</v>
      </c>
      <c r="J181" s="18">
        <f ca="1">SUMIFS(OFFSET('BPC Data'!$F:$F,0,Summary!J$2),'BPC Data'!$E:$E,Summary!$D181,'BPC Data'!$B:$B,Summary!$C181)</f>
        <v>0</v>
      </c>
      <c r="K181" s="17">
        <f ca="1">SUMIFS(OFFSET('BPC Data'!$F:$F,0,Summary!K$2),'BPC Data'!$E:$E,Summary!$D181,'BPC Data'!$B:$B,Summary!$C181)</f>
        <v>0</v>
      </c>
      <c r="L181" s="18">
        <f ca="1">SUMIFS(OFFSET('BPC Data'!$F:$F,0,Summary!L$2),'BPC Data'!$E:$E,Summary!$D181,'BPC Data'!$B:$B,Summary!$C181)</f>
        <v>0</v>
      </c>
      <c r="M181" s="17">
        <f ca="1">SUMIFS(OFFSET('BPC Data'!$F:$F,0,Summary!M$2),'BPC Data'!$E:$E,Summary!$D181,'BPC Data'!$B:$B,Summary!$C181)</f>
        <v>0</v>
      </c>
      <c r="N181" s="18">
        <f ca="1">SUMIFS(OFFSET('BPC Data'!$F:$F,0,Summary!N$2),'BPC Data'!$E:$E,Summary!$D181,'BPC Data'!$B:$B,Summary!$C181)</f>
        <v>0</v>
      </c>
      <c r="O181" s="17">
        <f ca="1">SUMIFS(OFFSET('BPC Data'!$F:$F,0,Summary!O$2),'BPC Data'!$E:$E,Summary!$D181,'BPC Data'!$B:$B,Summary!$C181)</f>
        <v>0</v>
      </c>
      <c r="P181" s="18">
        <f ca="1">SUMIFS(OFFSET('BPC Data'!$F:$F,0,Summary!P$2),'BPC Data'!$E:$E,Summary!$D181,'BPC Data'!$B:$B,Summary!$C181)</f>
        <v>0</v>
      </c>
      <c r="Q181" s="17">
        <f ca="1">SUMIFS(OFFSET('BPC Data'!$F:$F,0,Summary!Q$2),'BPC Data'!$E:$E,Summary!$D181,'BPC Data'!$B:$B,Summary!$C181)</f>
        <v>0</v>
      </c>
      <c r="R181" s="18">
        <f ca="1">SUMIFS(OFFSET('BPC Data'!$F:$F,0,Summary!R$2),'BPC Data'!$E:$E,Summary!$D181,'BPC Data'!$B:$B,Summary!$C181)</f>
        <v>0</v>
      </c>
      <c r="S181" s="64">
        <f t="shared" ca="1" si="75"/>
        <v>0</v>
      </c>
      <c r="T181" s="65"/>
      <c r="U181"/>
      <c r="V181"/>
      <c r="W181"/>
      <c r="X181"/>
      <c r="Y181"/>
      <c r="Z181"/>
      <c r="AA181"/>
      <c r="AB181"/>
    </row>
    <row r="182" spans="1:28" s="15" customFormat="1" hidden="1" outlineLevel="1" x14ac:dyDescent="0.55000000000000004">
      <c r="A182" s="15">
        <f t="shared" si="91"/>
        <v>16</v>
      </c>
      <c r="B182"/>
      <c r="C182">
        <f>$F174</f>
        <v>0</v>
      </c>
      <c r="D182" s="1" t="str">
        <f t="shared" si="76"/>
        <v>T_EBITDAR - EBITDAR</v>
      </c>
      <c r="E182"/>
      <c r="F182" s="22" t="str">
        <f>_xll.EVDES(D182)</f>
        <v>#Error, no current connection.</v>
      </c>
      <c r="G182" s="17">
        <f ca="1">SUMIFS(OFFSET('BPC Data'!$F:$F,0,Summary!G$2),'BPC Data'!$E:$E,Summary!$D182,'BPC Data'!$B:$B,Summary!$C182)</f>
        <v>0</v>
      </c>
      <c r="H182" s="18">
        <f ca="1">SUMIFS(OFFSET('BPC Data'!$F:$F,0,Summary!H$2),'BPC Data'!$E:$E,Summary!$D182,'BPC Data'!$B:$B,Summary!$C182)</f>
        <v>0</v>
      </c>
      <c r="I182" s="17">
        <f ca="1">SUMIFS(OFFSET('BPC Data'!$F:$F,0,Summary!I$2),'BPC Data'!$E:$E,Summary!$D182,'BPC Data'!$B:$B,Summary!$C182)</f>
        <v>0</v>
      </c>
      <c r="J182" s="18">
        <f ca="1">SUMIFS(OFFSET('BPC Data'!$F:$F,0,Summary!J$2),'BPC Data'!$E:$E,Summary!$D182,'BPC Data'!$B:$B,Summary!$C182)</f>
        <v>0</v>
      </c>
      <c r="K182" s="17">
        <f ca="1">SUMIFS(OFFSET('BPC Data'!$F:$F,0,Summary!K$2),'BPC Data'!$E:$E,Summary!$D182,'BPC Data'!$B:$B,Summary!$C182)</f>
        <v>0</v>
      </c>
      <c r="L182" s="18">
        <f ca="1">SUMIFS(OFFSET('BPC Data'!$F:$F,0,Summary!L$2),'BPC Data'!$E:$E,Summary!$D182,'BPC Data'!$B:$B,Summary!$C182)</f>
        <v>0</v>
      </c>
      <c r="M182" s="17">
        <f ca="1">SUMIFS(OFFSET('BPC Data'!$F:$F,0,Summary!M$2),'BPC Data'!$E:$E,Summary!$D182,'BPC Data'!$B:$B,Summary!$C182)</f>
        <v>0</v>
      </c>
      <c r="N182" s="18">
        <f ca="1">SUMIFS(OFFSET('BPC Data'!$F:$F,0,Summary!N$2),'BPC Data'!$E:$E,Summary!$D182,'BPC Data'!$B:$B,Summary!$C182)</f>
        <v>0</v>
      </c>
      <c r="O182" s="17">
        <f ca="1">SUMIFS(OFFSET('BPC Data'!$F:$F,0,Summary!O$2),'BPC Data'!$E:$E,Summary!$D182,'BPC Data'!$B:$B,Summary!$C182)</f>
        <v>0</v>
      </c>
      <c r="P182" s="18">
        <f ca="1">SUMIFS(OFFSET('BPC Data'!$F:$F,0,Summary!P$2),'BPC Data'!$E:$E,Summary!$D182,'BPC Data'!$B:$B,Summary!$C182)</f>
        <v>0</v>
      </c>
      <c r="Q182" s="17">
        <f ca="1">SUMIFS(OFFSET('BPC Data'!$F:$F,0,Summary!Q$2),'BPC Data'!$E:$E,Summary!$D182,'BPC Data'!$B:$B,Summary!$C182)</f>
        <v>0</v>
      </c>
      <c r="R182" s="18">
        <f ca="1">SUMIFS(OFFSET('BPC Data'!$F:$F,0,Summary!R$2),'BPC Data'!$E:$E,Summary!$D182,'BPC Data'!$B:$B,Summary!$C182)</f>
        <v>0</v>
      </c>
      <c r="S182" s="64">
        <f t="shared" ca="1" si="75"/>
        <v>0</v>
      </c>
      <c r="T182" s="65"/>
      <c r="U182"/>
      <c r="V182"/>
      <c r="W182"/>
      <c r="X182"/>
      <c r="Y182"/>
      <c r="Z182"/>
      <c r="AA182"/>
      <c r="AB182"/>
    </row>
    <row r="183" spans="1:28" s="15" customFormat="1" hidden="1" outlineLevel="1" x14ac:dyDescent="0.55000000000000004">
      <c r="A183" s="15">
        <f t="shared" si="91"/>
        <v>16</v>
      </c>
      <c r="B183"/>
      <c r="C183">
        <f>$F174</f>
        <v>0</v>
      </c>
      <c r="D183" s="1" t="str">
        <f t="shared" si="76"/>
        <v>T_RENT_EXP - Tenant Rent Expense</v>
      </c>
      <c r="E183"/>
      <c r="F183" s="22" t="str">
        <f>_xll.EVDES(D183)</f>
        <v>#Error, no current connection.</v>
      </c>
      <c r="G183" s="17">
        <f ca="1">SUMIFS(OFFSET('BPC Data'!$F:$F,0,Summary!G$2),'BPC Data'!$E:$E,Summary!$D183,'BPC Data'!$B:$B,Summary!$C183)</f>
        <v>0</v>
      </c>
      <c r="H183" s="18">
        <f ca="1">SUMIFS(OFFSET('BPC Data'!$F:$F,0,Summary!H$2),'BPC Data'!$E:$E,Summary!$D183,'BPC Data'!$B:$B,Summary!$C183)</f>
        <v>0</v>
      </c>
      <c r="I183" s="17">
        <f ca="1">SUMIFS(OFFSET('BPC Data'!$F:$F,0,Summary!I$2),'BPC Data'!$E:$E,Summary!$D183,'BPC Data'!$B:$B,Summary!$C183)</f>
        <v>0</v>
      </c>
      <c r="J183" s="18">
        <f ca="1">SUMIFS(OFFSET('BPC Data'!$F:$F,0,Summary!J$2),'BPC Data'!$E:$E,Summary!$D183,'BPC Data'!$B:$B,Summary!$C183)</f>
        <v>0</v>
      </c>
      <c r="K183" s="17">
        <f ca="1">SUMIFS(OFFSET('BPC Data'!$F:$F,0,Summary!K$2),'BPC Data'!$E:$E,Summary!$D183,'BPC Data'!$B:$B,Summary!$C183)</f>
        <v>0</v>
      </c>
      <c r="L183" s="18">
        <f ca="1">SUMIFS(OFFSET('BPC Data'!$F:$F,0,Summary!L$2),'BPC Data'!$E:$E,Summary!$D183,'BPC Data'!$B:$B,Summary!$C183)</f>
        <v>0</v>
      </c>
      <c r="M183" s="17">
        <f ca="1">SUMIFS(OFFSET('BPC Data'!$F:$F,0,Summary!M$2),'BPC Data'!$E:$E,Summary!$D183,'BPC Data'!$B:$B,Summary!$C183)</f>
        <v>0</v>
      </c>
      <c r="N183" s="18">
        <f ca="1">SUMIFS(OFFSET('BPC Data'!$F:$F,0,Summary!N$2),'BPC Data'!$E:$E,Summary!$D183,'BPC Data'!$B:$B,Summary!$C183)</f>
        <v>0</v>
      </c>
      <c r="O183" s="17">
        <f ca="1">SUMIFS(OFFSET('BPC Data'!$F:$F,0,Summary!O$2),'BPC Data'!$E:$E,Summary!$D183,'BPC Data'!$B:$B,Summary!$C183)</f>
        <v>0</v>
      </c>
      <c r="P183" s="18">
        <f ca="1">SUMIFS(OFFSET('BPC Data'!$F:$F,0,Summary!P$2),'BPC Data'!$E:$E,Summary!$D183,'BPC Data'!$B:$B,Summary!$C183)</f>
        <v>0</v>
      </c>
      <c r="Q183" s="17">
        <f ca="1">SUMIFS(OFFSET('BPC Data'!$F:$F,0,Summary!Q$2),'BPC Data'!$E:$E,Summary!$D183,'BPC Data'!$B:$B,Summary!$C183)</f>
        <v>0</v>
      </c>
      <c r="R183" s="18">
        <f ca="1">SUMIFS(OFFSET('BPC Data'!$F:$F,0,Summary!R$2),'BPC Data'!$E:$E,Summary!$D183,'BPC Data'!$B:$B,Summary!$C183)</f>
        <v>0</v>
      </c>
      <c r="S183" s="64">
        <f t="shared" ca="1" si="75"/>
        <v>0</v>
      </c>
      <c r="T183" s="65"/>
      <c r="U183"/>
      <c r="V183"/>
      <c r="W183"/>
      <c r="X183"/>
      <c r="Y183"/>
      <c r="Z183"/>
      <c r="AA183"/>
      <c r="AB183"/>
    </row>
    <row r="184" spans="1:28" s="15" customFormat="1" hidden="1" outlineLevel="1" x14ac:dyDescent="0.55000000000000004">
      <c r="A184" s="15">
        <f t="shared" si="91"/>
        <v>16</v>
      </c>
      <c r="B184"/>
      <c r="C184"/>
      <c r="D184" s="1" t="str">
        <f t="shared" si="76"/>
        <v>x</v>
      </c>
      <c r="E184"/>
      <c r="F184" s="22" t="s">
        <v>0</v>
      </c>
      <c r="G184" s="12" t="e">
        <f t="shared" ref="G184:M184" ca="1" si="92">G182/G183</f>
        <v>#DIV/0!</v>
      </c>
      <c r="H184" s="4" t="e">
        <f t="shared" ca="1" si="92"/>
        <v>#DIV/0!</v>
      </c>
      <c r="I184" s="12" t="e">
        <f t="shared" ca="1" si="92"/>
        <v>#DIV/0!</v>
      </c>
      <c r="J184" s="4" t="e">
        <f t="shared" ca="1" si="92"/>
        <v>#DIV/0!</v>
      </c>
      <c r="K184" s="12" t="e">
        <f t="shared" ca="1" si="92"/>
        <v>#DIV/0!</v>
      </c>
      <c r="L184" s="4" t="e">
        <f t="shared" ca="1" si="92"/>
        <v>#DIV/0!</v>
      </c>
      <c r="M184" s="12" t="e">
        <f t="shared" ca="1" si="92"/>
        <v>#DIV/0!</v>
      </c>
      <c r="N184" s="4" t="e">
        <f t="shared" ref="N184:O184" ca="1" si="93">N182/N183</f>
        <v>#DIV/0!</v>
      </c>
      <c r="O184" s="12" t="e">
        <f t="shared" ca="1" si="93"/>
        <v>#DIV/0!</v>
      </c>
      <c r="P184" s="4" t="e">
        <f t="shared" ref="P184:Q184" ca="1" si="94">P182/P183</f>
        <v>#DIV/0!</v>
      </c>
      <c r="Q184" s="12" t="e">
        <f t="shared" ca="1" si="94"/>
        <v>#DIV/0!</v>
      </c>
      <c r="R184" s="4" t="e">
        <f t="shared" ref="R184" ca="1" si="95">R182/R183</f>
        <v>#DIV/0!</v>
      </c>
      <c r="S184" s="64" t="e">
        <f t="shared" ca="1" si="75"/>
        <v>#DIV/0!</v>
      </c>
      <c r="T184" s="65"/>
      <c r="U184"/>
      <c r="V184"/>
      <c r="W184"/>
      <c r="X184"/>
      <c r="Y184"/>
      <c r="Z184"/>
      <c r="AA184"/>
      <c r="AB184"/>
    </row>
    <row r="185" spans="1:28" s="15" customFormat="1" hidden="1" outlineLevel="1" x14ac:dyDescent="0.55000000000000004">
      <c r="A185" s="15">
        <f>IF(AND(D185&lt;&gt;"",C185=""),A184+1,A184)</f>
        <v>17</v>
      </c>
      <c r="B185" s="5"/>
      <c r="C185" s="5"/>
      <c r="D185" s="5" t="str">
        <f t="shared" si="76"/>
        <v>x</v>
      </c>
      <c r="E185" s="5"/>
      <c r="F185" s="21">
        <f>INDEX(PropertyList!$D:$D,MATCH(Summary!$A185,PropertyList!$C:$C,0))</f>
        <v>0</v>
      </c>
      <c r="G185" s="11"/>
      <c r="H185" s="5"/>
      <c r="I185" s="11"/>
      <c r="J185" s="5"/>
      <c r="K185" s="11"/>
      <c r="L185" s="5"/>
      <c r="M185" s="11"/>
      <c r="N185" s="5"/>
      <c r="O185" s="11"/>
      <c r="P185" s="5"/>
      <c r="Q185" s="11"/>
      <c r="R185" s="5"/>
      <c r="S185" s="64">
        <f t="shared" si="75"/>
        <v>0</v>
      </c>
      <c r="T185" s="65"/>
      <c r="U185"/>
      <c r="V185"/>
      <c r="W185"/>
      <c r="X185"/>
      <c r="Y185"/>
      <c r="Z185"/>
      <c r="AA185"/>
      <c r="AB185"/>
    </row>
    <row r="186" spans="1:28" s="15" customFormat="1" hidden="1" outlineLevel="1" x14ac:dyDescent="0.55000000000000004">
      <c r="A186" s="15">
        <f>IF(AND(F186&lt;&gt;"",D186=""),A185+1,A185)</f>
        <v>17</v>
      </c>
      <c r="C186">
        <f>$F185</f>
        <v>0</v>
      </c>
      <c r="D186" s="3" t="str">
        <f t="shared" si="76"/>
        <v>PAY_PAT_DAYS - Total Payor Patient Days</v>
      </c>
      <c r="F186" s="22" t="str">
        <f>_xll.EVDES(D186)</f>
        <v>#Error, no current connection.</v>
      </c>
      <c r="G186" s="17">
        <f ca="1">SUMIFS(OFFSET('BPC Data'!$F:$F,0,Summary!G$2),'BPC Data'!$E:$E,Summary!$D186,'BPC Data'!$B:$B,Summary!$C186)</f>
        <v>0</v>
      </c>
      <c r="H186" s="18">
        <f ca="1">SUMIFS(OFFSET('BPC Data'!$F:$F,0,Summary!H$2),'BPC Data'!$E:$E,Summary!$D186,'BPC Data'!$B:$B,Summary!$C186)</f>
        <v>0</v>
      </c>
      <c r="I186" s="17">
        <f ca="1">SUMIFS(OFFSET('BPC Data'!$F:$F,0,Summary!I$2),'BPC Data'!$E:$E,Summary!$D186,'BPC Data'!$B:$B,Summary!$C186)</f>
        <v>0</v>
      </c>
      <c r="J186" s="18">
        <f ca="1">SUMIFS(OFFSET('BPC Data'!$F:$F,0,Summary!J$2),'BPC Data'!$E:$E,Summary!$D186,'BPC Data'!$B:$B,Summary!$C186)</f>
        <v>0</v>
      </c>
      <c r="K186" s="17">
        <f ca="1">SUMIFS(OFFSET('BPC Data'!$F:$F,0,Summary!K$2),'BPC Data'!$E:$E,Summary!$D186,'BPC Data'!$B:$B,Summary!$C186)</f>
        <v>0</v>
      </c>
      <c r="L186" s="18">
        <f ca="1">SUMIFS(OFFSET('BPC Data'!$F:$F,0,Summary!L$2),'BPC Data'!$E:$E,Summary!$D186,'BPC Data'!$B:$B,Summary!$C186)</f>
        <v>0</v>
      </c>
      <c r="M186" s="17">
        <f ca="1">SUMIFS(OFFSET('BPC Data'!$F:$F,0,Summary!M$2),'BPC Data'!$E:$E,Summary!$D186,'BPC Data'!$B:$B,Summary!$C186)</f>
        <v>0</v>
      </c>
      <c r="N186" s="18">
        <f ca="1">SUMIFS(OFFSET('BPC Data'!$F:$F,0,Summary!N$2),'BPC Data'!$E:$E,Summary!$D186,'BPC Data'!$B:$B,Summary!$C186)</f>
        <v>0</v>
      </c>
      <c r="O186" s="17">
        <f ca="1">SUMIFS(OFFSET('BPC Data'!$F:$F,0,Summary!O$2),'BPC Data'!$E:$E,Summary!$D186,'BPC Data'!$B:$B,Summary!$C186)</f>
        <v>0</v>
      </c>
      <c r="P186" s="18">
        <f ca="1">SUMIFS(OFFSET('BPC Data'!$F:$F,0,Summary!P$2),'BPC Data'!$E:$E,Summary!$D186,'BPC Data'!$B:$B,Summary!$C186)</f>
        <v>0</v>
      </c>
      <c r="Q186" s="17">
        <f ca="1">SUMIFS(OFFSET('BPC Data'!$F:$F,0,Summary!Q$2),'BPC Data'!$E:$E,Summary!$D186,'BPC Data'!$B:$B,Summary!$C186)</f>
        <v>0</v>
      </c>
      <c r="R186" s="18">
        <f ca="1">SUMIFS(OFFSET('BPC Data'!$F:$F,0,Summary!R$2),'BPC Data'!$E:$E,Summary!$D186,'BPC Data'!$B:$B,Summary!$C186)</f>
        <v>0</v>
      </c>
      <c r="S186" s="64">
        <f t="shared" ca="1" si="75"/>
        <v>0</v>
      </c>
      <c r="T186" s="65"/>
      <c r="U186"/>
      <c r="V186"/>
      <c r="W186"/>
      <c r="X186"/>
      <c r="Y186"/>
      <c r="Z186"/>
      <c r="AA186"/>
      <c r="AB186"/>
    </row>
    <row r="187" spans="1:28" s="15" customFormat="1" hidden="1" outlineLevel="1" x14ac:dyDescent="0.55000000000000004">
      <c r="A187" s="15">
        <f t="shared" ref="A187:A195" si="96">IF(AND(F187&lt;&gt;"",D187=""),A186+1,A186)</f>
        <v>17</v>
      </c>
      <c r="C187">
        <f>$F185</f>
        <v>0</v>
      </c>
      <c r="D187" s="3" t="str">
        <f t="shared" si="76"/>
        <v>A_BEDS_TOTAL - Total Available Beds</v>
      </c>
      <c r="F187" s="22" t="str">
        <f>_xll.EVDES(D187)</f>
        <v>#Error, no current connection.</v>
      </c>
      <c r="G187" s="17">
        <f ca="1">SUMIFS(OFFSET('BPC Data'!$F:$F,0,Summary!G$2),'BPC Data'!$E:$E,Summary!$D187,'BPC Data'!$B:$B,Summary!$C187)</f>
        <v>0</v>
      </c>
      <c r="H187" s="18">
        <f ca="1">SUMIFS(OFFSET('BPC Data'!$F:$F,0,Summary!H$2),'BPC Data'!$E:$E,Summary!$D187,'BPC Data'!$B:$B,Summary!$C187)</f>
        <v>0</v>
      </c>
      <c r="I187" s="17">
        <f ca="1">SUMIFS(OFFSET('BPC Data'!$F:$F,0,Summary!I$2),'BPC Data'!$E:$E,Summary!$D187,'BPC Data'!$B:$B,Summary!$C187)</f>
        <v>0</v>
      </c>
      <c r="J187" s="18">
        <f ca="1">SUMIFS(OFFSET('BPC Data'!$F:$F,0,Summary!J$2),'BPC Data'!$E:$E,Summary!$D187,'BPC Data'!$B:$B,Summary!$C187)</f>
        <v>0</v>
      </c>
      <c r="K187" s="17">
        <f ca="1">SUMIFS(OFFSET('BPC Data'!$F:$F,0,Summary!K$2),'BPC Data'!$E:$E,Summary!$D187,'BPC Data'!$B:$B,Summary!$C187)</f>
        <v>0</v>
      </c>
      <c r="L187" s="18">
        <f ca="1">SUMIFS(OFFSET('BPC Data'!$F:$F,0,Summary!L$2),'BPC Data'!$E:$E,Summary!$D187,'BPC Data'!$B:$B,Summary!$C187)</f>
        <v>0</v>
      </c>
      <c r="M187" s="17">
        <f ca="1">SUMIFS(OFFSET('BPC Data'!$F:$F,0,Summary!M$2),'BPC Data'!$E:$E,Summary!$D187,'BPC Data'!$B:$B,Summary!$C187)</f>
        <v>0</v>
      </c>
      <c r="N187" s="18">
        <f ca="1">SUMIFS(OFFSET('BPC Data'!$F:$F,0,Summary!N$2),'BPC Data'!$E:$E,Summary!$D187,'BPC Data'!$B:$B,Summary!$C187)</f>
        <v>0</v>
      </c>
      <c r="O187" s="17">
        <f ca="1">SUMIFS(OFFSET('BPC Data'!$F:$F,0,Summary!O$2),'BPC Data'!$E:$E,Summary!$D187,'BPC Data'!$B:$B,Summary!$C187)</f>
        <v>0</v>
      </c>
      <c r="P187" s="18">
        <f ca="1">SUMIFS(OFFSET('BPC Data'!$F:$F,0,Summary!P$2),'BPC Data'!$E:$E,Summary!$D187,'BPC Data'!$B:$B,Summary!$C187)</f>
        <v>0</v>
      </c>
      <c r="Q187" s="17">
        <f ca="1">SUMIFS(OFFSET('BPC Data'!$F:$F,0,Summary!Q$2),'BPC Data'!$E:$E,Summary!$D187,'BPC Data'!$B:$B,Summary!$C187)</f>
        <v>0</v>
      </c>
      <c r="R187" s="18">
        <f ca="1">SUMIFS(OFFSET('BPC Data'!$F:$F,0,Summary!R$2),'BPC Data'!$E:$E,Summary!$D187,'BPC Data'!$B:$B,Summary!$C187)</f>
        <v>0</v>
      </c>
      <c r="S187" s="64">
        <f t="shared" ca="1" si="75"/>
        <v>0</v>
      </c>
      <c r="T187" s="65"/>
      <c r="U187"/>
      <c r="V187"/>
      <c r="W187"/>
      <c r="X187"/>
      <c r="Y187"/>
      <c r="Z187"/>
      <c r="AA187"/>
      <c r="AB187"/>
    </row>
    <row r="188" spans="1:28" s="15" customFormat="1" hidden="1" outlineLevel="1" x14ac:dyDescent="0.55000000000000004">
      <c r="A188" s="15">
        <f t="shared" si="96"/>
        <v>17</v>
      </c>
      <c r="B188"/>
      <c r="C188">
        <f>$F185</f>
        <v>0</v>
      </c>
      <c r="D188" s="3" t="str">
        <f t="shared" si="76"/>
        <v>T_REVENUES - Total Tenant Revenues</v>
      </c>
      <c r="E188"/>
      <c r="F188" s="22" t="str">
        <f>_xll.EVDES(D188)</f>
        <v>#Error, no current connection.</v>
      </c>
      <c r="G188" s="17">
        <f ca="1">SUMIFS(OFFSET('BPC Data'!$F:$F,0,Summary!G$2),'BPC Data'!$E:$E,Summary!$D188,'BPC Data'!$B:$B,Summary!$C188)</f>
        <v>0</v>
      </c>
      <c r="H188" s="18">
        <f ca="1">SUMIFS(OFFSET('BPC Data'!$F:$F,0,Summary!H$2),'BPC Data'!$E:$E,Summary!$D188,'BPC Data'!$B:$B,Summary!$C188)</f>
        <v>0</v>
      </c>
      <c r="I188" s="17">
        <f ca="1">SUMIFS(OFFSET('BPC Data'!$F:$F,0,Summary!I$2),'BPC Data'!$E:$E,Summary!$D188,'BPC Data'!$B:$B,Summary!$C188)</f>
        <v>0</v>
      </c>
      <c r="J188" s="18">
        <f ca="1">SUMIFS(OFFSET('BPC Data'!$F:$F,0,Summary!J$2),'BPC Data'!$E:$E,Summary!$D188,'BPC Data'!$B:$B,Summary!$C188)</f>
        <v>0</v>
      </c>
      <c r="K188" s="17">
        <f ca="1">SUMIFS(OFFSET('BPC Data'!$F:$F,0,Summary!K$2),'BPC Data'!$E:$E,Summary!$D188,'BPC Data'!$B:$B,Summary!$C188)</f>
        <v>0</v>
      </c>
      <c r="L188" s="18">
        <f ca="1">SUMIFS(OFFSET('BPC Data'!$F:$F,0,Summary!L$2),'BPC Data'!$E:$E,Summary!$D188,'BPC Data'!$B:$B,Summary!$C188)</f>
        <v>0</v>
      </c>
      <c r="M188" s="17">
        <f ca="1">SUMIFS(OFFSET('BPC Data'!$F:$F,0,Summary!M$2),'BPC Data'!$E:$E,Summary!$D188,'BPC Data'!$B:$B,Summary!$C188)</f>
        <v>0</v>
      </c>
      <c r="N188" s="18">
        <f ca="1">SUMIFS(OFFSET('BPC Data'!$F:$F,0,Summary!N$2),'BPC Data'!$E:$E,Summary!$D188,'BPC Data'!$B:$B,Summary!$C188)</f>
        <v>0</v>
      </c>
      <c r="O188" s="17">
        <f ca="1">SUMIFS(OFFSET('BPC Data'!$F:$F,0,Summary!O$2),'BPC Data'!$E:$E,Summary!$D188,'BPC Data'!$B:$B,Summary!$C188)</f>
        <v>0</v>
      </c>
      <c r="P188" s="18">
        <f ca="1">SUMIFS(OFFSET('BPC Data'!$F:$F,0,Summary!P$2),'BPC Data'!$E:$E,Summary!$D188,'BPC Data'!$B:$B,Summary!$C188)</f>
        <v>0</v>
      </c>
      <c r="Q188" s="17">
        <f ca="1">SUMIFS(OFFSET('BPC Data'!$F:$F,0,Summary!Q$2),'BPC Data'!$E:$E,Summary!$D188,'BPC Data'!$B:$B,Summary!$C188)</f>
        <v>0</v>
      </c>
      <c r="R188" s="18">
        <f ca="1">SUMIFS(OFFSET('BPC Data'!$F:$F,0,Summary!R$2),'BPC Data'!$E:$E,Summary!$D188,'BPC Data'!$B:$B,Summary!$C188)</f>
        <v>0</v>
      </c>
      <c r="S188" s="64">
        <f t="shared" ca="1" si="75"/>
        <v>0</v>
      </c>
      <c r="T188" s="65"/>
      <c r="U188"/>
      <c r="V188"/>
      <c r="W188"/>
      <c r="X188"/>
      <c r="Y188"/>
      <c r="Z188"/>
      <c r="AA188"/>
      <c r="AB188"/>
    </row>
    <row r="189" spans="1:28" s="15" customFormat="1" hidden="1" outlineLevel="1" x14ac:dyDescent="0.55000000000000004">
      <c r="A189" s="15">
        <f t="shared" si="96"/>
        <v>17</v>
      </c>
      <c r="B189"/>
      <c r="C189">
        <f>$F185</f>
        <v>0</v>
      </c>
      <c r="D189" s="3" t="str">
        <f t="shared" si="76"/>
        <v>T_OPEX - Tenant Operating Expenses</v>
      </c>
      <c r="E189"/>
      <c r="F189" s="22" t="str">
        <f>_xll.EVDES(D189)</f>
        <v>#Error, no current connection.</v>
      </c>
      <c r="G189" s="17">
        <f ca="1">SUMIFS(OFFSET('BPC Data'!$F:$F,0,Summary!G$2),'BPC Data'!$E:$E,Summary!$D189,'BPC Data'!$B:$B,Summary!$C189)</f>
        <v>0</v>
      </c>
      <c r="H189" s="18">
        <f ca="1">SUMIFS(OFFSET('BPC Data'!$F:$F,0,Summary!H$2),'BPC Data'!$E:$E,Summary!$D189,'BPC Data'!$B:$B,Summary!$C189)</f>
        <v>0</v>
      </c>
      <c r="I189" s="17">
        <f ca="1">SUMIFS(OFFSET('BPC Data'!$F:$F,0,Summary!I$2),'BPC Data'!$E:$E,Summary!$D189,'BPC Data'!$B:$B,Summary!$C189)</f>
        <v>0</v>
      </c>
      <c r="J189" s="18">
        <f ca="1">SUMIFS(OFFSET('BPC Data'!$F:$F,0,Summary!J$2),'BPC Data'!$E:$E,Summary!$D189,'BPC Data'!$B:$B,Summary!$C189)</f>
        <v>0</v>
      </c>
      <c r="K189" s="17">
        <f ca="1">SUMIFS(OFFSET('BPC Data'!$F:$F,0,Summary!K$2),'BPC Data'!$E:$E,Summary!$D189,'BPC Data'!$B:$B,Summary!$C189)</f>
        <v>0</v>
      </c>
      <c r="L189" s="18">
        <f ca="1">SUMIFS(OFFSET('BPC Data'!$F:$F,0,Summary!L$2),'BPC Data'!$E:$E,Summary!$D189,'BPC Data'!$B:$B,Summary!$C189)</f>
        <v>0</v>
      </c>
      <c r="M189" s="17">
        <f ca="1">SUMIFS(OFFSET('BPC Data'!$F:$F,0,Summary!M$2),'BPC Data'!$E:$E,Summary!$D189,'BPC Data'!$B:$B,Summary!$C189)</f>
        <v>0</v>
      </c>
      <c r="N189" s="18">
        <f ca="1">SUMIFS(OFFSET('BPC Data'!$F:$F,0,Summary!N$2),'BPC Data'!$E:$E,Summary!$D189,'BPC Data'!$B:$B,Summary!$C189)</f>
        <v>0</v>
      </c>
      <c r="O189" s="17">
        <f ca="1">SUMIFS(OFFSET('BPC Data'!$F:$F,0,Summary!O$2),'BPC Data'!$E:$E,Summary!$D189,'BPC Data'!$B:$B,Summary!$C189)</f>
        <v>0</v>
      </c>
      <c r="P189" s="18">
        <f ca="1">SUMIFS(OFFSET('BPC Data'!$F:$F,0,Summary!P$2),'BPC Data'!$E:$E,Summary!$D189,'BPC Data'!$B:$B,Summary!$C189)</f>
        <v>0</v>
      </c>
      <c r="Q189" s="17">
        <f ca="1">SUMIFS(OFFSET('BPC Data'!$F:$F,0,Summary!Q$2),'BPC Data'!$E:$E,Summary!$D189,'BPC Data'!$B:$B,Summary!$C189)</f>
        <v>0</v>
      </c>
      <c r="R189" s="18">
        <f ca="1">SUMIFS(OFFSET('BPC Data'!$F:$F,0,Summary!R$2),'BPC Data'!$E:$E,Summary!$D189,'BPC Data'!$B:$B,Summary!$C189)</f>
        <v>0</v>
      </c>
      <c r="S189" s="64">
        <f t="shared" ca="1" si="75"/>
        <v>0</v>
      </c>
      <c r="T189" s="65"/>
      <c r="U189"/>
      <c r="V189"/>
      <c r="W189"/>
      <c r="X189"/>
      <c r="Y189"/>
      <c r="Z189"/>
      <c r="AA189"/>
      <c r="AB189"/>
    </row>
    <row r="190" spans="1:28" s="15" customFormat="1" hidden="1" outlineLevel="1" x14ac:dyDescent="0.55000000000000004">
      <c r="A190" s="15">
        <f t="shared" si="96"/>
        <v>17</v>
      </c>
      <c r="B190"/>
      <c r="C190">
        <f>$F185</f>
        <v>0</v>
      </c>
      <c r="D190" s="3" t="str">
        <f t="shared" si="76"/>
        <v>T_BAD_DEBT - Tenant Bad Debt Expense</v>
      </c>
      <c r="E190"/>
      <c r="F190" s="22" t="str">
        <f>_xll.EVDES(D190)</f>
        <v>#Error, no current connection.</v>
      </c>
      <c r="G190" s="17">
        <f ca="1">SUMIFS(OFFSET('BPC Data'!$F:$F,0,Summary!G$2),'BPC Data'!$E:$E,Summary!$D190,'BPC Data'!$B:$B,Summary!$C190)</f>
        <v>0</v>
      </c>
      <c r="H190" s="18">
        <f ca="1">SUMIFS(OFFSET('BPC Data'!$F:$F,0,Summary!H$2),'BPC Data'!$E:$E,Summary!$D190,'BPC Data'!$B:$B,Summary!$C190)</f>
        <v>0</v>
      </c>
      <c r="I190" s="17">
        <f ca="1">SUMIFS(OFFSET('BPC Data'!$F:$F,0,Summary!I$2),'BPC Data'!$E:$E,Summary!$D190,'BPC Data'!$B:$B,Summary!$C190)</f>
        <v>0</v>
      </c>
      <c r="J190" s="18">
        <f ca="1">SUMIFS(OFFSET('BPC Data'!$F:$F,0,Summary!J$2),'BPC Data'!$E:$E,Summary!$D190,'BPC Data'!$B:$B,Summary!$C190)</f>
        <v>0</v>
      </c>
      <c r="K190" s="17">
        <f ca="1">SUMIFS(OFFSET('BPC Data'!$F:$F,0,Summary!K$2),'BPC Data'!$E:$E,Summary!$D190,'BPC Data'!$B:$B,Summary!$C190)</f>
        <v>0</v>
      </c>
      <c r="L190" s="18">
        <f ca="1">SUMIFS(OFFSET('BPC Data'!$F:$F,0,Summary!L$2),'BPC Data'!$E:$E,Summary!$D190,'BPC Data'!$B:$B,Summary!$C190)</f>
        <v>0</v>
      </c>
      <c r="M190" s="17">
        <f ca="1">SUMIFS(OFFSET('BPC Data'!$F:$F,0,Summary!M$2),'BPC Data'!$E:$E,Summary!$D190,'BPC Data'!$B:$B,Summary!$C190)</f>
        <v>0</v>
      </c>
      <c r="N190" s="18">
        <f ca="1">SUMIFS(OFFSET('BPC Data'!$F:$F,0,Summary!N$2),'BPC Data'!$E:$E,Summary!$D190,'BPC Data'!$B:$B,Summary!$C190)</f>
        <v>0</v>
      </c>
      <c r="O190" s="17">
        <f ca="1">SUMIFS(OFFSET('BPC Data'!$F:$F,0,Summary!O$2),'BPC Data'!$E:$E,Summary!$D190,'BPC Data'!$B:$B,Summary!$C190)</f>
        <v>0</v>
      </c>
      <c r="P190" s="18">
        <f ca="1">SUMIFS(OFFSET('BPC Data'!$F:$F,0,Summary!P$2),'BPC Data'!$E:$E,Summary!$D190,'BPC Data'!$B:$B,Summary!$C190)</f>
        <v>0</v>
      </c>
      <c r="Q190" s="17">
        <f ca="1">SUMIFS(OFFSET('BPC Data'!$F:$F,0,Summary!Q$2),'BPC Data'!$E:$E,Summary!$D190,'BPC Data'!$B:$B,Summary!$C190)</f>
        <v>0</v>
      </c>
      <c r="R190" s="18">
        <f ca="1">SUMIFS(OFFSET('BPC Data'!$F:$F,0,Summary!R$2),'BPC Data'!$E:$E,Summary!$D190,'BPC Data'!$B:$B,Summary!$C190)</f>
        <v>0</v>
      </c>
      <c r="S190" s="64">
        <f t="shared" ca="1" si="75"/>
        <v>0</v>
      </c>
      <c r="T190" s="65"/>
      <c r="U190"/>
      <c r="V190"/>
      <c r="W190"/>
      <c r="X190"/>
      <c r="Y190"/>
      <c r="Z190"/>
      <c r="AA190"/>
      <c r="AB190"/>
    </row>
    <row r="191" spans="1:28" s="15" customFormat="1" hidden="1" outlineLevel="1" x14ac:dyDescent="0.55000000000000004">
      <c r="A191" s="15">
        <f t="shared" si="96"/>
        <v>17</v>
      </c>
      <c r="B191"/>
      <c r="C191">
        <f>$F185</f>
        <v>0</v>
      </c>
      <c r="D191" s="2" t="str">
        <f t="shared" si="76"/>
        <v>T_EBITDARM - EBITDARM</v>
      </c>
      <c r="E191"/>
      <c r="F191" s="22" t="str">
        <f>_xll.EVDES(D191)</f>
        <v>#Error, no current connection.</v>
      </c>
      <c r="G191" s="17">
        <f ca="1">SUMIFS(OFFSET('BPC Data'!$F:$F,0,Summary!G$2),'BPC Data'!$E:$E,Summary!$D191,'BPC Data'!$B:$B,Summary!$C191)</f>
        <v>0</v>
      </c>
      <c r="H191" s="18">
        <f ca="1">SUMIFS(OFFSET('BPC Data'!$F:$F,0,Summary!H$2),'BPC Data'!$E:$E,Summary!$D191,'BPC Data'!$B:$B,Summary!$C191)</f>
        <v>0</v>
      </c>
      <c r="I191" s="17">
        <f ca="1">SUMIFS(OFFSET('BPC Data'!$F:$F,0,Summary!I$2),'BPC Data'!$E:$E,Summary!$D191,'BPC Data'!$B:$B,Summary!$C191)</f>
        <v>0</v>
      </c>
      <c r="J191" s="18">
        <f ca="1">SUMIFS(OFFSET('BPC Data'!$F:$F,0,Summary!J$2),'BPC Data'!$E:$E,Summary!$D191,'BPC Data'!$B:$B,Summary!$C191)</f>
        <v>0</v>
      </c>
      <c r="K191" s="17">
        <f ca="1">SUMIFS(OFFSET('BPC Data'!$F:$F,0,Summary!K$2),'BPC Data'!$E:$E,Summary!$D191,'BPC Data'!$B:$B,Summary!$C191)</f>
        <v>0</v>
      </c>
      <c r="L191" s="18">
        <f ca="1">SUMIFS(OFFSET('BPC Data'!$F:$F,0,Summary!L$2),'BPC Data'!$E:$E,Summary!$D191,'BPC Data'!$B:$B,Summary!$C191)</f>
        <v>0</v>
      </c>
      <c r="M191" s="17">
        <f ca="1">SUMIFS(OFFSET('BPC Data'!$F:$F,0,Summary!M$2),'BPC Data'!$E:$E,Summary!$D191,'BPC Data'!$B:$B,Summary!$C191)</f>
        <v>0</v>
      </c>
      <c r="N191" s="18">
        <f ca="1">SUMIFS(OFFSET('BPC Data'!$F:$F,0,Summary!N$2),'BPC Data'!$E:$E,Summary!$D191,'BPC Data'!$B:$B,Summary!$C191)</f>
        <v>0</v>
      </c>
      <c r="O191" s="17">
        <f ca="1">SUMIFS(OFFSET('BPC Data'!$F:$F,0,Summary!O$2),'BPC Data'!$E:$E,Summary!$D191,'BPC Data'!$B:$B,Summary!$C191)</f>
        <v>0</v>
      </c>
      <c r="P191" s="18">
        <f ca="1">SUMIFS(OFFSET('BPC Data'!$F:$F,0,Summary!P$2),'BPC Data'!$E:$E,Summary!$D191,'BPC Data'!$B:$B,Summary!$C191)</f>
        <v>0</v>
      </c>
      <c r="Q191" s="17">
        <f ca="1">SUMIFS(OFFSET('BPC Data'!$F:$F,0,Summary!Q$2),'BPC Data'!$E:$E,Summary!$D191,'BPC Data'!$B:$B,Summary!$C191)</f>
        <v>0</v>
      </c>
      <c r="R191" s="18">
        <f ca="1">SUMIFS(OFFSET('BPC Data'!$F:$F,0,Summary!R$2),'BPC Data'!$E:$E,Summary!$D191,'BPC Data'!$B:$B,Summary!$C191)</f>
        <v>0</v>
      </c>
      <c r="S191" s="64">
        <f t="shared" ca="1" si="75"/>
        <v>0</v>
      </c>
      <c r="T191" s="65"/>
      <c r="U191"/>
      <c r="V191"/>
      <c r="W191"/>
      <c r="X191"/>
      <c r="Y191"/>
      <c r="Z191"/>
      <c r="AA191"/>
      <c r="AB191"/>
    </row>
    <row r="192" spans="1:28" s="15" customFormat="1" hidden="1" outlineLevel="1" x14ac:dyDescent="0.55000000000000004">
      <c r="A192" s="15">
        <f t="shared" si="96"/>
        <v>17</v>
      </c>
      <c r="B192"/>
      <c r="C192">
        <f>$F185</f>
        <v>0</v>
      </c>
      <c r="D192" s="2" t="str">
        <f t="shared" si="76"/>
        <v>T_MGMT_FEE - Tenant Management Fee - Actual</v>
      </c>
      <c r="E192"/>
      <c r="F192" s="22" t="str">
        <f>_xll.EVDES(D192)</f>
        <v>#Error, no current connection.</v>
      </c>
      <c r="G192" s="17">
        <f ca="1">SUMIFS(OFFSET('BPC Data'!$F:$F,0,Summary!G$2),'BPC Data'!$E:$E,Summary!$D192,'BPC Data'!$B:$B,Summary!$C192)</f>
        <v>0</v>
      </c>
      <c r="H192" s="18">
        <f ca="1">SUMIFS(OFFSET('BPC Data'!$F:$F,0,Summary!H$2),'BPC Data'!$E:$E,Summary!$D192,'BPC Data'!$B:$B,Summary!$C192)</f>
        <v>0</v>
      </c>
      <c r="I192" s="17">
        <f ca="1">SUMIFS(OFFSET('BPC Data'!$F:$F,0,Summary!I$2),'BPC Data'!$E:$E,Summary!$D192,'BPC Data'!$B:$B,Summary!$C192)</f>
        <v>0</v>
      </c>
      <c r="J192" s="18">
        <f ca="1">SUMIFS(OFFSET('BPC Data'!$F:$F,0,Summary!J$2),'BPC Data'!$E:$E,Summary!$D192,'BPC Data'!$B:$B,Summary!$C192)</f>
        <v>0</v>
      </c>
      <c r="K192" s="17">
        <f ca="1">SUMIFS(OFFSET('BPC Data'!$F:$F,0,Summary!K$2),'BPC Data'!$E:$E,Summary!$D192,'BPC Data'!$B:$B,Summary!$C192)</f>
        <v>0</v>
      </c>
      <c r="L192" s="18">
        <f ca="1">SUMIFS(OFFSET('BPC Data'!$F:$F,0,Summary!L$2),'BPC Data'!$E:$E,Summary!$D192,'BPC Data'!$B:$B,Summary!$C192)</f>
        <v>0</v>
      </c>
      <c r="M192" s="17">
        <f ca="1">SUMIFS(OFFSET('BPC Data'!$F:$F,0,Summary!M$2),'BPC Data'!$E:$E,Summary!$D192,'BPC Data'!$B:$B,Summary!$C192)</f>
        <v>0</v>
      </c>
      <c r="N192" s="18">
        <f ca="1">SUMIFS(OFFSET('BPC Data'!$F:$F,0,Summary!N$2),'BPC Data'!$E:$E,Summary!$D192,'BPC Data'!$B:$B,Summary!$C192)</f>
        <v>0</v>
      </c>
      <c r="O192" s="17">
        <f ca="1">SUMIFS(OFFSET('BPC Data'!$F:$F,0,Summary!O$2),'BPC Data'!$E:$E,Summary!$D192,'BPC Data'!$B:$B,Summary!$C192)</f>
        <v>0</v>
      </c>
      <c r="P192" s="18">
        <f ca="1">SUMIFS(OFFSET('BPC Data'!$F:$F,0,Summary!P$2),'BPC Data'!$E:$E,Summary!$D192,'BPC Data'!$B:$B,Summary!$C192)</f>
        <v>0</v>
      </c>
      <c r="Q192" s="17">
        <f ca="1">SUMIFS(OFFSET('BPC Data'!$F:$F,0,Summary!Q$2),'BPC Data'!$E:$E,Summary!$D192,'BPC Data'!$B:$B,Summary!$C192)</f>
        <v>0</v>
      </c>
      <c r="R192" s="18">
        <f ca="1">SUMIFS(OFFSET('BPC Data'!$F:$F,0,Summary!R$2),'BPC Data'!$E:$E,Summary!$D192,'BPC Data'!$B:$B,Summary!$C192)</f>
        <v>0</v>
      </c>
      <c r="S192" s="64">
        <f t="shared" ca="1" si="75"/>
        <v>0</v>
      </c>
      <c r="T192" s="65"/>
      <c r="U192"/>
      <c r="V192"/>
      <c r="W192"/>
      <c r="X192"/>
      <c r="Y192"/>
      <c r="Z192"/>
      <c r="AA192"/>
      <c r="AB192"/>
    </row>
    <row r="193" spans="1:28" s="15" customFormat="1" hidden="1" outlineLevel="1" x14ac:dyDescent="0.55000000000000004">
      <c r="A193" s="15">
        <f t="shared" si="96"/>
        <v>17</v>
      </c>
      <c r="B193"/>
      <c r="C193">
        <f>$F185</f>
        <v>0</v>
      </c>
      <c r="D193" s="1" t="str">
        <f t="shared" si="76"/>
        <v>T_EBITDAR - EBITDAR</v>
      </c>
      <c r="E193"/>
      <c r="F193" s="22" t="str">
        <f>_xll.EVDES(D193)</f>
        <v>#Error, no current connection.</v>
      </c>
      <c r="G193" s="17">
        <f ca="1">SUMIFS(OFFSET('BPC Data'!$F:$F,0,Summary!G$2),'BPC Data'!$E:$E,Summary!$D193,'BPC Data'!$B:$B,Summary!$C193)</f>
        <v>0</v>
      </c>
      <c r="H193" s="18">
        <f ca="1">SUMIFS(OFFSET('BPC Data'!$F:$F,0,Summary!H$2),'BPC Data'!$E:$E,Summary!$D193,'BPC Data'!$B:$B,Summary!$C193)</f>
        <v>0</v>
      </c>
      <c r="I193" s="17">
        <f ca="1">SUMIFS(OFFSET('BPC Data'!$F:$F,0,Summary!I$2),'BPC Data'!$E:$E,Summary!$D193,'BPC Data'!$B:$B,Summary!$C193)</f>
        <v>0</v>
      </c>
      <c r="J193" s="18">
        <f ca="1">SUMIFS(OFFSET('BPC Data'!$F:$F,0,Summary!J$2),'BPC Data'!$E:$E,Summary!$D193,'BPC Data'!$B:$B,Summary!$C193)</f>
        <v>0</v>
      </c>
      <c r="K193" s="17">
        <f ca="1">SUMIFS(OFFSET('BPC Data'!$F:$F,0,Summary!K$2),'BPC Data'!$E:$E,Summary!$D193,'BPC Data'!$B:$B,Summary!$C193)</f>
        <v>0</v>
      </c>
      <c r="L193" s="18">
        <f ca="1">SUMIFS(OFFSET('BPC Data'!$F:$F,0,Summary!L$2),'BPC Data'!$E:$E,Summary!$D193,'BPC Data'!$B:$B,Summary!$C193)</f>
        <v>0</v>
      </c>
      <c r="M193" s="17">
        <f ca="1">SUMIFS(OFFSET('BPC Data'!$F:$F,0,Summary!M$2),'BPC Data'!$E:$E,Summary!$D193,'BPC Data'!$B:$B,Summary!$C193)</f>
        <v>0</v>
      </c>
      <c r="N193" s="18">
        <f ca="1">SUMIFS(OFFSET('BPC Data'!$F:$F,0,Summary!N$2),'BPC Data'!$E:$E,Summary!$D193,'BPC Data'!$B:$B,Summary!$C193)</f>
        <v>0</v>
      </c>
      <c r="O193" s="17">
        <f ca="1">SUMIFS(OFFSET('BPC Data'!$F:$F,0,Summary!O$2),'BPC Data'!$E:$E,Summary!$D193,'BPC Data'!$B:$B,Summary!$C193)</f>
        <v>0</v>
      </c>
      <c r="P193" s="18">
        <f ca="1">SUMIFS(OFFSET('BPC Data'!$F:$F,0,Summary!P$2),'BPC Data'!$E:$E,Summary!$D193,'BPC Data'!$B:$B,Summary!$C193)</f>
        <v>0</v>
      </c>
      <c r="Q193" s="17">
        <f ca="1">SUMIFS(OFFSET('BPC Data'!$F:$F,0,Summary!Q$2),'BPC Data'!$E:$E,Summary!$D193,'BPC Data'!$B:$B,Summary!$C193)</f>
        <v>0</v>
      </c>
      <c r="R193" s="18">
        <f ca="1">SUMIFS(OFFSET('BPC Data'!$F:$F,0,Summary!R$2),'BPC Data'!$E:$E,Summary!$D193,'BPC Data'!$B:$B,Summary!$C193)</f>
        <v>0</v>
      </c>
      <c r="S193" s="64">
        <f t="shared" ca="1" si="75"/>
        <v>0</v>
      </c>
      <c r="T193" s="65"/>
      <c r="U193"/>
      <c r="V193"/>
      <c r="W193"/>
      <c r="X193"/>
      <c r="Y193"/>
      <c r="Z193"/>
      <c r="AA193"/>
      <c r="AB193"/>
    </row>
    <row r="194" spans="1:28" s="15" customFormat="1" hidden="1" outlineLevel="1" x14ac:dyDescent="0.55000000000000004">
      <c r="A194" s="15">
        <f t="shared" si="96"/>
        <v>17</v>
      </c>
      <c r="B194"/>
      <c r="C194">
        <f>$F185</f>
        <v>0</v>
      </c>
      <c r="D194" s="1" t="str">
        <f t="shared" si="76"/>
        <v>T_RENT_EXP - Tenant Rent Expense</v>
      </c>
      <c r="E194"/>
      <c r="F194" s="22" t="str">
        <f>_xll.EVDES(D194)</f>
        <v>#Error, no current connection.</v>
      </c>
      <c r="G194" s="17">
        <f ca="1">SUMIFS(OFFSET('BPC Data'!$F:$F,0,Summary!G$2),'BPC Data'!$E:$E,Summary!$D194,'BPC Data'!$B:$B,Summary!$C194)</f>
        <v>0</v>
      </c>
      <c r="H194" s="18">
        <f ca="1">SUMIFS(OFFSET('BPC Data'!$F:$F,0,Summary!H$2),'BPC Data'!$E:$E,Summary!$D194,'BPC Data'!$B:$B,Summary!$C194)</f>
        <v>0</v>
      </c>
      <c r="I194" s="17">
        <f ca="1">SUMIFS(OFFSET('BPC Data'!$F:$F,0,Summary!I$2),'BPC Data'!$E:$E,Summary!$D194,'BPC Data'!$B:$B,Summary!$C194)</f>
        <v>0</v>
      </c>
      <c r="J194" s="18">
        <f ca="1">SUMIFS(OFFSET('BPC Data'!$F:$F,0,Summary!J$2),'BPC Data'!$E:$E,Summary!$D194,'BPC Data'!$B:$B,Summary!$C194)</f>
        <v>0</v>
      </c>
      <c r="K194" s="17">
        <f ca="1">SUMIFS(OFFSET('BPC Data'!$F:$F,0,Summary!K$2),'BPC Data'!$E:$E,Summary!$D194,'BPC Data'!$B:$B,Summary!$C194)</f>
        <v>0</v>
      </c>
      <c r="L194" s="18">
        <f ca="1">SUMIFS(OFFSET('BPC Data'!$F:$F,0,Summary!L$2),'BPC Data'!$E:$E,Summary!$D194,'BPC Data'!$B:$B,Summary!$C194)</f>
        <v>0</v>
      </c>
      <c r="M194" s="17">
        <f ca="1">SUMIFS(OFFSET('BPC Data'!$F:$F,0,Summary!M$2),'BPC Data'!$E:$E,Summary!$D194,'BPC Data'!$B:$B,Summary!$C194)</f>
        <v>0</v>
      </c>
      <c r="N194" s="18">
        <f ca="1">SUMIFS(OFFSET('BPC Data'!$F:$F,0,Summary!N$2),'BPC Data'!$E:$E,Summary!$D194,'BPC Data'!$B:$B,Summary!$C194)</f>
        <v>0</v>
      </c>
      <c r="O194" s="17">
        <f ca="1">SUMIFS(OFFSET('BPC Data'!$F:$F,0,Summary!O$2),'BPC Data'!$E:$E,Summary!$D194,'BPC Data'!$B:$B,Summary!$C194)</f>
        <v>0</v>
      </c>
      <c r="P194" s="18">
        <f ca="1">SUMIFS(OFFSET('BPC Data'!$F:$F,0,Summary!P$2),'BPC Data'!$E:$E,Summary!$D194,'BPC Data'!$B:$B,Summary!$C194)</f>
        <v>0</v>
      </c>
      <c r="Q194" s="17">
        <f ca="1">SUMIFS(OFFSET('BPC Data'!$F:$F,0,Summary!Q$2),'BPC Data'!$E:$E,Summary!$D194,'BPC Data'!$B:$B,Summary!$C194)</f>
        <v>0</v>
      </c>
      <c r="R194" s="18">
        <f ca="1">SUMIFS(OFFSET('BPC Data'!$F:$F,0,Summary!R$2),'BPC Data'!$E:$E,Summary!$D194,'BPC Data'!$B:$B,Summary!$C194)</f>
        <v>0</v>
      </c>
      <c r="S194" s="64">
        <f t="shared" ca="1" si="75"/>
        <v>0</v>
      </c>
      <c r="T194" s="65"/>
      <c r="U194"/>
      <c r="V194"/>
      <c r="W194"/>
      <c r="X194"/>
      <c r="Y194"/>
      <c r="Z194"/>
      <c r="AA194"/>
      <c r="AB194"/>
    </row>
    <row r="195" spans="1:28" s="15" customFormat="1" hidden="1" outlineLevel="1" x14ac:dyDescent="0.55000000000000004">
      <c r="A195" s="15">
        <f t="shared" si="96"/>
        <v>17</v>
      </c>
      <c r="B195"/>
      <c r="C195"/>
      <c r="D195" s="1" t="str">
        <f t="shared" si="76"/>
        <v>x</v>
      </c>
      <c r="E195"/>
      <c r="F195" s="22" t="s">
        <v>0</v>
      </c>
      <c r="G195" s="12" t="e">
        <f t="shared" ref="G195:M195" ca="1" si="97">G193/G194</f>
        <v>#DIV/0!</v>
      </c>
      <c r="H195" s="4" t="e">
        <f t="shared" ca="1" si="97"/>
        <v>#DIV/0!</v>
      </c>
      <c r="I195" s="12" t="e">
        <f t="shared" ca="1" si="97"/>
        <v>#DIV/0!</v>
      </c>
      <c r="J195" s="4" t="e">
        <f t="shared" ca="1" si="97"/>
        <v>#DIV/0!</v>
      </c>
      <c r="K195" s="12" t="e">
        <f t="shared" ca="1" si="97"/>
        <v>#DIV/0!</v>
      </c>
      <c r="L195" s="4" t="e">
        <f t="shared" ca="1" si="97"/>
        <v>#DIV/0!</v>
      </c>
      <c r="M195" s="12" t="e">
        <f t="shared" ca="1" si="97"/>
        <v>#DIV/0!</v>
      </c>
      <c r="N195" s="4" t="e">
        <f t="shared" ref="N195:O195" ca="1" si="98">N193/N194</f>
        <v>#DIV/0!</v>
      </c>
      <c r="O195" s="12" t="e">
        <f t="shared" ca="1" si="98"/>
        <v>#DIV/0!</v>
      </c>
      <c r="P195" s="4" t="e">
        <f t="shared" ref="P195:Q195" ca="1" si="99">P193/P194</f>
        <v>#DIV/0!</v>
      </c>
      <c r="Q195" s="12" t="e">
        <f t="shared" ca="1" si="99"/>
        <v>#DIV/0!</v>
      </c>
      <c r="R195" s="4" t="e">
        <f t="shared" ref="R195" ca="1" si="100">R193/R194</f>
        <v>#DIV/0!</v>
      </c>
      <c r="S195" s="64" t="e">
        <f t="shared" ca="1" si="75"/>
        <v>#DIV/0!</v>
      </c>
      <c r="T195" s="65"/>
      <c r="U195"/>
      <c r="V195"/>
      <c r="W195"/>
      <c r="X195"/>
      <c r="Y195"/>
      <c r="Z195"/>
      <c r="AA195"/>
      <c r="AB195"/>
    </row>
    <row r="196" spans="1:28" s="15" customFormat="1" hidden="1" outlineLevel="1" x14ac:dyDescent="0.55000000000000004">
      <c r="A196" s="15">
        <f>IF(AND(D196&lt;&gt;"",C196=""),A195+1,A195)</f>
        <v>18</v>
      </c>
      <c r="B196" s="5"/>
      <c r="C196" s="5"/>
      <c r="D196" s="5" t="str">
        <f t="shared" si="76"/>
        <v>x</v>
      </c>
      <c r="E196" s="5"/>
      <c r="F196" s="21">
        <f>INDEX(PropertyList!$D:$D,MATCH(Summary!$A196,PropertyList!$C:$C,0))</f>
        <v>0</v>
      </c>
      <c r="G196" s="11"/>
      <c r="H196" s="5"/>
      <c r="I196" s="11"/>
      <c r="J196" s="5"/>
      <c r="K196" s="11"/>
      <c r="L196" s="5"/>
      <c r="M196" s="11"/>
      <c r="N196" s="5"/>
      <c r="O196" s="11"/>
      <c r="P196" s="5"/>
      <c r="Q196" s="11"/>
      <c r="R196" s="5"/>
      <c r="S196" s="64">
        <f t="shared" si="75"/>
        <v>0</v>
      </c>
      <c r="T196" s="65"/>
      <c r="U196"/>
      <c r="V196"/>
      <c r="W196"/>
      <c r="X196"/>
      <c r="Y196"/>
      <c r="Z196"/>
      <c r="AA196"/>
      <c r="AB196"/>
    </row>
    <row r="197" spans="1:28" s="15" customFormat="1" hidden="1" outlineLevel="1" x14ac:dyDescent="0.55000000000000004">
      <c r="A197" s="15">
        <f>IF(AND(F197&lt;&gt;"",D197=""),A196+1,A196)</f>
        <v>18</v>
      </c>
      <c r="C197">
        <f>$F196</f>
        <v>0</v>
      </c>
      <c r="D197" s="3" t="str">
        <f t="shared" si="76"/>
        <v>PAY_PAT_DAYS - Total Payor Patient Days</v>
      </c>
      <c r="F197" s="22" t="str">
        <f>_xll.EVDES(D197)</f>
        <v>#Error, no current connection.</v>
      </c>
      <c r="G197" s="17">
        <f ca="1">SUMIFS(OFFSET('BPC Data'!$F:$F,0,Summary!G$2),'BPC Data'!$E:$E,Summary!$D197,'BPC Data'!$B:$B,Summary!$C197)</f>
        <v>0</v>
      </c>
      <c r="H197" s="18">
        <f ca="1">SUMIFS(OFFSET('BPC Data'!$F:$F,0,Summary!H$2),'BPC Data'!$E:$E,Summary!$D197,'BPC Data'!$B:$B,Summary!$C197)</f>
        <v>0</v>
      </c>
      <c r="I197" s="17">
        <f ca="1">SUMIFS(OFFSET('BPC Data'!$F:$F,0,Summary!I$2),'BPC Data'!$E:$E,Summary!$D197,'BPC Data'!$B:$B,Summary!$C197)</f>
        <v>0</v>
      </c>
      <c r="J197" s="18">
        <f ca="1">SUMIFS(OFFSET('BPC Data'!$F:$F,0,Summary!J$2),'BPC Data'!$E:$E,Summary!$D197,'BPC Data'!$B:$B,Summary!$C197)</f>
        <v>0</v>
      </c>
      <c r="K197" s="17">
        <f ca="1">SUMIFS(OFFSET('BPC Data'!$F:$F,0,Summary!K$2),'BPC Data'!$E:$E,Summary!$D197,'BPC Data'!$B:$B,Summary!$C197)</f>
        <v>0</v>
      </c>
      <c r="L197" s="18">
        <f ca="1">SUMIFS(OFFSET('BPC Data'!$F:$F,0,Summary!L$2),'BPC Data'!$E:$E,Summary!$D197,'BPC Data'!$B:$B,Summary!$C197)</f>
        <v>0</v>
      </c>
      <c r="M197" s="17">
        <f ca="1">SUMIFS(OFFSET('BPC Data'!$F:$F,0,Summary!M$2),'BPC Data'!$E:$E,Summary!$D197,'BPC Data'!$B:$B,Summary!$C197)</f>
        <v>0</v>
      </c>
      <c r="N197" s="18">
        <f ca="1">SUMIFS(OFFSET('BPC Data'!$F:$F,0,Summary!N$2),'BPC Data'!$E:$E,Summary!$D197,'BPC Data'!$B:$B,Summary!$C197)</f>
        <v>0</v>
      </c>
      <c r="O197" s="17">
        <f ca="1">SUMIFS(OFFSET('BPC Data'!$F:$F,0,Summary!O$2),'BPC Data'!$E:$E,Summary!$D197,'BPC Data'!$B:$B,Summary!$C197)</f>
        <v>0</v>
      </c>
      <c r="P197" s="18">
        <f ca="1">SUMIFS(OFFSET('BPC Data'!$F:$F,0,Summary!P$2),'BPC Data'!$E:$E,Summary!$D197,'BPC Data'!$B:$B,Summary!$C197)</f>
        <v>0</v>
      </c>
      <c r="Q197" s="17">
        <f ca="1">SUMIFS(OFFSET('BPC Data'!$F:$F,0,Summary!Q$2),'BPC Data'!$E:$E,Summary!$D197,'BPC Data'!$B:$B,Summary!$C197)</f>
        <v>0</v>
      </c>
      <c r="R197" s="18">
        <f ca="1">SUMIFS(OFFSET('BPC Data'!$F:$F,0,Summary!R$2),'BPC Data'!$E:$E,Summary!$D197,'BPC Data'!$B:$B,Summary!$C197)</f>
        <v>0</v>
      </c>
      <c r="S197" s="64">
        <f t="shared" ca="1" si="75"/>
        <v>0</v>
      </c>
      <c r="T197" s="65"/>
      <c r="U197"/>
      <c r="V197"/>
      <c r="W197"/>
      <c r="X197"/>
      <c r="Y197"/>
      <c r="Z197"/>
      <c r="AA197"/>
      <c r="AB197"/>
    </row>
    <row r="198" spans="1:28" s="15" customFormat="1" hidden="1" outlineLevel="1" x14ac:dyDescent="0.55000000000000004">
      <c r="A198" s="15">
        <f t="shared" ref="A198:A206" si="101">IF(AND(F198&lt;&gt;"",D198=""),A197+1,A197)</f>
        <v>18</v>
      </c>
      <c r="C198">
        <f>$F196</f>
        <v>0</v>
      </c>
      <c r="D198" s="3" t="str">
        <f t="shared" si="76"/>
        <v>A_BEDS_TOTAL - Total Available Beds</v>
      </c>
      <c r="F198" s="22" t="str">
        <f>_xll.EVDES(D198)</f>
        <v>#Error, no current connection.</v>
      </c>
      <c r="G198" s="17">
        <f ca="1">SUMIFS(OFFSET('BPC Data'!$F:$F,0,Summary!G$2),'BPC Data'!$E:$E,Summary!$D198,'BPC Data'!$B:$B,Summary!$C198)</f>
        <v>0</v>
      </c>
      <c r="H198" s="18">
        <f ca="1">SUMIFS(OFFSET('BPC Data'!$F:$F,0,Summary!H$2),'BPC Data'!$E:$E,Summary!$D198,'BPC Data'!$B:$B,Summary!$C198)</f>
        <v>0</v>
      </c>
      <c r="I198" s="17">
        <f ca="1">SUMIFS(OFFSET('BPC Data'!$F:$F,0,Summary!I$2),'BPC Data'!$E:$E,Summary!$D198,'BPC Data'!$B:$B,Summary!$C198)</f>
        <v>0</v>
      </c>
      <c r="J198" s="18">
        <f ca="1">SUMIFS(OFFSET('BPC Data'!$F:$F,0,Summary!J$2),'BPC Data'!$E:$E,Summary!$D198,'BPC Data'!$B:$B,Summary!$C198)</f>
        <v>0</v>
      </c>
      <c r="K198" s="17">
        <f ca="1">SUMIFS(OFFSET('BPC Data'!$F:$F,0,Summary!K$2),'BPC Data'!$E:$E,Summary!$D198,'BPC Data'!$B:$B,Summary!$C198)</f>
        <v>0</v>
      </c>
      <c r="L198" s="18">
        <f ca="1">SUMIFS(OFFSET('BPC Data'!$F:$F,0,Summary!L$2),'BPC Data'!$E:$E,Summary!$D198,'BPC Data'!$B:$B,Summary!$C198)</f>
        <v>0</v>
      </c>
      <c r="M198" s="17">
        <f ca="1">SUMIFS(OFFSET('BPC Data'!$F:$F,0,Summary!M$2),'BPC Data'!$E:$E,Summary!$D198,'BPC Data'!$B:$B,Summary!$C198)</f>
        <v>0</v>
      </c>
      <c r="N198" s="18">
        <f ca="1">SUMIFS(OFFSET('BPC Data'!$F:$F,0,Summary!N$2),'BPC Data'!$E:$E,Summary!$D198,'BPC Data'!$B:$B,Summary!$C198)</f>
        <v>0</v>
      </c>
      <c r="O198" s="17">
        <f ca="1">SUMIFS(OFFSET('BPC Data'!$F:$F,0,Summary!O$2),'BPC Data'!$E:$E,Summary!$D198,'BPC Data'!$B:$B,Summary!$C198)</f>
        <v>0</v>
      </c>
      <c r="P198" s="18">
        <f ca="1">SUMIFS(OFFSET('BPC Data'!$F:$F,0,Summary!P$2),'BPC Data'!$E:$E,Summary!$D198,'BPC Data'!$B:$B,Summary!$C198)</f>
        <v>0</v>
      </c>
      <c r="Q198" s="17">
        <f ca="1">SUMIFS(OFFSET('BPC Data'!$F:$F,0,Summary!Q$2),'BPC Data'!$E:$E,Summary!$D198,'BPC Data'!$B:$B,Summary!$C198)</f>
        <v>0</v>
      </c>
      <c r="R198" s="18">
        <f ca="1">SUMIFS(OFFSET('BPC Data'!$F:$F,0,Summary!R$2),'BPC Data'!$E:$E,Summary!$D198,'BPC Data'!$B:$B,Summary!$C198)</f>
        <v>0</v>
      </c>
      <c r="S198" s="64">
        <f t="shared" ca="1" si="75"/>
        <v>0</v>
      </c>
      <c r="T198" s="65"/>
      <c r="U198"/>
      <c r="V198"/>
      <c r="W198"/>
      <c r="X198"/>
      <c r="Y198"/>
      <c r="Z198"/>
      <c r="AA198"/>
      <c r="AB198"/>
    </row>
    <row r="199" spans="1:28" s="15" customFormat="1" hidden="1" outlineLevel="1" x14ac:dyDescent="0.55000000000000004">
      <c r="A199" s="15">
        <f t="shared" si="101"/>
        <v>18</v>
      </c>
      <c r="B199"/>
      <c r="C199">
        <f>$F196</f>
        <v>0</v>
      </c>
      <c r="D199" s="3" t="str">
        <f t="shared" si="76"/>
        <v>T_REVENUES - Total Tenant Revenues</v>
      </c>
      <c r="E199"/>
      <c r="F199" s="22" t="str">
        <f>_xll.EVDES(D199)</f>
        <v>#Error, no current connection.</v>
      </c>
      <c r="G199" s="17">
        <f ca="1">SUMIFS(OFFSET('BPC Data'!$F:$F,0,Summary!G$2),'BPC Data'!$E:$E,Summary!$D199,'BPC Data'!$B:$B,Summary!$C199)</f>
        <v>0</v>
      </c>
      <c r="H199" s="18">
        <f ca="1">SUMIFS(OFFSET('BPC Data'!$F:$F,0,Summary!H$2),'BPC Data'!$E:$E,Summary!$D199,'BPC Data'!$B:$B,Summary!$C199)</f>
        <v>0</v>
      </c>
      <c r="I199" s="17">
        <f ca="1">SUMIFS(OFFSET('BPC Data'!$F:$F,0,Summary!I$2),'BPC Data'!$E:$E,Summary!$D199,'BPC Data'!$B:$B,Summary!$C199)</f>
        <v>0</v>
      </c>
      <c r="J199" s="18">
        <f ca="1">SUMIFS(OFFSET('BPC Data'!$F:$F,0,Summary!J$2),'BPC Data'!$E:$E,Summary!$D199,'BPC Data'!$B:$B,Summary!$C199)</f>
        <v>0</v>
      </c>
      <c r="K199" s="17">
        <f ca="1">SUMIFS(OFFSET('BPC Data'!$F:$F,0,Summary!K$2),'BPC Data'!$E:$E,Summary!$D199,'BPC Data'!$B:$B,Summary!$C199)</f>
        <v>0</v>
      </c>
      <c r="L199" s="18">
        <f ca="1">SUMIFS(OFFSET('BPC Data'!$F:$F,0,Summary!L$2),'BPC Data'!$E:$E,Summary!$D199,'BPC Data'!$B:$B,Summary!$C199)</f>
        <v>0</v>
      </c>
      <c r="M199" s="17">
        <f ca="1">SUMIFS(OFFSET('BPC Data'!$F:$F,0,Summary!M$2),'BPC Data'!$E:$E,Summary!$D199,'BPC Data'!$B:$B,Summary!$C199)</f>
        <v>0</v>
      </c>
      <c r="N199" s="18">
        <f ca="1">SUMIFS(OFFSET('BPC Data'!$F:$F,0,Summary!N$2),'BPC Data'!$E:$E,Summary!$D199,'BPC Data'!$B:$B,Summary!$C199)</f>
        <v>0</v>
      </c>
      <c r="O199" s="17">
        <f ca="1">SUMIFS(OFFSET('BPC Data'!$F:$F,0,Summary!O$2),'BPC Data'!$E:$E,Summary!$D199,'BPC Data'!$B:$B,Summary!$C199)</f>
        <v>0</v>
      </c>
      <c r="P199" s="18">
        <f ca="1">SUMIFS(OFFSET('BPC Data'!$F:$F,0,Summary!P$2),'BPC Data'!$E:$E,Summary!$D199,'BPC Data'!$B:$B,Summary!$C199)</f>
        <v>0</v>
      </c>
      <c r="Q199" s="17">
        <f ca="1">SUMIFS(OFFSET('BPC Data'!$F:$F,0,Summary!Q$2),'BPC Data'!$E:$E,Summary!$D199,'BPC Data'!$B:$B,Summary!$C199)</f>
        <v>0</v>
      </c>
      <c r="R199" s="18">
        <f ca="1">SUMIFS(OFFSET('BPC Data'!$F:$F,0,Summary!R$2),'BPC Data'!$E:$E,Summary!$D199,'BPC Data'!$B:$B,Summary!$C199)</f>
        <v>0</v>
      </c>
      <c r="S199" s="64">
        <f t="shared" ca="1" si="75"/>
        <v>0</v>
      </c>
      <c r="T199" s="65"/>
      <c r="U199"/>
      <c r="V199"/>
      <c r="W199"/>
      <c r="X199"/>
      <c r="Y199"/>
      <c r="Z199"/>
      <c r="AA199"/>
      <c r="AB199"/>
    </row>
    <row r="200" spans="1:28" s="15" customFormat="1" hidden="1" outlineLevel="1" x14ac:dyDescent="0.55000000000000004">
      <c r="A200" s="15">
        <f t="shared" si="101"/>
        <v>18</v>
      </c>
      <c r="B200"/>
      <c r="C200">
        <f>$F196</f>
        <v>0</v>
      </c>
      <c r="D200" s="3" t="str">
        <f t="shared" si="76"/>
        <v>T_OPEX - Tenant Operating Expenses</v>
      </c>
      <c r="E200"/>
      <c r="F200" s="22" t="str">
        <f>_xll.EVDES(D200)</f>
        <v>#Error, no current connection.</v>
      </c>
      <c r="G200" s="17">
        <f ca="1">SUMIFS(OFFSET('BPC Data'!$F:$F,0,Summary!G$2),'BPC Data'!$E:$E,Summary!$D200,'BPC Data'!$B:$B,Summary!$C200)</f>
        <v>0</v>
      </c>
      <c r="H200" s="18">
        <f ca="1">SUMIFS(OFFSET('BPC Data'!$F:$F,0,Summary!H$2),'BPC Data'!$E:$E,Summary!$D200,'BPC Data'!$B:$B,Summary!$C200)</f>
        <v>0</v>
      </c>
      <c r="I200" s="17">
        <f ca="1">SUMIFS(OFFSET('BPC Data'!$F:$F,0,Summary!I$2),'BPC Data'!$E:$E,Summary!$D200,'BPC Data'!$B:$B,Summary!$C200)</f>
        <v>0</v>
      </c>
      <c r="J200" s="18">
        <f ca="1">SUMIFS(OFFSET('BPC Data'!$F:$F,0,Summary!J$2),'BPC Data'!$E:$E,Summary!$D200,'BPC Data'!$B:$B,Summary!$C200)</f>
        <v>0</v>
      </c>
      <c r="K200" s="17">
        <f ca="1">SUMIFS(OFFSET('BPC Data'!$F:$F,0,Summary!K$2),'BPC Data'!$E:$E,Summary!$D200,'BPC Data'!$B:$B,Summary!$C200)</f>
        <v>0</v>
      </c>
      <c r="L200" s="18">
        <f ca="1">SUMIFS(OFFSET('BPC Data'!$F:$F,0,Summary!L$2),'BPC Data'!$E:$E,Summary!$D200,'BPC Data'!$B:$B,Summary!$C200)</f>
        <v>0</v>
      </c>
      <c r="M200" s="17">
        <f ca="1">SUMIFS(OFFSET('BPC Data'!$F:$F,0,Summary!M$2),'BPC Data'!$E:$E,Summary!$D200,'BPC Data'!$B:$B,Summary!$C200)</f>
        <v>0</v>
      </c>
      <c r="N200" s="18">
        <f ca="1">SUMIFS(OFFSET('BPC Data'!$F:$F,0,Summary!N$2),'BPC Data'!$E:$E,Summary!$D200,'BPC Data'!$B:$B,Summary!$C200)</f>
        <v>0</v>
      </c>
      <c r="O200" s="17">
        <f ca="1">SUMIFS(OFFSET('BPC Data'!$F:$F,0,Summary!O$2),'BPC Data'!$E:$E,Summary!$D200,'BPC Data'!$B:$B,Summary!$C200)</f>
        <v>0</v>
      </c>
      <c r="P200" s="18">
        <f ca="1">SUMIFS(OFFSET('BPC Data'!$F:$F,0,Summary!P$2),'BPC Data'!$E:$E,Summary!$D200,'BPC Data'!$B:$B,Summary!$C200)</f>
        <v>0</v>
      </c>
      <c r="Q200" s="17">
        <f ca="1">SUMIFS(OFFSET('BPC Data'!$F:$F,0,Summary!Q$2),'BPC Data'!$E:$E,Summary!$D200,'BPC Data'!$B:$B,Summary!$C200)</f>
        <v>0</v>
      </c>
      <c r="R200" s="18">
        <f ca="1">SUMIFS(OFFSET('BPC Data'!$F:$F,0,Summary!R$2),'BPC Data'!$E:$E,Summary!$D200,'BPC Data'!$B:$B,Summary!$C200)</f>
        <v>0</v>
      </c>
      <c r="S200" s="64">
        <f t="shared" ca="1" si="75"/>
        <v>0</v>
      </c>
      <c r="T200" s="65"/>
      <c r="U200"/>
      <c r="V200"/>
      <c r="W200"/>
      <c r="X200"/>
      <c r="Y200"/>
      <c r="Z200"/>
      <c r="AA200"/>
      <c r="AB200"/>
    </row>
    <row r="201" spans="1:28" s="15" customFormat="1" hidden="1" outlineLevel="1" x14ac:dyDescent="0.55000000000000004">
      <c r="A201" s="15">
        <f t="shared" si="101"/>
        <v>18</v>
      </c>
      <c r="B201"/>
      <c r="C201">
        <f>$F196</f>
        <v>0</v>
      </c>
      <c r="D201" s="3" t="str">
        <f t="shared" si="76"/>
        <v>T_BAD_DEBT - Tenant Bad Debt Expense</v>
      </c>
      <c r="E201"/>
      <c r="F201" s="22" t="str">
        <f>_xll.EVDES(D201)</f>
        <v>#Error, no current connection.</v>
      </c>
      <c r="G201" s="17">
        <f ca="1">SUMIFS(OFFSET('BPC Data'!$F:$F,0,Summary!G$2),'BPC Data'!$E:$E,Summary!$D201,'BPC Data'!$B:$B,Summary!$C201)</f>
        <v>0</v>
      </c>
      <c r="H201" s="18">
        <f ca="1">SUMIFS(OFFSET('BPC Data'!$F:$F,0,Summary!H$2),'BPC Data'!$E:$E,Summary!$D201,'BPC Data'!$B:$B,Summary!$C201)</f>
        <v>0</v>
      </c>
      <c r="I201" s="17">
        <f ca="1">SUMIFS(OFFSET('BPC Data'!$F:$F,0,Summary!I$2),'BPC Data'!$E:$E,Summary!$D201,'BPC Data'!$B:$B,Summary!$C201)</f>
        <v>0</v>
      </c>
      <c r="J201" s="18">
        <f ca="1">SUMIFS(OFFSET('BPC Data'!$F:$F,0,Summary!J$2),'BPC Data'!$E:$E,Summary!$D201,'BPC Data'!$B:$B,Summary!$C201)</f>
        <v>0</v>
      </c>
      <c r="K201" s="17">
        <f ca="1">SUMIFS(OFFSET('BPC Data'!$F:$F,0,Summary!K$2),'BPC Data'!$E:$E,Summary!$D201,'BPC Data'!$B:$B,Summary!$C201)</f>
        <v>0</v>
      </c>
      <c r="L201" s="18">
        <f ca="1">SUMIFS(OFFSET('BPC Data'!$F:$F,0,Summary!L$2),'BPC Data'!$E:$E,Summary!$D201,'BPC Data'!$B:$B,Summary!$C201)</f>
        <v>0</v>
      </c>
      <c r="M201" s="17">
        <f ca="1">SUMIFS(OFFSET('BPC Data'!$F:$F,0,Summary!M$2),'BPC Data'!$E:$E,Summary!$D201,'BPC Data'!$B:$B,Summary!$C201)</f>
        <v>0</v>
      </c>
      <c r="N201" s="18">
        <f ca="1">SUMIFS(OFFSET('BPC Data'!$F:$F,0,Summary!N$2),'BPC Data'!$E:$E,Summary!$D201,'BPC Data'!$B:$B,Summary!$C201)</f>
        <v>0</v>
      </c>
      <c r="O201" s="17">
        <f ca="1">SUMIFS(OFFSET('BPC Data'!$F:$F,0,Summary!O$2),'BPC Data'!$E:$E,Summary!$D201,'BPC Data'!$B:$B,Summary!$C201)</f>
        <v>0</v>
      </c>
      <c r="P201" s="18">
        <f ca="1">SUMIFS(OFFSET('BPC Data'!$F:$F,0,Summary!P$2),'BPC Data'!$E:$E,Summary!$D201,'BPC Data'!$B:$B,Summary!$C201)</f>
        <v>0</v>
      </c>
      <c r="Q201" s="17">
        <f ca="1">SUMIFS(OFFSET('BPC Data'!$F:$F,0,Summary!Q$2),'BPC Data'!$E:$E,Summary!$D201,'BPC Data'!$B:$B,Summary!$C201)</f>
        <v>0</v>
      </c>
      <c r="R201" s="18">
        <f ca="1">SUMIFS(OFFSET('BPC Data'!$F:$F,0,Summary!R$2),'BPC Data'!$E:$E,Summary!$D201,'BPC Data'!$B:$B,Summary!$C201)</f>
        <v>0</v>
      </c>
      <c r="S201" s="64">
        <f t="shared" ca="1" si="75"/>
        <v>0</v>
      </c>
      <c r="T201" s="65"/>
      <c r="U201"/>
      <c r="V201"/>
      <c r="W201"/>
      <c r="X201"/>
      <c r="Y201"/>
      <c r="Z201"/>
      <c r="AA201"/>
      <c r="AB201"/>
    </row>
    <row r="202" spans="1:28" s="15" customFormat="1" hidden="1" outlineLevel="1" x14ac:dyDescent="0.55000000000000004">
      <c r="A202" s="15">
        <f t="shared" si="101"/>
        <v>18</v>
      </c>
      <c r="B202"/>
      <c r="C202">
        <f>$F196</f>
        <v>0</v>
      </c>
      <c r="D202" s="2" t="str">
        <f t="shared" si="76"/>
        <v>T_EBITDARM - EBITDARM</v>
      </c>
      <c r="E202"/>
      <c r="F202" s="22" t="str">
        <f>_xll.EVDES(D202)</f>
        <v>#Error, no current connection.</v>
      </c>
      <c r="G202" s="17">
        <f ca="1">SUMIFS(OFFSET('BPC Data'!$F:$F,0,Summary!G$2),'BPC Data'!$E:$E,Summary!$D202,'BPC Data'!$B:$B,Summary!$C202)</f>
        <v>0</v>
      </c>
      <c r="H202" s="18">
        <f ca="1">SUMIFS(OFFSET('BPC Data'!$F:$F,0,Summary!H$2),'BPC Data'!$E:$E,Summary!$D202,'BPC Data'!$B:$B,Summary!$C202)</f>
        <v>0</v>
      </c>
      <c r="I202" s="17">
        <f ca="1">SUMIFS(OFFSET('BPC Data'!$F:$F,0,Summary!I$2),'BPC Data'!$E:$E,Summary!$D202,'BPC Data'!$B:$B,Summary!$C202)</f>
        <v>0</v>
      </c>
      <c r="J202" s="18">
        <f ca="1">SUMIFS(OFFSET('BPC Data'!$F:$F,0,Summary!J$2),'BPC Data'!$E:$E,Summary!$D202,'BPC Data'!$B:$B,Summary!$C202)</f>
        <v>0</v>
      </c>
      <c r="K202" s="17">
        <f ca="1">SUMIFS(OFFSET('BPC Data'!$F:$F,0,Summary!K$2),'BPC Data'!$E:$E,Summary!$D202,'BPC Data'!$B:$B,Summary!$C202)</f>
        <v>0</v>
      </c>
      <c r="L202" s="18">
        <f ca="1">SUMIFS(OFFSET('BPC Data'!$F:$F,0,Summary!L$2),'BPC Data'!$E:$E,Summary!$D202,'BPC Data'!$B:$B,Summary!$C202)</f>
        <v>0</v>
      </c>
      <c r="M202" s="17">
        <f ca="1">SUMIFS(OFFSET('BPC Data'!$F:$F,0,Summary!M$2),'BPC Data'!$E:$E,Summary!$D202,'BPC Data'!$B:$B,Summary!$C202)</f>
        <v>0</v>
      </c>
      <c r="N202" s="18">
        <f ca="1">SUMIFS(OFFSET('BPC Data'!$F:$F,0,Summary!N$2),'BPC Data'!$E:$E,Summary!$D202,'BPC Data'!$B:$B,Summary!$C202)</f>
        <v>0</v>
      </c>
      <c r="O202" s="17">
        <f ca="1">SUMIFS(OFFSET('BPC Data'!$F:$F,0,Summary!O$2),'BPC Data'!$E:$E,Summary!$D202,'BPC Data'!$B:$B,Summary!$C202)</f>
        <v>0</v>
      </c>
      <c r="P202" s="18">
        <f ca="1">SUMIFS(OFFSET('BPC Data'!$F:$F,0,Summary!P$2),'BPC Data'!$E:$E,Summary!$D202,'BPC Data'!$B:$B,Summary!$C202)</f>
        <v>0</v>
      </c>
      <c r="Q202" s="17">
        <f ca="1">SUMIFS(OFFSET('BPC Data'!$F:$F,0,Summary!Q$2),'BPC Data'!$E:$E,Summary!$D202,'BPC Data'!$B:$B,Summary!$C202)</f>
        <v>0</v>
      </c>
      <c r="R202" s="18">
        <f ca="1">SUMIFS(OFFSET('BPC Data'!$F:$F,0,Summary!R$2),'BPC Data'!$E:$E,Summary!$D202,'BPC Data'!$B:$B,Summary!$C202)</f>
        <v>0</v>
      </c>
      <c r="S202" s="64">
        <f t="shared" ca="1" si="75"/>
        <v>0</v>
      </c>
      <c r="T202" s="65"/>
      <c r="U202"/>
      <c r="V202"/>
      <c r="W202"/>
      <c r="X202"/>
      <c r="Y202"/>
      <c r="Z202"/>
      <c r="AA202"/>
      <c r="AB202"/>
    </row>
    <row r="203" spans="1:28" s="15" customFormat="1" hidden="1" outlineLevel="1" x14ac:dyDescent="0.55000000000000004">
      <c r="A203" s="15">
        <f t="shared" si="101"/>
        <v>18</v>
      </c>
      <c r="B203"/>
      <c r="C203">
        <f>$F196</f>
        <v>0</v>
      </c>
      <c r="D203" s="2" t="str">
        <f t="shared" si="76"/>
        <v>T_MGMT_FEE - Tenant Management Fee - Actual</v>
      </c>
      <c r="E203"/>
      <c r="F203" s="22" t="str">
        <f>_xll.EVDES(D203)</f>
        <v>#Error, no current connection.</v>
      </c>
      <c r="G203" s="17">
        <f ca="1">SUMIFS(OFFSET('BPC Data'!$F:$F,0,Summary!G$2),'BPC Data'!$E:$E,Summary!$D203,'BPC Data'!$B:$B,Summary!$C203)</f>
        <v>0</v>
      </c>
      <c r="H203" s="18">
        <f ca="1">SUMIFS(OFFSET('BPC Data'!$F:$F,0,Summary!H$2),'BPC Data'!$E:$E,Summary!$D203,'BPC Data'!$B:$B,Summary!$C203)</f>
        <v>0</v>
      </c>
      <c r="I203" s="17">
        <f ca="1">SUMIFS(OFFSET('BPC Data'!$F:$F,0,Summary!I$2),'BPC Data'!$E:$E,Summary!$D203,'BPC Data'!$B:$B,Summary!$C203)</f>
        <v>0</v>
      </c>
      <c r="J203" s="18">
        <f ca="1">SUMIFS(OFFSET('BPC Data'!$F:$F,0,Summary!J$2),'BPC Data'!$E:$E,Summary!$D203,'BPC Data'!$B:$B,Summary!$C203)</f>
        <v>0</v>
      </c>
      <c r="K203" s="17">
        <f ca="1">SUMIFS(OFFSET('BPC Data'!$F:$F,0,Summary!K$2),'BPC Data'!$E:$E,Summary!$D203,'BPC Data'!$B:$B,Summary!$C203)</f>
        <v>0</v>
      </c>
      <c r="L203" s="18">
        <f ca="1">SUMIFS(OFFSET('BPC Data'!$F:$F,0,Summary!L$2),'BPC Data'!$E:$E,Summary!$D203,'BPC Data'!$B:$B,Summary!$C203)</f>
        <v>0</v>
      </c>
      <c r="M203" s="17">
        <f ca="1">SUMIFS(OFFSET('BPC Data'!$F:$F,0,Summary!M$2),'BPC Data'!$E:$E,Summary!$D203,'BPC Data'!$B:$B,Summary!$C203)</f>
        <v>0</v>
      </c>
      <c r="N203" s="18">
        <f ca="1">SUMIFS(OFFSET('BPC Data'!$F:$F,0,Summary!N$2),'BPC Data'!$E:$E,Summary!$D203,'BPC Data'!$B:$B,Summary!$C203)</f>
        <v>0</v>
      </c>
      <c r="O203" s="17">
        <f ca="1">SUMIFS(OFFSET('BPC Data'!$F:$F,0,Summary!O$2),'BPC Data'!$E:$E,Summary!$D203,'BPC Data'!$B:$B,Summary!$C203)</f>
        <v>0</v>
      </c>
      <c r="P203" s="18">
        <f ca="1">SUMIFS(OFFSET('BPC Data'!$F:$F,0,Summary!P$2),'BPC Data'!$E:$E,Summary!$D203,'BPC Data'!$B:$B,Summary!$C203)</f>
        <v>0</v>
      </c>
      <c r="Q203" s="17">
        <f ca="1">SUMIFS(OFFSET('BPC Data'!$F:$F,0,Summary!Q$2),'BPC Data'!$E:$E,Summary!$D203,'BPC Data'!$B:$B,Summary!$C203)</f>
        <v>0</v>
      </c>
      <c r="R203" s="18">
        <f ca="1">SUMIFS(OFFSET('BPC Data'!$F:$F,0,Summary!R$2),'BPC Data'!$E:$E,Summary!$D203,'BPC Data'!$B:$B,Summary!$C203)</f>
        <v>0</v>
      </c>
      <c r="S203" s="64">
        <f t="shared" ca="1" si="75"/>
        <v>0</v>
      </c>
      <c r="T203" s="65"/>
      <c r="U203"/>
      <c r="V203"/>
      <c r="W203"/>
      <c r="X203"/>
      <c r="Y203"/>
      <c r="Z203"/>
      <c r="AA203"/>
      <c r="AB203"/>
    </row>
    <row r="204" spans="1:28" s="15" customFormat="1" hidden="1" outlineLevel="1" x14ac:dyDescent="0.55000000000000004">
      <c r="A204" s="15">
        <f t="shared" si="101"/>
        <v>18</v>
      </c>
      <c r="B204"/>
      <c r="C204">
        <f>$F196</f>
        <v>0</v>
      </c>
      <c r="D204" s="1" t="str">
        <f t="shared" si="76"/>
        <v>T_EBITDAR - EBITDAR</v>
      </c>
      <c r="E204"/>
      <c r="F204" s="22" t="str">
        <f>_xll.EVDES(D204)</f>
        <v>#Error, no current connection.</v>
      </c>
      <c r="G204" s="17">
        <f ca="1">SUMIFS(OFFSET('BPC Data'!$F:$F,0,Summary!G$2),'BPC Data'!$E:$E,Summary!$D204,'BPC Data'!$B:$B,Summary!$C204)</f>
        <v>0</v>
      </c>
      <c r="H204" s="18">
        <f ca="1">SUMIFS(OFFSET('BPC Data'!$F:$F,0,Summary!H$2),'BPC Data'!$E:$E,Summary!$D204,'BPC Data'!$B:$B,Summary!$C204)</f>
        <v>0</v>
      </c>
      <c r="I204" s="17">
        <f ca="1">SUMIFS(OFFSET('BPC Data'!$F:$F,0,Summary!I$2),'BPC Data'!$E:$E,Summary!$D204,'BPC Data'!$B:$B,Summary!$C204)</f>
        <v>0</v>
      </c>
      <c r="J204" s="18">
        <f ca="1">SUMIFS(OFFSET('BPC Data'!$F:$F,0,Summary!J$2),'BPC Data'!$E:$E,Summary!$D204,'BPC Data'!$B:$B,Summary!$C204)</f>
        <v>0</v>
      </c>
      <c r="K204" s="17">
        <f ca="1">SUMIFS(OFFSET('BPC Data'!$F:$F,0,Summary!K$2),'BPC Data'!$E:$E,Summary!$D204,'BPC Data'!$B:$B,Summary!$C204)</f>
        <v>0</v>
      </c>
      <c r="L204" s="18">
        <f ca="1">SUMIFS(OFFSET('BPC Data'!$F:$F,0,Summary!L$2),'BPC Data'!$E:$E,Summary!$D204,'BPC Data'!$B:$B,Summary!$C204)</f>
        <v>0</v>
      </c>
      <c r="M204" s="17">
        <f ca="1">SUMIFS(OFFSET('BPC Data'!$F:$F,0,Summary!M$2),'BPC Data'!$E:$E,Summary!$D204,'BPC Data'!$B:$B,Summary!$C204)</f>
        <v>0</v>
      </c>
      <c r="N204" s="18">
        <f ca="1">SUMIFS(OFFSET('BPC Data'!$F:$F,0,Summary!N$2),'BPC Data'!$E:$E,Summary!$D204,'BPC Data'!$B:$B,Summary!$C204)</f>
        <v>0</v>
      </c>
      <c r="O204" s="17">
        <f ca="1">SUMIFS(OFFSET('BPC Data'!$F:$F,0,Summary!O$2),'BPC Data'!$E:$E,Summary!$D204,'BPC Data'!$B:$B,Summary!$C204)</f>
        <v>0</v>
      </c>
      <c r="P204" s="18">
        <f ca="1">SUMIFS(OFFSET('BPC Data'!$F:$F,0,Summary!P$2),'BPC Data'!$E:$E,Summary!$D204,'BPC Data'!$B:$B,Summary!$C204)</f>
        <v>0</v>
      </c>
      <c r="Q204" s="17">
        <f ca="1">SUMIFS(OFFSET('BPC Data'!$F:$F,0,Summary!Q$2),'BPC Data'!$E:$E,Summary!$D204,'BPC Data'!$B:$B,Summary!$C204)</f>
        <v>0</v>
      </c>
      <c r="R204" s="18">
        <f ca="1">SUMIFS(OFFSET('BPC Data'!$F:$F,0,Summary!R$2),'BPC Data'!$E:$E,Summary!$D204,'BPC Data'!$B:$B,Summary!$C204)</f>
        <v>0</v>
      </c>
      <c r="S204" s="64">
        <f t="shared" ca="1" si="75"/>
        <v>0</v>
      </c>
      <c r="T204" s="65"/>
      <c r="U204"/>
      <c r="V204"/>
      <c r="W204"/>
      <c r="X204"/>
      <c r="Y204"/>
      <c r="Z204"/>
      <c r="AA204"/>
      <c r="AB204"/>
    </row>
    <row r="205" spans="1:28" s="15" customFormat="1" hidden="1" outlineLevel="1" x14ac:dyDescent="0.55000000000000004">
      <c r="A205" s="15">
        <f t="shared" si="101"/>
        <v>18</v>
      </c>
      <c r="B205"/>
      <c r="C205">
        <f>$F196</f>
        <v>0</v>
      </c>
      <c r="D205" s="1" t="str">
        <f t="shared" si="76"/>
        <v>T_RENT_EXP - Tenant Rent Expense</v>
      </c>
      <c r="E205"/>
      <c r="F205" s="22" t="str">
        <f>_xll.EVDES(D205)</f>
        <v>#Error, no current connection.</v>
      </c>
      <c r="G205" s="17">
        <f ca="1">SUMIFS(OFFSET('BPC Data'!$F:$F,0,Summary!G$2),'BPC Data'!$E:$E,Summary!$D205,'BPC Data'!$B:$B,Summary!$C205)</f>
        <v>0</v>
      </c>
      <c r="H205" s="18">
        <f ca="1">SUMIFS(OFFSET('BPC Data'!$F:$F,0,Summary!H$2),'BPC Data'!$E:$E,Summary!$D205,'BPC Data'!$B:$B,Summary!$C205)</f>
        <v>0</v>
      </c>
      <c r="I205" s="17">
        <f ca="1">SUMIFS(OFFSET('BPC Data'!$F:$F,0,Summary!I$2),'BPC Data'!$E:$E,Summary!$D205,'BPC Data'!$B:$B,Summary!$C205)</f>
        <v>0</v>
      </c>
      <c r="J205" s="18">
        <f ca="1">SUMIFS(OFFSET('BPC Data'!$F:$F,0,Summary!J$2),'BPC Data'!$E:$E,Summary!$D205,'BPC Data'!$B:$B,Summary!$C205)</f>
        <v>0</v>
      </c>
      <c r="K205" s="17">
        <f ca="1">SUMIFS(OFFSET('BPC Data'!$F:$F,0,Summary!K$2),'BPC Data'!$E:$E,Summary!$D205,'BPC Data'!$B:$B,Summary!$C205)</f>
        <v>0</v>
      </c>
      <c r="L205" s="18">
        <f ca="1">SUMIFS(OFFSET('BPC Data'!$F:$F,0,Summary!L$2),'BPC Data'!$E:$E,Summary!$D205,'BPC Data'!$B:$B,Summary!$C205)</f>
        <v>0</v>
      </c>
      <c r="M205" s="17">
        <f ca="1">SUMIFS(OFFSET('BPC Data'!$F:$F,0,Summary!M$2),'BPC Data'!$E:$E,Summary!$D205,'BPC Data'!$B:$B,Summary!$C205)</f>
        <v>0</v>
      </c>
      <c r="N205" s="18">
        <f ca="1">SUMIFS(OFFSET('BPC Data'!$F:$F,0,Summary!N$2),'BPC Data'!$E:$E,Summary!$D205,'BPC Data'!$B:$B,Summary!$C205)</f>
        <v>0</v>
      </c>
      <c r="O205" s="17">
        <f ca="1">SUMIFS(OFFSET('BPC Data'!$F:$F,0,Summary!O$2),'BPC Data'!$E:$E,Summary!$D205,'BPC Data'!$B:$B,Summary!$C205)</f>
        <v>0</v>
      </c>
      <c r="P205" s="18">
        <f ca="1">SUMIFS(OFFSET('BPC Data'!$F:$F,0,Summary!P$2),'BPC Data'!$E:$E,Summary!$D205,'BPC Data'!$B:$B,Summary!$C205)</f>
        <v>0</v>
      </c>
      <c r="Q205" s="17">
        <f ca="1">SUMIFS(OFFSET('BPC Data'!$F:$F,0,Summary!Q$2),'BPC Data'!$E:$E,Summary!$D205,'BPC Data'!$B:$B,Summary!$C205)</f>
        <v>0</v>
      </c>
      <c r="R205" s="18">
        <f ca="1">SUMIFS(OFFSET('BPC Data'!$F:$F,0,Summary!R$2),'BPC Data'!$E:$E,Summary!$D205,'BPC Data'!$B:$B,Summary!$C205)</f>
        <v>0</v>
      </c>
      <c r="S205" s="64">
        <f t="shared" ca="1" si="75"/>
        <v>0</v>
      </c>
      <c r="T205" s="65"/>
      <c r="U205"/>
      <c r="V205"/>
      <c r="W205"/>
      <c r="X205"/>
      <c r="Y205"/>
      <c r="Z205"/>
      <c r="AA205"/>
      <c r="AB205"/>
    </row>
    <row r="206" spans="1:28" s="15" customFormat="1" hidden="1" outlineLevel="1" x14ac:dyDescent="0.55000000000000004">
      <c r="A206" s="15">
        <f t="shared" si="101"/>
        <v>18</v>
      </c>
      <c r="B206"/>
      <c r="C206"/>
      <c r="D206" s="1" t="str">
        <f t="shared" si="76"/>
        <v>x</v>
      </c>
      <c r="E206"/>
      <c r="F206" s="22" t="s">
        <v>0</v>
      </c>
      <c r="G206" s="12" t="e">
        <f t="shared" ref="G206:M206" ca="1" si="102">G204/G205</f>
        <v>#DIV/0!</v>
      </c>
      <c r="H206" s="4" t="e">
        <f t="shared" ca="1" si="102"/>
        <v>#DIV/0!</v>
      </c>
      <c r="I206" s="12" t="e">
        <f t="shared" ca="1" si="102"/>
        <v>#DIV/0!</v>
      </c>
      <c r="J206" s="4" t="e">
        <f t="shared" ca="1" si="102"/>
        <v>#DIV/0!</v>
      </c>
      <c r="K206" s="12" t="e">
        <f t="shared" ca="1" si="102"/>
        <v>#DIV/0!</v>
      </c>
      <c r="L206" s="4" t="e">
        <f t="shared" ca="1" si="102"/>
        <v>#DIV/0!</v>
      </c>
      <c r="M206" s="12" t="e">
        <f t="shared" ca="1" si="102"/>
        <v>#DIV/0!</v>
      </c>
      <c r="N206" s="4" t="e">
        <f t="shared" ref="N206:O206" ca="1" si="103">N204/N205</f>
        <v>#DIV/0!</v>
      </c>
      <c r="O206" s="12" t="e">
        <f t="shared" ca="1" si="103"/>
        <v>#DIV/0!</v>
      </c>
      <c r="P206" s="4" t="e">
        <f t="shared" ref="P206:Q206" ca="1" si="104">P204/P205</f>
        <v>#DIV/0!</v>
      </c>
      <c r="Q206" s="12" t="e">
        <f t="shared" ca="1" si="104"/>
        <v>#DIV/0!</v>
      </c>
      <c r="R206" s="4" t="e">
        <f t="shared" ref="R206" ca="1" si="105">R204/R205</f>
        <v>#DIV/0!</v>
      </c>
      <c r="S206" s="64" t="e">
        <f t="shared" ca="1" si="75"/>
        <v>#DIV/0!</v>
      </c>
      <c r="T206" s="65"/>
      <c r="U206"/>
      <c r="V206"/>
      <c r="W206"/>
      <c r="X206"/>
      <c r="Y206"/>
      <c r="Z206"/>
      <c r="AA206"/>
      <c r="AB206"/>
    </row>
    <row r="207" spans="1:28" s="15" customFormat="1" hidden="1" outlineLevel="1" x14ac:dyDescent="0.55000000000000004">
      <c r="A207" s="15">
        <f>IF(AND(D207&lt;&gt;"",C207=""),A206+1,A206)</f>
        <v>19</v>
      </c>
      <c r="B207" s="5"/>
      <c r="C207" s="5"/>
      <c r="D207" s="5" t="str">
        <f t="shared" si="76"/>
        <v>x</v>
      </c>
      <c r="E207" s="5"/>
      <c r="F207" s="21">
        <f>INDEX(PropertyList!$D:$D,MATCH(Summary!$A207,PropertyList!$C:$C,0))</f>
        <v>0</v>
      </c>
      <c r="G207" s="11"/>
      <c r="H207" s="5"/>
      <c r="I207" s="11"/>
      <c r="J207" s="5"/>
      <c r="K207" s="11"/>
      <c r="L207" s="5"/>
      <c r="M207" s="11"/>
      <c r="N207" s="5"/>
      <c r="O207" s="11"/>
      <c r="P207" s="5"/>
      <c r="Q207" s="11"/>
      <c r="R207" s="5"/>
      <c r="S207" s="64">
        <f t="shared" si="75"/>
        <v>0</v>
      </c>
      <c r="T207" s="65"/>
      <c r="U207"/>
      <c r="V207"/>
      <c r="W207"/>
      <c r="X207"/>
      <c r="Y207"/>
      <c r="Z207"/>
      <c r="AA207"/>
      <c r="AB207"/>
    </row>
    <row r="208" spans="1:28" s="15" customFormat="1" hidden="1" outlineLevel="1" x14ac:dyDescent="0.55000000000000004">
      <c r="A208" s="15">
        <f>IF(AND(F208&lt;&gt;"",D208=""),A207+1,A207)</f>
        <v>19</v>
      </c>
      <c r="C208">
        <f>$F207</f>
        <v>0</v>
      </c>
      <c r="D208" s="3" t="str">
        <f t="shared" si="76"/>
        <v>PAY_PAT_DAYS - Total Payor Patient Days</v>
      </c>
      <c r="F208" s="22" t="str">
        <f>_xll.EVDES(D208)</f>
        <v>#Error, no current connection.</v>
      </c>
      <c r="G208" s="17">
        <f ca="1">SUMIFS(OFFSET('BPC Data'!$F:$F,0,Summary!G$2),'BPC Data'!$E:$E,Summary!$D208,'BPC Data'!$B:$B,Summary!$C208)</f>
        <v>0</v>
      </c>
      <c r="H208" s="18">
        <f ca="1">SUMIFS(OFFSET('BPC Data'!$F:$F,0,Summary!H$2),'BPC Data'!$E:$E,Summary!$D208,'BPC Data'!$B:$B,Summary!$C208)</f>
        <v>0</v>
      </c>
      <c r="I208" s="17">
        <f ca="1">SUMIFS(OFFSET('BPC Data'!$F:$F,0,Summary!I$2),'BPC Data'!$E:$E,Summary!$D208,'BPC Data'!$B:$B,Summary!$C208)</f>
        <v>0</v>
      </c>
      <c r="J208" s="18">
        <f ca="1">SUMIFS(OFFSET('BPC Data'!$F:$F,0,Summary!J$2),'BPC Data'!$E:$E,Summary!$D208,'BPC Data'!$B:$B,Summary!$C208)</f>
        <v>0</v>
      </c>
      <c r="K208" s="17">
        <f ca="1">SUMIFS(OFFSET('BPC Data'!$F:$F,0,Summary!K$2),'BPC Data'!$E:$E,Summary!$D208,'BPC Data'!$B:$B,Summary!$C208)</f>
        <v>0</v>
      </c>
      <c r="L208" s="18">
        <f ca="1">SUMIFS(OFFSET('BPC Data'!$F:$F,0,Summary!L$2),'BPC Data'!$E:$E,Summary!$D208,'BPC Data'!$B:$B,Summary!$C208)</f>
        <v>0</v>
      </c>
      <c r="M208" s="17">
        <f ca="1">SUMIFS(OFFSET('BPC Data'!$F:$F,0,Summary!M$2),'BPC Data'!$E:$E,Summary!$D208,'BPC Data'!$B:$B,Summary!$C208)</f>
        <v>0</v>
      </c>
      <c r="N208" s="18">
        <f ca="1">SUMIFS(OFFSET('BPC Data'!$F:$F,0,Summary!N$2),'BPC Data'!$E:$E,Summary!$D208,'BPC Data'!$B:$B,Summary!$C208)</f>
        <v>0</v>
      </c>
      <c r="O208" s="17">
        <f ca="1">SUMIFS(OFFSET('BPC Data'!$F:$F,0,Summary!O$2),'BPC Data'!$E:$E,Summary!$D208,'BPC Data'!$B:$B,Summary!$C208)</f>
        <v>0</v>
      </c>
      <c r="P208" s="18">
        <f ca="1">SUMIFS(OFFSET('BPC Data'!$F:$F,0,Summary!P$2),'BPC Data'!$E:$E,Summary!$D208,'BPC Data'!$B:$B,Summary!$C208)</f>
        <v>0</v>
      </c>
      <c r="Q208" s="17">
        <f ca="1">SUMIFS(OFFSET('BPC Data'!$F:$F,0,Summary!Q$2),'BPC Data'!$E:$E,Summary!$D208,'BPC Data'!$B:$B,Summary!$C208)</f>
        <v>0</v>
      </c>
      <c r="R208" s="18">
        <f ca="1">SUMIFS(OFFSET('BPC Data'!$F:$F,0,Summary!R$2),'BPC Data'!$E:$E,Summary!$D208,'BPC Data'!$B:$B,Summary!$C208)</f>
        <v>0</v>
      </c>
      <c r="S208" s="64">
        <f t="shared" ca="1" si="75"/>
        <v>0</v>
      </c>
      <c r="T208" s="65"/>
      <c r="U208"/>
      <c r="V208"/>
      <c r="W208"/>
      <c r="X208"/>
      <c r="Y208"/>
      <c r="Z208"/>
      <c r="AA208"/>
      <c r="AB208"/>
    </row>
    <row r="209" spans="1:28" s="15" customFormat="1" hidden="1" outlineLevel="1" x14ac:dyDescent="0.55000000000000004">
      <c r="A209" s="15">
        <f t="shared" ref="A209:A217" si="106">IF(AND(F209&lt;&gt;"",D209=""),A208+1,A208)</f>
        <v>19</v>
      </c>
      <c r="C209">
        <f>$F207</f>
        <v>0</v>
      </c>
      <c r="D209" s="3" t="str">
        <f t="shared" si="76"/>
        <v>A_BEDS_TOTAL - Total Available Beds</v>
      </c>
      <c r="F209" s="22" t="str">
        <f>_xll.EVDES(D209)</f>
        <v>#Error, no current connection.</v>
      </c>
      <c r="G209" s="17">
        <f ca="1">SUMIFS(OFFSET('BPC Data'!$F:$F,0,Summary!G$2),'BPC Data'!$E:$E,Summary!$D209,'BPC Data'!$B:$B,Summary!$C209)</f>
        <v>0</v>
      </c>
      <c r="H209" s="18">
        <f ca="1">SUMIFS(OFFSET('BPC Data'!$F:$F,0,Summary!H$2),'BPC Data'!$E:$E,Summary!$D209,'BPC Data'!$B:$B,Summary!$C209)</f>
        <v>0</v>
      </c>
      <c r="I209" s="17">
        <f ca="1">SUMIFS(OFFSET('BPC Data'!$F:$F,0,Summary!I$2),'BPC Data'!$E:$E,Summary!$D209,'BPC Data'!$B:$B,Summary!$C209)</f>
        <v>0</v>
      </c>
      <c r="J209" s="18">
        <f ca="1">SUMIFS(OFFSET('BPC Data'!$F:$F,0,Summary!J$2),'BPC Data'!$E:$E,Summary!$D209,'BPC Data'!$B:$B,Summary!$C209)</f>
        <v>0</v>
      </c>
      <c r="K209" s="17">
        <f ca="1">SUMIFS(OFFSET('BPC Data'!$F:$F,0,Summary!K$2),'BPC Data'!$E:$E,Summary!$D209,'BPC Data'!$B:$B,Summary!$C209)</f>
        <v>0</v>
      </c>
      <c r="L209" s="18">
        <f ca="1">SUMIFS(OFFSET('BPC Data'!$F:$F,0,Summary!L$2),'BPC Data'!$E:$E,Summary!$D209,'BPC Data'!$B:$B,Summary!$C209)</f>
        <v>0</v>
      </c>
      <c r="M209" s="17">
        <f ca="1">SUMIFS(OFFSET('BPC Data'!$F:$F,0,Summary!M$2),'BPC Data'!$E:$E,Summary!$D209,'BPC Data'!$B:$B,Summary!$C209)</f>
        <v>0</v>
      </c>
      <c r="N209" s="18">
        <f ca="1">SUMIFS(OFFSET('BPC Data'!$F:$F,0,Summary!N$2),'BPC Data'!$E:$E,Summary!$D209,'BPC Data'!$B:$B,Summary!$C209)</f>
        <v>0</v>
      </c>
      <c r="O209" s="17">
        <f ca="1">SUMIFS(OFFSET('BPC Data'!$F:$F,0,Summary!O$2),'BPC Data'!$E:$E,Summary!$D209,'BPC Data'!$B:$B,Summary!$C209)</f>
        <v>0</v>
      </c>
      <c r="P209" s="18">
        <f ca="1">SUMIFS(OFFSET('BPC Data'!$F:$F,0,Summary!P$2),'BPC Data'!$E:$E,Summary!$D209,'BPC Data'!$B:$B,Summary!$C209)</f>
        <v>0</v>
      </c>
      <c r="Q209" s="17">
        <f ca="1">SUMIFS(OFFSET('BPC Data'!$F:$F,0,Summary!Q$2),'BPC Data'!$E:$E,Summary!$D209,'BPC Data'!$B:$B,Summary!$C209)</f>
        <v>0</v>
      </c>
      <c r="R209" s="18">
        <f ca="1">SUMIFS(OFFSET('BPC Data'!$F:$F,0,Summary!R$2),'BPC Data'!$E:$E,Summary!$D209,'BPC Data'!$B:$B,Summary!$C209)</f>
        <v>0</v>
      </c>
      <c r="S209" s="64">
        <f t="shared" ca="1" si="75"/>
        <v>0</v>
      </c>
      <c r="T209" s="65"/>
      <c r="U209"/>
      <c r="V209"/>
      <c r="W209"/>
      <c r="X209"/>
      <c r="Y209"/>
      <c r="Z209"/>
      <c r="AA209"/>
      <c r="AB209"/>
    </row>
    <row r="210" spans="1:28" s="15" customFormat="1" hidden="1" outlineLevel="1" x14ac:dyDescent="0.55000000000000004">
      <c r="A210" s="15">
        <f t="shared" si="106"/>
        <v>19</v>
      </c>
      <c r="B210"/>
      <c r="C210">
        <f>$F207</f>
        <v>0</v>
      </c>
      <c r="D210" s="3" t="str">
        <f t="shared" si="76"/>
        <v>T_REVENUES - Total Tenant Revenues</v>
      </c>
      <c r="E210"/>
      <c r="F210" s="22" t="str">
        <f>_xll.EVDES(D210)</f>
        <v>#Error, no current connection.</v>
      </c>
      <c r="G210" s="17">
        <f ca="1">SUMIFS(OFFSET('BPC Data'!$F:$F,0,Summary!G$2),'BPC Data'!$E:$E,Summary!$D210,'BPC Data'!$B:$B,Summary!$C210)</f>
        <v>0</v>
      </c>
      <c r="H210" s="18">
        <f ca="1">SUMIFS(OFFSET('BPC Data'!$F:$F,0,Summary!H$2),'BPC Data'!$E:$E,Summary!$D210,'BPC Data'!$B:$B,Summary!$C210)</f>
        <v>0</v>
      </c>
      <c r="I210" s="17">
        <f ca="1">SUMIFS(OFFSET('BPC Data'!$F:$F,0,Summary!I$2),'BPC Data'!$E:$E,Summary!$D210,'BPC Data'!$B:$B,Summary!$C210)</f>
        <v>0</v>
      </c>
      <c r="J210" s="18">
        <f ca="1">SUMIFS(OFFSET('BPC Data'!$F:$F,0,Summary!J$2),'BPC Data'!$E:$E,Summary!$D210,'BPC Data'!$B:$B,Summary!$C210)</f>
        <v>0</v>
      </c>
      <c r="K210" s="17">
        <f ca="1">SUMIFS(OFFSET('BPC Data'!$F:$F,0,Summary!K$2),'BPC Data'!$E:$E,Summary!$D210,'BPC Data'!$B:$B,Summary!$C210)</f>
        <v>0</v>
      </c>
      <c r="L210" s="18">
        <f ca="1">SUMIFS(OFFSET('BPC Data'!$F:$F,0,Summary!L$2),'BPC Data'!$E:$E,Summary!$D210,'BPC Data'!$B:$B,Summary!$C210)</f>
        <v>0</v>
      </c>
      <c r="M210" s="17">
        <f ca="1">SUMIFS(OFFSET('BPC Data'!$F:$F,0,Summary!M$2),'BPC Data'!$E:$E,Summary!$D210,'BPC Data'!$B:$B,Summary!$C210)</f>
        <v>0</v>
      </c>
      <c r="N210" s="18">
        <f ca="1">SUMIFS(OFFSET('BPC Data'!$F:$F,0,Summary!N$2),'BPC Data'!$E:$E,Summary!$D210,'BPC Data'!$B:$B,Summary!$C210)</f>
        <v>0</v>
      </c>
      <c r="O210" s="17">
        <f ca="1">SUMIFS(OFFSET('BPC Data'!$F:$F,0,Summary!O$2),'BPC Data'!$E:$E,Summary!$D210,'BPC Data'!$B:$B,Summary!$C210)</f>
        <v>0</v>
      </c>
      <c r="P210" s="18">
        <f ca="1">SUMIFS(OFFSET('BPC Data'!$F:$F,0,Summary!P$2),'BPC Data'!$E:$E,Summary!$D210,'BPC Data'!$B:$B,Summary!$C210)</f>
        <v>0</v>
      </c>
      <c r="Q210" s="17">
        <f ca="1">SUMIFS(OFFSET('BPC Data'!$F:$F,0,Summary!Q$2),'BPC Data'!$E:$E,Summary!$D210,'BPC Data'!$B:$B,Summary!$C210)</f>
        <v>0</v>
      </c>
      <c r="R210" s="18">
        <f ca="1">SUMIFS(OFFSET('BPC Data'!$F:$F,0,Summary!R$2),'BPC Data'!$E:$E,Summary!$D210,'BPC Data'!$B:$B,Summary!$C210)</f>
        <v>0</v>
      </c>
      <c r="S210" s="64">
        <f t="shared" ca="1" si="75"/>
        <v>0</v>
      </c>
      <c r="T210" s="65"/>
      <c r="U210"/>
      <c r="V210"/>
      <c r="W210"/>
      <c r="X210"/>
      <c r="Y210"/>
      <c r="Z210"/>
      <c r="AA210"/>
      <c r="AB210"/>
    </row>
    <row r="211" spans="1:28" s="15" customFormat="1" hidden="1" outlineLevel="1" x14ac:dyDescent="0.55000000000000004">
      <c r="A211" s="15">
        <f t="shared" si="106"/>
        <v>19</v>
      </c>
      <c r="B211"/>
      <c r="C211">
        <f>$F207</f>
        <v>0</v>
      </c>
      <c r="D211" s="3" t="str">
        <f t="shared" si="76"/>
        <v>T_OPEX - Tenant Operating Expenses</v>
      </c>
      <c r="E211"/>
      <c r="F211" s="22" t="str">
        <f>_xll.EVDES(D211)</f>
        <v>#Error, no current connection.</v>
      </c>
      <c r="G211" s="17">
        <f ca="1">SUMIFS(OFFSET('BPC Data'!$F:$F,0,Summary!G$2),'BPC Data'!$E:$E,Summary!$D211,'BPC Data'!$B:$B,Summary!$C211)</f>
        <v>0</v>
      </c>
      <c r="H211" s="18">
        <f ca="1">SUMIFS(OFFSET('BPC Data'!$F:$F,0,Summary!H$2),'BPC Data'!$E:$E,Summary!$D211,'BPC Data'!$B:$B,Summary!$C211)</f>
        <v>0</v>
      </c>
      <c r="I211" s="17">
        <f ca="1">SUMIFS(OFFSET('BPC Data'!$F:$F,0,Summary!I$2),'BPC Data'!$E:$E,Summary!$D211,'BPC Data'!$B:$B,Summary!$C211)</f>
        <v>0</v>
      </c>
      <c r="J211" s="18">
        <f ca="1">SUMIFS(OFFSET('BPC Data'!$F:$F,0,Summary!J$2),'BPC Data'!$E:$E,Summary!$D211,'BPC Data'!$B:$B,Summary!$C211)</f>
        <v>0</v>
      </c>
      <c r="K211" s="17">
        <f ca="1">SUMIFS(OFFSET('BPC Data'!$F:$F,0,Summary!K$2),'BPC Data'!$E:$E,Summary!$D211,'BPC Data'!$B:$B,Summary!$C211)</f>
        <v>0</v>
      </c>
      <c r="L211" s="18">
        <f ca="1">SUMIFS(OFFSET('BPC Data'!$F:$F,0,Summary!L$2),'BPC Data'!$E:$E,Summary!$D211,'BPC Data'!$B:$B,Summary!$C211)</f>
        <v>0</v>
      </c>
      <c r="M211" s="17">
        <f ca="1">SUMIFS(OFFSET('BPC Data'!$F:$F,0,Summary!M$2),'BPC Data'!$E:$E,Summary!$D211,'BPC Data'!$B:$B,Summary!$C211)</f>
        <v>0</v>
      </c>
      <c r="N211" s="18">
        <f ca="1">SUMIFS(OFFSET('BPC Data'!$F:$F,0,Summary!N$2),'BPC Data'!$E:$E,Summary!$D211,'BPC Data'!$B:$B,Summary!$C211)</f>
        <v>0</v>
      </c>
      <c r="O211" s="17">
        <f ca="1">SUMIFS(OFFSET('BPC Data'!$F:$F,0,Summary!O$2),'BPC Data'!$E:$E,Summary!$D211,'BPC Data'!$B:$B,Summary!$C211)</f>
        <v>0</v>
      </c>
      <c r="P211" s="18">
        <f ca="1">SUMIFS(OFFSET('BPC Data'!$F:$F,0,Summary!P$2),'BPC Data'!$E:$E,Summary!$D211,'BPC Data'!$B:$B,Summary!$C211)</f>
        <v>0</v>
      </c>
      <c r="Q211" s="17">
        <f ca="1">SUMIFS(OFFSET('BPC Data'!$F:$F,0,Summary!Q$2),'BPC Data'!$E:$E,Summary!$D211,'BPC Data'!$B:$B,Summary!$C211)</f>
        <v>0</v>
      </c>
      <c r="R211" s="18">
        <f ca="1">SUMIFS(OFFSET('BPC Data'!$F:$F,0,Summary!R$2),'BPC Data'!$E:$E,Summary!$D211,'BPC Data'!$B:$B,Summary!$C211)</f>
        <v>0</v>
      </c>
      <c r="S211" s="64">
        <f t="shared" ca="1" si="75"/>
        <v>0</v>
      </c>
      <c r="T211" s="65"/>
      <c r="U211"/>
      <c r="V211"/>
      <c r="W211"/>
      <c r="X211"/>
      <c r="Y211"/>
      <c r="Z211"/>
      <c r="AA211"/>
      <c r="AB211"/>
    </row>
    <row r="212" spans="1:28" s="15" customFormat="1" hidden="1" outlineLevel="1" x14ac:dyDescent="0.55000000000000004">
      <c r="A212" s="15">
        <f t="shared" si="106"/>
        <v>19</v>
      </c>
      <c r="B212"/>
      <c r="C212">
        <f>$F207</f>
        <v>0</v>
      </c>
      <c r="D212" s="3" t="str">
        <f t="shared" si="76"/>
        <v>T_BAD_DEBT - Tenant Bad Debt Expense</v>
      </c>
      <c r="E212"/>
      <c r="F212" s="22" t="str">
        <f>_xll.EVDES(D212)</f>
        <v>#Error, no current connection.</v>
      </c>
      <c r="G212" s="17">
        <f ca="1">SUMIFS(OFFSET('BPC Data'!$F:$F,0,Summary!G$2),'BPC Data'!$E:$E,Summary!$D212,'BPC Data'!$B:$B,Summary!$C212)</f>
        <v>0</v>
      </c>
      <c r="H212" s="18">
        <f ca="1">SUMIFS(OFFSET('BPC Data'!$F:$F,0,Summary!H$2),'BPC Data'!$E:$E,Summary!$D212,'BPC Data'!$B:$B,Summary!$C212)</f>
        <v>0</v>
      </c>
      <c r="I212" s="17">
        <f ca="1">SUMIFS(OFFSET('BPC Data'!$F:$F,0,Summary!I$2),'BPC Data'!$E:$E,Summary!$D212,'BPC Data'!$B:$B,Summary!$C212)</f>
        <v>0</v>
      </c>
      <c r="J212" s="18">
        <f ca="1">SUMIFS(OFFSET('BPC Data'!$F:$F,0,Summary!J$2),'BPC Data'!$E:$E,Summary!$D212,'BPC Data'!$B:$B,Summary!$C212)</f>
        <v>0</v>
      </c>
      <c r="K212" s="17">
        <f ca="1">SUMIFS(OFFSET('BPC Data'!$F:$F,0,Summary!K$2),'BPC Data'!$E:$E,Summary!$D212,'BPC Data'!$B:$B,Summary!$C212)</f>
        <v>0</v>
      </c>
      <c r="L212" s="18">
        <f ca="1">SUMIFS(OFFSET('BPC Data'!$F:$F,0,Summary!L$2),'BPC Data'!$E:$E,Summary!$D212,'BPC Data'!$B:$B,Summary!$C212)</f>
        <v>0</v>
      </c>
      <c r="M212" s="17">
        <f ca="1">SUMIFS(OFFSET('BPC Data'!$F:$F,0,Summary!M$2),'BPC Data'!$E:$E,Summary!$D212,'BPC Data'!$B:$B,Summary!$C212)</f>
        <v>0</v>
      </c>
      <c r="N212" s="18">
        <f ca="1">SUMIFS(OFFSET('BPC Data'!$F:$F,0,Summary!N$2),'BPC Data'!$E:$E,Summary!$D212,'BPC Data'!$B:$B,Summary!$C212)</f>
        <v>0</v>
      </c>
      <c r="O212" s="17">
        <f ca="1">SUMIFS(OFFSET('BPC Data'!$F:$F,0,Summary!O$2),'BPC Data'!$E:$E,Summary!$D212,'BPC Data'!$B:$B,Summary!$C212)</f>
        <v>0</v>
      </c>
      <c r="P212" s="18">
        <f ca="1">SUMIFS(OFFSET('BPC Data'!$F:$F,0,Summary!P$2),'BPC Data'!$E:$E,Summary!$D212,'BPC Data'!$B:$B,Summary!$C212)</f>
        <v>0</v>
      </c>
      <c r="Q212" s="17">
        <f ca="1">SUMIFS(OFFSET('BPC Data'!$F:$F,0,Summary!Q$2),'BPC Data'!$E:$E,Summary!$D212,'BPC Data'!$B:$B,Summary!$C212)</f>
        <v>0</v>
      </c>
      <c r="R212" s="18">
        <f ca="1">SUMIFS(OFFSET('BPC Data'!$F:$F,0,Summary!R$2),'BPC Data'!$E:$E,Summary!$D212,'BPC Data'!$B:$B,Summary!$C212)</f>
        <v>0</v>
      </c>
      <c r="S212" s="64">
        <f t="shared" ref="S212:S275" ca="1" si="107">SUM(G212:N212)</f>
        <v>0</v>
      </c>
      <c r="T212" s="65"/>
      <c r="U212"/>
      <c r="V212"/>
      <c r="W212"/>
      <c r="X212"/>
      <c r="Y212"/>
      <c r="Z212"/>
      <c r="AA212"/>
      <c r="AB212"/>
    </row>
    <row r="213" spans="1:28" s="15" customFormat="1" hidden="1" outlineLevel="1" x14ac:dyDescent="0.55000000000000004">
      <c r="A213" s="15">
        <f t="shared" si="106"/>
        <v>19</v>
      </c>
      <c r="B213"/>
      <c r="C213">
        <f>$F207</f>
        <v>0</v>
      </c>
      <c r="D213" s="2" t="str">
        <f t="shared" si="76"/>
        <v>T_EBITDARM - EBITDARM</v>
      </c>
      <c r="E213"/>
      <c r="F213" s="22" t="str">
        <f>_xll.EVDES(D213)</f>
        <v>#Error, no current connection.</v>
      </c>
      <c r="G213" s="17">
        <f ca="1">SUMIFS(OFFSET('BPC Data'!$F:$F,0,Summary!G$2),'BPC Data'!$E:$E,Summary!$D213,'BPC Data'!$B:$B,Summary!$C213)</f>
        <v>0</v>
      </c>
      <c r="H213" s="18">
        <f ca="1">SUMIFS(OFFSET('BPC Data'!$F:$F,0,Summary!H$2),'BPC Data'!$E:$E,Summary!$D213,'BPC Data'!$B:$B,Summary!$C213)</f>
        <v>0</v>
      </c>
      <c r="I213" s="17">
        <f ca="1">SUMIFS(OFFSET('BPC Data'!$F:$F,0,Summary!I$2),'BPC Data'!$E:$E,Summary!$D213,'BPC Data'!$B:$B,Summary!$C213)</f>
        <v>0</v>
      </c>
      <c r="J213" s="18">
        <f ca="1">SUMIFS(OFFSET('BPC Data'!$F:$F,0,Summary!J$2),'BPC Data'!$E:$E,Summary!$D213,'BPC Data'!$B:$B,Summary!$C213)</f>
        <v>0</v>
      </c>
      <c r="K213" s="17">
        <f ca="1">SUMIFS(OFFSET('BPC Data'!$F:$F,0,Summary!K$2),'BPC Data'!$E:$E,Summary!$D213,'BPC Data'!$B:$B,Summary!$C213)</f>
        <v>0</v>
      </c>
      <c r="L213" s="18">
        <f ca="1">SUMIFS(OFFSET('BPC Data'!$F:$F,0,Summary!L$2),'BPC Data'!$E:$E,Summary!$D213,'BPC Data'!$B:$B,Summary!$C213)</f>
        <v>0</v>
      </c>
      <c r="M213" s="17">
        <f ca="1">SUMIFS(OFFSET('BPC Data'!$F:$F,0,Summary!M$2),'BPC Data'!$E:$E,Summary!$D213,'BPC Data'!$B:$B,Summary!$C213)</f>
        <v>0</v>
      </c>
      <c r="N213" s="18">
        <f ca="1">SUMIFS(OFFSET('BPC Data'!$F:$F,0,Summary!N$2),'BPC Data'!$E:$E,Summary!$D213,'BPC Data'!$B:$B,Summary!$C213)</f>
        <v>0</v>
      </c>
      <c r="O213" s="17">
        <f ca="1">SUMIFS(OFFSET('BPC Data'!$F:$F,0,Summary!O$2),'BPC Data'!$E:$E,Summary!$D213,'BPC Data'!$B:$B,Summary!$C213)</f>
        <v>0</v>
      </c>
      <c r="P213" s="18">
        <f ca="1">SUMIFS(OFFSET('BPC Data'!$F:$F,0,Summary!P$2),'BPC Data'!$E:$E,Summary!$D213,'BPC Data'!$B:$B,Summary!$C213)</f>
        <v>0</v>
      </c>
      <c r="Q213" s="17">
        <f ca="1">SUMIFS(OFFSET('BPC Data'!$F:$F,0,Summary!Q$2),'BPC Data'!$E:$E,Summary!$D213,'BPC Data'!$B:$B,Summary!$C213)</f>
        <v>0</v>
      </c>
      <c r="R213" s="18">
        <f ca="1">SUMIFS(OFFSET('BPC Data'!$F:$F,0,Summary!R$2),'BPC Data'!$E:$E,Summary!$D213,'BPC Data'!$B:$B,Summary!$C213)</f>
        <v>0</v>
      </c>
      <c r="S213" s="64">
        <f t="shared" ca="1" si="107"/>
        <v>0</v>
      </c>
      <c r="T213" s="65"/>
      <c r="U213"/>
      <c r="V213"/>
      <c r="W213"/>
      <c r="X213"/>
      <c r="Y213"/>
      <c r="Z213"/>
      <c r="AA213"/>
      <c r="AB213"/>
    </row>
    <row r="214" spans="1:28" s="15" customFormat="1" hidden="1" outlineLevel="1" x14ac:dyDescent="0.55000000000000004">
      <c r="A214" s="15">
        <f t="shared" si="106"/>
        <v>19</v>
      </c>
      <c r="B214"/>
      <c r="C214">
        <f>$F207</f>
        <v>0</v>
      </c>
      <c r="D214" s="2" t="str">
        <f t="shared" ref="D214:D277" si="108">$D203</f>
        <v>T_MGMT_FEE - Tenant Management Fee - Actual</v>
      </c>
      <c r="E214"/>
      <c r="F214" s="22" t="str">
        <f>_xll.EVDES(D214)</f>
        <v>#Error, no current connection.</v>
      </c>
      <c r="G214" s="17">
        <f ca="1">SUMIFS(OFFSET('BPC Data'!$F:$F,0,Summary!G$2),'BPC Data'!$E:$E,Summary!$D214,'BPC Data'!$B:$B,Summary!$C214)</f>
        <v>0</v>
      </c>
      <c r="H214" s="18">
        <f ca="1">SUMIFS(OFFSET('BPC Data'!$F:$F,0,Summary!H$2),'BPC Data'!$E:$E,Summary!$D214,'BPC Data'!$B:$B,Summary!$C214)</f>
        <v>0</v>
      </c>
      <c r="I214" s="17">
        <f ca="1">SUMIFS(OFFSET('BPC Data'!$F:$F,0,Summary!I$2),'BPC Data'!$E:$E,Summary!$D214,'BPC Data'!$B:$B,Summary!$C214)</f>
        <v>0</v>
      </c>
      <c r="J214" s="18">
        <f ca="1">SUMIFS(OFFSET('BPC Data'!$F:$F,0,Summary!J$2),'BPC Data'!$E:$E,Summary!$D214,'BPC Data'!$B:$B,Summary!$C214)</f>
        <v>0</v>
      </c>
      <c r="K214" s="17">
        <f ca="1">SUMIFS(OFFSET('BPC Data'!$F:$F,0,Summary!K$2),'BPC Data'!$E:$E,Summary!$D214,'BPC Data'!$B:$B,Summary!$C214)</f>
        <v>0</v>
      </c>
      <c r="L214" s="18">
        <f ca="1">SUMIFS(OFFSET('BPC Data'!$F:$F,0,Summary!L$2),'BPC Data'!$E:$E,Summary!$D214,'BPC Data'!$B:$B,Summary!$C214)</f>
        <v>0</v>
      </c>
      <c r="M214" s="17">
        <f ca="1">SUMIFS(OFFSET('BPC Data'!$F:$F,0,Summary!M$2),'BPC Data'!$E:$E,Summary!$D214,'BPC Data'!$B:$B,Summary!$C214)</f>
        <v>0</v>
      </c>
      <c r="N214" s="18">
        <f ca="1">SUMIFS(OFFSET('BPC Data'!$F:$F,0,Summary!N$2),'BPC Data'!$E:$E,Summary!$D214,'BPC Data'!$B:$B,Summary!$C214)</f>
        <v>0</v>
      </c>
      <c r="O214" s="17">
        <f ca="1">SUMIFS(OFFSET('BPC Data'!$F:$F,0,Summary!O$2),'BPC Data'!$E:$E,Summary!$D214,'BPC Data'!$B:$B,Summary!$C214)</f>
        <v>0</v>
      </c>
      <c r="P214" s="18">
        <f ca="1">SUMIFS(OFFSET('BPC Data'!$F:$F,0,Summary!P$2),'BPC Data'!$E:$E,Summary!$D214,'BPC Data'!$B:$B,Summary!$C214)</f>
        <v>0</v>
      </c>
      <c r="Q214" s="17">
        <f ca="1">SUMIFS(OFFSET('BPC Data'!$F:$F,0,Summary!Q$2),'BPC Data'!$E:$E,Summary!$D214,'BPC Data'!$B:$B,Summary!$C214)</f>
        <v>0</v>
      </c>
      <c r="R214" s="18">
        <f ca="1">SUMIFS(OFFSET('BPC Data'!$F:$F,0,Summary!R$2),'BPC Data'!$E:$E,Summary!$D214,'BPC Data'!$B:$B,Summary!$C214)</f>
        <v>0</v>
      </c>
      <c r="S214" s="64">
        <f t="shared" ca="1" si="107"/>
        <v>0</v>
      </c>
      <c r="T214" s="65"/>
      <c r="U214"/>
      <c r="V214"/>
      <c r="W214"/>
      <c r="X214"/>
      <c r="Y214"/>
      <c r="Z214"/>
      <c r="AA214"/>
      <c r="AB214"/>
    </row>
    <row r="215" spans="1:28" s="15" customFormat="1" hidden="1" outlineLevel="1" x14ac:dyDescent="0.55000000000000004">
      <c r="A215" s="15">
        <f t="shared" si="106"/>
        <v>19</v>
      </c>
      <c r="B215"/>
      <c r="C215">
        <f>$F207</f>
        <v>0</v>
      </c>
      <c r="D215" s="1" t="str">
        <f t="shared" si="108"/>
        <v>T_EBITDAR - EBITDAR</v>
      </c>
      <c r="E215"/>
      <c r="F215" s="22" t="str">
        <f>_xll.EVDES(D215)</f>
        <v>#Error, no current connection.</v>
      </c>
      <c r="G215" s="17">
        <f ca="1">SUMIFS(OFFSET('BPC Data'!$F:$F,0,Summary!G$2),'BPC Data'!$E:$E,Summary!$D215,'BPC Data'!$B:$B,Summary!$C215)</f>
        <v>0</v>
      </c>
      <c r="H215" s="18">
        <f ca="1">SUMIFS(OFFSET('BPC Data'!$F:$F,0,Summary!H$2),'BPC Data'!$E:$E,Summary!$D215,'BPC Data'!$B:$B,Summary!$C215)</f>
        <v>0</v>
      </c>
      <c r="I215" s="17">
        <f ca="1">SUMIFS(OFFSET('BPC Data'!$F:$F,0,Summary!I$2),'BPC Data'!$E:$E,Summary!$D215,'BPC Data'!$B:$B,Summary!$C215)</f>
        <v>0</v>
      </c>
      <c r="J215" s="18">
        <f ca="1">SUMIFS(OFFSET('BPC Data'!$F:$F,0,Summary!J$2),'BPC Data'!$E:$E,Summary!$D215,'BPC Data'!$B:$B,Summary!$C215)</f>
        <v>0</v>
      </c>
      <c r="K215" s="17">
        <f ca="1">SUMIFS(OFFSET('BPC Data'!$F:$F,0,Summary!K$2),'BPC Data'!$E:$E,Summary!$D215,'BPC Data'!$B:$B,Summary!$C215)</f>
        <v>0</v>
      </c>
      <c r="L215" s="18">
        <f ca="1">SUMIFS(OFFSET('BPC Data'!$F:$F,0,Summary!L$2),'BPC Data'!$E:$E,Summary!$D215,'BPC Data'!$B:$B,Summary!$C215)</f>
        <v>0</v>
      </c>
      <c r="M215" s="17">
        <f ca="1">SUMIFS(OFFSET('BPC Data'!$F:$F,0,Summary!M$2),'BPC Data'!$E:$E,Summary!$D215,'BPC Data'!$B:$B,Summary!$C215)</f>
        <v>0</v>
      </c>
      <c r="N215" s="18">
        <f ca="1">SUMIFS(OFFSET('BPC Data'!$F:$F,0,Summary!N$2),'BPC Data'!$E:$E,Summary!$D215,'BPC Data'!$B:$B,Summary!$C215)</f>
        <v>0</v>
      </c>
      <c r="O215" s="17">
        <f ca="1">SUMIFS(OFFSET('BPC Data'!$F:$F,0,Summary!O$2),'BPC Data'!$E:$E,Summary!$D215,'BPC Data'!$B:$B,Summary!$C215)</f>
        <v>0</v>
      </c>
      <c r="P215" s="18">
        <f ca="1">SUMIFS(OFFSET('BPC Data'!$F:$F,0,Summary!P$2),'BPC Data'!$E:$E,Summary!$D215,'BPC Data'!$B:$B,Summary!$C215)</f>
        <v>0</v>
      </c>
      <c r="Q215" s="17">
        <f ca="1">SUMIFS(OFFSET('BPC Data'!$F:$F,0,Summary!Q$2),'BPC Data'!$E:$E,Summary!$D215,'BPC Data'!$B:$B,Summary!$C215)</f>
        <v>0</v>
      </c>
      <c r="R215" s="18">
        <f ca="1">SUMIFS(OFFSET('BPC Data'!$F:$F,0,Summary!R$2),'BPC Data'!$E:$E,Summary!$D215,'BPC Data'!$B:$B,Summary!$C215)</f>
        <v>0</v>
      </c>
      <c r="S215" s="64">
        <f t="shared" ca="1" si="107"/>
        <v>0</v>
      </c>
      <c r="T215" s="65"/>
      <c r="U215"/>
      <c r="V215"/>
      <c r="W215"/>
      <c r="X215"/>
      <c r="Y215"/>
      <c r="Z215"/>
      <c r="AA215"/>
      <c r="AB215"/>
    </row>
    <row r="216" spans="1:28" s="15" customFormat="1" hidden="1" outlineLevel="1" x14ac:dyDescent="0.55000000000000004">
      <c r="A216" s="15">
        <f t="shared" si="106"/>
        <v>19</v>
      </c>
      <c r="B216"/>
      <c r="C216">
        <f>$F207</f>
        <v>0</v>
      </c>
      <c r="D216" s="1" t="str">
        <f t="shared" si="108"/>
        <v>T_RENT_EXP - Tenant Rent Expense</v>
      </c>
      <c r="E216"/>
      <c r="F216" s="22" t="str">
        <f>_xll.EVDES(D216)</f>
        <v>#Error, no current connection.</v>
      </c>
      <c r="G216" s="17">
        <f ca="1">SUMIFS(OFFSET('BPC Data'!$F:$F,0,Summary!G$2),'BPC Data'!$E:$E,Summary!$D216,'BPC Data'!$B:$B,Summary!$C216)</f>
        <v>0</v>
      </c>
      <c r="H216" s="18">
        <f ca="1">SUMIFS(OFFSET('BPC Data'!$F:$F,0,Summary!H$2),'BPC Data'!$E:$E,Summary!$D216,'BPC Data'!$B:$B,Summary!$C216)</f>
        <v>0</v>
      </c>
      <c r="I216" s="17">
        <f ca="1">SUMIFS(OFFSET('BPC Data'!$F:$F,0,Summary!I$2),'BPC Data'!$E:$E,Summary!$D216,'BPC Data'!$B:$B,Summary!$C216)</f>
        <v>0</v>
      </c>
      <c r="J216" s="18">
        <f ca="1">SUMIFS(OFFSET('BPC Data'!$F:$F,0,Summary!J$2),'BPC Data'!$E:$E,Summary!$D216,'BPC Data'!$B:$B,Summary!$C216)</f>
        <v>0</v>
      </c>
      <c r="K216" s="17">
        <f ca="1">SUMIFS(OFFSET('BPC Data'!$F:$F,0,Summary!K$2),'BPC Data'!$E:$E,Summary!$D216,'BPC Data'!$B:$B,Summary!$C216)</f>
        <v>0</v>
      </c>
      <c r="L216" s="18">
        <f ca="1">SUMIFS(OFFSET('BPC Data'!$F:$F,0,Summary!L$2),'BPC Data'!$E:$E,Summary!$D216,'BPC Data'!$B:$B,Summary!$C216)</f>
        <v>0</v>
      </c>
      <c r="M216" s="17">
        <f ca="1">SUMIFS(OFFSET('BPC Data'!$F:$F,0,Summary!M$2),'BPC Data'!$E:$E,Summary!$D216,'BPC Data'!$B:$B,Summary!$C216)</f>
        <v>0</v>
      </c>
      <c r="N216" s="18">
        <f ca="1">SUMIFS(OFFSET('BPC Data'!$F:$F,0,Summary!N$2),'BPC Data'!$E:$E,Summary!$D216,'BPC Data'!$B:$B,Summary!$C216)</f>
        <v>0</v>
      </c>
      <c r="O216" s="17">
        <f ca="1">SUMIFS(OFFSET('BPC Data'!$F:$F,0,Summary!O$2),'BPC Data'!$E:$E,Summary!$D216,'BPC Data'!$B:$B,Summary!$C216)</f>
        <v>0</v>
      </c>
      <c r="P216" s="18">
        <f ca="1">SUMIFS(OFFSET('BPC Data'!$F:$F,0,Summary!P$2),'BPC Data'!$E:$E,Summary!$D216,'BPC Data'!$B:$B,Summary!$C216)</f>
        <v>0</v>
      </c>
      <c r="Q216" s="17">
        <f ca="1">SUMIFS(OFFSET('BPC Data'!$F:$F,0,Summary!Q$2),'BPC Data'!$E:$E,Summary!$D216,'BPC Data'!$B:$B,Summary!$C216)</f>
        <v>0</v>
      </c>
      <c r="R216" s="18">
        <f ca="1">SUMIFS(OFFSET('BPC Data'!$F:$F,0,Summary!R$2),'BPC Data'!$E:$E,Summary!$D216,'BPC Data'!$B:$B,Summary!$C216)</f>
        <v>0</v>
      </c>
      <c r="S216" s="64">
        <f t="shared" ca="1" si="107"/>
        <v>0</v>
      </c>
      <c r="T216" s="65"/>
      <c r="U216"/>
      <c r="V216"/>
      <c r="W216"/>
      <c r="X216"/>
      <c r="Y216"/>
      <c r="Z216"/>
      <c r="AA216"/>
      <c r="AB216"/>
    </row>
    <row r="217" spans="1:28" s="15" customFormat="1" hidden="1" outlineLevel="1" x14ac:dyDescent="0.55000000000000004">
      <c r="A217" s="15">
        <f t="shared" si="106"/>
        <v>19</v>
      </c>
      <c r="B217"/>
      <c r="C217"/>
      <c r="D217" s="1" t="str">
        <f t="shared" si="108"/>
        <v>x</v>
      </c>
      <c r="E217"/>
      <c r="F217" s="22" t="s">
        <v>0</v>
      </c>
      <c r="G217" s="12" t="e">
        <f t="shared" ref="G217:M217" ca="1" si="109">G215/G216</f>
        <v>#DIV/0!</v>
      </c>
      <c r="H217" s="4" t="e">
        <f t="shared" ca="1" si="109"/>
        <v>#DIV/0!</v>
      </c>
      <c r="I217" s="12" t="e">
        <f t="shared" ca="1" si="109"/>
        <v>#DIV/0!</v>
      </c>
      <c r="J217" s="4" t="e">
        <f t="shared" ca="1" si="109"/>
        <v>#DIV/0!</v>
      </c>
      <c r="K217" s="12" t="e">
        <f t="shared" ca="1" si="109"/>
        <v>#DIV/0!</v>
      </c>
      <c r="L217" s="4" t="e">
        <f t="shared" ca="1" si="109"/>
        <v>#DIV/0!</v>
      </c>
      <c r="M217" s="12" t="e">
        <f t="shared" ca="1" si="109"/>
        <v>#DIV/0!</v>
      </c>
      <c r="N217" s="4" t="e">
        <f t="shared" ref="N217:O217" ca="1" si="110">N215/N216</f>
        <v>#DIV/0!</v>
      </c>
      <c r="O217" s="12" t="e">
        <f t="shared" ca="1" si="110"/>
        <v>#DIV/0!</v>
      </c>
      <c r="P217" s="4" t="e">
        <f t="shared" ref="P217:Q217" ca="1" si="111">P215/P216</f>
        <v>#DIV/0!</v>
      </c>
      <c r="Q217" s="12" t="e">
        <f t="shared" ca="1" si="111"/>
        <v>#DIV/0!</v>
      </c>
      <c r="R217" s="4" t="e">
        <f t="shared" ref="R217" ca="1" si="112">R215/R216</f>
        <v>#DIV/0!</v>
      </c>
      <c r="S217" s="64" t="e">
        <f t="shared" ca="1" si="107"/>
        <v>#DIV/0!</v>
      </c>
      <c r="T217" s="65"/>
      <c r="U217"/>
      <c r="V217"/>
      <c r="W217"/>
      <c r="X217"/>
      <c r="Y217"/>
      <c r="Z217"/>
      <c r="AA217"/>
      <c r="AB217"/>
    </row>
    <row r="218" spans="1:28" s="15" customFormat="1" hidden="1" outlineLevel="1" x14ac:dyDescent="0.55000000000000004">
      <c r="A218" s="15">
        <f>IF(AND(D218&lt;&gt;"",C218=""),A217+1,A217)</f>
        <v>20</v>
      </c>
      <c r="B218" s="5"/>
      <c r="C218" s="5"/>
      <c r="D218" s="5" t="str">
        <f t="shared" si="108"/>
        <v>x</v>
      </c>
      <c r="E218" s="5"/>
      <c r="F218" s="21">
        <f>INDEX(PropertyList!$D:$D,MATCH(Summary!$A218,PropertyList!$C:$C,0))</f>
        <v>0</v>
      </c>
      <c r="G218" s="11"/>
      <c r="H218" s="5"/>
      <c r="I218" s="11"/>
      <c r="J218" s="5"/>
      <c r="K218" s="11"/>
      <c r="L218" s="5"/>
      <c r="M218" s="11"/>
      <c r="N218" s="5"/>
      <c r="O218" s="11"/>
      <c r="P218" s="5"/>
      <c r="Q218" s="11"/>
      <c r="R218" s="5"/>
      <c r="S218" s="64">
        <f t="shared" si="107"/>
        <v>0</v>
      </c>
      <c r="T218" s="65"/>
      <c r="U218"/>
      <c r="V218"/>
      <c r="W218"/>
      <c r="X218"/>
      <c r="Y218"/>
      <c r="Z218"/>
      <c r="AA218"/>
      <c r="AB218"/>
    </row>
    <row r="219" spans="1:28" s="15" customFormat="1" hidden="1" outlineLevel="1" x14ac:dyDescent="0.55000000000000004">
      <c r="A219" s="15">
        <f>IF(AND(F219&lt;&gt;"",D219=""),A218+1,A218)</f>
        <v>20</v>
      </c>
      <c r="C219">
        <f>$F218</f>
        <v>0</v>
      </c>
      <c r="D219" s="3" t="str">
        <f t="shared" si="108"/>
        <v>PAY_PAT_DAYS - Total Payor Patient Days</v>
      </c>
      <c r="F219" s="22" t="str">
        <f>_xll.EVDES(D219)</f>
        <v>#Error, no current connection.</v>
      </c>
      <c r="G219" s="17">
        <f ca="1">SUMIFS(OFFSET('BPC Data'!$F:$F,0,Summary!G$2),'BPC Data'!$E:$E,Summary!$D219,'BPC Data'!$B:$B,Summary!$C219)</f>
        <v>0</v>
      </c>
      <c r="H219" s="18">
        <f ca="1">SUMIFS(OFFSET('BPC Data'!$F:$F,0,Summary!H$2),'BPC Data'!$E:$E,Summary!$D219,'BPC Data'!$B:$B,Summary!$C219)</f>
        <v>0</v>
      </c>
      <c r="I219" s="17">
        <f ca="1">SUMIFS(OFFSET('BPC Data'!$F:$F,0,Summary!I$2),'BPC Data'!$E:$E,Summary!$D219,'BPC Data'!$B:$B,Summary!$C219)</f>
        <v>0</v>
      </c>
      <c r="J219" s="18">
        <f ca="1">SUMIFS(OFFSET('BPC Data'!$F:$F,0,Summary!J$2),'BPC Data'!$E:$E,Summary!$D219,'BPC Data'!$B:$B,Summary!$C219)</f>
        <v>0</v>
      </c>
      <c r="K219" s="17">
        <f ca="1">SUMIFS(OFFSET('BPC Data'!$F:$F,0,Summary!K$2),'BPC Data'!$E:$E,Summary!$D219,'BPC Data'!$B:$B,Summary!$C219)</f>
        <v>0</v>
      </c>
      <c r="L219" s="18">
        <f ca="1">SUMIFS(OFFSET('BPC Data'!$F:$F,0,Summary!L$2),'BPC Data'!$E:$E,Summary!$D219,'BPC Data'!$B:$B,Summary!$C219)</f>
        <v>0</v>
      </c>
      <c r="M219" s="17">
        <f ca="1">SUMIFS(OFFSET('BPC Data'!$F:$F,0,Summary!M$2),'BPC Data'!$E:$E,Summary!$D219,'BPC Data'!$B:$B,Summary!$C219)</f>
        <v>0</v>
      </c>
      <c r="N219" s="18">
        <f ca="1">SUMIFS(OFFSET('BPC Data'!$F:$F,0,Summary!N$2),'BPC Data'!$E:$E,Summary!$D219,'BPC Data'!$B:$B,Summary!$C219)</f>
        <v>0</v>
      </c>
      <c r="O219" s="17">
        <f ca="1">SUMIFS(OFFSET('BPC Data'!$F:$F,0,Summary!O$2),'BPC Data'!$E:$E,Summary!$D219,'BPC Data'!$B:$B,Summary!$C219)</f>
        <v>0</v>
      </c>
      <c r="P219" s="18">
        <f ca="1">SUMIFS(OFFSET('BPC Data'!$F:$F,0,Summary!P$2),'BPC Data'!$E:$E,Summary!$D219,'BPC Data'!$B:$B,Summary!$C219)</f>
        <v>0</v>
      </c>
      <c r="Q219" s="17">
        <f ca="1">SUMIFS(OFFSET('BPC Data'!$F:$F,0,Summary!Q$2),'BPC Data'!$E:$E,Summary!$D219,'BPC Data'!$B:$B,Summary!$C219)</f>
        <v>0</v>
      </c>
      <c r="R219" s="18">
        <f ca="1">SUMIFS(OFFSET('BPC Data'!$F:$F,0,Summary!R$2),'BPC Data'!$E:$E,Summary!$D219,'BPC Data'!$B:$B,Summary!$C219)</f>
        <v>0</v>
      </c>
      <c r="S219" s="64">
        <f t="shared" ca="1" si="107"/>
        <v>0</v>
      </c>
      <c r="T219" s="65"/>
      <c r="U219"/>
      <c r="V219"/>
      <c r="W219"/>
      <c r="X219"/>
      <c r="Y219"/>
      <c r="Z219"/>
      <c r="AA219"/>
      <c r="AB219"/>
    </row>
    <row r="220" spans="1:28" s="15" customFormat="1" hidden="1" outlineLevel="1" x14ac:dyDescent="0.55000000000000004">
      <c r="A220" s="15">
        <f t="shared" ref="A220:A228" si="113">IF(AND(F220&lt;&gt;"",D220=""),A219+1,A219)</f>
        <v>20</v>
      </c>
      <c r="C220">
        <f>$F218</f>
        <v>0</v>
      </c>
      <c r="D220" s="3" t="str">
        <f t="shared" si="108"/>
        <v>A_BEDS_TOTAL - Total Available Beds</v>
      </c>
      <c r="F220" s="22" t="str">
        <f>_xll.EVDES(D220)</f>
        <v>#Error, no current connection.</v>
      </c>
      <c r="G220" s="17">
        <f ca="1">SUMIFS(OFFSET('BPC Data'!$F:$F,0,Summary!G$2),'BPC Data'!$E:$E,Summary!$D220,'BPC Data'!$B:$B,Summary!$C220)</f>
        <v>0</v>
      </c>
      <c r="H220" s="18">
        <f ca="1">SUMIFS(OFFSET('BPC Data'!$F:$F,0,Summary!H$2),'BPC Data'!$E:$E,Summary!$D220,'BPC Data'!$B:$B,Summary!$C220)</f>
        <v>0</v>
      </c>
      <c r="I220" s="17">
        <f ca="1">SUMIFS(OFFSET('BPC Data'!$F:$F,0,Summary!I$2),'BPC Data'!$E:$E,Summary!$D220,'BPC Data'!$B:$B,Summary!$C220)</f>
        <v>0</v>
      </c>
      <c r="J220" s="18">
        <f ca="1">SUMIFS(OFFSET('BPC Data'!$F:$F,0,Summary!J$2),'BPC Data'!$E:$E,Summary!$D220,'BPC Data'!$B:$B,Summary!$C220)</f>
        <v>0</v>
      </c>
      <c r="K220" s="17">
        <f ca="1">SUMIFS(OFFSET('BPC Data'!$F:$F,0,Summary!K$2),'BPC Data'!$E:$E,Summary!$D220,'BPC Data'!$B:$B,Summary!$C220)</f>
        <v>0</v>
      </c>
      <c r="L220" s="18">
        <f ca="1">SUMIFS(OFFSET('BPC Data'!$F:$F,0,Summary!L$2),'BPC Data'!$E:$E,Summary!$D220,'BPC Data'!$B:$B,Summary!$C220)</f>
        <v>0</v>
      </c>
      <c r="M220" s="17">
        <f ca="1">SUMIFS(OFFSET('BPC Data'!$F:$F,0,Summary!M$2),'BPC Data'!$E:$E,Summary!$D220,'BPC Data'!$B:$B,Summary!$C220)</f>
        <v>0</v>
      </c>
      <c r="N220" s="18">
        <f ca="1">SUMIFS(OFFSET('BPC Data'!$F:$F,0,Summary!N$2),'BPC Data'!$E:$E,Summary!$D220,'BPC Data'!$B:$B,Summary!$C220)</f>
        <v>0</v>
      </c>
      <c r="O220" s="17">
        <f ca="1">SUMIFS(OFFSET('BPC Data'!$F:$F,0,Summary!O$2),'BPC Data'!$E:$E,Summary!$D220,'BPC Data'!$B:$B,Summary!$C220)</f>
        <v>0</v>
      </c>
      <c r="P220" s="18">
        <f ca="1">SUMIFS(OFFSET('BPC Data'!$F:$F,0,Summary!P$2),'BPC Data'!$E:$E,Summary!$D220,'BPC Data'!$B:$B,Summary!$C220)</f>
        <v>0</v>
      </c>
      <c r="Q220" s="17">
        <f ca="1">SUMIFS(OFFSET('BPC Data'!$F:$F,0,Summary!Q$2),'BPC Data'!$E:$E,Summary!$D220,'BPC Data'!$B:$B,Summary!$C220)</f>
        <v>0</v>
      </c>
      <c r="R220" s="18">
        <f ca="1">SUMIFS(OFFSET('BPC Data'!$F:$F,0,Summary!R$2),'BPC Data'!$E:$E,Summary!$D220,'BPC Data'!$B:$B,Summary!$C220)</f>
        <v>0</v>
      </c>
      <c r="S220" s="64">
        <f t="shared" ca="1" si="107"/>
        <v>0</v>
      </c>
      <c r="T220" s="65"/>
      <c r="U220"/>
      <c r="V220"/>
      <c r="W220"/>
      <c r="X220"/>
      <c r="Y220"/>
      <c r="Z220"/>
      <c r="AA220"/>
      <c r="AB220"/>
    </row>
    <row r="221" spans="1:28" s="15" customFormat="1" hidden="1" outlineLevel="1" x14ac:dyDescent="0.55000000000000004">
      <c r="A221" s="15">
        <f t="shared" si="113"/>
        <v>20</v>
      </c>
      <c r="B221"/>
      <c r="C221">
        <f>$F218</f>
        <v>0</v>
      </c>
      <c r="D221" s="3" t="str">
        <f t="shared" si="108"/>
        <v>T_REVENUES - Total Tenant Revenues</v>
      </c>
      <c r="E221"/>
      <c r="F221" s="22" t="str">
        <f>_xll.EVDES(D221)</f>
        <v>#Error, no current connection.</v>
      </c>
      <c r="G221" s="17">
        <f ca="1">SUMIFS(OFFSET('BPC Data'!$F:$F,0,Summary!G$2),'BPC Data'!$E:$E,Summary!$D221,'BPC Data'!$B:$B,Summary!$C221)</f>
        <v>0</v>
      </c>
      <c r="H221" s="18">
        <f ca="1">SUMIFS(OFFSET('BPC Data'!$F:$F,0,Summary!H$2),'BPC Data'!$E:$E,Summary!$D221,'BPC Data'!$B:$B,Summary!$C221)</f>
        <v>0</v>
      </c>
      <c r="I221" s="17">
        <f ca="1">SUMIFS(OFFSET('BPC Data'!$F:$F,0,Summary!I$2),'BPC Data'!$E:$E,Summary!$D221,'BPC Data'!$B:$B,Summary!$C221)</f>
        <v>0</v>
      </c>
      <c r="J221" s="18">
        <f ca="1">SUMIFS(OFFSET('BPC Data'!$F:$F,0,Summary!J$2),'BPC Data'!$E:$E,Summary!$D221,'BPC Data'!$B:$B,Summary!$C221)</f>
        <v>0</v>
      </c>
      <c r="K221" s="17">
        <f ca="1">SUMIFS(OFFSET('BPC Data'!$F:$F,0,Summary!K$2),'BPC Data'!$E:$E,Summary!$D221,'BPC Data'!$B:$B,Summary!$C221)</f>
        <v>0</v>
      </c>
      <c r="L221" s="18">
        <f ca="1">SUMIFS(OFFSET('BPC Data'!$F:$F,0,Summary!L$2),'BPC Data'!$E:$E,Summary!$D221,'BPC Data'!$B:$B,Summary!$C221)</f>
        <v>0</v>
      </c>
      <c r="M221" s="17">
        <f ca="1">SUMIFS(OFFSET('BPC Data'!$F:$F,0,Summary!M$2),'BPC Data'!$E:$E,Summary!$D221,'BPC Data'!$B:$B,Summary!$C221)</f>
        <v>0</v>
      </c>
      <c r="N221" s="18">
        <f ca="1">SUMIFS(OFFSET('BPC Data'!$F:$F,0,Summary!N$2),'BPC Data'!$E:$E,Summary!$D221,'BPC Data'!$B:$B,Summary!$C221)</f>
        <v>0</v>
      </c>
      <c r="O221" s="17">
        <f ca="1">SUMIFS(OFFSET('BPC Data'!$F:$F,0,Summary!O$2),'BPC Data'!$E:$E,Summary!$D221,'BPC Data'!$B:$B,Summary!$C221)</f>
        <v>0</v>
      </c>
      <c r="P221" s="18">
        <f ca="1">SUMIFS(OFFSET('BPC Data'!$F:$F,0,Summary!P$2),'BPC Data'!$E:$E,Summary!$D221,'BPC Data'!$B:$B,Summary!$C221)</f>
        <v>0</v>
      </c>
      <c r="Q221" s="17">
        <f ca="1">SUMIFS(OFFSET('BPC Data'!$F:$F,0,Summary!Q$2),'BPC Data'!$E:$E,Summary!$D221,'BPC Data'!$B:$B,Summary!$C221)</f>
        <v>0</v>
      </c>
      <c r="R221" s="18">
        <f ca="1">SUMIFS(OFFSET('BPC Data'!$F:$F,0,Summary!R$2),'BPC Data'!$E:$E,Summary!$D221,'BPC Data'!$B:$B,Summary!$C221)</f>
        <v>0</v>
      </c>
      <c r="S221" s="64">
        <f t="shared" ca="1" si="107"/>
        <v>0</v>
      </c>
      <c r="T221" s="65"/>
      <c r="U221"/>
      <c r="V221"/>
      <c r="W221"/>
      <c r="X221"/>
      <c r="Y221"/>
      <c r="Z221"/>
      <c r="AA221"/>
      <c r="AB221"/>
    </row>
    <row r="222" spans="1:28" s="15" customFormat="1" hidden="1" outlineLevel="1" x14ac:dyDescent="0.55000000000000004">
      <c r="A222" s="15">
        <f t="shared" si="113"/>
        <v>20</v>
      </c>
      <c r="B222"/>
      <c r="C222">
        <f>$F218</f>
        <v>0</v>
      </c>
      <c r="D222" s="3" t="str">
        <f t="shared" si="108"/>
        <v>T_OPEX - Tenant Operating Expenses</v>
      </c>
      <c r="E222"/>
      <c r="F222" s="22" t="str">
        <f>_xll.EVDES(D222)</f>
        <v>#Error, no current connection.</v>
      </c>
      <c r="G222" s="17">
        <f ca="1">SUMIFS(OFFSET('BPC Data'!$F:$F,0,Summary!G$2),'BPC Data'!$E:$E,Summary!$D222,'BPC Data'!$B:$B,Summary!$C222)</f>
        <v>0</v>
      </c>
      <c r="H222" s="18">
        <f ca="1">SUMIFS(OFFSET('BPC Data'!$F:$F,0,Summary!H$2),'BPC Data'!$E:$E,Summary!$D222,'BPC Data'!$B:$B,Summary!$C222)</f>
        <v>0</v>
      </c>
      <c r="I222" s="17">
        <f ca="1">SUMIFS(OFFSET('BPC Data'!$F:$F,0,Summary!I$2),'BPC Data'!$E:$E,Summary!$D222,'BPC Data'!$B:$B,Summary!$C222)</f>
        <v>0</v>
      </c>
      <c r="J222" s="18">
        <f ca="1">SUMIFS(OFFSET('BPC Data'!$F:$F,0,Summary!J$2),'BPC Data'!$E:$E,Summary!$D222,'BPC Data'!$B:$B,Summary!$C222)</f>
        <v>0</v>
      </c>
      <c r="K222" s="17">
        <f ca="1">SUMIFS(OFFSET('BPC Data'!$F:$F,0,Summary!K$2),'BPC Data'!$E:$E,Summary!$D222,'BPC Data'!$B:$B,Summary!$C222)</f>
        <v>0</v>
      </c>
      <c r="L222" s="18">
        <f ca="1">SUMIFS(OFFSET('BPC Data'!$F:$F,0,Summary!L$2),'BPC Data'!$E:$E,Summary!$D222,'BPC Data'!$B:$B,Summary!$C222)</f>
        <v>0</v>
      </c>
      <c r="M222" s="17">
        <f ca="1">SUMIFS(OFFSET('BPC Data'!$F:$F,0,Summary!M$2),'BPC Data'!$E:$E,Summary!$D222,'BPC Data'!$B:$B,Summary!$C222)</f>
        <v>0</v>
      </c>
      <c r="N222" s="18">
        <f ca="1">SUMIFS(OFFSET('BPC Data'!$F:$F,0,Summary!N$2),'BPC Data'!$E:$E,Summary!$D222,'BPC Data'!$B:$B,Summary!$C222)</f>
        <v>0</v>
      </c>
      <c r="O222" s="17">
        <f ca="1">SUMIFS(OFFSET('BPC Data'!$F:$F,0,Summary!O$2),'BPC Data'!$E:$E,Summary!$D222,'BPC Data'!$B:$B,Summary!$C222)</f>
        <v>0</v>
      </c>
      <c r="P222" s="18">
        <f ca="1">SUMIFS(OFFSET('BPC Data'!$F:$F,0,Summary!P$2),'BPC Data'!$E:$E,Summary!$D222,'BPC Data'!$B:$B,Summary!$C222)</f>
        <v>0</v>
      </c>
      <c r="Q222" s="17">
        <f ca="1">SUMIFS(OFFSET('BPC Data'!$F:$F,0,Summary!Q$2),'BPC Data'!$E:$E,Summary!$D222,'BPC Data'!$B:$B,Summary!$C222)</f>
        <v>0</v>
      </c>
      <c r="R222" s="18">
        <f ca="1">SUMIFS(OFFSET('BPC Data'!$F:$F,0,Summary!R$2),'BPC Data'!$E:$E,Summary!$D222,'BPC Data'!$B:$B,Summary!$C222)</f>
        <v>0</v>
      </c>
      <c r="S222" s="64">
        <f t="shared" ca="1" si="107"/>
        <v>0</v>
      </c>
      <c r="T222" s="65"/>
      <c r="U222"/>
      <c r="V222"/>
      <c r="W222"/>
      <c r="X222"/>
      <c r="Y222"/>
      <c r="Z222"/>
      <c r="AA222"/>
      <c r="AB222"/>
    </row>
    <row r="223" spans="1:28" s="15" customFormat="1" hidden="1" outlineLevel="1" x14ac:dyDescent="0.55000000000000004">
      <c r="A223" s="15">
        <f t="shared" si="113"/>
        <v>20</v>
      </c>
      <c r="B223"/>
      <c r="C223">
        <f>$F218</f>
        <v>0</v>
      </c>
      <c r="D223" s="3" t="str">
        <f t="shared" si="108"/>
        <v>T_BAD_DEBT - Tenant Bad Debt Expense</v>
      </c>
      <c r="E223"/>
      <c r="F223" s="22" t="str">
        <f>_xll.EVDES(D223)</f>
        <v>#Error, no current connection.</v>
      </c>
      <c r="G223" s="17">
        <f ca="1">SUMIFS(OFFSET('BPC Data'!$F:$F,0,Summary!G$2),'BPC Data'!$E:$E,Summary!$D223,'BPC Data'!$B:$B,Summary!$C223)</f>
        <v>0</v>
      </c>
      <c r="H223" s="18">
        <f ca="1">SUMIFS(OFFSET('BPC Data'!$F:$F,0,Summary!H$2),'BPC Data'!$E:$E,Summary!$D223,'BPC Data'!$B:$B,Summary!$C223)</f>
        <v>0</v>
      </c>
      <c r="I223" s="17">
        <f ca="1">SUMIFS(OFFSET('BPC Data'!$F:$F,0,Summary!I$2),'BPC Data'!$E:$E,Summary!$D223,'BPC Data'!$B:$B,Summary!$C223)</f>
        <v>0</v>
      </c>
      <c r="J223" s="18">
        <f ca="1">SUMIFS(OFFSET('BPC Data'!$F:$F,0,Summary!J$2),'BPC Data'!$E:$E,Summary!$D223,'BPC Data'!$B:$B,Summary!$C223)</f>
        <v>0</v>
      </c>
      <c r="K223" s="17">
        <f ca="1">SUMIFS(OFFSET('BPC Data'!$F:$F,0,Summary!K$2),'BPC Data'!$E:$E,Summary!$D223,'BPC Data'!$B:$B,Summary!$C223)</f>
        <v>0</v>
      </c>
      <c r="L223" s="18">
        <f ca="1">SUMIFS(OFFSET('BPC Data'!$F:$F,0,Summary!L$2),'BPC Data'!$E:$E,Summary!$D223,'BPC Data'!$B:$B,Summary!$C223)</f>
        <v>0</v>
      </c>
      <c r="M223" s="17">
        <f ca="1">SUMIFS(OFFSET('BPC Data'!$F:$F,0,Summary!M$2),'BPC Data'!$E:$E,Summary!$D223,'BPC Data'!$B:$B,Summary!$C223)</f>
        <v>0</v>
      </c>
      <c r="N223" s="18">
        <f ca="1">SUMIFS(OFFSET('BPC Data'!$F:$F,0,Summary!N$2),'BPC Data'!$E:$E,Summary!$D223,'BPC Data'!$B:$B,Summary!$C223)</f>
        <v>0</v>
      </c>
      <c r="O223" s="17">
        <f ca="1">SUMIFS(OFFSET('BPC Data'!$F:$F,0,Summary!O$2),'BPC Data'!$E:$E,Summary!$D223,'BPC Data'!$B:$B,Summary!$C223)</f>
        <v>0</v>
      </c>
      <c r="P223" s="18">
        <f ca="1">SUMIFS(OFFSET('BPC Data'!$F:$F,0,Summary!P$2),'BPC Data'!$E:$E,Summary!$D223,'BPC Data'!$B:$B,Summary!$C223)</f>
        <v>0</v>
      </c>
      <c r="Q223" s="17">
        <f ca="1">SUMIFS(OFFSET('BPC Data'!$F:$F,0,Summary!Q$2),'BPC Data'!$E:$E,Summary!$D223,'BPC Data'!$B:$B,Summary!$C223)</f>
        <v>0</v>
      </c>
      <c r="R223" s="18">
        <f ca="1">SUMIFS(OFFSET('BPC Data'!$F:$F,0,Summary!R$2),'BPC Data'!$E:$E,Summary!$D223,'BPC Data'!$B:$B,Summary!$C223)</f>
        <v>0</v>
      </c>
      <c r="S223" s="64">
        <f t="shared" ca="1" si="107"/>
        <v>0</v>
      </c>
      <c r="T223" s="65"/>
      <c r="U223"/>
      <c r="V223"/>
      <c r="W223"/>
      <c r="X223"/>
      <c r="Y223"/>
      <c r="Z223"/>
      <c r="AA223"/>
      <c r="AB223"/>
    </row>
    <row r="224" spans="1:28" s="15" customFormat="1" hidden="1" outlineLevel="1" x14ac:dyDescent="0.55000000000000004">
      <c r="A224" s="15">
        <f t="shared" si="113"/>
        <v>20</v>
      </c>
      <c r="B224"/>
      <c r="C224">
        <f>$F218</f>
        <v>0</v>
      </c>
      <c r="D224" s="2" t="str">
        <f t="shared" si="108"/>
        <v>T_EBITDARM - EBITDARM</v>
      </c>
      <c r="E224"/>
      <c r="F224" s="22" t="str">
        <f>_xll.EVDES(D224)</f>
        <v>#Error, no current connection.</v>
      </c>
      <c r="G224" s="17">
        <f ca="1">SUMIFS(OFFSET('BPC Data'!$F:$F,0,Summary!G$2),'BPC Data'!$E:$E,Summary!$D224,'BPC Data'!$B:$B,Summary!$C224)</f>
        <v>0</v>
      </c>
      <c r="H224" s="18">
        <f ca="1">SUMIFS(OFFSET('BPC Data'!$F:$F,0,Summary!H$2),'BPC Data'!$E:$E,Summary!$D224,'BPC Data'!$B:$B,Summary!$C224)</f>
        <v>0</v>
      </c>
      <c r="I224" s="17">
        <f ca="1">SUMIFS(OFFSET('BPC Data'!$F:$F,0,Summary!I$2),'BPC Data'!$E:$E,Summary!$D224,'BPC Data'!$B:$B,Summary!$C224)</f>
        <v>0</v>
      </c>
      <c r="J224" s="18">
        <f ca="1">SUMIFS(OFFSET('BPC Data'!$F:$F,0,Summary!J$2),'BPC Data'!$E:$E,Summary!$D224,'BPC Data'!$B:$B,Summary!$C224)</f>
        <v>0</v>
      </c>
      <c r="K224" s="17">
        <f ca="1">SUMIFS(OFFSET('BPC Data'!$F:$F,0,Summary!K$2),'BPC Data'!$E:$E,Summary!$D224,'BPC Data'!$B:$B,Summary!$C224)</f>
        <v>0</v>
      </c>
      <c r="L224" s="18">
        <f ca="1">SUMIFS(OFFSET('BPC Data'!$F:$F,0,Summary!L$2),'BPC Data'!$E:$E,Summary!$D224,'BPC Data'!$B:$B,Summary!$C224)</f>
        <v>0</v>
      </c>
      <c r="M224" s="17">
        <f ca="1">SUMIFS(OFFSET('BPC Data'!$F:$F,0,Summary!M$2),'BPC Data'!$E:$E,Summary!$D224,'BPC Data'!$B:$B,Summary!$C224)</f>
        <v>0</v>
      </c>
      <c r="N224" s="18">
        <f ca="1">SUMIFS(OFFSET('BPC Data'!$F:$F,0,Summary!N$2),'BPC Data'!$E:$E,Summary!$D224,'BPC Data'!$B:$B,Summary!$C224)</f>
        <v>0</v>
      </c>
      <c r="O224" s="17">
        <f ca="1">SUMIFS(OFFSET('BPC Data'!$F:$F,0,Summary!O$2),'BPC Data'!$E:$E,Summary!$D224,'BPC Data'!$B:$B,Summary!$C224)</f>
        <v>0</v>
      </c>
      <c r="P224" s="18">
        <f ca="1">SUMIFS(OFFSET('BPC Data'!$F:$F,0,Summary!P$2),'BPC Data'!$E:$E,Summary!$D224,'BPC Data'!$B:$B,Summary!$C224)</f>
        <v>0</v>
      </c>
      <c r="Q224" s="17">
        <f ca="1">SUMIFS(OFFSET('BPC Data'!$F:$F,0,Summary!Q$2),'BPC Data'!$E:$E,Summary!$D224,'BPC Data'!$B:$B,Summary!$C224)</f>
        <v>0</v>
      </c>
      <c r="R224" s="18">
        <f ca="1">SUMIFS(OFFSET('BPC Data'!$F:$F,0,Summary!R$2),'BPC Data'!$E:$E,Summary!$D224,'BPC Data'!$B:$B,Summary!$C224)</f>
        <v>0</v>
      </c>
      <c r="S224" s="64">
        <f t="shared" ca="1" si="107"/>
        <v>0</v>
      </c>
      <c r="T224" s="65"/>
      <c r="U224"/>
      <c r="V224"/>
      <c r="W224"/>
      <c r="X224"/>
      <c r="Y224"/>
      <c r="Z224"/>
      <c r="AA224"/>
      <c r="AB224"/>
    </row>
    <row r="225" spans="1:28" s="15" customFormat="1" hidden="1" outlineLevel="1" x14ac:dyDescent="0.55000000000000004">
      <c r="A225" s="15">
        <f t="shared" si="113"/>
        <v>20</v>
      </c>
      <c r="B225"/>
      <c r="C225">
        <f>$F218</f>
        <v>0</v>
      </c>
      <c r="D225" s="2" t="str">
        <f t="shared" si="108"/>
        <v>T_MGMT_FEE - Tenant Management Fee - Actual</v>
      </c>
      <c r="E225"/>
      <c r="F225" s="22" t="str">
        <f>_xll.EVDES(D225)</f>
        <v>#Error, no current connection.</v>
      </c>
      <c r="G225" s="17">
        <f ca="1">SUMIFS(OFFSET('BPC Data'!$F:$F,0,Summary!G$2),'BPC Data'!$E:$E,Summary!$D225,'BPC Data'!$B:$B,Summary!$C225)</f>
        <v>0</v>
      </c>
      <c r="H225" s="18">
        <f ca="1">SUMIFS(OFFSET('BPC Data'!$F:$F,0,Summary!H$2),'BPC Data'!$E:$E,Summary!$D225,'BPC Data'!$B:$B,Summary!$C225)</f>
        <v>0</v>
      </c>
      <c r="I225" s="17">
        <f ca="1">SUMIFS(OFFSET('BPC Data'!$F:$F,0,Summary!I$2),'BPC Data'!$E:$E,Summary!$D225,'BPC Data'!$B:$B,Summary!$C225)</f>
        <v>0</v>
      </c>
      <c r="J225" s="18">
        <f ca="1">SUMIFS(OFFSET('BPC Data'!$F:$F,0,Summary!J$2),'BPC Data'!$E:$E,Summary!$D225,'BPC Data'!$B:$B,Summary!$C225)</f>
        <v>0</v>
      </c>
      <c r="K225" s="17">
        <f ca="1">SUMIFS(OFFSET('BPC Data'!$F:$F,0,Summary!K$2),'BPC Data'!$E:$E,Summary!$D225,'BPC Data'!$B:$B,Summary!$C225)</f>
        <v>0</v>
      </c>
      <c r="L225" s="18">
        <f ca="1">SUMIFS(OFFSET('BPC Data'!$F:$F,0,Summary!L$2),'BPC Data'!$E:$E,Summary!$D225,'BPC Data'!$B:$B,Summary!$C225)</f>
        <v>0</v>
      </c>
      <c r="M225" s="17">
        <f ca="1">SUMIFS(OFFSET('BPC Data'!$F:$F,0,Summary!M$2),'BPC Data'!$E:$E,Summary!$D225,'BPC Data'!$B:$B,Summary!$C225)</f>
        <v>0</v>
      </c>
      <c r="N225" s="18">
        <f ca="1">SUMIFS(OFFSET('BPC Data'!$F:$F,0,Summary!N$2),'BPC Data'!$E:$E,Summary!$D225,'BPC Data'!$B:$B,Summary!$C225)</f>
        <v>0</v>
      </c>
      <c r="O225" s="17">
        <f ca="1">SUMIFS(OFFSET('BPC Data'!$F:$F,0,Summary!O$2),'BPC Data'!$E:$E,Summary!$D225,'BPC Data'!$B:$B,Summary!$C225)</f>
        <v>0</v>
      </c>
      <c r="P225" s="18">
        <f ca="1">SUMIFS(OFFSET('BPC Data'!$F:$F,0,Summary!P$2),'BPC Data'!$E:$E,Summary!$D225,'BPC Data'!$B:$B,Summary!$C225)</f>
        <v>0</v>
      </c>
      <c r="Q225" s="17">
        <f ca="1">SUMIFS(OFFSET('BPC Data'!$F:$F,0,Summary!Q$2),'BPC Data'!$E:$E,Summary!$D225,'BPC Data'!$B:$B,Summary!$C225)</f>
        <v>0</v>
      </c>
      <c r="R225" s="18">
        <f ca="1">SUMIFS(OFFSET('BPC Data'!$F:$F,0,Summary!R$2),'BPC Data'!$E:$E,Summary!$D225,'BPC Data'!$B:$B,Summary!$C225)</f>
        <v>0</v>
      </c>
      <c r="S225" s="64">
        <f t="shared" ca="1" si="107"/>
        <v>0</v>
      </c>
      <c r="T225" s="65"/>
      <c r="U225"/>
      <c r="V225"/>
      <c r="W225"/>
      <c r="X225"/>
      <c r="Y225"/>
      <c r="Z225"/>
      <c r="AA225"/>
      <c r="AB225"/>
    </row>
    <row r="226" spans="1:28" s="15" customFormat="1" hidden="1" outlineLevel="1" x14ac:dyDescent="0.55000000000000004">
      <c r="A226" s="15">
        <f t="shared" si="113"/>
        <v>20</v>
      </c>
      <c r="B226"/>
      <c r="C226">
        <f>$F218</f>
        <v>0</v>
      </c>
      <c r="D226" s="1" t="str">
        <f t="shared" si="108"/>
        <v>T_EBITDAR - EBITDAR</v>
      </c>
      <c r="E226"/>
      <c r="F226" s="22" t="str">
        <f>_xll.EVDES(D226)</f>
        <v>#Error, no current connection.</v>
      </c>
      <c r="G226" s="17">
        <f ca="1">SUMIFS(OFFSET('BPC Data'!$F:$F,0,Summary!G$2),'BPC Data'!$E:$E,Summary!$D226,'BPC Data'!$B:$B,Summary!$C226)</f>
        <v>0</v>
      </c>
      <c r="H226" s="18">
        <f ca="1">SUMIFS(OFFSET('BPC Data'!$F:$F,0,Summary!H$2),'BPC Data'!$E:$E,Summary!$D226,'BPC Data'!$B:$B,Summary!$C226)</f>
        <v>0</v>
      </c>
      <c r="I226" s="17">
        <f ca="1">SUMIFS(OFFSET('BPC Data'!$F:$F,0,Summary!I$2),'BPC Data'!$E:$E,Summary!$D226,'BPC Data'!$B:$B,Summary!$C226)</f>
        <v>0</v>
      </c>
      <c r="J226" s="18">
        <f ca="1">SUMIFS(OFFSET('BPC Data'!$F:$F,0,Summary!J$2),'BPC Data'!$E:$E,Summary!$D226,'BPC Data'!$B:$B,Summary!$C226)</f>
        <v>0</v>
      </c>
      <c r="K226" s="17">
        <f ca="1">SUMIFS(OFFSET('BPC Data'!$F:$F,0,Summary!K$2),'BPC Data'!$E:$E,Summary!$D226,'BPC Data'!$B:$B,Summary!$C226)</f>
        <v>0</v>
      </c>
      <c r="L226" s="18">
        <f ca="1">SUMIFS(OFFSET('BPC Data'!$F:$F,0,Summary!L$2),'BPC Data'!$E:$E,Summary!$D226,'BPC Data'!$B:$B,Summary!$C226)</f>
        <v>0</v>
      </c>
      <c r="M226" s="17">
        <f ca="1">SUMIFS(OFFSET('BPC Data'!$F:$F,0,Summary!M$2),'BPC Data'!$E:$E,Summary!$D226,'BPC Data'!$B:$B,Summary!$C226)</f>
        <v>0</v>
      </c>
      <c r="N226" s="18">
        <f ca="1">SUMIFS(OFFSET('BPC Data'!$F:$F,0,Summary!N$2),'BPC Data'!$E:$E,Summary!$D226,'BPC Data'!$B:$B,Summary!$C226)</f>
        <v>0</v>
      </c>
      <c r="O226" s="17">
        <f ca="1">SUMIFS(OFFSET('BPC Data'!$F:$F,0,Summary!O$2),'BPC Data'!$E:$E,Summary!$D226,'BPC Data'!$B:$B,Summary!$C226)</f>
        <v>0</v>
      </c>
      <c r="P226" s="18">
        <f ca="1">SUMIFS(OFFSET('BPC Data'!$F:$F,0,Summary!P$2),'BPC Data'!$E:$E,Summary!$D226,'BPC Data'!$B:$B,Summary!$C226)</f>
        <v>0</v>
      </c>
      <c r="Q226" s="17">
        <f ca="1">SUMIFS(OFFSET('BPC Data'!$F:$F,0,Summary!Q$2),'BPC Data'!$E:$E,Summary!$D226,'BPC Data'!$B:$B,Summary!$C226)</f>
        <v>0</v>
      </c>
      <c r="R226" s="18">
        <f ca="1">SUMIFS(OFFSET('BPC Data'!$F:$F,0,Summary!R$2),'BPC Data'!$E:$E,Summary!$D226,'BPC Data'!$B:$B,Summary!$C226)</f>
        <v>0</v>
      </c>
      <c r="S226" s="64">
        <f t="shared" ca="1" si="107"/>
        <v>0</v>
      </c>
      <c r="T226" s="65"/>
      <c r="U226"/>
      <c r="V226"/>
      <c r="W226"/>
      <c r="X226"/>
      <c r="Y226"/>
      <c r="Z226"/>
      <c r="AA226"/>
      <c r="AB226"/>
    </row>
    <row r="227" spans="1:28" s="15" customFormat="1" hidden="1" outlineLevel="1" x14ac:dyDescent="0.55000000000000004">
      <c r="A227" s="15">
        <f t="shared" si="113"/>
        <v>20</v>
      </c>
      <c r="B227"/>
      <c r="C227">
        <f>$F218</f>
        <v>0</v>
      </c>
      <c r="D227" s="1" t="str">
        <f t="shared" si="108"/>
        <v>T_RENT_EXP - Tenant Rent Expense</v>
      </c>
      <c r="E227"/>
      <c r="F227" s="22" t="str">
        <f>_xll.EVDES(D227)</f>
        <v>#Error, no current connection.</v>
      </c>
      <c r="G227" s="17">
        <f ca="1">SUMIFS(OFFSET('BPC Data'!$F:$F,0,Summary!G$2),'BPC Data'!$E:$E,Summary!$D227,'BPC Data'!$B:$B,Summary!$C227)</f>
        <v>0</v>
      </c>
      <c r="H227" s="18">
        <f ca="1">SUMIFS(OFFSET('BPC Data'!$F:$F,0,Summary!H$2),'BPC Data'!$E:$E,Summary!$D227,'BPC Data'!$B:$B,Summary!$C227)</f>
        <v>0</v>
      </c>
      <c r="I227" s="17">
        <f ca="1">SUMIFS(OFFSET('BPC Data'!$F:$F,0,Summary!I$2),'BPC Data'!$E:$E,Summary!$D227,'BPC Data'!$B:$B,Summary!$C227)</f>
        <v>0</v>
      </c>
      <c r="J227" s="18">
        <f ca="1">SUMIFS(OFFSET('BPC Data'!$F:$F,0,Summary!J$2),'BPC Data'!$E:$E,Summary!$D227,'BPC Data'!$B:$B,Summary!$C227)</f>
        <v>0</v>
      </c>
      <c r="K227" s="17">
        <f ca="1">SUMIFS(OFFSET('BPC Data'!$F:$F,0,Summary!K$2),'BPC Data'!$E:$E,Summary!$D227,'BPC Data'!$B:$B,Summary!$C227)</f>
        <v>0</v>
      </c>
      <c r="L227" s="18">
        <f ca="1">SUMIFS(OFFSET('BPC Data'!$F:$F,0,Summary!L$2),'BPC Data'!$E:$E,Summary!$D227,'BPC Data'!$B:$B,Summary!$C227)</f>
        <v>0</v>
      </c>
      <c r="M227" s="17">
        <f ca="1">SUMIFS(OFFSET('BPC Data'!$F:$F,0,Summary!M$2),'BPC Data'!$E:$E,Summary!$D227,'BPC Data'!$B:$B,Summary!$C227)</f>
        <v>0</v>
      </c>
      <c r="N227" s="18">
        <f ca="1">SUMIFS(OFFSET('BPC Data'!$F:$F,0,Summary!N$2),'BPC Data'!$E:$E,Summary!$D227,'BPC Data'!$B:$B,Summary!$C227)</f>
        <v>0</v>
      </c>
      <c r="O227" s="17">
        <f ca="1">SUMIFS(OFFSET('BPC Data'!$F:$F,0,Summary!O$2),'BPC Data'!$E:$E,Summary!$D227,'BPC Data'!$B:$B,Summary!$C227)</f>
        <v>0</v>
      </c>
      <c r="P227" s="18">
        <f ca="1">SUMIFS(OFFSET('BPC Data'!$F:$F,0,Summary!P$2),'BPC Data'!$E:$E,Summary!$D227,'BPC Data'!$B:$B,Summary!$C227)</f>
        <v>0</v>
      </c>
      <c r="Q227" s="17">
        <f ca="1">SUMIFS(OFFSET('BPC Data'!$F:$F,0,Summary!Q$2),'BPC Data'!$E:$E,Summary!$D227,'BPC Data'!$B:$B,Summary!$C227)</f>
        <v>0</v>
      </c>
      <c r="R227" s="18">
        <f ca="1">SUMIFS(OFFSET('BPC Data'!$F:$F,0,Summary!R$2),'BPC Data'!$E:$E,Summary!$D227,'BPC Data'!$B:$B,Summary!$C227)</f>
        <v>0</v>
      </c>
      <c r="S227" s="64">
        <f t="shared" ca="1" si="107"/>
        <v>0</v>
      </c>
      <c r="T227" s="65"/>
      <c r="U227"/>
      <c r="V227"/>
      <c r="W227"/>
      <c r="X227"/>
      <c r="Y227"/>
      <c r="Z227"/>
      <c r="AA227"/>
      <c r="AB227"/>
    </row>
    <row r="228" spans="1:28" s="15" customFormat="1" hidden="1" outlineLevel="1" x14ac:dyDescent="0.55000000000000004">
      <c r="A228" s="15">
        <f t="shared" si="113"/>
        <v>20</v>
      </c>
      <c r="B228"/>
      <c r="C228"/>
      <c r="D228" s="1" t="str">
        <f t="shared" si="108"/>
        <v>x</v>
      </c>
      <c r="E228"/>
      <c r="F228" s="22" t="s">
        <v>0</v>
      </c>
      <c r="G228" s="12" t="e">
        <f t="shared" ref="G228:M228" ca="1" si="114">G226/G227</f>
        <v>#DIV/0!</v>
      </c>
      <c r="H228" s="4" t="e">
        <f t="shared" ca="1" si="114"/>
        <v>#DIV/0!</v>
      </c>
      <c r="I228" s="12" t="e">
        <f t="shared" ca="1" si="114"/>
        <v>#DIV/0!</v>
      </c>
      <c r="J228" s="4" t="e">
        <f t="shared" ca="1" si="114"/>
        <v>#DIV/0!</v>
      </c>
      <c r="K228" s="12" t="e">
        <f t="shared" ca="1" si="114"/>
        <v>#DIV/0!</v>
      </c>
      <c r="L228" s="4" t="e">
        <f t="shared" ca="1" si="114"/>
        <v>#DIV/0!</v>
      </c>
      <c r="M228" s="12" t="e">
        <f t="shared" ca="1" si="114"/>
        <v>#DIV/0!</v>
      </c>
      <c r="N228" s="4" t="e">
        <f t="shared" ref="N228:O228" ca="1" si="115">N226/N227</f>
        <v>#DIV/0!</v>
      </c>
      <c r="O228" s="12" t="e">
        <f t="shared" ca="1" si="115"/>
        <v>#DIV/0!</v>
      </c>
      <c r="P228" s="4" t="e">
        <f t="shared" ref="P228:Q228" ca="1" si="116">P226/P227</f>
        <v>#DIV/0!</v>
      </c>
      <c r="Q228" s="12" t="e">
        <f t="shared" ca="1" si="116"/>
        <v>#DIV/0!</v>
      </c>
      <c r="R228" s="4" t="e">
        <f t="shared" ref="R228" ca="1" si="117">R226/R227</f>
        <v>#DIV/0!</v>
      </c>
      <c r="S228" s="64" t="e">
        <f t="shared" ca="1" si="107"/>
        <v>#DIV/0!</v>
      </c>
      <c r="T228" s="65"/>
      <c r="U228"/>
      <c r="V228"/>
      <c r="W228"/>
      <c r="X228"/>
      <c r="Y228"/>
      <c r="Z228"/>
      <c r="AA228"/>
      <c r="AB228"/>
    </row>
    <row r="229" spans="1:28" s="15" customFormat="1" hidden="1" outlineLevel="1" x14ac:dyDescent="0.55000000000000004">
      <c r="A229" s="15">
        <f>IF(AND(D229&lt;&gt;"",C229=""),A228+1,A228)</f>
        <v>21</v>
      </c>
      <c r="B229" s="5"/>
      <c r="C229" s="5"/>
      <c r="D229" s="5" t="str">
        <f t="shared" si="108"/>
        <v>x</v>
      </c>
      <c r="E229" s="5"/>
      <c r="F229" s="21">
        <f>INDEX(PropertyList!$D:$D,MATCH(Summary!$A229,PropertyList!$C:$C,0))</f>
        <v>0</v>
      </c>
      <c r="G229" s="11"/>
      <c r="H229" s="5"/>
      <c r="I229" s="11"/>
      <c r="J229" s="5"/>
      <c r="K229" s="11"/>
      <c r="L229" s="5"/>
      <c r="M229" s="11"/>
      <c r="N229" s="5"/>
      <c r="O229" s="11"/>
      <c r="P229" s="5"/>
      <c r="Q229" s="11"/>
      <c r="R229" s="5"/>
      <c r="S229" s="64">
        <f t="shared" si="107"/>
        <v>0</v>
      </c>
      <c r="T229" s="65"/>
      <c r="U229"/>
      <c r="V229"/>
      <c r="W229"/>
      <c r="X229"/>
      <c r="Y229"/>
      <c r="Z229"/>
      <c r="AA229"/>
      <c r="AB229"/>
    </row>
    <row r="230" spans="1:28" s="15" customFormat="1" hidden="1" outlineLevel="1" x14ac:dyDescent="0.55000000000000004">
      <c r="A230" s="15">
        <f>IF(AND(F230&lt;&gt;"",D230=""),A229+1,A229)</f>
        <v>21</v>
      </c>
      <c r="C230">
        <f>$F229</f>
        <v>0</v>
      </c>
      <c r="D230" s="3" t="str">
        <f t="shared" si="108"/>
        <v>PAY_PAT_DAYS - Total Payor Patient Days</v>
      </c>
      <c r="F230" s="22" t="str">
        <f>_xll.EVDES(D230)</f>
        <v>#Error, no current connection.</v>
      </c>
      <c r="G230" s="17">
        <f ca="1">SUMIFS(OFFSET('BPC Data'!$F:$F,0,Summary!G$2),'BPC Data'!$E:$E,Summary!$D230,'BPC Data'!$B:$B,Summary!$C230)</f>
        <v>0</v>
      </c>
      <c r="H230" s="18">
        <f ca="1">SUMIFS(OFFSET('BPC Data'!$F:$F,0,Summary!H$2),'BPC Data'!$E:$E,Summary!$D230,'BPC Data'!$B:$B,Summary!$C230)</f>
        <v>0</v>
      </c>
      <c r="I230" s="17">
        <f ca="1">SUMIFS(OFFSET('BPC Data'!$F:$F,0,Summary!I$2),'BPC Data'!$E:$E,Summary!$D230,'BPC Data'!$B:$B,Summary!$C230)</f>
        <v>0</v>
      </c>
      <c r="J230" s="18">
        <f ca="1">SUMIFS(OFFSET('BPC Data'!$F:$F,0,Summary!J$2),'BPC Data'!$E:$E,Summary!$D230,'BPC Data'!$B:$B,Summary!$C230)</f>
        <v>0</v>
      </c>
      <c r="K230" s="17">
        <f ca="1">SUMIFS(OFFSET('BPC Data'!$F:$F,0,Summary!K$2),'BPC Data'!$E:$E,Summary!$D230,'BPC Data'!$B:$B,Summary!$C230)</f>
        <v>0</v>
      </c>
      <c r="L230" s="18">
        <f ca="1">SUMIFS(OFFSET('BPC Data'!$F:$F,0,Summary!L$2),'BPC Data'!$E:$E,Summary!$D230,'BPC Data'!$B:$B,Summary!$C230)</f>
        <v>0</v>
      </c>
      <c r="M230" s="17">
        <f ca="1">SUMIFS(OFFSET('BPC Data'!$F:$F,0,Summary!M$2),'BPC Data'!$E:$E,Summary!$D230,'BPC Data'!$B:$B,Summary!$C230)</f>
        <v>0</v>
      </c>
      <c r="N230" s="18">
        <f ca="1">SUMIFS(OFFSET('BPC Data'!$F:$F,0,Summary!N$2),'BPC Data'!$E:$E,Summary!$D230,'BPC Data'!$B:$B,Summary!$C230)</f>
        <v>0</v>
      </c>
      <c r="O230" s="17">
        <f ca="1">SUMIFS(OFFSET('BPC Data'!$F:$F,0,Summary!O$2),'BPC Data'!$E:$E,Summary!$D230,'BPC Data'!$B:$B,Summary!$C230)</f>
        <v>0</v>
      </c>
      <c r="P230" s="18">
        <f ca="1">SUMIFS(OFFSET('BPC Data'!$F:$F,0,Summary!P$2),'BPC Data'!$E:$E,Summary!$D230,'BPC Data'!$B:$B,Summary!$C230)</f>
        <v>0</v>
      </c>
      <c r="Q230" s="17">
        <f ca="1">SUMIFS(OFFSET('BPC Data'!$F:$F,0,Summary!Q$2),'BPC Data'!$E:$E,Summary!$D230,'BPC Data'!$B:$B,Summary!$C230)</f>
        <v>0</v>
      </c>
      <c r="R230" s="18">
        <f ca="1">SUMIFS(OFFSET('BPC Data'!$F:$F,0,Summary!R$2),'BPC Data'!$E:$E,Summary!$D230,'BPC Data'!$B:$B,Summary!$C230)</f>
        <v>0</v>
      </c>
      <c r="S230" s="64">
        <f t="shared" ca="1" si="107"/>
        <v>0</v>
      </c>
      <c r="T230" s="65"/>
      <c r="U230"/>
      <c r="V230"/>
      <c r="W230"/>
      <c r="X230"/>
      <c r="Y230"/>
      <c r="Z230"/>
      <c r="AA230"/>
      <c r="AB230"/>
    </row>
    <row r="231" spans="1:28" s="15" customFormat="1" hidden="1" outlineLevel="1" x14ac:dyDescent="0.55000000000000004">
      <c r="A231" s="15">
        <f t="shared" ref="A231:A239" si="118">IF(AND(F231&lt;&gt;"",D231=""),A230+1,A230)</f>
        <v>21</v>
      </c>
      <c r="C231">
        <f>$F229</f>
        <v>0</v>
      </c>
      <c r="D231" s="3" t="str">
        <f t="shared" si="108"/>
        <v>A_BEDS_TOTAL - Total Available Beds</v>
      </c>
      <c r="F231" s="22" t="str">
        <f>_xll.EVDES(D231)</f>
        <v>#Error, no current connection.</v>
      </c>
      <c r="G231" s="17">
        <f ca="1">SUMIFS(OFFSET('BPC Data'!$F:$F,0,Summary!G$2),'BPC Data'!$E:$E,Summary!$D231,'BPC Data'!$B:$B,Summary!$C231)</f>
        <v>0</v>
      </c>
      <c r="H231" s="18">
        <f ca="1">SUMIFS(OFFSET('BPC Data'!$F:$F,0,Summary!H$2),'BPC Data'!$E:$E,Summary!$D231,'BPC Data'!$B:$B,Summary!$C231)</f>
        <v>0</v>
      </c>
      <c r="I231" s="17">
        <f ca="1">SUMIFS(OFFSET('BPC Data'!$F:$F,0,Summary!I$2),'BPC Data'!$E:$E,Summary!$D231,'BPC Data'!$B:$B,Summary!$C231)</f>
        <v>0</v>
      </c>
      <c r="J231" s="18">
        <f ca="1">SUMIFS(OFFSET('BPC Data'!$F:$F,0,Summary!J$2),'BPC Data'!$E:$E,Summary!$D231,'BPC Data'!$B:$B,Summary!$C231)</f>
        <v>0</v>
      </c>
      <c r="K231" s="17">
        <f ca="1">SUMIFS(OFFSET('BPC Data'!$F:$F,0,Summary!K$2),'BPC Data'!$E:$E,Summary!$D231,'BPC Data'!$B:$B,Summary!$C231)</f>
        <v>0</v>
      </c>
      <c r="L231" s="18">
        <f ca="1">SUMIFS(OFFSET('BPC Data'!$F:$F,0,Summary!L$2),'BPC Data'!$E:$E,Summary!$D231,'BPC Data'!$B:$B,Summary!$C231)</f>
        <v>0</v>
      </c>
      <c r="M231" s="17">
        <f ca="1">SUMIFS(OFFSET('BPC Data'!$F:$F,0,Summary!M$2),'BPC Data'!$E:$E,Summary!$D231,'BPC Data'!$B:$B,Summary!$C231)</f>
        <v>0</v>
      </c>
      <c r="N231" s="18">
        <f ca="1">SUMIFS(OFFSET('BPC Data'!$F:$F,0,Summary!N$2),'BPC Data'!$E:$E,Summary!$D231,'BPC Data'!$B:$B,Summary!$C231)</f>
        <v>0</v>
      </c>
      <c r="O231" s="17">
        <f ca="1">SUMIFS(OFFSET('BPC Data'!$F:$F,0,Summary!O$2),'BPC Data'!$E:$E,Summary!$D231,'BPC Data'!$B:$B,Summary!$C231)</f>
        <v>0</v>
      </c>
      <c r="P231" s="18">
        <f ca="1">SUMIFS(OFFSET('BPC Data'!$F:$F,0,Summary!P$2),'BPC Data'!$E:$E,Summary!$D231,'BPC Data'!$B:$B,Summary!$C231)</f>
        <v>0</v>
      </c>
      <c r="Q231" s="17">
        <f ca="1">SUMIFS(OFFSET('BPC Data'!$F:$F,0,Summary!Q$2),'BPC Data'!$E:$E,Summary!$D231,'BPC Data'!$B:$B,Summary!$C231)</f>
        <v>0</v>
      </c>
      <c r="R231" s="18">
        <f ca="1">SUMIFS(OFFSET('BPC Data'!$F:$F,0,Summary!R$2),'BPC Data'!$E:$E,Summary!$D231,'BPC Data'!$B:$B,Summary!$C231)</f>
        <v>0</v>
      </c>
      <c r="S231" s="64">
        <f t="shared" ca="1" si="107"/>
        <v>0</v>
      </c>
      <c r="T231" s="65"/>
      <c r="U231"/>
      <c r="V231"/>
      <c r="W231"/>
      <c r="X231"/>
      <c r="Y231"/>
      <c r="Z231"/>
      <c r="AA231"/>
      <c r="AB231"/>
    </row>
    <row r="232" spans="1:28" s="15" customFormat="1" hidden="1" outlineLevel="1" x14ac:dyDescent="0.55000000000000004">
      <c r="A232" s="15">
        <f t="shared" si="118"/>
        <v>21</v>
      </c>
      <c r="B232"/>
      <c r="C232">
        <f>$F229</f>
        <v>0</v>
      </c>
      <c r="D232" s="3" t="str">
        <f t="shared" si="108"/>
        <v>T_REVENUES - Total Tenant Revenues</v>
      </c>
      <c r="E232"/>
      <c r="F232" s="22" t="str">
        <f>_xll.EVDES(D232)</f>
        <v>#Error, no current connection.</v>
      </c>
      <c r="G232" s="17">
        <f ca="1">SUMIFS(OFFSET('BPC Data'!$F:$F,0,Summary!G$2),'BPC Data'!$E:$E,Summary!$D232,'BPC Data'!$B:$B,Summary!$C232)</f>
        <v>0</v>
      </c>
      <c r="H232" s="18">
        <f ca="1">SUMIFS(OFFSET('BPC Data'!$F:$F,0,Summary!H$2),'BPC Data'!$E:$E,Summary!$D232,'BPC Data'!$B:$B,Summary!$C232)</f>
        <v>0</v>
      </c>
      <c r="I232" s="17">
        <f ca="1">SUMIFS(OFFSET('BPC Data'!$F:$F,0,Summary!I$2),'BPC Data'!$E:$E,Summary!$D232,'BPC Data'!$B:$B,Summary!$C232)</f>
        <v>0</v>
      </c>
      <c r="J232" s="18">
        <f ca="1">SUMIFS(OFFSET('BPC Data'!$F:$F,0,Summary!J$2),'BPC Data'!$E:$E,Summary!$D232,'BPC Data'!$B:$B,Summary!$C232)</f>
        <v>0</v>
      </c>
      <c r="K232" s="17">
        <f ca="1">SUMIFS(OFFSET('BPC Data'!$F:$F,0,Summary!K$2),'BPC Data'!$E:$E,Summary!$D232,'BPC Data'!$B:$B,Summary!$C232)</f>
        <v>0</v>
      </c>
      <c r="L232" s="18">
        <f ca="1">SUMIFS(OFFSET('BPC Data'!$F:$F,0,Summary!L$2),'BPC Data'!$E:$E,Summary!$D232,'BPC Data'!$B:$B,Summary!$C232)</f>
        <v>0</v>
      </c>
      <c r="M232" s="17">
        <f ca="1">SUMIFS(OFFSET('BPC Data'!$F:$F,0,Summary!M$2),'BPC Data'!$E:$E,Summary!$D232,'BPC Data'!$B:$B,Summary!$C232)</f>
        <v>0</v>
      </c>
      <c r="N232" s="18">
        <f ca="1">SUMIFS(OFFSET('BPC Data'!$F:$F,0,Summary!N$2),'BPC Data'!$E:$E,Summary!$D232,'BPC Data'!$B:$B,Summary!$C232)</f>
        <v>0</v>
      </c>
      <c r="O232" s="17">
        <f ca="1">SUMIFS(OFFSET('BPC Data'!$F:$F,0,Summary!O$2),'BPC Data'!$E:$E,Summary!$D232,'BPC Data'!$B:$B,Summary!$C232)</f>
        <v>0</v>
      </c>
      <c r="P232" s="18">
        <f ca="1">SUMIFS(OFFSET('BPC Data'!$F:$F,0,Summary!P$2),'BPC Data'!$E:$E,Summary!$D232,'BPC Data'!$B:$B,Summary!$C232)</f>
        <v>0</v>
      </c>
      <c r="Q232" s="17">
        <f ca="1">SUMIFS(OFFSET('BPC Data'!$F:$F,0,Summary!Q$2),'BPC Data'!$E:$E,Summary!$D232,'BPC Data'!$B:$B,Summary!$C232)</f>
        <v>0</v>
      </c>
      <c r="R232" s="18">
        <f ca="1">SUMIFS(OFFSET('BPC Data'!$F:$F,0,Summary!R$2),'BPC Data'!$E:$E,Summary!$D232,'BPC Data'!$B:$B,Summary!$C232)</f>
        <v>0</v>
      </c>
      <c r="S232" s="64">
        <f t="shared" ca="1" si="107"/>
        <v>0</v>
      </c>
      <c r="T232" s="65"/>
      <c r="U232"/>
      <c r="V232"/>
      <c r="W232"/>
      <c r="X232"/>
      <c r="Y232"/>
      <c r="Z232"/>
      <c r="AA232"/>
      <c r="AB232"/>
    </row>
    <row r="233" spans="1:28" s="15" customFormat="1" hidden="1" outlineLevel="1" x14ac:dyDescent="0.55000000000000004">
      <c r="A233" s="15">
        <f t="shared" si="118"/>
        <v>21</v>
      </c>
      <c r="B233"/>
      <c r="C233">
        <f>$F229</f>
        <v>0</v>
      </c>
      <c r="D233" s="3" t="str">
        <f t="shared" si="108"/>
        <v>T_OPEX - Tenant Operating Expenses</v>
      </c>
      <c r="E233"/>
      <c r="F233" s="22" t="str">
        <f>_xll.EVDES(D233)</f>
        <v>#Error, no current connection.</v>
      </c>
      <c r="G233" s="17">
        <f ca="1">SUMIFS(OFFSET('BPC Data'!$F:$F,0,Summary!G$2),'BPC Data'!$E:$E,Summary!$D233,'BPC Data'!$B:$B,Summary!$C233)</f>
        <v>0</v>
      </c>
      <c r="H233" s="18">
        <f ca="1">SUMIFS(OFFSET('BPC Data'!$F:$F,0,Summary!H$2),'BPC Data'!$E:$E,Summary!$D233,'BPC Data'!$B:$B,Summary!$C233)</f>
        <v>0</v>
      </c>
      <c r="I233" s="17">
        <f ca="1">SUMIFS(OFFSET('BPC Data'!$F:$F,0,Summary!I$2),'BPC Data'!$E:$E,Summary!$D233,'BPC Data'!$B:$B,Summary!$C233)</f>
        <v>0</v>
      </c>
      <c r="J233" s="18">
        <f ca="1">SUMIFS(OFFSET('BPC Data'!$F:$F,0,Summary!J$2),'BPC Data'!$E:$E,Summary!$D233,'BPC Data'!$B:$B,Summary!$C233)</f>
        <v>0</v>
      </c>
      <c r="K233" s="17">
        <f ca="1">SUMIFS(OFFSET('BPC Data'!$F:$F,0,Summary!K$2),'BPC Data'!$E:$E,Summary!$D233,'BPC Data'!$B:$B,Summary!$C233)</f>
        <v>0</v>
      </c>
      <c r="L233" s="18">
        <f ca="1">SUMIFS(OFFSET('BPC Data'!$F:$F,0,Summary!L$2),'BPC Data'!$E:$E,Summary!$D233,'BPC Data'!$B:$B,Summary!$C233)</f>
        <v>0</v>
      </c>
      <c r="M233" s="17">
        <f ca="1">SUMIFS(OFFSET('BPC Data'!$F:$F,0,Summary!M$2),'BPC Data'!$E:$E,Summary!$D233,'BPC Data'!$B:$B,Summary!$C233)</f>
        <v>0</v>
      </c>
      <c r="N233" s="18">
        <f ca="1">SUMIFS(OFFSET('BPC Data'!$F:$F,0,Summary!N$2),'BPC Data'!$E:$E,Summary!$D233,'BPC Data'!$B:$B,Summary!$C233)</f>
        <v>0</v>
      </c>
      <c r="O233" s="17">
        <f ca="1">SUMIFS(OFFSET('BPC Data'!$F:$F,0,Summary!O$2),'BPC Data'!$E:$E,Summary!$D233,'BPC Data'!$B:$B,Summary!$C233)</f>
        <v>0</v>
      </c>
      <c r="P233" s="18">
        <f ca="1">SUMIFS(OFFSET('BPC Data'!$F:$F,0,Summary!P$2),'BPC Data'!$E:$E,Summary!$D233,'BPC Data'!$B:$B,Summary!$C233)</f>
        <v>0</v>
      </c>
      <c r="Q233" s="17">
        <f ca="1">SUMIFS(OFFSET('BPC Data'!$F:$F,0,Summary!Q$2),'BPC Data'!$E:$E,Summary!$D233,'BPC Data'!$B:$B,Summary!$C233)</f>
        <v>0</v>
      </c>
      <c r="R233" s="18">
        <f ca="1">SUMIFS(OFFSET('BPC Data'!$F:$F,0,Summary!R$2),'BPC Data'!$E:$E,Summary!$D233,'BPC Data'!$B:$B,Summary!$C233)</f>
        <v>0</v>
      </c>
      <c r="S233" s="64">
        <f t="shared" ca="1" si="107"/>
        <v>0</v>
      </c>
      <c r="T233" s="65"/>
      <c r="U233"/>
      <c r="V233"/>
      <c r="W233"/>
      <c r="X233"/>
      <c r="Y233"/>
      <c r="Z233"/>
      <c r="AA233"/>
      <c r="AB233"/>
    </row>
    <row r="234" spans="1:28" s="15" customFormat="1" hidden="1" outlineLevel="1" x14ac:dyDescent="0.55000000000000004">
      <c r="A234" s="15">
        <f t="shared" si="118"/>
        <v>21</v>
      </c>
      <c r="B234"/>
      <c r="C234">
        <f>$F229</f>
        <v>0</v>
      </c>
      <c r="D234" s="3" t="str">
        <f t="shared" si="108"/>
        <v>T_BAD_DEBT - Tenant Bad Debt Expense</v>
      </c>
      <c r="E234"/>
      <c r="F234" s="22" t="str">
        <f>_xll.EVDES(D234)</f>
        <v>#Error, no current connection.</v>
      </c>
      <c r="G234" s="17">
        <f ca="1">SUMIFS(OFFSET('BPC Data'!$F:$F,0,Summary!G$2),'BPC Data'!$E:$E,Summary!$D234,'BPC Data'!$B:$B,Summary!$C234)</f>
        <v>0</v>
      </c>
      <c r="H234" s="18">
        <f ca="1">SUMIFS(OFFSET('BPC Data'!$F:$F,0,Summary!H$2),'BPC Data'!$E:$E,Summary!$D234,'BPC Data'!$B:$B,Summary!$C234)</f>
        <v>0</v>
      </c>
      <c r="I234" s="17">
        <f ca="1">SUMIFS(OFFSET('BPC Data'!$F:$F,0,Summary!I$2),'BPC Data'!$E:$E,Summary!$D234,'BPC Data'!$B:$B,Summary!$C234)</f>
        <v>0</v>
      </c>
      <c r="J234" s="18">
        <f ca="1">SUMIFS(OFFSET('BPC Data'!$F:$F,0,Summary!J$2),'BPC Data'!$E:$E,Summary!$D234,'BPC Data'!$B:$B,Summary!$C234)</f>
        <v>0</v>
      </c>
      <c r="K234" s="17">
        <f ca="1">SUMIFS(OFFSET('BPC Data'!$F:$F,0,Summary!K$2),'BPC Data'!$E:$E,Summary!$D234,'BPC Data'!$B:$B,Summary!$C234)</f>
        <v>0</v>
      </c>
      <c r="L234" s="18">
        <f ca="1">SUMIFS(OFFSET('BPC Data'!$F:$F,0,Summary!L$2),'BPC Data'!$E:$E,Summary!$D234,'BPC Data'!$B:$B,Summary!$C234)</f>
        <v>0</v>
      </c>
      <c r="M234" s="17">
        <f ca="1">SUMIFS(OFFSET('BPC Data'!$F:$F,0,Summary!M$2),'BPC Data'!$E:$E,Summary!$D234,'BPC Data'!$B:$B,Summary!$C234)</f>
        <v>0</v>
      </c>
      <c r="N234" s="18">
        <f ca="1">SUMIFS(OFFSET('BPC Data'!$F:$F,0,Summary!N$2),'BPC Data'!$E:$E,Summary!$D234,'BPC Data'!$B:$B,Summary!$C234)</f>
        <v>0</v>
      </c>
      <c r="O234" s="17">
        <f ca="1">SUMIFS(OFFSET('BPC Data'!$F:$F,0,Summary!O$2),'BPC Data'!$E:$E,Summary!$D234,'BPC Data'!$B:$B,Summary!$C234)</f>
        <v>0</v>
      </c>
      <c r="P234" s="18">
        <f ca="1">SUMIFS(OFFSET('BPC Data'!$F:$F,0,Summary!P$2),'BPC Data'!$E:$E,Summary!$D234,'BPC Data'!$B:$B,Summary!$C234)</f>
        <v>0</v>
      </c>
      <c r="Q234" s="17">
        <f ca="1">SUMIFS(OFFSET('BPC Data'!$F:$F,0,Summary!Q$2),'BPC Data'!$E:$E,Summary!$D234,'BPC Data'!$B:$B,Summary!$C234)</f>
        <v>0</v>
      </c>
      <c r="R234" s="18">
        <f ca="1">SUMIFS(OFFSET('BPC Data'!$F:$F,0,Summary!R$2),'BPC Data'!$E:$E,Summary!$D234,'BPC Data'!$B:$B,Summary!$C234)</f>
        <v>0</v>
      </c>
      <c r="S234" s="64">
        <f t="shared" ca="1" si="107"/>
        <v>0</v>
      </c>
      <c r="T234" s="65"/>
      <c r="U234"/>
      <c r="V234"/>
      <c r="W234"/>
      <c r="X234"/>
      <c r="Y234"/>
      <c r="Z234"/>
      <c r="AA234"/>
      <c r="AB234"/>
    </row>
    <row r="235" spans="1:28" s="15" customFormat="1" hidden="1" outlineLevel="1" x14ac:dyDescent="0.55000000000000004">
      <c r="A235" s="15">
        <f t="shared" si="118"/>
        <v>21</v>
      </c>
      <c r="B235"/>
      <c r="C235">
        <f>$F229</f>
        <v>0</v>
      </c>
      <c r="D235" s="2" t="str">
        <f t="shared" si="108"/>
        <v>T_EBITDARM - EBITDARM</v>
      </c>
      <c r="E235"/>
      <c r="F235" s="22" t="str">
        <f>_xll.EVDES(D235)</f>
        <v>#Error, no current connection.</v>
      </c>
      <c r="G235" s="17">
        <f ca="1">SUMIFS(OFFSET('BPC Data'!$F:$F,0,Summary!G$2),'BPC Data'!$E:$E,Summary!$D235,'BPC Data'!$B:$B,Summary!$C235)</f>
        <v>0</v>
      </c>
      <c r="H235" s="18">
        <f ca="1">SUMIFS(OFFSET('BPC Data'!$F:$F,0,Summary!H$2),'BPC Data'!$E:$E,Summary!$D235,'BPC Data'!$B:$B,Summary!$C235)</f>
        <v>0</v>
      </c>
      <c r="I235" s="17">
        <f ca="1">SUMIFS(OFFSET('BPC Data'!$F:$F,0,Summary!I$2),'BPC Data'!$E:$E,Summary!$D235,'BPC Data'!$B:$B,Summary!$C235)</f>
        <v>0</v>
      </c>
      <c r="J235" s="18">
        <f ca="1">SUMIFS(OFFSET('BPC Data'!$F:$F,0,Summary!J$2),'BPC Data'!$E:$E,Summary!$D235,'BPC Data'!$B:$B,Summary!$C235)</f>
        <v>0</v>
      </c>
      <c r="K235" s="17">
        <f ca="1">SUMIFS(OFFSET('BPC Data'!$F:$F,0,Summary!K$2),'BPC Data'!$E:$E,Summary!$D235,'BPC Data'!$B:$B,Summary!$C235)</f>
        <v>0</v>
      </c>
      <c r="L235" s="18">
        <f ca="1">SUMIFS(OFFSET('BPC Data'!$F:$F,0,Summary!L$2),'BPC Data'!$E:$E,Summary!$D235,'BPC Data'!$B:$B,Summary!$C235)</f>
        <v>0</v>
      </c>
      <c r="M235" s="17">
        <f ca="1">SUMIFS(OFFSET('BPC Data'!$F:$F,0,Summary!M$2),'BPC Data'!$E:$E,Summary!$D235,'BPC Data'!$B:$B,Summary!$C235)</f>
        <v>0</v>
      </c>
      <c r="N235" s="18">
        <f ca="1">SUMIFS(OFFSET('BPC Data'!$F:$F,0,Summary!N$2),'BPC Data'!$E:$E,Summary!$D235,'BPC Data'!$B:$B,Summary!$C235)</f>
        <v>0</v>
      </c>
      <c r="O235" s="17">
        <f ca="1">SUMIFS(OFFSET('BPC Data'!$F:$F,0,Summary!O$2),'BPC Data'!$E:$E,Summary!$D235,'BPC Data'!$B:$B,Summary!$C235)</f>
        <v>0</v>
      </c>
      <c r="P235" s="18">
        <f ca="1">SUMIFS(OFFSET('BPC Data'!$F:$F,0,Summary!P$2),'BPC Data'!$E:$E,Summary!$D235,'BPC Data'!$B:$B,Summary!$C235)</f>
        <v>0</v>
      </c>
      <c r="Q235" s="17">
        <f ca="1">SUMIFS(OFFSET('BPC Data'!$F:$F,0,Summary!Q$2),'BPC Data'!$E:$E,Summary!$D235,'BPC Data'!$B:$B,Summary!$C235)</f>
        <v>0</v>
      </c>
      <c r="R235" s="18">
        <f ca="1">SUMIFS(OFFSET('BPC Data'!$F:$F,0,Summary!R$2),'BPC Data'!$E:$E,Summary!$D235,'BPC Data'!$B:$B,Summary!$C235)</f>
        <v>0</v>
      </c>
      <c r="S235" s="64">
        <f t="shared" ca="1" si="107"/>
        <v>0</v>
      </c>
      <c r="T235" s="65"/>
      <c r="U235"/>
      <c r="V235"/>
      <c r="W235"/>
      <c r="X235"/>
      <c r="Y235"/>
      <c r="Z235"/>
      <c r="AA235"/>
      <c r="AB235"/>
    </row>
    <row r="236" spans="1:28" s="15" customFormat="1" hidden="1" outlineLevel="1" x14ac:dyDescent="0.55000000000000004">
      <c r="A236" s="15">
        <f t="shared" si="118"/>
        <v>21</v>
      </c>
      <c r="B236"/>
      <c r="C236">
        <f>$F229</f>
        <v>0</v>
      </c>
      <c r="D236" s="2" t="str">
        <f t="shared" si="108"/>
        <v>T_MGMT_FEE - Tenant Management Fee - Actual</v>
      </c>
      <c r="E236"/>
      <c r="F236" s="22" t="str">
        <f>_xll.EVDES(D236)</f>
        <v>#Error, no current connection.</v>
      </c>
      <c r="G236" s="17">
        <f ca="1">SUMIFS(OFFSET('BPC Data'!$F:$F,0,Summary!G$2),'BPC Data'!$E:$E,Summary!$D236,'BPC Data'!$B:$B,Summary!$C236)</f>
        <v>0</v>
      </c>
      <c r="H236" s="18">
        <f ca="1">SUMIFS(OFFSET('BPC Data'!$F:$F,0,Summary!H$2),'BPC Data'!$E:$E,Summary!$D236,'BPC Data'!$B:$B,Summary!$C236)</f>
        <v>0</v>
      </c>
      <c r="I236" s="17">
        <f ca="1">SUMIFS(OFFSET('BPC Data'!$F:$F,0,Summary!I$2),'BPC Data'!$E:$E,Summary!$D236,'BPC Data'!$B:$B,Summary!$C236)</f>
        <v>0</v>
      </c>
      <c r="J236" s="18">
        <f ca="1">SUMIFS(OFFSET('BPC Data'!$F:$F,0,Summary!J$2),'BPC Data'!$E:$E,Summary!$D236,'BPC Data'!$B:$B,Summary!$C236)</f>
        <v>0</v>
      </c>
      <c r="K236" s="17">
        <f ca="1">SUMIFS(OFFSET('BPC Data'!$F:$F,0,Summary!K$2),'BPC Data'!$E:$E,Summary!$D236,'BPC Data'!$B:$B,Summary!$C236)</f>
        <v>0</v>
      </c>
      <c r="L236" s="18">
        <f ca="1">SUMIFS(OFFSET('BPC Data'!$F:$F,0,Summary!L$2),'BPC Data'!$E:$E,Summary!$D236,'BPC Data'!$B:$B,Summary!$C236)</f>
        <v>0</v>
      </c>
      <c r="M236" s="17">
        <f ca="1">SUMIFS(OFFSET('BPC Data'!$F:$F,0,Summary!M$2),'BPC Data'!$E:$E,Summary!$D236,'BPC Data'!$B:$B,Summary!$C236)</f>
        <v>0</v>
      </c>
      <c r="N236" s="18">
        <f ca="1">SUMIFS(OFFSET('BPC Data'!$F:$F,0,Summary!N$2),'BPC Data'!$E:$E,Summary!$D236,'BPC Data'!$B:$B,Summary!$C236)</f>
        <v>0</v>
      </c>
      <c r="O236" s="17">
        <f ca="1">SUMIFS(OFFSET('BPC Data'!$F:$F,0,Summary!O$2),'BPC Data'!$E:$E,Summary!$D236,'BPC Data'!$B:$B,Summary!$C236)</f>
        <v>0</v>
      </c>
      <c r="P236" s="18">
        <f ca="1">SUMIFS(OFFSET('BPC Data'!$F:$F,0,Summary!P$2),'BPC Data'!$E:$E,Summary!$D236,'BPC Data'!$B:$B,Summary!$C236)</f>
        <v>0</v>
      </c>
      <c r="Q236" s="17">
        <f ca="1">SUMIFS(OFFSET('BPC Data'!$F:$F,0,Summary!Q$2),'BPC Data'!$E:$E,Summary!$D236,'BPC Data'!$B:$B,Summary!$C236)</f>
        <v>0</v>
      </c>
      <c r="R236" s="18">
        <f ca="1">SUMIFS(OFFSET('BPC Data'!$F:$F,0,Summary!R$2),'BPC Data'!$E:$E,Summary!$D236,'BPC Data'!$B:$B,Summary!$C236)</f>
        <v>0</v>
      </c>
      <c r="S236" s="64">
        <f t="shared" ca="1" si="107"/>
        <v>0</v>
      </c>
      <c r="T236" s="65"/>
      <c r="U236"/>
      <c r="V236"/>
      <c r="W236"/>
      <c r="X236"/>
      <c r="Y236"/>
      <c r="Z236"/>
      <c r="AA236"/>
      <c r="AB236"/>
    </row>
    <row r="237" spans="1:28" s="15" customFormat="1" hidden="1" outlineLevel="1" x14ac:dyDescent="0.55000000000000004">
      <c r="A237" s="15">
        <f t="shared" si="118"/>
        <v>21</v>
      </c>
      <c r="B237"/>
      <c r="C237">
        <f>$F229</f>
        <v>0</v>
      </c>
      <c r="D237" s="1" t="str">
        <f t="shared" si="108"/>
        <v>T_EBITDAR - EBITDAR</v>
      </c>
      <c r="E237"/>
      <c r="F237" s="22" t="str">
        <f>_xll.EVDES(D237)</f>
        <v>#Error, no current connection.</v>
      </c>
      <c r="G237" s="17">
        <f ca="1">SUMIFS(OFFSET('BPC Data'!$F:$F,0,Summary!G$2),'BPC Data'!$E:$E,Summary!$D237,'BPC Data'!$B:$B,Summary!$C237)</f>
        <v>0</v>
      </c>
      <c r="H237" s="18">
        <f ca="1">SUMIFS(OFFSET('BPC Data'!$F:$F,0,Summary!H$2),'BPC Data'!$E:$E,Summary!$D237,'BPC Data'!$B:$B,Summary!$C237)</f>
        <v>0</v>
      </c>
      <c r="I237" s="17">
        <f ca="1">SUMIFS(OFFSET('BPC Data'!$F:$F,0,Summary!I$2),'BPC Data'!$E:$E,Summary!$D237,'BPC Data'!$B:$B,Summary!$C237)</f>
        <v>0</v>
      </c>
      <c r="J237" s="18">
        <f ca="1">SUMIFS(OFFSET('BPC Data'!$F:$F,0,Summary!J$2),'BPC Data'!$E:$E,Summary!$D237,'BPC Data'!$B:$B,Summary!$C237)</f>
        <v>0</v>
      </c>
      <c r="K237" s="17">
        <f ca="1">SUMIFS(OFFSET('BPC Data'!$F:$F,0,Summary!K$2),'BPC Data'!$E:$E,Summary!$D237,'BPC Data'!$B:$B,Summary!$C237)</f>
        <v>0</v>
      </c>
      <c r="L237" s="18">
        <f ca="1">SUMIFS(OFFSET('BPC Data'!$F:$F,0,Summary!L$2),'BPC Data'!$E:$E,Summary!$D237,'BPC Data'!$B:$B,Summary!$C237)</f>
        <v>0</v>
      </c>
      <c r="M237" s="17">
        <f ca="1">SUMIFS(OFFSET('BPC Data'!$F:$F,0,Summary!M$2),'BPC Data'!$E:$E,Summary!$D237,'BPC Data'!$B:$B,Summary!$C237)</f>
        <v>0</v>
      </c>
      <c r="N237" s="18">
        <f ca="1">SUMIFS(OFFSET('BPC Data'!$F:$F,0,Summary!N$2),'BPC Data'!$E:$E,Summary!$D237,'BPC Data'!$B:$B,Summary!$C237)</f>
        <v>0</v>
      </c>
      <c r="O237" s="17">
        <f ca="1">SUMIFS(OFFSET('BPC Data'!$F:$F,0,Summary!O$2),'BPC Data'!$E:$E,Summary!$D237,'BPC Data'!$B:$B,Summary!$C237)</f>
        <v>0</v>
      </c>
      <c r="P237" s="18">
        <f ca="1">SUMIFS(OFFSET('BPC Data'!$F:$F,0,Summary!P$2),'BPC Data'!$E:$E,Summary!$D237,'BPC Data'!$B:$B,Summary!$C237)</f>
        <v>0</v>
      </c>
      <c r="Q237" s="17">
        <f ca="1">SUMIFS(OFFSET('BPC Data'!$F:$F,0,Summary!Q$2),'BPC Data'!$E:$E,Summary!$D237,'BPC Data'!$B:$B,Summary!$C237)</f>
        <v>0</v>
      </c>
      <c r="R237" s="18">
        <f ca="1">SUMIFS(OFFSET('BPC Data'!$F:$F,0,Summary!R$2),'BPC Data'!$E:$E,Summary!$D237,'BPC Data'!$B:$B,Summary!$C237)</f>
        <v>0</v>
      </c>
      <c r="S237" s="64">
        <f t="shared" ca="1" si="107"/>
        <v>0</v>
      </c>
      <c r="T237" s="65"/>
      <c r="U237"/>
      <c r="V237"/>
      <c r="W237"/>
      <c r="X237"/>
      <c r="Y237"/>
      <c r="Z237"/>
      <c r="AA237"/>
      <c r="AB237"/>
    </row>
    <row r="238" spans="1:28" s="15" customFormat="1" hidden="1" outlineLevel="1" x14ac:dyDescent="0.55000000000000004">
      <c r="A238" s="15">
        <f t="shared" si="118"/>
        <v>21</v>
      </c>
      <c r="B238"/>
      <c r="C238">
        <f>$F229</f>
        <v>0</v>
      </c>
      <c r="D238" s="1" t="str">
        <f t="shared" si="108"/>
        <v>T_RENT_EXP - Tenant Rent Expense</v>
      </c>
      <c r="E238"/>
      <c r="F238" s="22" t="str">
        <f>_xll.EVDES(D238)</f>
        <v>#Error, no current connection.</v>
      </c>
      <c r="G238" s="17">
        <f ca="1">SUMIFS(OFFSET('BPC Data'!$F:$F,0,Summary!G$2),'BPC Data'!$E:$E,Summary!$D238,'BPC Data'!$B:$B,Summary!$C238)</f>
        <v>0</v>
      </c>
      <c r="H238" s="18">
        <f ca="1">SUMIFS(OFFSET('BPC Data'!$F:$F,0,Summary!H$2),'BPC Data'!$E:$E,Summary!$D238,'BPC Data'!$B:$B,Summary!$C238)</f>
        <v>0</v>
      </c>
      <c r="I238" s="17">
        <f ca="1">SUMIFS(OFFSET('BPC Data'!$F:$F,0,Summary!I$2),'BPC Data'!$E:$E,Summary!$D238,'BPC Data'!$B:$B,Summary!$C238)</f>
        <v>0</v>
      </c>
      <c r="J238" s="18">
        <f ca="1">SUMIFS(OFFSET('BPC Data'!$F:$F,0,Summary!J$2),'BPC Data'!$E:$E,Summary!$D238,'BPC Data'!$B:$B,Summary!$C238)</f>
        <v>0</v>
      </c>
      <c r="K238" s="17">
        <f ca="1">SUMIFS(OFFSET('BPC Data'!$F:$F,0,Summary!K$2),'BPC Data'!$E:$E,Summary!$D238,'BPC Data'!$B:$B,Summary!$C238)</f>
        <v>0</v>
      </c>
      <c r="L238" s="18">
        <f ca="1">SUMIFS(OFFSET('BPC Data'!$F:$F,0,Summary!L$2),'BPC Data'!$E:$E,Summary!$D238,'BPC Data'!$B:$B,Summary!$C238)</f>
        <v>0</v>
      </c>
      <c r="M238" s="17">
        <f ca="1">SUMIFS(OFFSET('BPC Data'!$F:$F,0,Summary!M$2),'BPC Data'!$E:$E,Summary!$D238,'BPC Data'!$B:$B,Summary!$C238)</f>
        <v>0</v>
      </c>
      <c r="N238" s="18">
        <f ca="1">SUMIFS(OFFSET('BPC Data'!$F:$F,0,Summary!N$2),'BPC Data'!$E:$E,Summary!$D238,'BPC Data'!$B:$B,Summary!$C238)</f>
        <v>0</v>
      </c>
      <c r="O238" s="17">
        <f ca="1">SUMIFS(OFFSET('BPC Data'!$F:$F,0,Summary!O$2),'BPC Data'!$E:$E,Summary!$D238,'BPC Data'!$B:$B,Summary!$C238)</f>
        <v>0</v>
      </c>
      <c r="P238" s="18">
        <f ca="1">SUMIFS(OFFSET('BPC Data'!$F:$F,0,Summary!P$2),'BPC Data'!$E:$E,Summary!$D238,'BPC Data'!$B:$B,Summary!$C238)</f>
        <v>0</v>
      </c>
      <c r="Q238" s="17">
        <f ca="1">SUMIFS(OFFSET('BPC Data'!$F:$F,0,Summary!Q$2),'BPC Data'!$E:$E,Summary!$D238,'BPC Data'!$B:$B,Summary!$C238)</f>
        <v>0</v>
      </c>
      <c r="R238" s="18">
        <f ca="1">SUMIFS(OFFSET('BPC Data'!$F:$F,0,Summary!R$2),'BPC Data'!$E:$E,Summary!$D238,'BPC Data'!$B:$B,Summary!$C238)</f>
        <v>0</v>
      </c>
      <c r="S238" s="64">
        <f t="shared" ca="1" si="107"/>
        <v>0</v>
      </c>
      <c r="T238" s="65"/>
      <c r="U238"/>
      <c r="V238"/>
      <c r="W238"/>
      <c r="X238"/>
      <c r="Y238"/>
      <c r="Z238"/>
      <c r="AA238"/>
      <c r="AB238"/>
    </row>
    <row r="239" spans="1:28" s="15" customFormat="1" hidden="1" outlineLevel="1" x14ac:dyDescent="0.55000000000000004">
      <c r="A239" s="15">
        <f t="shared" si="118"/>
        <v>21</v>
      </c>
      <c r="B239"/>
      <c r="C239"/>
      <c r="D239" s="1" t="str">
        <f t="shared" si="108"/>
        <v>x</v>
      </c>
      <c r="E239"/>
      <c r="F239" s="22" t="s">
        <v>0</v>
      </c>
      <c r="G239" s="12" t="e">
        <f t="shared" ref="G239:M239" ca="1" si="119">G237/G238</f>
        <v>#DIV/0!</v>
      </c>
      <c r="H239" s="4" t="e">
        <f t="shared" ca="1" si="119"/>
        <v>#DIV/0!</v>
      </c>
      <c r="I239" s="12" t="e">
        <f t="shared" ca="1" si="119"/>
        <v>#DIV/0!</v>
      </c>
      <c r="J239" s="4" t="e">
        <f t="shared" ca="1" si="119"/>
        <v>#DIV/0!</v>
      </c>
      <c r="K239" s="12" t="e">
        <f t="shared" ca="1" si="119"/>
        <v>#DIV/0!</v>
      </c>
      <c r="L239" s="4" t="e">
        <f t="shared" ca="1" si="119"/>
        <v>#DIV/0!</v>
      </c>
      <c r="M239" s="12" t="e">
        <f t="shared" ca="1" si="119"/>
        <v>#DIV/0!</v>
      </c>
      <c r="N239" s="4" t="e">
        <f t="shared" ref="N239:O239" ca="1" si="120">N237/N238</f>
        <v>#DIV/0!</v>
      </c>
      <c r="O239" s="12" t="e">
        <f t="shared" ca="1" si="120"/>
        <v>#DIV/0!</v>
      </c>
      <c r="P239" s="4" t="e">
        <f t="shared" ref="P239:Q239" ca="1" si="121">P237/P238</f>
        <v>#DIV/0!</v>
      </c>
      <c r="Q239" s="12" t="e">
        <f t="shared" ca="1" si="121"/>
        <v>#DIV/0!</v>
      </c>
      <c r="R239" s="4" t="e">
        <f t="shared" ref="R239" ca="1" si="122">R237/R238</f>
        <v>#DIV/0!</v>
      </c>
      <c r="S239" s="64" t="e">
        <f t="shared" ca="1" si="107"/>
        <v>#DIV/0!</v>
      </c>
      <c r="T239" s="65"/>
      <c r="U239"/>
      <c r="V239"/>
      <c r="W239"/>
      <c r="X239"/>
      <c r="Y239"/>
      <c r="Z239"/>
      <c r="AA239"/>
      <c r="AB239"/>
    </row>
    <row r="240" spans="1:28" s="15" customFormat="1" hidden="1" outlineLevel="1" x14ac:dyDescent="0.55000000000000004">
      <c r="A240" s="15">
        <f>IF(AND(D240&lt;&gt;"",C240=""),A239+1,A239)</f>
        <v>22</v>
      </c>
      <c r="B240" s="5"/>
      <c r="C240" s="5"/>
      <c r="D240" s="5" t="str">
        <f t="shared" si="108"/>
        <v>x</v>
      </c>
      <c r="E240" s="5"/>
      <c r="F240" s="21">
        <f>INDEX(PropertyList!$D:$D,MATCH(Summary!$A240,PropertyList!$C:$C,0))</f>
        <v>0</v>
      </c>
      <c r="G240" s="11"/>
      <c r="H240" s="5"/>
      <c r="I240" s="11"/>
      <c r="J240" s="5"/>
      <c r="K240" s="11"/>
      <c r="L240" s="5"/>
      <c r="M240" s="11"/>
      <c r="N240" s="5"/>
      <c r="O240" s="11"/>
      <c r="P240" s="5"/>
      <c r="Q240" s="11"/>
      <c r="R240" s="5"/>
      <c r="S240" s="64">
        <f t="shared" si="107"/>
        <v>0</v>
      </c>
      <c r="T240" s="65"/>
      <c r="U240"/>
      <c r="V240"/>
      <c r="W240"/>
      <c r="X240"/>
      <c r="Y240"/>
      <c r="Z240"/>
      <c r="AA240"/>
      <c r="AB240"/>
    </row>
    <row r="241" spans="1:28" s="15" customFormat="1" hidden="1" outlineLevel="1" x14ac:dyDescent="0.55000000000000004">
      <c r="A241" s="15">
        <f>IF(AND(F241&lt;&gt;"",D241=""),A240+1,A240)</f>
        <v>22</v>
      </c>
      <c r="C241">
        <f>$F240</f>
        <v>0</v>
      </c>
      <c r="D241" s="3" t="str">
        <f t="shared" si="108"/>
        <v>PAY_PAT_DAYS - Total Payor Patient Days</v>
      </c>
      <c r="F241" s="22" t="str">
        <f>_xll.EVDES(D241)</f>
        <v>#Error, no current connection.</v>
      </c>
      <c r="G241" s="17">
        <f ca="1">SUMIFS(OFFSET('BPC Data'!$F:$F,0,Summary!G$2),'BPC Data'!$E:$E,Summary!$D241,'BPC Data'!$B:$B,Summary!$C241)</f>
        <v>0</v>
      </c>
      <c r="H241" s="18">
        <f ca="1">SUMIFS(OFFSET('BPC Data'!$F:$F,0,Summary!H$2),'BPC Data'!$E:$E,Summary!$D241,'BPC Data'!$B:$B,Summary!$C241)</f>
        <v>0</v>
      </c>
      <c r="I241" s="17">
        <f ca="1">SUMIFS(OFFSET('BPC Data'!$F:$F,0,Summary!I$2),'BPC Data'!$E:$E,Summary!$D241,'BPC Data'!$B:$B,Summary!$C241)</f>
        <v>0</v>
      </c>
      <c r="J241" s="18">
        <f ca="1">SUMIFS(OFFSET('BPC Data'!$F:$F,0,Summary!J$2),'BPC Data'!$E:$E,Summary!$D241,'BPC Data'!$B:$B,Summary!$C241)</f>
        <v>0</v>
      </c>
      <c r="K241" s="17">
        <f ca="1">SUMIFS(OFFSET('BPC Data'!$F:$F,0,Summary!K$2),'BPC Data'!$E:$E,Summary!$D241,'BPC Data'!$B:$B,Summary!$C241)</f>
        <v>0</v>
      </c>
      <c r="L241" s="18">
        <f ca="1">SUMIFS(OFFSET('BPC Data'!$F:$F,0,Summary!L$2),'BPC Data'!$E:$E,Summary!$D241,'BPC Data'!$B:$B,Summary!$C241)</f>
        <v>0</v>
      </c>
      <c r="M241" s="17">
        <f ca="1">SUMIFS(OFFSET('BPC Data'!$F:$F,0,Summary!M$2),'BPC Data'!$E:$E,Summary!$D241,'BPC Data'!$B:$B,Summary!$C241)</f>
        <v>0</v>
      </c>
      <c r="N241" s="18">
        <f ca="1">SUMIFS(OFFSET('BPC Data'!$F:$F,0,Summary!N$2),'BPC Data'!$E:$E,Summary!$D241,'BPC Data'!$B:$B,Summary!$C241)</f>
        <v>0</v>
      </c>
      <c r="O241" s="17">
        <f ca="1">SUMIFS(OFFSET('BPC Data'!$F:$F,0,Summary!O$2),'BPC Data'!$E:$E,Summary!$D241,'BPC Data'!$B:$B,Summary!$C241)</f>
        <v>0</v>
      </c>
      <c r="P241" s="18">
        <f ca="1">SUMIFS(OFFSET('BPC Data'!$F:$F,0,Summary!P$2),'BPC Data'!$E:$E,Summary!$D241,'BPC Data'!$B:$B,Summary!$C241)</f>
        <v>0</v>
      </c>
      <c r="Q241" s="17">
        <f ca="1">SUMIFS(OFFSET('BPC Data'!$F:$F,0,Summary!Q$2),'BPC Data'!$E:$E,Summary!$D241,'BPC Data'!$B:$B,Summary!$C241)</f>
        <v>0</v>
      </c>
      <c r="R241" s="18">
        <f ca="1">SUMIFS(OFFSET('BPC Data'!$F:$F,0,Summary!R$2),'BPC Data'!$E:$E,Summary!$D241,'BPC Data'!$B:$B,Summary!$C241)</f>
        <v>0</v>
      </c>
      <c r="S241" s="64">
        <f t="shared" ca="1" si="107"/>
        <v>0</v>
      </c>
      <c r="T241" s="65"/>
      <c r="U241"/>
      <c r="V241"/>
      <c r="W241"/>
      <c r="X241"/>
      <c r="Y241"/>
      <c r="Z241"/>
      <c r="AA241"/>
      <c r="AB241"/>
    </row>
    <row r="242" spans="1:28" s="15" customFormat="1" hidden="1" outlineLevel="1" x14ac:dyDescent="0.55000000000000004">
      <c r="A242" s="15">
        <f t="shared" ref="A242:A250" si="123">IF(AND(F242&lt;&gt;"",D242=""),A241+1,A241)</f>
        <v>22</v>
      </c>
      <c r="C242">
        <f>$F240</f>
        <v>0</v>
      </c>
      <c r="D242" s="3" t="str">
        <f t="shared" si="108"/>
        <v>A_BEDS_TOTAL - Total Available Beds</v>
      </c>
      <c r="F242" s="22" t="str">
        <f>_xll.EVDES(D242)</f>
        <v>#Error, no current connection.</v>
      </c>
      <c r="G242" s="17">
        <f ca="1">SUMIFS(OFFSET('BPC Data'!$F:$F,0,Summary!G$2),'BPC Data'!$E:$E,Summary!$D242,'BPC Data'!$B:$B,Summary!$C242)</f>
        <v>0</v>
      </c>
      <c r="H242" s="18">
        <f ca="1">SUMIFS(OFFSET('BPC Data'!$F:$F,0,Summary!H$2),'BPC Data'!$E:$E,Summary!$D242,'BPC Data'!$B:$B,Summary!$C242)</f>
        <v>0</v>
      </c>
      <c r="I242" s="17">
        <f ca="1">SUMIFS(OFFSET('BPC Data'!$F:$F,0,Summary!I$2),'BPC Data'!$E:$E,Summary!$D242,'BPC Data'!$B:$B,Summary!$C242)</f>
        <v>0</v>
      </c>
      <c r="J242" s="18">
        <f ca="1">SUMIFS(OFFSET('BPC Data'!$F:$F,0,Summary!J$2),'BPC Data'!$E:$E,Summary!$D242,'BPC Data'!$B:$B,Summary!$C242)</f>
        <v>0</v>
      </c>
      <c r="K242" s="17">
        <f ca="1">SUMIFS(OFFSET('BPC Data'!$F:$F,0,Summary!K$2),'BPC Data'!$E:$E,Summary!$D242,'BPC Data'!$B:$B,Summary!$C242)</f>
        <v>0</v>
      </c>
      <c r="L242" s="18">
        <f ca="1">SUMIFS(OFFSET('BPC Data'!$F:$F,0,Summary!L$2),'BPC Data'!$E:$E,Summary!$D242,'BPC Data'!$B:$B,Summary!$C242)</f>
        <v>0</v>
      </c>
      <c r="M242" s="17">
        <f ca="1">SUMIFS(OFFSET('BPC Data'!$F:$F,0,Summary!M$2),'BPC Data'!$E:$E,Summary!$D242,'BPC Data'!$B:$B,Summary!$C242)</f>
        <v>0</v>
      </c>
      <c r="N242" s="18">
        <f ca="1">SUMIFS(OFFSET('BPC Data'!$F:$F,0,Summary!N$2),'BPC Data'!$E:$E,Summary!$D242,'BPC Data'!$B:$B,Summary!$C242)</f>
        <v>0</v>
      </c>
      <c r="O242" s="17">
        <f ca="1">SUMIFS(OFFSET('BPC Data'!$F:$F,0,Summary!O$2),'BPC Data'!$E:$E,Summary!$D242,'BPC Data'!$B:$B,Summary!$C242)</f>
        <v>0</v>
      </c>
      <c r="P242" s="18">
        <f ca="1">SUMIFS(OFFSET('BPC Data'!$F:$F,0,Summary!P$2),'BPC Data'!$E:$E,Summary!$D242,'BPC Data'!$B:$B,Summary!$C242)</f>
        <v>0</v>
      </c>
      <c r="Q242" s="17">
        <f ca="1">SUMIFS(OFFSET('BPC Data'!$F:$F,0,Summary!Q$2),'BPC Data'!$E:$E,Summary!$D242,'BPC Data'!$B:$B,Summary!$C242)</f>
        <v>0</v>
      </c>
      <c r="R242" s="18">
        <f ca="1">SUMIFS(OFFSET('BPC Data'!$F:$F,0,Summary!R$2),'BPC Data'!$E:$E,Summary!$D242,'BPC Data'!$B:$B,Summary!$C242)</f>
        <v>0</v>
      </c>
      <c r="S242" s="64">
        <f t="shared" ca="1" si="107"/>
        <v>0</v>
      </c>
      <c r="T242" s="65"/>
      <c r="U242"/>
      <c r="V242"/>
      <c r="W242"/>
      <c r="X242"/>
      <c r="Y242"/>
      <c r="Z242"/>
      <c r="AA242"/>
      <c r="AB242"/>
    </row>
    <row r="243" spans="1:28" s="15" customFormat="1" hidden="1" outlineLevel="1" x14ac:dyDescent="0.55000000000000004">
      <c r="A243" s="15">
        <f t="shared" si="123"/>
        <v>22</v>
      </c>
      <c r="B243"/>
      <c r="C243">
        <f>$F240</f>
        <v>0</v>
      </c>
      <c r="D243" s="3" t="str">
        <f t="shared" si="108"/>
        <v>T_REVENUES - Total Tenant Revenues</v>
      </c>
      <c r="E243"/>
      <c r="F243" s="22" t="str">
        <f>_xll.EVDES(D243)</f>
        <v>#Error, no current connection.</v>
      </c>
      <c r="G243" s="17">
        <f ca="1">SUMIFS(OFFSET('BPC Data'!$F:$F,0,Summary!G$2),'BPC Data'!$E:$E,Summary!$D243,'BPC Data'!$B:$B,Summary!$C243)</f>
        <v>0</v>
      </c>
      <c r="H243" s="18">
        <f ca="1">SUMIFS(OFFSET('BPC Data'!$F:$F,0,Summary!H$2),'BPC Data'!$E:$E,Summary!$D243,'BPC Data'!$B:$B,Summary!$C243)</f>
        <v>0</v>
      </c>
      <c r="I243" s="17">
        <f ca="1">SUMIFS(OFFSET('BPC Data'!$F:$F,0,Summary!I$2),'BPC Data'!$E:$E,Summary!$D243,'BPC Data'!$B:$B,Summary!$C243)</f>
        <v>0</v>
      </c>
      <c r="J243" s="18">
        <f ca="1">SUMIFS(OFFSET('BPC Data'!$F:$F,0,Summary!J$2),'BPC Data'!$E:$E,Summary!$D243,'BPC Data'!$B:$B,Summary!$C243)</f>
        <v>0</v>
      </c>
      <c r="K243" s="17">
        <f ca="1">SUMIFS(OFFSET('BPC Data'!$F:$F,0,Summary!K$2),'BPC Data'!$E:$E,Summary!$D243,'BPC Data'!$B:$B,Summary!$C243)</f>
        <v>0</v>
      </c>
      <c r="L243" s="18">
        <f ca="1">SUMIFS(OFFSET('BPC Data'!$F:$F,0,Summary!L$2),'BPC Data'!$E:$E,Summary!$D243,'BPC Data'!$B:$B,Summary!$C243)</f>
        <v>0</v>
      </c>
      <c r="M243" s="17">
        <f ca="1">SUMIFS(OFFSET('BPC Data'!$F:$F,0,Summary!M$2),'BPC Data'!$E:$E,Summary!$D243,'BPC Data'!$B:$B,Summary!$C243)</f>
        <v>0</v>
      </c>
      <c r="N243" s="18">
        <f ca="1">SUMIFS(OFFSET('BPC Data'!$F:$F,0,Summary!N$2),'BPC Data'!$E:$E,Summary!$D243,'BPC Data'!$B:$B,Summary!$C243)</f>
        <v>0</v>
      </c>
      <c r="O243" s="17">
        <f ca="1">SUMIFS(OFFSET('BPC Data'!$F:$F,0,Summary!O$2),'BPC Data'!$E:$E,Summary!$D243,'BPC Data'!$B:$B,Summary!$C243)</f>
        <v>0</v>
      </c>
      <c r="P243" s="18">
        <f ca="1">SUMIFS(OFFSET('BPC Data'!$F:$F,0,Summary!P$2),'BPC Data'!$E:$E,Summary!$D243,'BPC Data'!$B:$B,Summary!$C243)</f>
        <v>0</v>
      </c>
      <c r="Q243" s="17">
        <f ca="1">SUMIFS(OFFSET('BPC Data'!$F:$F,0,Summary!Q$2),'BPC Data'!$E:$E,Summary!$D243,'BPC Data'!$B:$B,Summary!$C243)</f>
        <v>0</v>
      </c>
      <c r="R243" s="18">
        <f ca="1">SUMIFS(OFFSET('BPC Data'!$F:$F,0,Summary!R$2),'BPC Data'!$E:$E,Summary!$D243,'BPC Data'!$B:$B,Summary!$C243)</f>
        <v>0</v>
      </c>
      <c r="S243" s="64">
        <f t="shared" ca="1" si="107"/>
        <v>0</v>
      </c>
      <c r="T243" s="65"/>
      <c r="U243"/>
      <c r="V243"/>
      <c r="W243"/>
      <c r="X243"/>
      <c r="Y243"/>
      <c r="Z243"/>
      <c r="AA243"/>
      <c r="AB243"/>
    </row>
    <row r="244" spans="1:28" s="15" customFormat="1" hidden="1" outlineLevel="1" x14ac:dyDescent="0.55000000000000004">
      <c r="A244" s="15">
        <f t="shared" si="123"/>
        <v>22</v>
      </c>
      <c r="B244"/>
      <c r="C244">
        <f>$F240</f>
        <v>0</v>
      </c>
      <c r="D244" s="3" t="str">
        <f t="shared" si="108"/>
        <v>T_OPEX - Tenant Operating Expenses</v>
      </c>
      <c r="E244"/>
      <c r="F244" s="22" t="str">
        <f>_xll.EVDES(D244)</f>
        <v>#Error, no current connection.</v>
      </c>
      <c r="G244" s="17">
        <f ca="1">SUMIFS(OFFSET('BPC Data'!$F:$F,0,Summary!G$2),'BPC Data'!$E:$E,Summary!$D244,'BPC Data'!$B:$B,Summary!$C244)</f>
        <v>0</v>
      </c>
      <c r="H244" s="18">
        <f ca="1">SUMIFS(OFFSET('BPC Data'!$F:$F,0,Summary!H$2),'BPC Data'!$E:$E,Summary!$D244,'BPC Data'!$B:$B,Summary!$C244)</f>
        <v>0</v>
      </c>
      <c r="I244" s="17">
        <f ca="1">SUMIFS(OFFSET('BPC Data'!$F:$F,0,Summary!I$2),'BPC Data'!$E:$E,Summary!$D244,'BPC Data'!$B:$B,Summary!$C244)</f>
        <v>0</v>
      </c>
      <c r="J244" s="18">
        <f ca="1">SUMIFS(OFFSET('BPC Data'!$F:$F,0,Summary!J$2),'BPC Data'!$E:$E,Summary!$D244,'BPC Data'!$B:$B,Summary!$C244)</f>
        <v>0</v>
      </c>
      <c r="K244" s="17">
        <f ca="1">SUMIFS(OFFSET('BPC Data'!$F:$F,0,Summary!K$2),'BPC Data'!$E:$E,Summary!$D244,'BPC Data'!$B:$B,Summary!$C244)</f>
        <v>0</v>
      </c>
      <c r="L244" s="18">
        <f ca="1">SUMIFS(OFFSET('BPC Data'!$F:$F,0,Summary!L$2),'BPC Data'!$E:$E,Summary!$D244,'BPC Data'!$B:$B,Summary!$C244)</f>
        <v>0</v>
      </c>
      <c r="M244" s="17">
        <f ca="1">SUMIFS(OFFSET('BPC Data'!$F:$F,0,Summary!M$2),'BPC Data'!$E:$E,Summary!$D244,'BPC Data'!$B:$B,Summary!$C244)</f>
        <v>0</v>
      </c>
      <c r="N244" s="18">
        <f ca="1">SUMIFS(OFFSET('BPC Data'!$F:$F,0,Summary!N$2),'BPC Data'!$E:$E,Summary!$D244,'BPC Data'!$B:$B,Summary!$C244)</f>
        <v>0</v>
      </c>
      <c r="O244" s="17">
        <f ca="1">SUMIFS(OFFSET('BPC Data'!$F:$F,0,Summary!O$2),'BPC Data'!$E:$E,Summary!$D244,'BPC Data'!$B:$B,Summary!$C244)</f>
        <v>0</v>
      </c>
      <c r="P244" s="18">
        <f ca="1">SUMIFS(OFFSET('BPC Data'!$F:$F,0,Summary!P$2),'BPC Data'!$E:$E,Summary!$D244,'BPC Data'!$B:$B,Summary!$C244)</f>
        <v>0</v>
      </c>
      <c r="Q244" s="17">
        <f ca="1">SUMIFS(OFFSET('BPC Data'!$F:$F,0,Summary!Q$2),'BPC Data'!$E:$E,Summary!$D244,'BPC Data'!$B:$B,Summary!$C244)</f>
        <v>0</v>
      </c>
      <c r="R244" s="18">
        <f ca="1">SUMIFS(OFFSET('BPC Data'!$F:$F,0,Summary!R$2),'BPC Data'!$E:$E,Summary!$D244,'BPC Data'!$B:$B,Summary!$C244)</f>
        <v>0</v>
      </c>
      <c r="S244" s="64">
        <f t="shared" ca="1" si="107"/>
        <v>0</v>
      </c>
      <c r="T244" s="65"/>
      <c r="U244"/>
      <c r="V244"/>
      <c r="W244"/>
      <c r="X244"/>
      <c r="Y244"/>
      <c r="Z244"/>
      <c r="AA244"/>
      <c r="AB244"/>
    </row>
    <row r="245" spans="1:28" s="15" customFormat="1" hidden="1" outlineLevel="1" x14ac:dyDescent="0.55000000000000004">
      <c r="A245" s="15">
        <f t="shared" si="123"/>
        <v>22</v>
      </c>
      <c r="B245"/>
      <c r="C245">
        <f>$F240</f>
        <v>0</v>
      </c>
      <c r="D245" s="3" t="str">
        <f t="shared" si="108"/>
        <v>T_BAD_DEBT - Tenant Bad Debt Expense</v>
      </c>
      <c r="E245"/>
      <c r="F245" s="22" t="str">
        <f>_xll.EVDES(D245)</f>
        <v>#Error, no current connection.</v>
      </c>
      <c r="G245" s="17">
        <f ca="1">SUMIFS(OFFSET('BPC Data'!$F:$F,0,Summary!G$2),'BPC Data'!$E:$E,Summary!$D245,'BPC Data'!$B:$B,Summary!$C245)</f>
        <v>0</v>
      </c>
      <c r="H245" s="18">
        <f ca="1">SUMIFS(OFFSET('BPC Data'!$F:$F,0,Summary!H$2),'BPC Data'!$E:$E,Summary!$D245,'BPC Data'!$B:$B,Summary!$C245)</f>
        <v>0</v>
      </c>
      <c r="I245" s="17">
        <f ca="1">SUMIFS(OFFSET('BPC Data'!$F:$F,0,Summary!I$2),'BPC Data'!$E:$E,Summary!$D245,'BPC Data'!$B:$B,Summary!$C245)</f>
        <v>0</v>
      </c>
      <c r="J245" s="18">
        <f ca="1">SUMIFS(OFFSET('BPC Data'!$F:$F,0,Summary!J$2),'BPC Data'!$E:$E,Summary!$D245,'BPC Data'!$B:$B,Summary!$C245)</f>
        <v>0</v>
      </c>
      <c r="K245" s="17">
        <f ca="1">SUMIFS(OFFSET('BPC Data'!$F:$F,0,Summary!K$2),'BPC Data'!$E:$E,Summary!$D245,'BPC Data'!$B:$B,Summary!$C245)</f>
        <v>0</v>
      </c>
      <c r="L245" s="18">
        <f ca="1">SUMIFS(OFFSET('BPC Data'!$F:$F,0,Summary!L$2),'BPC Data'!$E:$E,Summary!$D245,'BPC Data'!$B:$B,Summary!$C245)</f>
        <v>0</v>
      </c>
      <c r="M245" s="17">
        <f ca="1">SUMIFS(OFFSET('BPC Data'!$F:$F,0,Summary!M$2),'BPC Data'!$E:$E,Summary!$D245,'BPC Data'!$B:$B,Summary!$C245)</f>
        <v>0</v>
      </c>
      <c r="N245" s="18">
        <f ca="1">SUMIFS(OFFSET('BPC Data'!$F:$F,0,Summary!N$2),'BPC Data'!$E:$E,Summary!$D245,'BPC Data'!$B:$B,Summary!$C245)</f>
        <v>0</v>
      </c>
      <c r="O245" s="17">
        <f ca="1">SUMIFS(OFFSET('BPC Data'!$F:$F,0,Summary!O$2),'BPC Data'!$E:$E,Summary!$D245,'BPC Data'!$B:$B,Summary!$C245)</f>
        <v>0</v>
      </c>
      <c r="P245" s="18">
        <f ca="1">SUMIFS(OFFSET('BPC Data'!$F:$F,0,Summary!P$2),'BPC Data'!$E:$E,Summary!$D245,'BPC Data'!$B:$B,Summary!$C245)</f>
        <v>0</v>
      </c>
      <c r="Q245" s="17">
        <f ca="1">SUMIFS(OFFSET('BPC Data'!$F:$F,0,Summary!Q$2),'BPC Data'!$E:$E,Summary!$D245,'BPC Data'!$B:$B,Summary!$C245)</f>
        <v>0</v>
      </c>
      <c r="R245" s="18">
        <f ca="1">SUMIFS(OFFSET('BPC Data'!$F:$F,0,Summary!R$2),'BPC Data'!$E:$E,Summary!$D245,'BPC Data'!$B:$B,Summary!$C245)</f>
        <v>0</v>
      </c>
      <c r="S245" s="64">
        <f t="shared" ca="1" si="107"/>
        <v>0</v>
      </c>
      <c r="T245" s="65"/>
      <c r="U245"/>
      <c r="V245"/>
      <c r="W245"/>
      <c r="X245"/>
      <c r="Y245"/>
      <c r="Z245"/>
      <c r="AA245"/>
      <c r="AB245"/>
    </row>
    <row r="246" spans="1:28" s="15" customFormat="1" hidden="1" outlineLevel="1" x14ac:dyDescent="0.55000000000000004">
      <c r="A246" s="15">
        <f t="shared" si="123"/>
        <v>22</v>
      </c>
      <c r="B246"/>
      <c r="C246">
        <f>$F240</f>
        <v>0</v>
      </c>
      <c r="D246" s="2" t="str">
        <f t="shared" si="108"/>
        <v>T_EBITDARM - EBITDARM</v>
      </c>
      <c r="E246"/>
      <c r="F246" s="22" t="str">
        <f>_xll.EVDES(D246)</f>
        <v>#Error, no current connection.</v>
      </c>
      <c r="G246" s="17">
        <f ca="1">SUMIFS(OFFSET('BPC Data'!$F:$F,0,Summary!G$2),'BPC Data'!$E:$E,Summary!$D246,'BPC Data'!$B:$B,Summary!$C246)</f>
        <v>0</v>
      </c>
      <c r="H246" s="18">
        <f ca="1">SUMIFS(OFFSET('BPC Data'!$F:$F,0,Summary!H$2),'BPC Data'!$E:$E,Summary!$D246,'BPC Data'!$B:$B,Summary!$C246)</f>
        <v>0</v>
      </c>
      <c r="I246" s="17">
        <f ca="1">SUMIFS(OFFSET('BPC Data'!$F:$F,0,Summary!I$2),'BPC Data'!$E:$E,Summary!$D246,'BPC Data'!$B:$B,Summary!$C246)</f>
        <v>0</v>
      </c>
      <c r="J246" s="18">
        <f ca="1">SUMIFS(OFFSET('BPC Data'!$F:$F,0,Summary!J$2),'BPC Data'!$E:$E,Summary!$D246,'BPC Data'!$B:$B,Summary!$C246)</f>
        <v>0</v>
      </c>
      <c r="K246" s="17">
        <f ca="1">SUMIFS(OFFSET('BPC Data'!$F:$F,0,Summary!K$2),'BPC Data'!$E:$E,Summary!$D246,'BPC Data'!$B:$B,Summary!$C246)</f>
        <v>0</v>
      </c>
      <c r="L246" s="18">
        <f ca="1">SUMIFS(OFFSET('BPC Data'!$F:$F,0,Summary!L$2),'BPC Data'!$E:$E,Summary!$D246,'BPC Data'!$B:$B,Summary!$C246)</f>
        <v>0</v>
      </c>
      <c r="M246" s="17">
        <f ca="1">SUMIFS(OFFSET('BPC Data'!$F:$F,0,Summary!M$2),'BPC Data'!$E:$E,Summary!$D246,'BPC Data'!$B:$B,Summary!$C246)</f>
        <v>0</v>
      </c>
      <c r="N246" s="18">
        <f ca="1">SUMIFS(OFFSET('BPC Data'!$F:$F,0,Summary!N$2),'BPC Data'!$E:$E,Summary!$D246,'BPC Data'!$B:$B,Summary!$C246)</f>
        <v>0</v>
      </c>
      <c r="O246" s="17">
        <f ca="1">SUMIFS(OFFSET('BPC Data'!$F:$F,0,Summary!O$2),'BPC Data'!$E:$E,Summary!$D246,'BPC Data'!$B:$B,Summary!$C246)</f>
        <v>0</v>
      </c>
      <c r="P246" s="18">
        <f ca="1">SUMIFS(OFFSET('BPC Data'!$F:$F,0,Summary!P$2),'BPC Data'!$E:$E,Summary!$D246,'BPC Data'!$B:$B,Summary!$C246)</f>
        <v>0</v>
      </c>
      <c r="Q246" s="17">
        <f ca="1">SUMIFS(OFFSET('BPC Data'!$F:$F,0,Summary!Q$2),'BPC Data'!$E:$E,Summary!$D246,'BPC Data'!$B:$B,Summary!$C246)</f>
        <v>0</v>
      </c>
      <c r="R246" s="18">
        <f ca="1">SUMIFS(OFFSET('BPC Data'!$F:$F,0,Summary!R$2),'BPC Data'!$E:$E,Summary!$D246,'BPC Data'!$B:$B,Summary!$C246)</f>
        <v>0</v>
      </c>
      <c r="S246" s="64">
        <f t="shared" ca="1" si="107"/>
        <v>0</v>
      </c>
      <c r="T246" s="65"/>
      <c r="U246"/>
      <c r="V246"/>
      <c r="W246"/>
      <c r="X246"/>
      <c r="Y246"/>
      <c r="Z246"/>
      <c r="AA246"/>
      <c r="AB246"/>
    </row>
    <row r="247" spans="1:28" s="15" customFormat="1" hidden="1" outlineLevel="1" x14ac:dyDescent="0.55000000000000004">
      <c r="A247" s="15">
        <f t="shared" si="123"/>
        <v>22</v>
      </c>
      <c r="B247"/>
      <c r="C247">
        <f>$F240</f>
        <v>0</v>
      </c>
      <c r="D247" s="2" t="str">
        <f t="shared" si="108"/>
        <v>T_MGMT_FEE - Tenant Management Fee - Actual</v>
      </c>
      <c r="E247"/>
      <c r="F247" s="22" t="str">
        <f>_xll.EVDES(D247)</f>
        <v>#Error, no current connection.</v>
      </c>
      <c r="G247" s="17">
        <f ca="1">SUMIFS(OFFSET('BPC Data'!$F:$F,0,Summary!G$2),'BPC Data'!$E:$E,Summary!$D247,'BPC Data'!$B:$B,Summary!$C247)</f>
        <v>0</v>
      </c>
      <c r="H247" s="18">
        <f ca="1">SUMIFS(OFFSET('BPC Data'!$F:$F,0,Summary!H$2),'BPC Data'!$E:$E,Summary!$D247,'BPC Data'!$B:$B,Summary!$C247)</f>
        <v>0</v>
      </c>
      <c r="I247" s="17">
        <f ca="1">SUMIFS(OFFSET('BPC Data'!$F:$F,0,Summary!I$2),'BPC Data'!$E:$E,Summary!$D247,'BPC Data'!$B:$B,Summary!$C247)</f>
        <v>0</v>
      </c>
      <c r="J247" s="18">
        <f ca="1">SUMIFS(OFFSET('BPC Data'!$F:$F,0,Summary!J$2),'BPC Data'!$E:$E,Summary!$D247,'BPC Data'!$B:$B,Summary!$C247)</f>
        <v>0</v>
      </c>
      <c r="K247" s="17">
        <f ca="1">SUMIFS(OFFSET('BPC Data'!$F:$F,0,Summary!K$2),'BPC Data'!$E:$E,Summary!$D247,'BPC Data'!$B:$B,Summary!$C247)</f>
        <v>0</v>
      </c>
      <c r="L247" s="18">
        <f ca="1">SUMIFS(OFFSET('BPC Data'!$F:$F,0,Summary!L$2),'BPC Data'!$E:$E,Summary!$D247,'BPC Data'!$B:$B,Summary!$C247)</f>
        <v>0</v>
      </c>
      <c r="M247" s="17">
        <f ca="1">SUMIFS(OFFSET('BPC Data'!$F:$F,0,Summary!M$2),'BPC Data'!$E:$E,Summary!$D247,'BPC Data'!$B:$B,Summary!$C247)</f>
        <v>0</v>
      </c>
      <c r="N247" s="18">
        <f ca="1">SUMIFS(OFFSET('BPC Data'!$F:$F,0,Summary!N$2),'BPC Data'!$E:$E,Summary!$D247,'BPC Data'!$B:$B,Summary!$C247)</f>
        <v>0</v>
      </c>
      <c r="O247" s="17">
        <f ca="1">SUMIFS(OFFSET('BPC Data'!$F:$F,0,Summary!O$2),'BPC Data'!$E:$E,Summary!$D247,'BPC Data'!$B:$B,Summary!$C247)</f>
        <v>0</v>
      </c>
      <c r="P247" s="18">
        <f ca="1">SUMIFS(OFFSET('BPC Data'!$F:$F,0,Summary!P$2),'BPC Data'!$E:$E,Summary!$D247,'BPC Data'!$B:$B,Summary!$C247)</f>
        <v>0</v>
      </c>
      <c r="Q247" s="17">
        <f ca="1">SUMIFS(OFFSET('BPC Data'!$F:$F,0,Summary!Q$2),'BPC Data'!$E:$E,Summary!$D247,'BPC Data'!$B:$B,Summary!$C247)</f>
        <v>0</v>
      </c>
      <c r="R247" s="18">
        <f ca="1">SUMIFS(OFFSET('BPC Data'!$F:$F,0,Summary!R$2),'BPC Data'!$E:$E,Summary!$D247,'BPC Data'!$B:$B,Summary!$C247)</f>
        <v>0</v>
      </c>
      <c r="S247" s="64">
        <f t="shared" ca="1" si="107"/>
        <v>0</v>
      </c>
      <c r="T247" s="65"/>
      <c r="U247"/>
      <c r="V247"/>
      <c r="W247"/>
      <c r="X247"/>
      <c r="Y247"/>
      <c r="Z247"/>
      <c r="AA247"/>
      <c r="AB247"/>
    </row>
    <row r="248" spans="1:28" s="15" customFormat="1" hidden="1" outlineLevel="1" x14ac:dyDescent="0.55000000000000004">
      <c r="A248" s="15">
        <f t="shared" si="123"/>
        <v>22</v>
      </c>
      <c r="B248"/>
      <c r="C248">
        <f>$F240</f>
        <v>0</v>
      </c>
      <c r="D248" s="1" t="str">
        <f t="shared" si="108"/>
        <v>T_EBITDAR - EBITDAR</v>
      </c>
      <c r="E248"/>
      <c r="F248" s="22" t="str">
        <f>_xll.EVDES(D248)</f>
        <v>#Error, no current connection.</v>
      </c>
      <c r="G248" s="17">
        <f ca="1">SUMIFS(OFFSET('BPC Data'!$F:$F,0,Summary!G$2),'BPC Data'!$E:$E,Summary!$D248,'BPC Data'!$B:$B,Summary!$C248)</f>
        <v>0</v>
      </c>
      <c r="H248" s="18">
        <f ca="1">SUMIFS(OFFSET('BPC Data'!$F:$F,0,Summary!H$2),'BPC Data'!$E:$E,Summary!$D248,'BPC Data'!$B:$B,Summary!$C248)</f>
        <v>0</v>
      </c>
      <c r="I248" s="17">
        <f ca="1">SUMIFS(OFFSET('BPC Data'!$F:$F,0,Summary!I$2),'BPC Data'!$E:$E,Summary!$D248,'BPC Data'!$B:$B,Summary!$C248)</f>
        <v>0</v>
      </c>
      <c r="J248" s="18">
        <f ca="1">SUMIFS(OFFSET('BPC Data'!$F:$F,0,Summary!J$2),'BPC Data'!$E:$E,Summary!$D248,'BPC Data'!$B:$B,Summary!$C248)</f>
        <v>0</v>
      </c>
      <c r="K248" s="17">
        <f ca="1">SUMIFS(OFFSET('BPC Data'!$F:$F,0,Summary!K$2),'BPC Data'!$E:$E,Summary!$D248,'BPC Data'!$B:$B,Summary!$C248)</f>
        <v>0</v>
      </c>
      <c r="L248" s="18">
        <f ca="1">SUMIFS(OFFSET('BPC Data'!$F:$F,0,Summary!L$2),'BPC Data'!$E:$E,Summary!$D248,'BPC Data'!$B:$B,Summary!$C248)</f>
        <v>0</v>
      </c>
      <c r="M248" s="17">
        <f ca="1">SUMIFS(OFFSET('BPC Data'!$F:$F,0,Summary!M$2),'BPC Data'!$E:$E,Summary!$D248,'BPC Data'!$B:$B,Summary!$C248)</f>
        <v>0</v>
      </c>
      <c r="N248" s="18">
        <f ca="1">SUMIFS(OFFSET('BPC Data'!$F:$F,0,Summary!N$2),'BPC Data'!$E:$E,Summary!$D248,'BPC Data'!$B:$B,Summary!$C248)</f>
        <v>0</v>
      </c>
      <c r="O248" s="17">
        <f ca="1">SUMIFS(OFFSET('BPC Data'!$F:$F,0,Summary!O$2),'BPC Data'!$E:$E,Summary!$D248,'BPC Data'!$B:$B,Summary!$C248)</f>
        <v>0</v>
      </c>
      <c r="P248" s="18">
        <f ca="1">SUMIFS(OFFSET('BPC Data'!$F:$F,0,Summary!P$2),'BPC Data'!$E:$E,Summary!$D248,'BPC Data'!$B:$B,Summary!$C248)</f>
        <v>0</v>
      </c>
      <c r="Q248" s="17">
        <f ca="1">SUMIFS(OFFSET('BPC Data'!$F:$F,0,Summary!Q$2),'BPC Data'!$E:$E,Summary!$D248,'BPC Data'!$B:$B,Summary!$C248)</f>
        <v>0</v>
      </c>
      <c r="R248" s="18">
        <f ca="1">SUMIFS(OFFSET('BPC Data'!$F:$F,0,Summary!R$2),'BPC Data'!$E:$E,Summary!$D248,'BPC Data'!$B:$B,Summary!$C248)</f>
        <v>0</v>
      </c>
      <c r="S248" s="64">
        <f t="shared" ca="1" si="107"/>
        <v>0</v>
      </c>
      <c r="T248" s="65"/>
      <c r="U248"/>
      <c r="V248"/>
      <c r="W248"/>
      <c r="X248"/>
      <c r="Y248"/>
      <c r="Z248"/>
      <c r="AA248"/>
      <c r="AB248"/>
    </row>
    <row r="249" spans="1:28" s="15" customFormat="1" hidden="1" outlineLevel="1" x14ac:dyDescent="0.55000000000000004">
      <c r="A249" s="15">
        <f t="shared" si="123"/>
        <v>22</v>
      </c>
      <c r="B249"/>
      <c r="C249">
        <f>$F240</f>
        <v>0</v>
      </c>
      <c r="D249" s="1" t="str">
        <f t="shared" si="108"/>
        <v>T_RENT_EXP - Tenant Rent Expense</v>
      </c>
      <c r="E249"/>
      <c r="F249" s="22" t="str">
        <f>_xll.EVDES(D249)</f>
        <v>#Error, no current connection.</v>
      </c>
      <c r="G249" s="17">
        <f ca="1">SUMIFS(OFFSET('BPC Data'!$F:$F,0,Summary!G$2),'BPC Data'!$E:$E,Summary!$D249,'BPC Data'!$B:$B,Summary!$C249)</f>
        <v>0</v>
      </c>
      <c r="H249" s="18">
        <f ca="1">SUMIFS(OFFSET('BPC Data'!$F:$F,0,Summary!H$2),'BPC Data'!$E:$E,Summary!$D249,'BPC Data'!$B:$B,Summary!$C249)</f>
        <v>0</v>
      </c>
      <c r="I249" s="17">
        <f ca="1">SUMIFS(OFFSET('BPC Data'!$F:$F,0,Summary!I$2),'BPC Data'!$E:$E,Summary!$D249,'BPC Data'!$B:$B,Summary!$C249)</f>
        <v>0</v>
      </c>
      <c r="J249" s="18">
        <f ca="1">SUMIFS(OFFSET('BPC Data'!$F:$F,0,Summary!J$2),'BPC Data'!$E:$E,Summary!$D249,'BPC Data'!$B:$B,Summary!$C249)</f>
        <v>0</v>
      </c>
      <c r="K249" s="17">
        <f ca="1">SUMIFS(OFFSET('BPC Data'!$F:$F,0,Summary!K$2),'BPC Data'!$E:$E,Summary!$D249,'BPC Data'!$B:$B,Summary!$C249)</f>
        <v>0</v>
      </c>
      <c r="L249" s="18">
        <f ca="1">SUMIFS(OFFSET('BPC Data'!$F:$F,0,Summary!L$2),'BPC Data'!$E:$E,Summary!$D249,'BPC Data'!$B:$B,Summary!$C249)</f>
        <v>0</v>
      </c>
      <c r="M249" s="17">
        <f ca="1">SUMIFS(OFFSET('BPC Data'!$F:$F,0,Summary!M$2),'BPC Data'!$E:$E,Summary!$D249,'BPC Data'!$B:$B,Summary!$C249)</f>
        <v>0</v>
      </c>
      <c r="N249" s="18">
        <f ca="1">SUMIFS(OFFSET('BPC Data'!$F:$F,0,Summary!N$2),'BPC Data'!$E:$E,Summary!$D249,'BPC Data'!$B:$B,Summary!$C249)</f>
        <v>0</v>
      </c>
      <c r="O249" s="17">
        <f ca="1">SUMIFS(OFFSET('BPC Data'!$F:$F,0,Summary!O$2),'BPC Data'!$E:$E,Summary!$D249,'BPC Data'!$B:$B,Summary!$C249)</f>
        <v>0</v>
      </c>
      <c r="P249" s="18">
        <f ca="1">SUMIFS(OFFSET('BPC Data'!$F:$F,0,Summary!P$2),'BPC Data'!$E:$E,Summary!$D249,'BPC Data'!$B:$B,Summary!$C249)</f>
        <v>0</v>
      </c>
      <c r="Q249" s="17">
        <f ca="1">SUMIFS(OFFSET('BPC Data'!$F:$F,0,Summary!Q$2),'BPC Data'!$E:$E,Summary!$D249,'BPC Data'!$B:$B,Summary!$C249)</f>
        <v>0</v>
      </c>
      <c r="R249" s="18">
        <f ca="1">SUMIFS(OFFSET('BPC Data'!$F:$F,0,Summary!R$2),'BPC Data'!$E:$E,Summary!$D249,'BPC Data'!$B:$B,Summary!$C249)</f>
        <v>0</v>
      </c>
      <c r="S249" s="64">
        <f t="shared" ca="1" si="107"/>
        <v>0</v>
      </c>
      <c r="T249" s="65"/>
      <c r="U249"/>
      <c r="V249"/>
      <c r="W249"/>
      <c r="X249"/>
      <c r="Y249"/>
      <c r="Z249"/>
      <c r="AA249"/>
      <c r="AB249"/>
    </row>
    <row r="250" spans="1:28" s="15" customFormat="1" hidden="1" outlineLevel="1" x14ac:dyDescent="0.55000000000000004">
      <c r="A250" s="15">
        <f t="shared" si="123"/>
        <v>22</v>
      </c>
      <c r="B250"/>
      <c r="C250"/>
      <c r="D250" s="1" t="str">
        <f t="shared" si="108"/>
        <v>x</v>
      </c>
      <c r="E250"/>
      <c r="F250" s="22" t="s">
        <v>0</v>
      </c>
      <c r="G250" s="12" t="e">
        <f t="shared" ref="G250:M250" ca="1" si="124">G248/G249</f>
        <v>#DIV/0!</v>
      </c>
      <c r="H250" s="4" t="e">
        <f t="shared" ca="1" si="124"/>
        <v>#DIV/0!</v>
      </c>
      <c r="I250" s="12" t="e">
        <f t="shared" ca="1" si="124"/>
        <v>#DIV/0!</v>
      </c>
      <c r="J250" s="4" t="e">
        <f t="shared" ca="1" si="124"/>
        <v>#DIV/0!</v>
      </c>
      <c r="K250" s="12" t="e">
        <f t="shared" ca="1" si="124"/>
        <v>#DIV/0!</v>
      </c>
      <c r="L250" s="4" t="e">
        <f t="shared" ca="1" si="124"/>
        <v>#DIV/0!</v>
      </c>
      <c r="M250" s="12" t="e">
        <f t="shared" ca="1" si="124"/>
        <v>#DIV/0!</v>
      </c>
      <c r="N250" s="4" t="e">
        <f t="shared" ref="N250:O250" ca="1" si="125">N248/N249</f>
        <v>#DIV/0!</v>
      </c>
      <c r="O250" s="12" t="e">
        <f t="shared" ca="1" si="125"/>
        <v>#DIV/0!</v>
      </c>
      <c r="P250" s="4" t="e">
        <f t="shared" ref="P250:Q250" ca="1" si="126">P248/P249</f>
        <v>#DIV/0!</v>
      </c>
      <c r="Q250" s="12" t="e">
        <f t="shared" ca="1" si="126"/>
        <v>#DIV/0!</v>
      </c>
      <c r="R250" s="4" t="e">
        <f t="shared" ref="R250" ca="1" si="127">R248/R249</f>
        <v>#DIV/0!</v>
      </c>
      <c r="S250" s="64" t="e">
        <f t="shared" ca="1" si="107"/>
        <v>#DIV/0!</v>
      </c>
      <c r="T250" s="65"/>
      <c r="U250"/>
      <c r="V250"/>
      <c r="W250"/>
      <c r="X250"/>
      <c r="Y250"/>
      <c r="Z250"/>
      <c r="AA250"/>
      <c r="AB250"/>
    </row>
    <row r="251" spans="1:28" s="15" customFormat="1" hidden="1" outlineLevel="1" x14ac:dyDescent="0.55000000000000004">
      <c r="A251" s="15">
        <f>IF(AND(D251&lt;&gt;"",C251=""),A250+1,A250)</f>
        <v>23</v>
      </c>
      <c r="B251" s="5"/>
      <c r="C251" s="5"/>
      <c r="D251" s="5" t="str">
        <f t="shared" si="108"/>
        <v>x</v>
      </c>
      <c r="E251" s="5"/>
      <c r="F251" s="21">
        <f>INDEX(PropertyList!$D:$D,MATCH(Summary!$A251,PropertyList!$C:$C,0))</f>
        <v>0</v>
      </c>
      <c r="G251" s="11"/>
      <c r="H251" s="5"/>
      <c r="I251" s="11"/>
      <c r="J251" s="5"/>
      <c r="K251" s="11"/>
      <c r="L251" s="5"/>
      <c r="M251" s="11"/>
      <c r="N251" s="5"/>
      <c r="O251" s="11"/>
      <c r="P251" s="5"/>
      <c r="Q251" s="11"/>
      <c r="R251" s="5"/>
      <c r="S251" s="64">
        <f t="shared" si="107"/>
        <v>0</v>
      </c>
      <c r="T251" s="65"/>
      <c r="U251"/>
      <c r="V251"/>
      <c r="W251"/>
      <c r="X251"/>
      <c r="Y251"/>
      <c r="Z251"/>
      <c r="AA251"/>
      <c r="AB251"/>
    </row>
    <row r="252" spans="1:28" s="15" customFormat="1" hidden="1" outlineLevel="1" x14ac:dyDescent="0.55000000000000004">
      <c r="A252" s="15">
        <f>IF(AND(F252&lt;&gt;"",D252=""),A251+1,A251)</f>
        <v>23</v>
      </c>
      <c r="C252">
        <f>$F251</f>
        <v>0</v>
      </c>
      <c r="D252" s="3" t="str">
        <f t="shared" si="108"/>
        <v>PAY_PAT_DAYS - Total Payor Patient Days</v>
      </c>
      <c r="F252" s="22" t="str">
        <f>_xll.EVDES(D252)</f>
        <v>#Error, no current connection.</v>
      </c>
      <c r="G252" s="17">
        <f ca="1">SUMIFS(OFFSET('BPC Data'!$F:$F,0,Summary!G$2),'BPC Data'!$E:$E,Summary!$D252,'BPC Data'!$B:$B,Summary!$C252)</f>
        <v>0</v>
      </c>
      <c r="H252" s="18">
        <f ca="1">SUMIFS(OFFSET('BPC Data'!$F:$F,0,Summary!H$2),'BPC Data'!$E:$E,Summary!$D252,'BPC Data'!$B:$B,Summary!$C252)</f>
        <v>0</v>
      </c>
      <c r="I252" s="17">
        <f ca="1">SUMIFS(OFFSET('BPC Data'!$F:$F,0,Summary!I$2),'BPC Data'!$E:$E,Summary!$D252,'BPC Data'!$B:$B,Summary!$C252)</f>
        <v>0</v>
      </c>
      <c r="J252" s="18">
        <f ca="1">SUMIFS(OFFSET('BPC Data'!$F:$F,0,Summary!J$2),'BPC Data'!$E:$E,Summary!$D252,'BPC Data'!$B:$B,Summary!$C252)</f>
        <v>0</v>
      </c>
      <c r="K252" s="17">
        <f ca="1">SUMIFS(OFFSET('BPC Data'!$F:$F,0,Summary!K$2),'BPC Data'!$E:$E,Summary!$D252,'BPC Data'!$B:$B,Summary!$C252)</f>
        <v>0</v>
      </c>
      <c r="L252" s="18">
        <f ca="1">SUMIFS(OFFSET('BPC Data'!$F:$F,0,Summary!L$2),'BPC Data'!$E:$E,Summary!$D252,'BPC Data'!$B:$B,Summary!$C252)</f>
        <v>0</v>
      </c>
      <c r="M252" s="17">
        <f ca="1">SUMIFS(OFFSET('BPC Data'!$F:$F,0,Summary!M$2),'BPC Data'!$E:$E,Summary!$D252,'BPC Data'!$B:$B,Summary!$C252)</f>
        <v>0</v>
      </c>
      <c r="N252" s="18">
        <f ca="1">SUMIFS(OFFSET('BPC Data'!$F:$F,0,Summary!N$2),'BPC Data'!$E:$E,Summary!$D252,'BPC Data'!$B:$B,Summary!$C252)</f>
        <v>0</v>
      </c>
      <c r="O252" s="17">
        <f ca="1">SUMIFS(OFFSET('BPC Data'!$F:$F,0,Summary!O$2),'BPC Data'!$E:$E,Summary!$D252,'BPC Data'!$B:$B,Summary!$C252)</f>
        <v>0</v>
      </c>
      <c r="P252" s="18">
        <f ca="1">SUMIFS(OFFSET('BPC Data'!$F:$F,0,Summary!P$2),'BPC Data'!$E:$E,Summary!$D252,'BPC Data'!$B:$B,Summary!$C252)</f>
        <v>0</v>
      </c>
      <c r="Q252" s="17">
        <f ca="1">SUMIFS(OFFSET('BPC Data'!$F:$F,0,Summary!Q$2),'BPC Data'!$E:$E,Summary!$D252,'BPC Data'!$B:$B,Summary!$C252)</f>
        <v>0</v>
      </c>
      <c r="R252" s="18">
        <f ca="1">SUMIFS(OFFSET('BPC Data'!$F:$F,0,Summary!R$2),'BPC Data'!$E:$E,Summary!$D252,'BPC Data'!$B:$B,Summary!$C252)</f>
        <v>0</v>
      </c>
      <c r="S252" s="64">
        <f t="shared" ca="1" si="107"/>
        <v>0</v>
      </c>
      <c r="T252" s="65"/>
      <c r="U252"/>
      <c r="V252"/>
      <c r="W252"/>
      <c r="X252"/>
      <c r="Y252"/>
      <c r="Z252"/>
      <c r="AA252"/>
      <c r="AB252"/>
    </row>
    <row r="253" spans="1:28" s="15" customFormat="1" hidden="1" outlineLevel="1" x14ac:dyDescent="0.55000000000000004">
      <c r="A253" s="15">
        <f t="shared" ref="A253:A261" si="128">IF(AND(F253&lt;&gt;"",D253=""),A252+1,A252)</f>
        <v>23</v>
      </c>
      <c r="C253">
        <f>$F251</f>
        <v>0</v>
      </c>
      <c r="D253" s="3" t="str">
        <f t="shared" si="108"/>
        <v>A_BEDS_TOTAL - Total Available Beds</v>
      </c>
      <c r="F253" s="22" t="str">
        <f>_xll.EVDES(D253)</f>
        <v>#Error, no current connection.</v>
      </c>
      <c r="G253" s="17">
        <f ca="1">SUMIFS(OFFSET('BPC Data'!$F:$F,0,Summary!G$2),'BPC Data'!$E:$E,Summary!$D253,'BPC Data'!$B:$B,Summary!$C253)</f>
        <v>0</v>
      </c>
      <c r="H253" s="18">
        <f ca="1">SUMIFS(OFFSET('BPC Data'!$F:$F,0,Summary!H$2),'BPC Data'!$E:$E,Summary!$D253,'BPC Data'!$B:$B,Summary!$C253)</f>
        <v>0</v>
      </c>
      <c r="I253" s="17">
        <f ca="1">SUMIFS(OFFSET('BPC Data'!$F:$F,0,Summary!I$2),'BPC Data'!$E:$E,Summary!$D253,'BPC Data'!$B:$B,Summary!$C253)</f>
        <v>0</v>
      </c>
      <c r="J253" s="18">
        <f ca="1">SUMIFS(OFFSET('BPC Data'!$F:$F,0,Summary!J$2),'BPC Data'!$E:$E,Summary!$D253,'BPC Data'!$B:$B,Summary!$C253)</f>
        <v>0</v>
      </c>
      <c r="K253" s="17">
        <f ca="1">SUMIFS(OFFSET('BPC Data'!$F:$F,0,Summary!K$2),'BPC Data'!$E:$E,Summary!$D253,'BPC Data'!$B:$B,Summary!$C253)</f>
        <v>0</v>
      </c>
      <c r="L253" s="18">
        <f ca="1">SUMIFS(OFFSET('BPC Data'!$F:$F,0,Summary!L$2),'BPC Data'!$E:$E,Summary!$D253,'BPC Data'!$B:$B,Summary!$C253)</f>
        <v>0</v>
      </c>
      <c r="M253" s="17">
        <f ca="1">SUMIFS(OFFSET('BPC Data'!$F:$F,0,Summary!M$2),'BPC Data'!$E:$E,Summary!$D253,'BPC Data'!$B:$B,Summary!$C253)</f>
        <v>0</v>
      </c>
      <c r="N253" s="18">
        <f ca="1">SUMIFS(OFFSET('BPC Data'!$F:$F,0,Summary!N$2),'BPC Data'!$E:$E,Summary!$D253,'BPC Data'!$B:$B,Summary!$C253)</f>
        <v>0</v>
      </c>
      <c r="O253" s="17">
        <f ca="1">SUMIFS(OFFSET('BPC Data'!$F:$F,0,Summary!O$2),'BPC Data'!$E:$E,Summary!$D253,'BPC Data'!$B:$B,Summary!$C253)</f>
        <v>0</v>
      </c>
      <c r="P253" s="18">
        <f ca="1">SUMIFS(OFFSET('BPC Data'!$F:$F,0,Summary!P$2),'BPC Data'!$E:$E,Summary!$D253,'BPC Data'!$B:$B,Summary!$C253)</f>
        <v>0</v>
      </c>
      <c r="Q253" s="17">
        <f ca="1">SUMIFS(OFFSET('BPC Data'!$F:$F,0,Summary!Q$2),'BPC Data'!$E:$E,Summary!$D253,'BPC Data'!$B:$B,Summary!$C253)</f>
        <v>0</v>
      </c>
      <c r="R253" s="18">
        <f ca="1">SUMIFS(OFFSET('BPC Data'!$F:$F,0,Summary!R$2),'BPC Data'!$E:$E,Summary!$D253,'BPC Data'!$B:$B,Summary!$C253)</f>
        <v>0</v>
      </c>
      <c r="S253" s="64">
        <f t="shared" ca="1" si="107"/>
        <v>0</v>
      </c>
      <c r="T253" s="65"/>
      <c r="U253"/>
      <c r="V253"/>
      <c r="W253"/>
      <c r="X253"/>
      <c r="Y253"/>
      <c r="Z253"/>
      <c r="AA253"/>
      <c r="AB253"/>
    </row>
    <row r="254" spans="1:28" s="15" customFormat="1" hidden="1" outlineLevel="1" x14ac:dyDescent="0.55000000000000004">
      <c r="A254" s="15">
        <f t="shared" si="128"/>
        <v>23</v>
      </c>
      <c r="B254"/>
      <c r="C254">
        <f>$F251</f>
        <v>0</v>
      </c>
      <c r="D254" s="3" t="str">
        <f t="shared" si="108"/>
        <v>T_REVENUES - Total Tenant Revenues</v>
      </c>
      <c r="E254"/>
      <c r="F254" s="22" t="str">
        <f>_xll.EVDES(D254)</f>
        <v>#Error, no current connection.</v>
      </c>
      <c r="G254" s="17">
        <f ca="1">SUMIFS(OFFSET('BPC Data'!$F:$F,0,Summary!G$2),'BPC Data'!$E:$E,Summary!$D254,'BPC Data'!$B:$B,Summary!$C254)</f>
        <v>0</v>
      </c>
      <c r="H254" s="18">
        <f ca="1">SUMIFS(OFFSET('BPC Data'!$F:$F,0,Summary!H$2),'BPC Data'!$E:$E,Summary!$D254,'BPC Data'!$B:$B,Summary!$C254)</f>
        <v>0</v>
      </c>
      <c r="I254" s="17">
        <f ca="1">SUMIFS(OFFSET('BPC Data'!$F:$F,0,Summary!I$2),'BPC Data'!$E:$E,Summary!$D254,'BPC Data'!$B:$B,Summary!$C254)</f>
        <v>0</v>
      </c>
      <c r="J254" s="18">
        <f ca="1">SUMIFS(OFFSET('BPC Data'!$F:$F,0,Summary!J$2),'BPC Data'!$E:$E,Summary!$D254,'BPC Data'!$B:$B,Summary!$C254)</f>
        <v>0</v>
      </c>
      <c r="K254" s="17">
        <f ca="1">SUMIFS(OFFSET('BPC Data'!$F:$F,0,Summary!K$2),'BPC Data'!$E:$E,Summary!$D254,'BPC Data'!$B:$B,Summary!$C254)</f>
        <v>0</v>
      </c>
      <c r="L254" s="18">
        <f ca="1">SUMIFS(OFFSET('BPC Data'!$F:$F,0,Summary!L$2),'BPC Data'!$E:$E,Summary!$D254,'BPC Data'!$B:$B,Summary!$C254)</f>
        <v>0</v>
      </c>
      <c r="M254" s="17">
        <f ca="1">SUMIFS(OFFSET('BPC Data'!$F:$F,0,Summary!M$2),'BPC Data'!$E:$E,Summary!$D254,'BPC Data'!$B:$B,Summary!$C254)</f>
        <v>0</v>
      </c>
      <c r="N254" s="18">
        <f ca="1">SUMIFS(OFFSET('BPC Data'!$F:$F,0,Summary!N$2),'BPC Data'!$E:$E,Summary!$D254,'BPC Data'!$B:$B,Summary!$C254)</f>
        <v>0</v>
      </c>
      <c r="O254" s="17">
        <f ca="1">SUMIFS(OFFSET('BPC Data'!$F:$F,0,Summary!O$2),'BPC Data'!$E:$E,Summary!$D254,'BPC Data'!$B:$B,Summary!$C254)</f>
        <v>0</v>
      </c>
      <c r="P254" s="18">
        <f ca="1">SUMIFS(OFFSET('BPC Data'!$F:$F,0,Summary!P$2),'BPC Data'!$E:$E,Summary!$D254,'BPC Data'!$B:$B,Summary!$C254)</f>
        <v>0</v>
      </c>
      <c r="Q254" s="17">
        <f ca="1">SUMIFS(OFFSET('BPC Data'!$F:$F,0,Summary!Q$2),'BPC Data'!$E:$E,Summary!$D254,'BPC Data'!$B:$B,Summary!$C254)</f>
        <v>0</v>
      </c>
      <c r="R254" s="18">
        <f ca="1">SUMIFS(OFFSET('BPC Data'!$F:$F,0,Summary!R$2),'BPC Data'!$E:$E,Summary!$D254,'BPC Data'!$B:$B,Summary!$C254)</f>
        <v>0</v>
      </c>
      <c r="S254" s="64">
        <f t="shared" ca="1" si="107"/>
        <v>0</v>
      </c>
      <c r="T254" s="65"/>
      <c r="U254"/>
      <c r="V254"/>
      <c r="W254"/>
      <c r="X254"/>
      <c r="Y254"/>
      <c r="Z254"/>
      <c r="AA254"/>
      <c r="AB254"/>
    </row>
    <row r="255" spans="1:28" s="15" customFormat="1" hidden="1" outlineLevel="1" x14ac:dyDescent="0.55000000000000004">
      <c r="A255" s="15">
        <f t="shared" si="128"/>
        <v>23</v>
      </c>
      <c r="B255"/>
      <c r="C255">
        <f>$F251</f>
        <v>0</v>
      </c>
      <c r="D255" s="3" t="str">
        <f t="shared" si="108"/>
        <v>T_OPEX - Tenant Operating Expenses</v>
      </c>
      <c r="E255"/>
      <c r="F255" s="22" t="str">
        <f>_xll.EVDES(D255)</f>
        <v>#Error, no current connection.</v>
      </c>
      <c r="G255" s="17">
        <f ca="1">SUMIFS(OFFSET('BPC Data'!$F:$F,0,Summary!G$2),'BPC Data'!$E:$E,Summary!$D255,'BPC Data'!$B:$B,Summary!$C255)</f>
        <v>0</v>
      </c>
      <c r="H255" s="18">
        <f ca="1">SUMIFS(OFFSET('BPC Data'!$F:$F,0,Summary!H$2),'BPC Data'!$E:$E,Summary!$D255,'BPC Data'!$B:$B,Summary!$C255)</f>
        <v>0</v>
      </c>
      <c r="I255" s="17">
        <f ca="1">SUMIFS(OFFSET('BPC Data'!$F:$F,0,Summary!I$2),'BPC Data'!$E:$E,Summary!$D255,'BPC Data'!$B:$B,Summary!$C255)</f>
        <v>0</v>
      </c>
      <c r="J255" s="18">
        <f ca="1">SUMIFS(OFFSET('BPC Data'!$F:$F,0,Summary!J$2),'BPC Data'!$E:$E,Summary!$D255,'BPC Data'!$B:$B,Summary!$C255)</f>
        <v>0</v>
      </c>
      <c r="K255" s="17">
        <f ca="1">SUMIFS(OFFSET('BPC Data'!$F:$F,0,Summary!K$2),'BPC Data'!$E:$E,Summary!$D255,'BPC Data'!$B:$B,Summary!$C255)</f>
        <v>0</v>
      </c>
      <c r="L255" s="18">
        <f ca="1">SUMIFS(OFFSET('BPC Data'!$F:$F,0,Summary!L$2),'BPC Data'!$E:$E,Summary!$D255,'BPC Data'!$B:$B,Summary!$C255)</f>
        <v>0</v>
      </c>
      <c r="M255" s="17">
        <f ca="1">SUMIFS(OFFSET('BPC Data'!$F:$F,0,Summary!M$2),'BPC Data'!$E:$E,Summary!$D255,'BPC Data'!$B:$B,Summary!$C255)</f>
        <v>0</v>
      </c>
      <c r="N255" s="18">
        <f ca="1">SUMIFS(OFFSET('BPC Data'!$F:$F,0,Summary!N$2),'BPC Data'!$E:$E,Summary!$D255,'BPC Data'!$B:$B,Summary!$C255)</f>
        <v>0</v>
      </c>
      <c r="O255" s="17">
        <f ca="1">SUMIFS(OFFSET('BPC Data'!$F:$F,0,Summary!O$2),'BPC Data'!$E:$E,Summary!$D255,'BPC Data'!$B:$B,Summary!$C255)</f>
        <v>0</v>
      </c>
      <c r="P255" s="18">
        <f ca="1">SUMIFS(OFFSET('BPC Data'!$F:$F,0,Summary!P$2),'BPC Data'!$E:$E,Summary!$D255,'BPC Data'!$B:$B,Summary!$C255)</f>
        <v>0</v>
      </c>
      <c r="Q255" s="17">
        <f ca="1">SUMIFS(OFFSET('BPC Data'!$F:$F,0,Summary!Q$2),'BPC Data'!$E:$E,Summary!$D255,'BPC Data'!$B:$B,Summary!$C255)</f>
        <v>0</v>
      </c>
      <c r="R255" s="18">
        <f ca="1">SUMIFS(OFFSET('BPC Data'!$F:$F,0,Summary!R$2),'BPC Data'!$E:$E,Summary!$D255,'BPC Data'!$B:$B,Summary!$C255)</f>
        <v>0</v>
      </c>
      <c r="S255" s="64">
        <f t="shared" ca="1" si="107"/>
        <v>0</v>
      </c>
      <c r="T255" s="65"/>
      <c r="U255"/>
      <c r="V255"/>
      <c r="W255"/>
      <c r="X255"/>
      <c r="Y255"/>
      <c r="Z255"/>
      <c r="AA255"/>
      <c r="AB255"/>
    </row>
    <row r="256" spans="1:28" s="15" customFormat="1" hidden="1" outlineLevel="1" x14ac:dyDescent="0.55000000000000004">
      <c r="A256" s="15">
        <f t="shared" si="128"/>
        <v>23</v>
      </c>
      <c r="B256"/>
      <c r="C256">
        <f>$F251</f>
        <v>0</v>
      </c>
      <c r="D256" s="3" t="str">
        <f t="shared" si="108"/>
        <v>T_BAD_DEBT - Tenant Bad Debt Expense</v>
      </c>
      <c r="E256"/>
      <c r="F256" s="22" t="str">
        <f>_xll.EVDES(D256)</f>
        <v>#Error, no current connection.</v>
      </c>
      <c r="G256" s="17">
        <f ca="1">SUMIFS(OFFSET('BPC Data'!$F:$F,0,Summary!G$2),'BPC Data'!$E:$E,Summary!$D256,'BPC Data'!$B:$B,Summary!$C256)</f>
        <v>0</v>
      </c>
      <c r="H256" s="18">
        <f ca="1">SUMIFS(OFFSET('BPC Data'!$F:$F,0,Summary!H$2),'BPC Data'!$E:$E,Summary!$D256,'BPC Data'!$B:$B,Summary!$C256)</f>
        <v>0</v>
      </c>
      <c r="I256" s="17">
        <f ca="1">SUMIFS(OFFSET('BPC Data'!$F:$F,0,Summary!I$2),'BPC Data'!$E:$E,Summary!$D256,'BPC Data'!$B:$B,Summary!$C256)</f>
        <v>0</v>
      </c>
      <c r="J256" s="18">
        <f ca="1">SUMIFS(OFFSET('BPC Data'!$F:$F,0,Summary!J$2),'BPC Data'!$E:$E,Summary!$D256,'BPC Data'!$B:$B,Summary!$C256)</f>
        <v>0</v>
      </c>
      <c r="K256" s="17">
        <f ca="1">SUMIFS(OFFSET('BPC Data'!$F:$F,0,Summary!K$2),'BPC Data'!$E:$E,Summary!$D256,'BPC Data'!$B:$B,Summary!$C256)</f>
        <v>0</v>
      </c>
      <c r="L256" s="18">
        <f ca="1">SUMIFS(OFFSET('BPC Data'!$F:$F,0,Summary!L$2),'BPC Data'!$E:$E,Summary!$D256,'BPC Data'!$B:$B,Summary!$C256)</f>
        <v>0</v>
      </c>
      <c r="M256" s="17">
        <f ca="1">SUMIFS(OFFSET('BPC Data'!$F:$F,0,Summary!M$2),'BPC Data'!$E:$E,Summary!$D256,'BPC Data'!$B:$B,Summary!$C256)</f>
        <v>0</v>
      </c>
      <c r="N256" s="18">
        <f ca="1">SUMIFS(OFFSET('BPC Data'!$F:$F,0,Summary!N$2),'BPC Data'!$E:$E,Summary!$D256,'BPC Data'!$B:$B,Summary!$C256)</f>
        <v>0</v>
      </c>
      <c r="O256" s="17">
        <f ca="1">SUMIFS(OFFSET('BPC Data'!$F:$F,0,Summary!O$2),'BPC Data'!$E:$E,Summary!$D256,'BPC Data'!$B:$B,Summary!$C256)</f>
        <v>0</v>
      </c>
      <c r="P256" s="18">
        <f ca="1">SUMIFS(OFFSET('BPC Data'!$F:$F,0,Summary!P$2),'BPC Data'!$E:$E,Summary!$D256,'BPC Data'!$B:$B,Summary!$C256)</f>
        <v>0</v>
      </c>
      <c r="Q256" s="17">
        <f ca="1">SUMIFS(OFFSET('BPC Data'!$F:$F,0,Summary!Q$2),'BPC Data'!$E:$E,Summary!$D256,'BPC Data'!$B:$B,Summary!$C256)</f>
        <v>0</v>
      </c>
      <c r="R256" s="18">
        <f ca="1">SUMIFS(OFFSET('BPC Data'!$F:$F,0,Summary!R$2),'BPC Data'!$E:$E,Summary!$D256,'BPC Data'!$B:$B,Summary!$C256)</f>
        <v>0</v>
      </c>
      <c r="S256" s="64">
        <f t="shared" ca="1" si="107"/>
        <v>0</v>
      </c>
      <c r="T256" s="65"/>
      <c r="U256"/>
      <c r="V256"/>
      <c r="W256"/>
      <c r="X256"/>
      <c r="Y256"/>
      <c r="Z256"/>
      <c r="AA256"/>
      <c r="AB256"/>
    </row>
    <row r="257" spans="1:28" s="15" customFormat="1" hidden="1" outlineLevel="1" x14ac:dyDescent="0.55000000000000004">
      <c r="A257" s="15">
        <f t="shared" si="128"/>
        <v>23</v>
      </c>
      <c r="B257"/>
      <c r="C257">
        <f>$F251</f>
        <v>0</v>
      </c>
      <c r="D257" s="2" t="str">
        <f t="shared" si="108"/>
        <v>T_EBITDARM - EBITDARM</v>
      </c>
      <c r="E257"/>
      <c r="F257" s="22" t="str">
        <f>_xll.EVDES(D257)</f>
        <v>#Error, no current connection.</v>
      </c>
      <c r="G257" s="17">
        <f ca="1">SUMIFS(OFFSET('BPC Data'!$F:$F,0,Summary!G$2),'BPC Data'!$E:$E,Summary!$D257,'BPC Data'!$B:$B,Summary!$C257)</f>
        <v>0</v>
      </c>
      <c r="H257" s="18">
        <f ca="1">SUMIFS(OFFSET('BPC Data'!$F:$F,0,Summary!H$2),'BPC Data'!$E:$E,Summary!$D257,'BPC Data'!$B:$B,Summary!$C257)</f>
        <v>0</v>
      </c>
      <c r="I257" s="17">
        <f ca="1">SUMIFS(OFFSET('BPC Data'!$F:$F,0,Summary!I$2),'BPC Data'!$E:$E,Summary!$D257,'BPC Data'!$B:$B,Summary!$C257)</f>
        <v>0</v>
      </c>
      <c r="J257" s="18">
        <f ca="1">SUMIFS(OFFSET('BPC Data'!$F:$F,0,Summary!J$2),'BPC Data'!$E:$E,Summary!$D257,'BPC Data'!$B:$B,Summary!$C257)</f>
        <v>0</v>
      </c>
      <c r="K257" s="17">
        <f ca="1">SUMIFS(OFFSET('BPC Data'!$F:$F,0,Summary!K$2),'BPC Data'!$E:$E,Summary!$D257,'BPC Data'!$B:$B,Summary!$C257)</f>
        <v>0</v>
      </c>
      <c r="L257" s="18">
        <f ca="1">SUMIFS(OFFSET('BPC Data'!$F:$F,0,Summary!L$2),'BPC Data'!$E:$E,Summary!$D257,'BPC Data'!$B:$B,Summary!$C257)</f>
        <v>0</v>
      </c>
      <c r="M257" s="17">
        <f ca="1">SUMIFS(OFFSET('BPC Data'!$F:$F,0,Summary!M$2),'BPC Data'!$E:$E,Summary!$D257,'BPC Data'!$B:$B,Summary!$C257)</f>
        <v>0</v>
      </c>
      <c r="N257" s="18">
        <f ca="1">SUMIFS(OFFSET('BPC Data'!$F:$F,0,Summary!N$2),'BPC Data'!$E:$E,Summary!$D257,'BPC Data'!$B:$B,Summary!$C257)</f>
        <v>0</v>
      </c>
      <c r="O257" s="17">
        <f ca="1">SUMIFS(OFFSET('BPC Data'!$F:$F,0,Summary!O$2),'BPC Data'!$E:$E,Summary!$D257,'BPC Data'!$B:$B,Summary!$C257)</f>
        <v>0</v>
      </c>
      <c r="P257" s="18">
        <f ca="1">SUMIFS(OFFSET('BPC Data'!$F:$F,0,Summary!P$2),'BPC Data'!$E:$E,Summary!$D257,'BPC Data'!$B:$B,Summary!$C257)</f>
        <v>0</v>
      </c>
      <c r="Q257" s="17">
        <f ca="1">SUMIFS(OFFSET('BPC Data'!$F:$F,0,Summary!Q$2),'BPC Data'!$E:$E,Summary!$D257,'BPC Data'!$B:$B,Summary!$C257)</f>
        <v>0</v>
      </c>
      <c r="R257" s="18">
        <f ca="1">SUMIFS(OFFSET('BPC Data'!$F:$F,0,Summary!R$2),'BPC Data'!$E:$E,Summary!$D257,'BPC Data'!$B:$B,Summary!$C257)</f>
        <v>0</v>
      </c>
      <c r="S257" s="64">
        <f t="shared" ca="1" si="107"/>
        <v>0</v>
      </c>
      <c r="T257" s="65"/>
      <c r="U257"/>
      <c r="V257"/>
      <c r="W257"/>
      <c r="X257"/>
      <c r="Y257"/>
      <c r="Z257"/>
      <c r="AA257"/>
      <c r="AB257"/>
    </row>
    <row r="258" spans="1:28" s="15" customFormat="1" hidden="1" outlineLevel="1" x14ac:dyDescent="0.55000000000000004">
      <c r="A258" s="15">
        <f t="shared" si="128"/>
        <v>23</v>
      </c>
      <c r="B258"/>
      <c r="C258">
        <f>$F251</f>
        <v>0</v>
      </c>
      <c r="D258" s="2" t="str">
        <f t="shared" si="108"/>
        <v>T_MGMT_FEE - Tenant Management Fee - Actual</v>
      </c>
      <c r="E258"/>
      <c r="F258" s="22" t="str">
        <f>_xll.EVDES(D258)</f>
        <v>#Error, no current connection.</v>
      </c>
      <c r="G258" s="17">
        <f ca="1">SUMIFS(OFFSET('BPC Data'!$F:$F,0,Summary!G$2),'BPC Data'!$E:$E,Summary!$D258,'BPC Data'!$B:$B,Summary!$C258)</f>
        <v>0</v>
      </c>
      <c r="H258" s="18">
        <f ca="1">SUMIFS(OFFSET('BPC Data'!$F:$F,0,Summary!H$2),'BPC Data'!$E:$E,Summary!$D258,'BPC Data'!$B:$B,Summary!$C258)</f>
        <v>0</v>
      </c>
      <c r="I258" s="17">
        <f ca="1">SUMIFS(OFFSET('BPC Data'!$F:$F,0,Summary!I$2),'BPC Data'!$E:$E,Summary!$D258,'BPC Data'!$B:$B,Summary!$C258)</f>
        <v>0</v>
      </c>
      <c r="J258" s="18">
        <f ca="1">SUMIFS(OFFSET('BPC Data'!$F:$F,0,Summary!J$2),'BPC Data'!$E:$E,Summary!$D258,'BPC Data'!$B:$B,Summary!$C258)</f>
        <v>0</v>
      </c>
      <c r="K258" s="17">
        <f ca="1">SUMIFS(OFFSET('BPC Data'!$F:$F,0,Summary!K$2),'BPC Data'!$E:$E,Summary!$D258,'BPC Data'!$B:$B,Summary!$C258)</f>
        <v>0</v>
      </c>
      <c r="L258" s="18">
        <f ca="1">SUMIFS(OFFSET('BPC Data'!$F:$F,0,Summary!L$2),'BPC Data'!$E:$E,Summary!$D258,'BPC Data'!$B:$B,Summary!$C258)</f>
        <v>0</v>
      </c>
      <c r="M258" s="17">
        <f ca="1">SUMIFS(OFFSET('BPC Data'!$F:$F,0,Summary!M$2),'BPC Data'!$E:$E,Summary!$D258,'BPC Data'!$B:$B,Summary!$C258)</f>
        <v>0</v>
      </c>
      <c r="N258" s="18">
        <f ca="1">SUMIFS(OFFSET('BPC Data'!$F:$F,0,Summary!N$2),'BPC Data'!$E:$E,Summary!$D258,'BPC Data'!$B:$B,Summary!$C258)</f>
        <v>0</v>
      </c>
      <c r="O258" s="17">
        <f ca="1">SUMIFS(OFFSET('BPC Data'!$F:$F,0,Summary!O$2),'BPC Data'!$E:$E,Summary!$D258,'BPC Data'!$B:$B,Summary!$C258)</f>
        <v>0</v>
      </c>
      <c r="P258" s="18">
        <f ca="1">SUMIFS(OFFSET('BPC Data'!$F:$F,0,Summary!P$2),'BPC Data'!$E:$E,Summary!$D258,'BPC Data'!$B:$B,Summary!$C258)</f>
        <v>0</v>
      </c>
      <c r="Q258" s="17">
        <f ca="1">SUMIFS(OFFSET('BPC Data'!$F:$F,0,Summary!Q$2),'BPC Data'!$E:$E,Summary!$D258,'BPC Data'!$B:$B,Summary!$C258)</f>
        <v>0</v>
      </c>
      <c r="R258" s="18">
        <f ca="1">SUMIFS(OFFSET('BPC Data'!$F:$F,0,Summary!R$2),'BPC Data'!$E:$E,Summary!$D258,'BPC Data'!$B:$B,Summary!$C258)</f>
        <v>0</v>
      </c>
      <c r="S258" s="64">
        <f t="shared" ca="1" si="107"/>
        <v>0</v>
      </c>
      <c r="T258" s="65"/>
      <c r="U258"/>
      <c r="V258"/>
      <c r="W258"/>
      <c r="X258"/>
      <c r="Y258"/>
      <c r="Z258"/>
      <c r="AA258"/>
      <c r="AB258"/>
    </row>
    <row r="259" spans="1:28" s="15" customFormat="1" hidden="1" outlineLevel="1" x14ac:dyDescent="0.55000000000000004">
      <c r="A259" s="15">
        <f t="shared" si="128"/>
        <v>23</v>
      </c>
      <c r="B259"/>
      <c r="C259">
        <f>$F251</f>
        <v>0</v>
      </c>
      <c r="D259" s="1" t="str">
        <f t="shared" si="108"/>
        <v>T_EBITDAR - EBITDAR</v>
      </c>
      <c r="E259"/>
      <c r="F259" s="22" t="str">
        <f>_xll.EVDES(D259)</f>
        <v>#Error, no current connection.</v>
      </c>
      <c r="G259" s="17">
        <f ca="1">SUMIFS(OFFSET('BPC Data'!$F:$F,0,Summary!G$2),'BPC Data'!$E:$E,Summary!$D259,'BPC Data'!$B:$B,Summary!$C259)</f>
        <v>0</v>
      </c>
      <c r="H259" s="18">
        <f ca="1">SUMIFS(OFFSET('BPC Data'!$F:$F,0,Summary!H$2),'BPC Data'!$E:$E,Summary!$D259,'BPC Data'!$B:$B,Summary!$C259)</f>
        <v>0</v>
      </c>
      <c r="I259" s="17">
        <f ca="1">SUMIFS(OFFSET('BPC Data'!$F:$F,0,Summary!I$2),'BPC Data'!$E:$E,Summary!$D259,'BPC Data'!$B:$B,Summary!$C259)</f>
        <v>0</v>
      </c>
      <c r="J259" s="18">
        <f ca="1">SUMIFS(OFFSET('BPC Data'!$F:$F,0,Summary!J$2),'BPC Data'!$E:$E,Summary!$D259,'BPC Data'!$B:$B,Summary!$C259)</f>
        <v>0</v>
      </c>
      <c r="K259" s="17">
        <f ca="1">SUMIFS(OFFSET('BPC Data'!$F:$F,0,Summary!K$2),'BPC Data'!$E:$E,Summary!$D259,'BPC Data'!$B:$B,Summary!$C259)</f>
        <v>0</v>
      </c>
      <c r="L259" s="18">
        <f ca="1">SUMIFS(OFFSET('BPC Data'!$F:$F,0,Summary!L$2),'BPC Data'!$E:$E,Summary!$D259,'BPC Data'!$B:$B,Summary!$C259)</f>
        <v>0</v>
      </c>
      <c r="M259" s="17">
        <f ca="1">SUMIFS(OFFSET('BPC Data'!$F:$F,0,Summary!M$2),'BPC Data'!$E:$E,Summary!$D259,'BPC Data'!$B:$B,Summary!$C259)</f>
        <v>0</v>
      </c>
      <c r="N259" s="18">
        <f ca="1">SUMIFS(OFFSET('BPC Data'!$F:$F,0,Summary!N$2),'BPC Data'!$E:$E,Summary!$D259,'BPC Data'!$B:$B,Summary!$C259)</f>
        <v>0</v>
      </c>
      <c r="O259" s="17">
        <f ca="1">SUMIFS(OFFSET('BPC Data'!$F:$F,0,Summary!O$2),'BPC Data'!$E:$E,Summary!$D259,'BPC Data'!$B:$B,Summary!$C259)</f>
        <v>0</v>
      </c>
      <c r="P259" s="18">
        <f ca="1">SUMIFS(OFFSET('BPC Data'!$F:$F,0,Summary!P$2),'BPC Data'!$E:$E,Summary!$D259,'BPC Data'!$B:$B,Summary!$C259)</f>
        <v>0</v>
      </c>
      <c r="Q259" s="17">
        <f ca="1">SUMIFS(OFFSET('BPC Data'!$F:$F,0,Summary!Q$2),'BPC Data'!$E:$E,Summary!$D259,'BPC Data'!$B:$B,Summary!$C259)</f>
        <v>0</v>
      </c>
      <c r="R259" s="18">
        <f ca="1">SUMIFS(OFFSET('BPC Data'!$F:$F,0,Summary!R$2),'BPC Data'!$E:$E,Summary!$D259,'BPC Data'!$B:$B,Summary!$C259)</f>
        <v>0</v>
      </c>
      <c r="S259" s="64">
        <f t="shared" ca="1" si="107"/>
        <v>0</v>
      </c>
      <c r="T259" s="65"/>
      <c r="U259"/>
      <c r="V259"/>
      <c r="W259"/>
      <c r="X259"/>
      <c r="Y259"/>
      <c r="Z259"/>
      <c r="AA259"/>
      <c r="AB259"/>
    </row>
    <row r="260" spans="1:28" s="15" customFormat="1" hidden="1" outlineLevel="1" x14ac:dyDescent="0.55000000000000004">
      <c r="A260" s="15">
        <f t="shared" si="128"/>
        <v>23</v>
      </c>
      <c r="B260"/>
      <c r="C260">
        <f>$F251</f>
        <v>0</v>
      </c>
      <c r="D260" s="1" t="str">
        <f t="shared" si="108"/>
        <v>T_RENT_EXP - Tenant Rent Expense</v>
      </c>
      <c r="E260"/>
      <c r="F260" s="22" t="str">
        <f>_xll.EVDES(D260)</f>
        <v>#Error, no current connection.</v>
      </c>
      <c r="G260" s="17">
        <f ca="1">SUMIFS(OFFSET('BPC Data'!$F:$F,0,Summary!G$2),'BPC Data'!$E:$E,Summary!$D260,'BPC Data'!$B:$B,Summary!$C260)</f>
        <v>0</v>
      </c>
      <c r="H260" s="18">
        <f ca="1">SUMIFS(OFFSET('BPC Data'!$F:$F,0,Summary!H$2),'BPC Data'!$E:$E,Summary!$D260,'BPC Data'!$B:$B,Summary!$C260)</f>
        <v>0</v>
      </c>
      <c r="I260" s="17">
        <f ca="1">SUMIFS(OFFSET('BPC Data'!$F:$F,0,Summary!I$2),'BPC Data'!$E:$E,Summary!$D260,'BPC Data'!$B:$B,Summary!$C260)</f>
        <v>0</v>
      </c>
      <c r="J260" s="18">
        <f ca="1">SUMIFS(OFFSET('BPC Data'!$F:$F,0,Summary!J$2),'BPC Data'!$E:$E,Summary!$D260,'BPC Data'!$B:$B,Summary!$C260)</f>
        <v>0</v>
      </c>
      <c r="K260" s="17">
        <f ca="1">SUMIFS(OFFSET('BPC Data'!$F:$F,0,Summary!K$2),'BPC Data'!$E:$E,Summary!$D260,'BPC Data'!$B:$B,Summary!$C260)</f>
        <v>0</v>
      </c>
      <c r="L260" s="18">
        <f ca="1">SUMIFS(OFFSET('BPC Data'!$F:$F,0,Summary!L$2),'BPC Data'!$E:$E,Summary!$D260,'BPC Data'!$B:$B,Summary!$C260)</f>
        <v>0</v>
      </c>
      <c r="M260" s="17">
        <f ca="1">SUMIFS(OFFSET('BPC Data'!$F:$F,0,Summary!M$2),'BPC Data'!$E:$E,Summary!$D260,'BPC Data'!$B:$B,Summary!$C260)</f>
        <v>0</v>
      </c>
      <c r="N260" s="18">
        <f ca="1">SUMIFS(OFFSET('BPC Data'!$F:$F,0,Summary!N$2),'BPC Data'!$E:$E,Summary!$D260,'BPC Data'!$B:$B,Summary!$C260)</f>
        <v>0</v>
      </c>
      <c r="O260" s="17">
        <f ca="1">SUMIFS(OFFSET('BPC Data'!$F:$F,0,Summary!O$2),'BPC Data'!$E:$E,Summary!$D260,'BPC Data'!$B:$B,Summary!$C260)</f>
        <v>0</v>
      </c>
      <c r="P260" s="18">
        <f ca="1">SUMIFS(OFFSET('BPC Data'!$F:$F,0,Summary!P$2),'BPC Data'!$E:$E,Summary!$D260,'BPC Data'!$B:$B,Summary!$C260)</f>
        <v>0</v>
      </c>
      <c r="Q260" s="17">
        <f ca="1">SUMIFS(OFFSET('BPC Data'!$F:$F,0,Summary!Q$2),'BPC Data'!$E:$E,Summary!$D260,'BPC Data'!$B:$B,Summary!$C260)</f>
        <v>0</v>
      </c>
      <c r="R260" s="18">
        <f ca="1">SUMIFS(OFFSET('BPC Data'!$F:$F,0,Summary!R$2),'BPC Data'!$E:$E,Summary!$D260,'BPC Data'!$B:$B,Summary!$C260)</f>
        <v>0</v>
      </c>
      <c r="S260" s="64">
        <f t="shared" ca="1" si="107"/>
        <v>0</v>
      </c>
      <c r="T260" s="65"/>
      <c r="U260"/>
      <c r="V260"/>
      <c r="W260"/>
      <c r="X260"/>
      <c r="Y260"/>
      <c r="Z260"/>
      <c r="AA260"/>
      <c r="AB260"/>
    </row>
    <row r="261" spans="1:28" s="15" customFormat="1" hidden="1" outlineLevel="1" x14ac:dyDescent="0.55000000000000004">
      <c r="A261" s="15">
        <f t="shared" si="128"/>
        <v>23</v>
      </c>
      <c r="B261"/>
      <c r="C261"/>
      <c r="D261" s="1" t="str">
        <f t="shared" si="108"/>
        <v>x</v>
      </c>
      <c r="E261"/>
      <c r="F261" s="22" t="s">
        <v>0</v>
      </c>
      <c r="G261" s="12" t="e">
        <f t="shared" ref="G261:M261" ca="1" si="129">G259/G260</f>
        <v>#DIV/0!</v>
      </c>
      <c r="H261" s="4" t="e">
        <f t="shared" ca="1" si="129"/>
        <v>#DIV/0!</v>
      </c>
      <c r="I261" s="12" t="e">
        <f t="shared" ca="1" si="129"/>
        <v>#DIV/0!</v>
      </c>
      <c r="J261" s="4" t="e">
        <f t="shared" ca="1" si="129"/>
        <v>#DIV/0!</v>
      </c>
      <c r="K261" s="12" t="e">
        <f t="shared" ca="1" si="129"/>
        <v>#DIV/0!</v>
      </c>
      <c r="L261" s="4" t="e">
        <f t="shared" ca="1" si="129"/>
        <v>#DIV/0!</v>
      </c>
      <c r="M261" s="12" t="e">
        <f t="shared" ca="1" si="129"/>
        <v>#DIV/0!</v>
      </c>
      <c r="N261" s="4" t="e">
        <f t="shared" ref="N261:O261" ca="1" si="130">N259/N260</f>
        <v>#DIV/0!</v>
      </c>
      <c r="O261" s="12" t="e">
        <f t="shared" ca="1" si="130"/>
        <v>#DIV/0!</v>
      </c>
      <c r="P261" s="4" t="e">
        <f t="shared" ref="P261:Q261" ca="1" si="131">P259/P260</f>
        <v>#DIV/0!</v>
      </c>
      <c r="Q261" s="12" t="e">
        <f t="shared" ca="1" si="131"/>
        <v>#DIV/0!</v>
      </c>
      <c r="R261" s="4" t="e">
        <f t="shared" ref="R261" ca="1" si="132">R259/R260</f>
        <v>#DIV/0!</v>
      </c>
      <c r="S261" s="64" t="e">
        <f t="shared" ca="1" si="107"/>
        <v>#DIV/0!</v>
      </c>
      <c r="T261" s="65"/>
      <c r="U261"/>
      <c r="V261"/>
      <c r="W261"/>
      <c r="X261"/>
      <c r="Y261"/>
      <c r="Z261"/>
      <c r="AA261"/>
      <c r="AB261"/>
    </row>
    <row r="262" spans="1:28" s="15" customFormat="1" hidden="1" outlineLevel="1" x14ac:dyDescent="0.55000000000000004">
      <c r="A262" s="15">
        <f>IF(AND(D262&lt;&gt;"",C262=""),A261+1,A261)</f>
        <v>24</v>
      </c>
      <c r="B262" s="5"/>
      <c r="C262" s="5"/>
      <c r="D262" s="5" t="str">
        <f t="shared" si="108"/>
        <v>x</v>
      </c>
      <c r="E262" s="5"/>
      <c r="F262" s="21">
        <f>INDEX(PropertyList!$D:$D,MATCH(Summary!$A262,PropertyList!$C:$C,0))</f>
        <v>0</v>
      </c>
      <c r="G262" s="11"/>
      <c r="H262" s="5"/>
      <c r="I262" s="11"/>
      <c r="J262" s="5"/>
      <c r="K262" s="11"/>
      <c r="L262" s="5"/>
      <c r="M262" s="11"/>
      <c r="N262" s="5"/>
      <c r="O262" s="11"/>
      <c r="P262" s="5"/>
      <c r="Q262" s="11"/>
      <c r="R262" s="5"/>
      <c r="S262" s="64">
        <f t="shared" si="107"/>
        <v>0</v>
      </c>
      <c r="T262" s="65"/>
      <c r="U262"/>
      <c r="V262"/>
      <c r="W262"/>
      <c r="X262"/>
      <c r="Y262"/>
      <c r="Z262"/>
      <c r="AA262"/>
      <c r="AB262"/>
    </row>
    <row r="263" spans="1:28" s="15" customFormat="1" hidden="1" outlineLevel="1" x14ac:dyDescent="0.55000000000000004">
      <c r="A263" s="15">
        <f>IF(AND(F263&lt;&gt;"",D263=""),A262+1,A262)</f>
        <v>24</v>
      </c>
      <c r="C263">
        <f>$F262</f>
        <v>0</v>
      </c>
      <c r="D263" s="3" t="str">
        <f t="shared" si="108"/>
        <v>PAY_PAT_DAYS - Total Payor Patient Days</v>
      </c>
      <c r="F263" s="22" t="str">
        <f>_xll.EVDES(D263)</f>
        <v>#Error, no current connection.</v>
      </c>
      <c r="G263" s="17">
        <f ca="1">SUMIFS(OFFSET('BPC Data'!$F:$F,0,Summary!G$2),'BPC Data'!$E:$E,Summary!$D263,'BPC Data'!$B:$B,Summary!$C263)</f>
        <v>0</v>
      </c>
      <c r="H263" s="18">
        <f ca="1">SUMIFS(OFFSET('BPC Data'!$F:$F,0,Summary!H$2),'BPC Data'!$E:$E,Summary!$D263,'BPC Data'!$B:$B,Summary!$C263)</f>
        <v>0</v>
      </c>
      <c r="I263" s="17">
        <f ca="1">SUMIFS(OFFSET('BPC Data'!$F:$F,0,Summary!I$2),'BPC Data'!$E:$E,Summary!$D263,'BPC Data'!$B:$B,Summary!$C263)</f>
        <v>0</v>
      </c>
      <c r="J263" s="18">
        <f ca="1">SUMIFS(OFFSET('BPC Data'!$F:$F,0,Summary!J$2),'BPC Data'!$E:$E,Summary!$D263,'BPC Data'!$B:$B,Summary!$C263)</f>
        <v>0</v>
      </c>
      <c r="K263" s="17">
        <f ca="1">SUMIFS(OFFSET('BPC Data'!$F:$F,0,Summary!K$2),'BPC Data'!$E:$E,Summary!$D263,'BPC Data'!$B:$B,Summary!$C263)</f>
        <v>0</v>
      </c>
      <c r="L263" s="18">
        <f ca="1">SUMIFS(OFFSET('BPC Data'!$F:$F,0,Summary!L$2),'BPC Data'!$E:$E,Summary!$D263,'BPC Data'!$B:$B,Summary!$C263)</f>
        <v>0</v>
      </c>
      <c r="M263" s="17">
        <f ca="1">SUMIFS(OFFSET('BPC Data'!$F:$F,0,Summary!M$2),'BPC Data'!$E:$E,Summary!$D263,'BPC Data'!$B:$B,Summary!$C263)</f>
        <v>0</v>
      </c>
      <c r="N263" s="18">
        <f ca="1">SUMIFS(OFFSET('BPC Data'!$F:$F,0,Summary!N$2),'BPC Data'!$E:$E,Summary!$D263,'BPC Data'!$B:$B,Summary!$C263)</f>
        <v>0</v>
      </c>
      <c r="O263" s="17">
        <f ca="1">SUMIFS(OFFSET('BPC Data'!$F:$F,0,Summary!O$2),'BPC Data'!$E:$E,Summary!$D263,'BPC Data'!$B:$B,Summary!$C263)</f>
        <v>0</v>
      </c>
      <c r="P263" s="18">
        <f ca="1">SUMIFS(OFFSET('BPC Data'!$F:$F,0,Summary!P$2),'BPC Data'!$E:$E,Summary!$D263,'BPC Data'!$B:$B,Summary!$C263)</f>
        <v>0</v>
      </c>
      <c r="Q263" s="17">
        <f ca="1">SUMIFS(OFFSET('BPC Data'!$F:$F,0,Summary!Q$2),'BPC Data'!$E:$E,Summary!$D263,'BPC Data'!$B:$B,Summary!$C263)</f>
        <v>0</v>
      </c>
      <c r="R263" s="18">
        <f ca="1">SUMIFS(OFFSET('BPC Data'!$F:$F,0,Summary!R$2),'BPC Data'!$E:$E,Summary!$D263,'BPC Data'!$B:$B,Summary!$C263)</f>
        <v>0</v>
      </c>
      <c r="S263" s="64">
        <f t="shared" ca="1" si="107"/>
        <v>0</v>
      </c>
      <c r="T263" s="65"/>
      <c r="U263"/>
      <c r="V263"/>
      <c r="W263"/>
      <c r="X263"/>
      <c r="Y263"/>
      <c r="Z263"/>
      <c r="AA263"/>
      <c r="AB263"/>
    </row>
    <row r="264" spans="1:28" s="15" customFormat="1" hidden="1" outlineLevel="1" x14ac:dyDescent="0.55000000000000004">
      <c r="A264" s="15">
        <f t="shared" ref="A264:A272" si="133">IF(AND(F264&lt;&gt;"",D264=""),A263+1,A263)</f>
        <v>24</v>
      </c>
      <c r="C264">
        <f>$F262</f>
        <v>0</v>
      </c>
      <c r="D264" s="3" t="str">
        <f t="shared" si="108"/>
        <v>A_BEDS_TOTAL - Total Available Beds</v>
      </c>
      <c r="F264" s="22" t="str">
        <f>_xll.EVDES(D264)</f>
        <v>#Error, no current connection.</v>
      </c>
      <c r="G264" s="17">
        <f ca="1">SUMIFS(OFFSET('BPC Data'!$F:$F,0,Summary!G$2),'BPC Data'!$E:$E,Summary!$D264,'BPC Data'!$B:$B,Summary!$C264)</f>
        <v>0</v>
      </c>
      <c r="H264" s="18">
        <f ca="1">SUMIFS(OFFSET('BPC Data'!$F:$F,0,Summary!H$2),'BPC Data'!$E:$E,Summary!$D264,'BPC Data'!$B:$B,Summary!$C264)</f>
        <v>0</v>
      </c>
      <c r="I264" s="17">
        <f ca="1">SUMIFS(OFFSET('BPC Data'!$F:$F,0,Summary!I$2),'BPC Data'!$E:$E,Summary!$D264,'BPC Data'!$B:$B,Summary!$C264)</f>
        <v>0</v>
      </c>
      <c r="J264" s="18">
        <f ca="1">SUMIFS(OFFSET('BPC Data'!$F:$F,0,Summary!J$2),'BPC Data'!$E:$E,Summary!$D264,'BPC Data'!$B:$B,Summary!$C264)</f>
        <v>0</v>
      </c>
      <c r="K264" s="17">
        <f ca="1">SUMIFS(OFFSET('BPC Data'!$F:$F,0,Summary!K$2),'BPC Data'!$E:$E,Summary!$D264,'BPC Data'!$B:$B,Summary!$C264)</f>
        <v>0</v>
      </c>
      <c r="L264" s="18">
        <f ca="1">SUMIFS(OFFSET('BPC Data'!$F:$F,0,Summary!L$2),'BPC Data'!$E:$E,Summary!$D264,'BPC Data'!$B:$B,Summary!$C264)</f>
        <v>0</v>
      </c>
      <c r="M264" s="17">
        <f ca="1">SUMIFS(OFFSET('BPC Data'!$F:$F,0,Summary!M$2),'BPC Data'!$E:$E,Summary!$D264,'BPC Data'!$B:$B,Summary!$C264)</f>
        <v>0</v>
      </c>
      <c r="N264" s="18">
        <f ca="1">SUMIFS(OFFSET('BPC Data'!$F:$F,0,Summary!N$2),'BPC Data'!$E:$E,Summary!$D264,'BPC Data'!$B:$B,Summary!$C264)</f>
        <v>0</v>
      </c>
      <c r="O264" s="17">
        <f ca="1">SUMIFS(OFFSET('BPC Data'!$F:$F,0,Summary!O$2),'BPC Data'!$E:$E,Summary!$D264,'BPC Data'!$B:$B,Summary!$C264)</f>
        <v>0</v>
      </c>
      <c r="P264" s="18">
        <f ca="1">SUMIFS(OFFSET('BPC Data'!$F:$F,0,Summary!P$2),'BPC Data'!$E:$E,Summary!$D264,'BPC Data'!$B:$B,Summary!$C264)</f>
        <v>0</v>
      </c>
      <c r="Q264" s="17">
        <f ca="1">SUMIFS(OFFSET('BPC Data'!$F:$F,0,Summary!Q$2),'BPC Data'!$E:$E,Summary!$D264,'BPC Data'!$B:$B,Summary!$C264)</f>
        <v>0</v>
      </c>
      <c r="R264" s="18">
        <f ca="1">SUMIFS(OFFSET('BPC Data'!$F:$F,0,Summary!R$2),'BPC Data'!$E:$E,Summary!$D264,'BPC Data'!$B:$B,Summary!$C264)</f>
        <v>0</v>
      </c>
      <c r="S264" s="64">
        <f t="shared" ca="1" si="107"/>
        <v>0</v>
      </c>
      <c r="T264" s="65"/>
      <c r="U264"/>
      <c r="V264"/>
      <c r="W264"/>
      <c r="X264"/>
      <c r="Y264"/>
      <c r="Z264"/>
      <c r="AA264"/>
      <c r="AB264"/>
    </row>
    <row r="265" spans="1:28" s="15" customFormat="1" hidden="1" outlineLevel="1" x14ac:dyDescent="0.55000000000000004">
      <c r="A265" s="15">
        <f t="shared" si="133"/>
        <v>24</v>
      </c>
      <c r="B265"/>
      <c r="C265">
        <f>$F262</f>
        <v>0</v>
      </c>
      <c r="D265" s="3" t="str">
        <f t="shared" si="108"/>
        <v>T_REVENUES - Total Tenant Revenues</v>
      </c>
      <c r="E265"/>
      <c r="F265" s="22" t="str">
        <f>_xll.EVDES(D265)</f>
        <v>#Error, no current connection.</v>
      </c>
      <c r="G265" s="17">
        <f ca="1">SUMIFS(OFFSET('BPC Data'!$F:$F,0,Summary!G$2),'BPC Data'!$E:$E,Summary!$D265,'BPC Data'!$B:$B,Summary!$C265)</f>
        <v>0</v>
      </c>
      <c r="H265" s="18">
        <f ca="1">SUMIFS(OFFSET('BPC Data'!$F:$F,0,Summary!H$2),'BPC Data'!$E:$E,Summary!$D265,'BPC Data'!$B:$B,Summary!$C265)</f>
        <v>0</v>
      </c>
      <c r="I265" s="17">
        <f ca="1">SUMIFS(OFFSET('BPC Data'!$F:$F,0,Summary!I$2),'BPC Data'!$E:$E,Summary!$D265,'BPC Data'!$B:$B,Summary!$C265)</f>
        <v>0</v>
      </c>
      <c r="J265" s="18">
        <f ca="1">SUMIFS(OFFSET('BPC Data'!$F:$F,0,Summary!J$2),'BPC Data'!$E:$E,Summary!$D265,'BPC Data'!$B:$B,Summary!$C265)</f>
        <v>0</v>
      </c>
      <c r="K265" s="17">
        <f ca="1">SUMIFS(OFFSET('BPC Data'!$F:$F,0,Summary!K$2),'BPC Data'!$E:$E,Summary!$D265,'BPC Data'!$B:$B,Summary!$C265)</f>
        <v>0</v>
      </c>
      <c r="L265" s="18">
        <f ca="1">SUMIFS(OFFSET('BPC Data'!$F:$F,0,Summary!L$2),'BPC Data'!$E:$E,Summary!$D265,'BPC Data'!$B:$B,Summary!$C265)</f>
        <v>0</v>
      </c>
      <c r="M265" s="17">
        <f ca="1">SUMIFS(OFFSET('BPC Data'!$F:$F,0,Summary!M$2),'BPC Data'!$E:$E,Summary!$D265,'BPC Data'!$B:$B,Summary!$C265)</f>
        <v>0</v>
      </c>
      <c r="N265" s="18">
        <f ca="1">SUMIFS(OFFSET('BPC Data'!$F:$F,0,Summary!N$2),'BPC Data'!$E:$E,Summary!$D265,'BPC Data'!$B:$B,Summary!$C265)</f>
        <v>0</v>
      </c>
      <c r="O265" s="17">
        <f ca="1">SUMIFS(OFFSET('BPC Data'!$F:$F,0,Summary!O$2),'BPC Data'!$E:$E,Summary!$D265,'BPC Data'!$B:$B,Summary!$C265)</f>
        <v>0</v>
      </c>
      <c r="P265" s="18">
        <f ca="1">SUMIFS(OFFSET('BPC Data'!$F:$F,0,Summary!P$2),'BPC Data'!$E:$E,Summary!$D265,'BPC Data'!$B:$B,Summary!$C265)</f>
        <v>0</v>
      </c>
      <c r="Q265" s="17">
        <f ca="1">SUMIFS(OFFSET('BPC Data'!$F:$F,0,Summary!Q$2),'BPC Data'!$E:$E,Summary!$D265,'BPC Data'!$B:$B,Summary!$C265)</f>
        <v>0</v>
      </c>
      <c r="R265" s="18">
        <f ca="1">SUMIFS(OFFSET('BPC Data'!$F:$F,0,Summary!R$2),'BPC Data'!$E:$E,Summary!$D265,'BPC Data'!$B:$B,Summary!$C265)</f>
        <v>0</v>
      </c>
      <c r="S265" s="64">
        <f t="shared" ca="1" si="107"/>
        <v>0</v>
      </c>
      <c r="T265" s="65"/>
      <c r="U265"/>
      <c r="V265"/>
      <c r="W265"/>
      <c r="X265"/>
      <c r="Y265"/>
      <c r="Z265"/>
      <c r="AA265"/>
      <c r="AB265"/>
    </row>
    <row r="266" spans="1:28" s="15" customFormat="1" hidden="1" outlineLevel="1" x14ac:dyDescent="0.55000000000000004">
      <c r="A266" s="15">
        <f t="shared" si="133"/>
        <v>24</v>
      </c>
      <c r="B266"/>
      <c r="C266">
        <f>$F262</f>
        <v>0</v>
      </c>
      <c r="D266" s="3" t="str">
        <f t="shared" si="108"/>
        <v>T_OPEX - Tenant Operating Expenses</v>
      </c>
      <c r="E266"/>
      <c r="F266" s="22" t="str">
        <f>_xll.EVDES(D266)</f>
        <v>#Error, no current connection.</v>
      </c>
      <c r="G266" s="17">
        <f ca="1">SUMIFS(OFFSET('BPC Data'!$F:$F,0,Summary!G$2),'BPC Data'!$E:$E,Summary!$D266,'BPC Data'!$B:$B,Summary!$C266)</f>
        <v>0</v>
      </c>
      <c r="H266" s="18">
        <f ca="1">SUMIFS(OFFSET('BPC Data'!$F:$F,0,Summary!H$2),'BPC Data'!$E:$E,Summary!$D266,'BPC Data'!$B:$B,Summary!$C266)</f>
        <v>0</v>
      </c>
      <c r="I266" s="17">
        <f ca="1">SUMIFS(OFFSET('BPC Data'!$F:$F,0,Summary!I$2),'BPC Data'!$E:$E,Summary!$D266,'BPC Data'!$B:$B,Summary!$C266)</f>
        <v>0</v>
      </c>
      <c r="J266" s="18">
        <f ca="1">SUMIFS(OFFSET('BPC Data'!$F:$F,0,Summary!J$2),'BPC Data'!$E:$E,Summary!$D266,'BPC Data'!$B:$B,Summary!$C266)</f>
        <v>0</v>
      </c>
      <c r="K266" s="17">
        <f ca="1">SUMIFS(OFFSET('BPC Data'!$F:$F,0,Summary!K$2),'BPC Data'!$E:$E,Summary!$D266,'BPC Data'!$B:$B,Summary!$C266)</f>
        <v>0</v>
      </c>
      <c r="L266" s="18">
        <f ca="1">SUMIFS(OFFSET('BPC Data'!$F:$F,0,Summary!L$2),'BPC Data'!$E:$E,Summary!$D266,'BPC Data'!$B:$B,Summary!$C266)</f>
        <v>0</v>
      </c>
      <c r="M266" s="17">
        <f ca="1">SUMIFS(OFFSET('BPC Data'!$F:$F,0,Summary!M$2),'BPC Data'!$E:$E,Summary!$D266,'BPC Data'!$B:$B,Summary!$C266)</f>
        <v>0</v>
      </c>
      <c r="N266" s="18">
        <f ca="1">SUMIFS(OFFSET('BPC Data'!$F:$F,0,Summary!N$2),'BPC Data'!$E:$E,Summary!$D266,'BPC Data'!$B:$B,Summary!$C266)</f>
        <v>0</v>
      </c>
      <c r="O266" s="17">
        <f ca="1">SUMIFS(OFFSET('BPC Data'!$F:$F,0,Summary!O$2),'BPC Data'!$E:$E,Summary!$D266,'BPC Data'!$B:$B,Summary!$C266)</f>
        <v>0</v>
      </c>
      <c r="P266" s="18">
        <f ca="1">SUMIFS(OFFSET('BPC Data'!$F:$F,0,Summary!P$2),'BPC Data'!$E:$E,Summary!$D266,'BPC Data'!$B:$B,Summary!$C266)</f>
        <v>0</v>
      </c>
      <c r="Q266" s="17">
        <f ca="1">SUMIFS(OFFSET('BPC Data'!$F:$F,0,Summary!Q$2),'BPC Data'!$E:$E,Summary!$D266,'BPC Data'!$B:$B,Summary!$C266)</f>
        <v>0</v>
      </c>
      <c r="R266" s="18">
        <f ca="1">SUMIFS(OFFSET('BPC Data'!$F:$F,0,Summary!R$2),'BPC Data'!$E:$E,Summary!$D266,'BPC Data'!$B:$B,Summary!$C266)</f>
        <v>0</v>
      </c>
      <c r="S266" s="64">
        <f t="shared" ca="1" si="107"/>
        <v>0</v>
      </c>
      <c r="T266" s="65"/>
      <c r="U266"/>
      <c r="V266"/>
      <c r="W266"/>
      <c r="X266"/>
      <c r="Y266"/>
      <c r="Z266"/>
      <c r="AA266"/>
      <c r="AB266"/>
    </row>
    <row r="267" spans="1:28" s="15" customFormat="1" hidden="1" outlineLevel="1" x14ac:dyDescent="0.55000000000000004">
      <c r="A267" s="15">
        <f t="shared" si="133"/>
        <v>24</v>
      </c>
      <c r="B267"/>
      <c r="C267">
        <f>$F262</f>
        <v>0</v>
      </c>
      <c r="D267" s="3" t="str">
        <f t="shared" si="108"/>
        <v>T_BAD_DEBT - Tenant Bad Debt Expense</v>
      </c>
      <c r="E267"/>
      <c r="F267" s="22" t="str">
        <f>_xll.EVDES(D267)</f>
        <v>#Error, no current connection.</v>
      </c>
      <c r="G267" s="17">
        <f ca="1">SUMIFS(OFFSET('BPC Data'!$F:$F,0,Summary!G$2),'BPC Data'!$E:$E,Summary!$D267,'BPC Data'!$B:$B,Summary!$C267)</f>
        <v>0</v>
      </c>
      <c r="H267" s="18">
        <f ca="1">SUMIFS(OFFSET('BPC Data'!$F:$F,0,Summary!H$2),'BPC Data'!$E:$E,Summary!$D267,'BPC Data'!$B:$B,Summary!$C267)</f>
        <v>0</v>
      </c>
      <c r="I267" s="17">
        <f ca="1">SUMIFS(OFFSET('BPC Data'!$F:$F,0,Summary!I$2),'BPC Data'!$E:$E,Summary!$D267,'BPC Data'!$B:$B,Summary!$C267)</f>
        <v>0</v>
      </c>
      <c r="J267" s="18">
        <f ca="1">SUMIFS(OFFSET('BPC Data'!$F:$F,0,Summary!J$2),'BPC Data'!$E:$E,Summary!$D267,'BPC Data'!$B:$B,Summary!$C267)</f>
        <v>0</v>
      </c>
      <c r="K267" s="17">
        <f ca="1">SUMIFS(OFFSET('BPC Data'!$F:$F,0,Summary!K$2),'BPC Data'!$E:$E,Summary!$D267,'BPC Data'!$B:$B,Summary!$C267)</f>
        <v>0</v>
      </c>
      <c r="L267" s="18">
        <f ca="1">SUMIFS(OFFSET('BPC Data'!$F:$F,0,Summary!L$2),'BPC Data'!$E:$E,Summary!$D267,'BPC Data'!$B:$B,Summary!$C267)</f>
        <v>0</v>
      </c>
      <c r="M267" s="17">
        <f ca="1">SUMIFS(OFFSET('BPC Data'!$F:$F,0,Summary!M$2),'BPC Data'!$E:$E,Summary!$D267,'BPC Data'!$B:$B,Summary!$C267)</f>
        <v>0</v>
      </c>
      <c r="N267" s="18">
        <f ca="1">SUMIFS(OFFSET('BPC Data'!$F:$F,0,Summary!N$2),'BPC Data'!$E:$E,Summary!$D267,'BPC Data'!$B:$B,Summary!$C267)</f>
        <v>0</v>
      </c>
      <c r="O267" s="17">
        <f ca="1">SUMIFS(OFFSET('BPC Data'!$F:$F,0,Summary!O$2),'BPC Data'!$E:$E,Summary!$D267,'BPC Data'!$B:$B,Summary!$C267)</f>
        <v>0</v>
      </c>
      <c r="P267" s="18">
        <f ca="1">SUMIFS(OFFSET('BPC Data'!$F:$F,0,Summary!P$2),'BPC Data'!$E:$E,Summary!$D267,'BPC Data'!$B:$B,Summary!$C267)</f>
        <v>0</v>
      </c>
      <c r="Q267" s="17">
        <f ca="1">SUMIFS(OFFSET('BPC Data'!$F:$F,0,Summary!Q$2),'BPC Data'!$E:$E,Summary!$D267,'BPC Data'!$B:$B,Summary!$C267)</f>
        <v>0</v>
      </c>
      <c r="R267" s="18">
        <f ca="1">SUMIFS(OFFSET('BPC Data'!$F:$F,0,Summary!R$2),'BPC Data'!$E:$E,Summary!$D267,'BPC Data'!$B:$B,Summary!$C267)</f>
        <v>0</v>
      </c>
      <c r="S267" s="64">
        <f t="shared" ca="1" si="107"/>
        <v>0</v>
      </c>
      <c r="T267" s="65"/>
      <c r="U267"/>
      <c r="V267"/>
      <c r="W267"/>
      <c r="X267"/>
      <c r="Y267"/>
      <c r="Z267"/>
      <c r="AA267"/>
      <c r="AB267"/>
    </row>
    <row r="268" spans="1:28" s="15" customFormat="1" hidden="1" outlineLevel="1" x14ac:dyDescent="0.55000000000000004">
      <c r="A268" s="15">
        <f t="shared" si="133"/>
        <v>24</v>
      </c>
      <c r="B268"/>
      <c r="C268">
        <f>$F262</f>
        <v>0</v>
      </c>
      <c r="D268" s="2" t="str">
        <f t="shared" si="108"/>
        <v>T_EBITDARM - EBITDARM</v>
      </c>
      <c r="E268"/>
      <c r="F268" s="22" t="str">
        <f>_xll.EVDES(D268)</f>
        <v>#Error, no current connection.</v>
      </c>
      <c r="G268" s="17">
        <f ca="1">SUMIFS(OFFSET('BPC Data'!$F:$F,0,Summary!G$2),'BPC Data'!$E:$E,Summary!$D268,'BPC Data'!$B:$B,Summary!$C268)</f>
        <v>0</v>
      </c>
      <c r="H268" s="18">
        <f ca="1">SUMIFS(OFFSET('BPC Data'!$F:$F,0,Summary!H$2),'BPC Data'!$E:$E,Summary!$D268,'BPC Data'!$B:$B,Summary!$C268)</f>
        <v>0</v>
      </c>
      <c r="I268" s="17">
        <f ca="1">SUMIFS(OFFSET('BPC Data'!$F:$F,0,Summary!I$2),'BPC Data'!$E:$E,Summary!$D268,'BPC Data'!$B:$B,Summary!$C268)</f>
        <v>0</v>
      </c>
      <c r="J268" s="18">
        <f ca="1">SUMIFS(OFFSET('BPC Data'!$F:$F,0,Summary!J$2),'BPC Data'!$E:$E,Summary!$D268,'BPC Data'!$B:$B,Summary!$C268)</f>
        <v>0</v>
      </c>
      <c r="K268" s="17">
        <f ca="1">SUMIFS(OFFSET('BPC Data'!$F:$F,0,Summary!K$2),'BPC Data'!$E:$E,Summary!$D268,'BPC Data'!$B:$B,Summary!$C268)</f>
        <v>0</v>
      </c>
      <c r="L268" s="18">
        <f ca="1">SUMIFS(OFFSET('BPC Data'!$F:$F,0,Summary!L$2),'BPC Data'!$E:$E,Summary!$D268,'BPC Data'!$B:$B,Summary!$C268)</f>
        <v>0</v>
      </c>
      <c r="M268" s="17">
        <f ca="1">SUMIFS(OFFSET('BPC Data'!$F:$F,0,Summary!M$2),'BPC Data'!$E:$E,Summary!$D268,'BPC Data'!$B:$B,Summary!$C268)</f>
        <v>0</v>
      </c>
      <c r="N268" s="18">
        <f ca="1">SUMIFS(OFFSET('BPC Data'!$F:$F,0,Summary!N$2),'BPC Data'!$E:$E,Summary!$D268,'BPC Data'!$B:$B,Summary!$C268)</f>
        <v>0</v>
      </c>
      <c r="O268" s="17">
        <f ca="1">SUMIFS(OFFSET('BPC Data'!$F:$F,0,Summary!O$2),'BPC Data'!$E:$E,Summary!$D268,'BPC Data'!$B:$B,Summary!$C268)</f>
        <v>0</v>
      </c>
      <c r="P268" s="18">
        <f ca="1">SUMIFS(OFFSET('BPC Data'!$F:$F,0,Summary!P$2),'BPC Data'!$E:$E,Summary!$D268,'BPC Data'!$B:$B,Summary!$C268)</f>
        <v>0</v>
      </c>
      <c r="Q268" s="17">
        <f ca="1">SUMIFS(OFFSET('BPC Data'!$F:$F,0,Summary!Q$2),'BPC Data'!$E:$E,Summary!$D268,'BPC Data'!$B:$B,Summary!$C268)</f>
        <v>0</v>
      </c>
      <c r="R268" s="18">
        <f ca="1">SUMIFS(OFFSET('BPC Data'!$F:$F,0,Summary!R$2),'BPC Data'!$E:$E,Summary!$D268,'BPC Data'!$B:$B,Summary!$C268)</f>
        <v>0</v>
      </c>
      <c r="S268" s="64">
        <f t="shared" ca="1" si="107"/>
        <v>0</v>
      </c>
      <c r="T268" s="65"/>
      <c r="U268"/>
      <c r="V268"/>
      <c r="W268"/>
      <c r="X268"/>
      <c r="Y268"/>
      <c r="Z268"/>
      <c r="AA268"/>
      <c r="AB268"/>
    </row>
    <row r="269" spans="1:28" s="15" customFormat="1" hidden="1" outlineLevel="1" x14ac:dyDescent="0.55000000000000004">
      <c r="A269" s="15">
        <f t="shared" si="133"/>
        <v>24</v>
      </c>
      <c r="B269"/>
      <c r="C269">
        <f>$F262</f>
        <v>0</v>
      </c>
      <c r="D269" s="2" t="str">
        <f t="shared" si="108"/>
        <v>T_MGMT_FEE - Tenant Management Fee - Actual</v>
      </c>
      <c r="E269"/>
      <c r="F269" s="22" t="str">
        <f>_xll.EVDES(D269)</f>
        <v>#Error, no current connection.</v>
      </c>
      <c r="G269" s="17">
        <f ca="1">SUMIFS(OFFSET('BPC Data'!$F:$F,0,Summary!G$2),'BPC Data'!$E:$E,Summary!$D269,'BPC Data'!$B:$B,Summary!$C269)</f>
        <v>0</v>
      </c>
      <c r="H269" s="18">
        <f ca="1">SUMIFS(OFFSET('BPC Data'!$F:$F,0,Summary!H$2),'BPC Data'!$E:$E,Summary!$D269,'BPC Data'!$B:$B,Summary!$C269)</f>
        <v>0</v>
      </c>
      <c r="I269" s="17">
        <f ca="1">SUMIFS(OFFSET('BPC Data'!$F:$F,0,Summary!I$2),'BPC Data'!$E:$E,Summary!$D269,'BPC Data'!$B:$B,Summary!$C269)</f>
        <v>0</v>
      </c>
      <c r="J269" s="18">
        <f ca="1">SUMIFS(OFFSET('BPC Data'!$F:$F,0,Summary!J$2),'BPC Data'!$E:$E,Summary!$D269,'BPC Data'!$B:$B,Summary!$C269)</f>
        <v>0</v>
      </c>
      <c r="K269" s="17">
        <f ca="1">SUMIFS(OFFSET('BPC Data'!$F:$F,0,Summary!K$2),'BPC Data'!$E:$E,Summary!$D269,'BPC Data'!$B:$B,Summary!$C269)</f>
        <v>0</v>
      </c>
      <c r="L269" s="18">
        <f ca="1">SUMIFS(OFFSET('BPC Data'!$F:$F,0,Summary!L$2),'BPC Data'!$E:$E,Summary!$D269,'BPC Data'!$B:$B,Summary!$C269)</f>
        <v>0</v>
      </c>
      <c r="M269" s="17">
        <f ca="1">SUMIFS(OFFSET('BPC Data'!$F:$F,0,Summary!M$2),'BPC Data'!$E:$E,Summary!$D269,'BPC Data'!$B:$B,Summary!$C269)</f>
        <v>0</v>
      </c>
      <c r="N269" s="18">
        <f ca="1">SUMIFS(OFFSET('BPC Data'!$F:$F,0,Summary!N$2),'BPC Data'!$E:$E,Summary!$D269,'BPC Data'!$B:$B,Summary!$C269)</f>
        <v>0</v>
      </c>
      <c r="O269" s="17">
        <f ca="1">SUMIFS(OFFSET('BPC Data'!$F:$F,0,Summary!O$2),'BPC Data'!$E:$E,Summary!$D269,'BPC Data'!$B:$B,Summary!$C269)</f>
        <v>0</v>
      </c>
      <c r="P269" s="18">
        <f ca="1">SUMIFS(OFFSET('BPC Data'!$F:$F,0,Summary!P$2),'BPC Data'!$E:$E,Summary!$D269,'BPC Data'!$B:$B,Summary!$C269)</f>
        <v>0</v>
      </c>
      <c r="Q269" s="17">
        <f ca="1">SUMIFS(OFFSET('BPC Data'!$F:$F,0,Summary!Q$2),'BPC Data'!$E:$E,Summary!$D269,'BPC Data'!$B:$B,Summary!$C269)</f>
        <v>0</v>
      </c>
      <c r="R269" s="18">
        <f ca="1">SUMIFS(OFFSET('BPC Data'!$F:$F,0,Summary!R$2),'BPC Data'!$E:$E,Summary!$D269,'BPC Data'!$B:$B,Summary!$C269)</f>
        <v>0</v>
      </c>
      <c r="S269" s="64">
        <f t="shared" ca="1" si="107"/>
        <v>0</v>
      </c>
      <c r="T269" s="65"/>
      <c r="U269"/>
      <c r="V269"/>
      <c r="W269"/>
      <c r="X269"/>
      <c r="Y269"/>
      <c r="Z269"/>
      <c r="AA269"/>
      <c r="AB269"/>
    </row>
    <row r="270" spans="1:28" s="15" customFormat="1" hidden="1" outlineLevel="1" x14ac:dyDescent="0.55000000000000004">
      <c r="A270" s="15">
        <f t="shared" si="133"/>
        <v>24</v>
      </c>
      <c r="B270"/>
      <c r="C270">
        <f>$F262</f>
        <v>0</v>
      </c>
      <c r="D270" s="1" t="str">
        <f t="shared" si="108"/>
        <v>T_EBITDAR - EBITDAR</v>
      </c>
      <c r="E270"/>
      <c r="F270" s="22" t="str">
        <f>_xll.EVDES(D270)</f>
        <v>#Error, no current connection.</v>
      </c>
      <c r="G270" s="17">
        <f ca="1">SUMIFS(OFFSET('BPC Data'!$F:$F,0,Summary!G$2),'BPC Data'!$E:$E,Summary!$D270,'BPC Data'!$B:$B,Summary!$C270)</f>
        <v>0</v>
      </c>
      <c r="H270" s="18">
        <f ca="1">SUMIFS(OFFSET('BPC Data'!$F:$F,0,Summary!H$2),'BPC Data'!$E:$E,Summary!$D270,'BPC Data'!$B:$B,Summary!$C270)</f>
        <v>0</v>
      </c>
      <c r="I270" s="17">
        <f ca="1">SUMIFS(OFFSET('BPC Data'!$F:$F,0,Summary!I$2),'BPC Data'!$E:$E,Summary!$D270,'BPC Data'!$B:$B,Summary!$C270)</f>
        <v>0</v>
      </c>
      <c r="J270" s="18">
        <f ca="1">SUMIFS(OFFSET('BPC Data'!$F:$F,0,Summary!J$2),'BPC Data'!$E:$E,Summary!$D270,'BPC Data'!$B:$B,Summary!$C270)</f>
        <v>0</v>
      </c>
      <c r="K270" s="17">
        <f ca="1">SUMIFS(OFFSET('BPC Data'!$F:$F,0,Summary!K$2),'BPC Data'!$E:$E,Summary!$D270,'BPC Data'!$B:$B,Summary!$C270)</f>
        <v>0</v>
      </c>
      <c r="L270" s="18">
        <f ca="1">SUMIFS(OFFSET('BPC Data'!$F:$F,0,Summary!L$2),'BPC Data'!$E:$E,Summary!$D270,'BPC Data'!$B:$B,Summary!$C270)</f>
        <v>0</v>
      </c>
      <c r="M270" s="17">
        <f ca="1">SUMIFS(OFFSET('BPC Data'!$F:$F,0,Summary!M$2),'BPC Data'!$E:$E,Summary!$D270,'BPC Data'!$B:$B,Summary!$C270)</f>
        <v>0</v>
      </c>
      <c r="N270" s="18">
        <f ca="1">SUMIFS(OFFSET('BPC Data'!$F:$F,0,Summary!N$2),'BPC Data'!$E:$E,Summary!$D270,'BPC Data'!$B:$B,Summary!$C270)</f>
        <v>0</v>
      </c>
      <c r="O270" s="17">
        <f ca="1">SUMIFS(OFFSET('BPC Data'!$F:$F,0,Summary!O$2),'BPC Data'!$E:$E,Summary!$D270,'BPC Data'!$B:$B,Summary!$C270)</f>
        <v>0</v>
      </c>
      <c r="P270" s="18">
        <f ca="1">SUMIFS(OFFSET('BPC Data'!$F:$F,0,Summary!P$2),'BPC Data'!$E:$E,Summary!$D270,'BPC Data'!$B:$B,Summary!$C270)</f>
        <v>0</v>
      </c>
      <c r="Q270" s="17">
        <f ca="1">SUMIFS(OFFSET('BPC Data'!$F:$F,0,Summary!Q$2),'BPC Data'!$E:$E,Summary!$D270,'BPC Data'!$B:$B,Summary!$C270)</f>
        <v>0</v>
      </c>
      <c r="R270" s="18">
        <f ca="1">SUMIFS(OFFSET('BPC Data'!$F:$F,0,Summary!R$2),'BPC Data'!$E:$E,Summary!$D270,'BPC Data'!$B:$B,Summary!$C270)</f>
        <v>0</v>
      </c>
      <c r="S270" s="64">
        <f t="shared" ca="1" si="107"/>
        <v>0</v>
      </c>
      <c r="T270" s="65"/>
      <c r="U270"/>
      <c r="V270"/>
      <c r="W270"/>
      <c r="X270"/>
      <c r="Y270"/>
      <c r="Z270"/>
      <c r="AA270"/>
      <c r="AB270"/>
    </row>
    <row r="271" spans="1:28" s="15" customFormat="1" hidden="1" outlineLevel="1" x14ac:dyDescent="0.55000000000000004">
      <c r="A271" s="15">
        <f t="shared" si="133"/>
        <v>24</v>
      </c>
      <c r="B271"/>
      <c r="C271">
        <f>$F262</f>
        <v>0</v>
      </c>
      <c r="D271" s="1" t="str">
        <f t="shared" si="108"/>
        <v>T_RENT_EXP - Tenant Rent Expense</v>
      </c>
      <c r="E271"/>
      <c r="F271" s="22" t="str">
        <f>_xll.EVDES(D271)</f>
        <v>#Error, no current connection.</v>
      </c>
      <c r="G271" s="17">
        <f ca="1">SUMIFS(OFFSET('BPC Data'!$F:$F,0,Summary!G$2),'BPC Data'!$E:$E,Summary!$D271,'BPC Data'!$B:$B,Summary!$C271)</f>
        <v>0</v>
      </c>
      <c r="H271" s="18">
        <f ca="1">SUMIFS(OFFSET('BPC Data'!$F:$F,0,Summary!H$2),'BPC Data'!$E:$E,Summary!$D271,'BPC Data'!$B:$B,Summary!$C271)</f>
        <v>0</v>
      </c>
      <c r="I271" s="17">
        <f ca="1">SUMIFS(OFFSET('BPC Data'!$F:$F,0,Summary!I$2),'BPC Data'!$E:$E,Summary!$D271,'BPC Data'!$B:$B,Summary!$C271)</f>
        <v>0</v>
      </c>
      <c r="J271" s="18">
        <f ca="1">SUMIFS(OFFSET('BPC Data'!$F:$F,0,Summary!J$2),'BPC Data'!$E:$E,Summary!$D271,'BPC Data'!$B:$B,Summary!$C271)</f>
        <v>0</v>
      </c>
      <c r="K271" s="17">
        <f ca="1">SUMIFS(OFFSET('BPC Data'!$F:$F,0,Summary!K$2),'BPC Data'!$E:$E,Summary!$D271,'BPC Data'!$B:$B,Summary!$C271)</f>
        <v>0</v>
      </c>
      <c r="L271" s="18">
        <f ca="1">SUMIFS(OFFSET('BPC Data'!$F:$F,0,Summary!L$2),'BPC Data'!$E:$E,Summary!$D271,'BPC Data'!$B:$B,Summary!$C271)</f>
        <v>0</v>
      </c>
      <c r="M271" s="17">
        <f ca="1">SUMIFS(OFFSET('BPC Data'!$F:$F,0,Summary!M$2),'BPC Data'!$E:$E,Summary!$D271,'BPC Data'!$B:$B,Summary!$C271)</f>
        <v>0</v>
      </c>
      <c r="N271" s="18">
        <f ca="1">SUMIFS(OFFSET('BPC Data'!$F:$F,0,Summary!N$2),'BPC Data'!$E:$E,Summary!$D271,'BPC Data'!$B:$B,Summary!$C271)</f>
        <v>0</v>
      </c>
      <c r="O271" s="17">
        <f ca="1">SUMIFS(OFFSET('BPC Data'!$F:$F,0,Summary!O$2),'BPC Data'!$E:$E,Summary!$D271,'BPC Data'!$B:$B,Summary!$C271)</f>
        <v>0</v>
      </c>
      <c r="P271" s="18">
        <f ca="1">SUMIFS(OFFSET('BPC Data'!$F:$F,0,Summary!P$2),'BPC Data'!$E:$E,Summary!$D271,'BPC Data'!$B:$B,Summary!$C271)</f>
        <v>0</v>
      </c>
      <c r="Q271" s="17">
        <f ca="1">SUMIFS(OFFSET('BPC Data'!$F:$F,0,Summary!Q$2),'BPC Data'!$E:$E,Summary!$D271,'BPC Data'!$B:$B,Summary!$C271)</f>
        <v>0</v>
      </c>
      <c r="R271" s="18">
        <f ca="1">SUMIFS(OFFSET('BPC Data'!$F:$F,0,Summary!R$2),'BPC Data'!$E:$E,Summary!$D271,'BPC Data'!$B:$B,Summary!$C271)</f>
        <v>0</v>
      </c>
      <c r="S271" s="64">
        <f t="shared" ca="1" si="107"/>
        <v>0</v>
      </c>
      <c r="T271" s="65"/>
      <c r="U271"/>
      <c r="V271"/>
      <c r="W271"/>
      <c r="X271"/>
      <c r="Y271"/>
      <c r="Z271"/>
      <c r="AA271"/>
      <c r="AB271"/>
    </row>
    <row r="272" spans="1:28" s="15" customFormat="1" hidden="1" outlineLevel="1" x14ac:dyDescent="0.55000000000000004">
      <c r="A272" s="15">
        <f t="shared" si="133"/>
        <v>24</v>
      </c>
      <c r="B272"/>
      <c r="C272"/>
      <c r="D272" s="1" t="str">
        <f t="shared" si="108"/>
        <v>x</v>
      </c>
      <c r="E272"/>
      <c r="F272" s="22" t="s">
        <v>0</v>
      </c>
      <c r="G272" s="12" t="e">
        <f t="shared" ref="G272:M272" ca="1" si="134">G270/G271</f>
        <v>#DIV/0!</v>
      </c>
      <c r="H272" s="4" t="e">
        <f t="shared" ca="1" si="134"/>
        <v>#DIV/0!</v>
      </c>
      <c r="I272" s="12" t="e">
        <f t="shared" ca="1" si="134"/>
        <v>#DIV/0!</v>
      </c>
      <c r="J272" s="4" t="e">
        <f t="shared" ca="1" si="134"/>
        <v>#DIV/0!</v>
      </c>
      <c r="K272" s="12" t="e">
        <f t="shared" ca="1" si="134"/>
        <v>#DIV/0!</v>
      </c>
      <c r="L272" s="4" t="e">
        <f t="shared" ca="1" si="134"/>
        <v>#DIV/0!</v>
      </c>
      <c r="M272" s="12" t="e">
        <f t="shared" ca="1" si="134"/>
        <v>#DIV/0!</v>
      </c>
      <c r="N272" s="4" t="e">
        <f t="shared" ref="N272:O272" ca="1" si="135">N270/N271</f>
        <v>#DIV/0!</v>
      </c>
      <c r="O272" s="12" t="e">
        <f t="shared" ca="1" si="135"/>
        <v>#DIV/0!</v>
      </c>
      <c r="P272" s="4" t="e">
        <f t="shared" ref="P272:Q272" ca="1" si="136">P270/P271</f>
        <v>#DIV/0!</v>
      </c>
      <c r="Q272" s="12" t="e">
        <f t="shared" ca="1" si="136"/>
        <v>#DIV/0!</v>
      </c>
      <c r="R272" s="4" t="e">
        <f t="shared" ref="R272" ca="1" si="137">R270/R271</f>
        <v>#DIV/0!</v>
      </c>
      <c r="S272" s="64" t="e">
        <f t="shared" ca="1" si="107"/>
        <v>#DIV/0!</v>
      </c>
      <c r="T272" s="65"/>
      <c r="U272"/>
      <c r="V272"/>
      <c r="W272"/>
      <c r="X272"/>
      <c r="Y272"/>
      <c r="Z272"/>
      <c r="AA272"/>
      <c r="AB272"/>
    </row>
    <row r="273" spans="1:28" s="15" customFormat="1" hidden="1" outlineLevel="1" x14ac:dyDescent="0.55000000000000004">
      <c r="A273" s="15">
        <f>IF(AND(D273&lt;&gt;"",C273=""),A272+1,A272)</f>
        <v>25</v>
      </c>
      <c r="B273" s="5"/>
      <c r="C273" s="5"/>
      <c r="D273" s="5" t="str">
        <f t="shared" si="108"/>
        <v>x</v>
      </c>
      <c r="E273" s="5"/>
      <c r="F273" s="21">
        <f>INDEX(PropertyList!$D:$D,MATCH(Summary!$A273,PropertyList!$C:$C,0))</f>
        <v>0</v>
      </c>
      <c r="G273" s="11"/>
      <c r="H273" s="5"/>
      <c r="I273" s="11"/>
      <c r="J273" s="5"/>
      <c r="K273" s="11"/>
      <c r="L273" s="5"/>
      <c r="M273" s="11"/>
      <c r="N273" s="5"/>
      <c r="O273" s="11"/>
      <c r="P273" s="5"/>
      <c r="Q273" s="11"/>
      <c r="R273" s="5"/>
      <c r="S273" s="64">
        <f t="shared" si="107"/>
        <v>0</v>
      </c>
      <c r="T273" s="65"/>
      <c r="U273"/>
      <c r="V273"/>
      <c r="W273"/>
      <c r="X273"/>
      <c r="Y273"/>
      <c r="Z273"/>
      <c r="AA273"/>
      <c r="AB273"/>
    </row>
    <row r="274" spans="1:28" s="15" customFormat="1" hidden="1" outlineLevel="1" x14ac:dyDescent="0.55000000000000004">
      <c r="A274" s="15">
        <f>IF(AND(F274&lt;&gt;"",D274=""),A273+1,A273)</f>
        <v>25</v>
      </c>
      <c r="C274">
        <f>$F273</f>
        <v>0</v>
      </c>
      <c r="D274" s="3" t="str">
        <f t="shared" si="108"/>
        <v>PAY_PAT_DAYS - Total Payor Patient Days</v>
      </c>
      <c r="F274" s="22" t="str">
        <f>_xll.EVDES(D274)</f>
        <v>#Error, no current connection.</v>
      </c>
      <c r="G274" s="17">
        <f ca="1">SUMIFS(OFFSET('BPC Data'!$F:$F,0,Summary!G$2),'BPC Data'!$E:$E,Summary!$D274,'BPC Data'!$B:$B,Summary!$C274)</f>
        <v>0</v>
      </c>
      <c r="H274" s="18">
        <f ca="1">SUMIFS(OFFSET('BPC Data'!$F:$F,0,Summary!H$2),'BPC Data'!$E:$E,Summary!$D274,'BPC Data'!$B:$B,Summary!$C274)</f>
        <v>0</v>
      </c>
      <c r="I274" s="17">
        <f ca="1">SUMIFS(OFFSET('BPC Data'!$F:$F,0,Summary!I$2),'BPC Data'!$E:$E,Summary!$D274,'BPC Data'!$B:$B,Summary!$C274)</f>
        <v>0</v>
      </c>
      <c r="J274" s="18">
        <f ca="1">SUMIFS(OFFSET('BPC Data'!$F:$F,0,Summary!J$2),'BPC Data'!$E:$E,Summary!$D274,'BPC Data'!$B:$B,Summary!$C274)</f>
        <v>0</v>
      </c>
      <c r="K274" s="17">
        <f ca="1">SUMIFS(OFFSET('BPC Data'!$F:$F,0,Summary!K$2),'BPC Data'!$E:$E,Summary!$D274,'BPC Data'!$B:$B,Summary!$C274)</f>
        <v>0</v>
      </c>
      <c r="L274" s="18">
        <f ca="1">SUMIFS(OFFSET('BPC Data'!$F:$F,0,Summary!L$2),'BPC Data'!$E:$E,Summary!$D274,'BPC Data'!$B:$B,Summary!$C274)</f>
        <v>0</v>
      </c>
      <c r="M274" s="17">
        <f ca="1">SUMIFS(OFFSET('BPC Data'!$F:$F,0,Summary!M$2),'BPC Data'!$E:$E,Summary!$D274,'BPC Data'!$B:$B,Summary!$C274)</f>
        <v>0</v>
      </c>
      <c r="N274" s="18">
        <f ca="1">SUMIFS(OFFSET('BPC Data'!$F:$F,0,Summary!N$2),'BPC Data'!$E:$E,Summary!$D274,'BPC Data'!$B:$B,Summary!$C274)</f>
        <v>0</v>
      </c>
      <c r="O274" s="17">
        <f ca="1">SUMIFS(OFFSET('BPC Data'!$F:$F,0,Summary!O$2),'BPC Data'!$E:$E,Summary!$D274,'BPC Data'!$B:$B,Summary!$C274)</f>
        <v>0</v>
      </c>
      <c r="P274" s="18">
        <f ca="1">SUMIFS(OFFSET('BPC Data'!$F:$F,0,Summary!P$2),'BPC Data'!$E:$E,Summary!$D274,'BPC Data'!$B:$B,Summary!$C274)</f>
        <v>0</v>
      </c>
      <c r="Q274" s="17">
        <f ca="1">SUMIFS(OFFSET('BPC Data'!$F:$F,0,Summary!Q$2),'BPC Data'!$E:$E,Summary!$D274,'BPC Data'!$B:$B,Summary!$C274)</f>
        <v>0</v>
      </c>
      <c r="R274" s="18">
        <f ca="1">SUMIFS(OFFSET('BPC Data'!$F:$F,0,Summary!R$2),'BPC Data'!$E:$E,Summary!$D274,'BPC Data'!$B:$B,Summary!$C274)</f>
        <v>0</v>
      </c>
      <c r="S274" s="64">
        <f t="shared" ca="1" si="107"/>
        <v>0</v>
      </c>
      <c r="T274" s="65"/>
      <c r="U274"/>
      <c r="V274"/>
      <c r="W274"/>
      <c r="X274"/>
      <c r="Y274"/>
      <c r="Z274"/>
      <c r="AA274"/>
      <c r="AB274"/>
    </row>
    <row r="275" spans="1:28" s="15" customFormat="1" hidden="1" outlineLevel="1" x14ac:dyDescent="0.55000000000000004">
      <c r="A275" s="15">
        <f t="shared" ref="A275:A283" si="138">IF(AND(F275&lt;&gt;"",D275=""),A274+1,A274)</f>
        <v>25</v>
      </c>
      <c r="C275">
        <f>$F273</f>
        <v>0</v>
      </c>
      <c r="D275" s="3" t="str">
        <f t="shared" si="108"/>
        <v>A_BEDS_TOTAL - Total Available Beds</v>
      </c>
      <c r="F275" s="22" t="str">
        <f>_xll.EVDES(D275)</f>
        <v>#Error, no current connection.</v>
      </c>
      <c r="G275" s="17">
        <f ca="1">SUMIFS(OFFSET('BPC Data'!$F:$F,0,Summary!G$2),'BPC Data'!$E:$E,Summary!$D275,'BPC Data'!$B:$B,Summary!$C275)</f>
        <v>0</v>
      </c>
      <c r="H275" s="18">
        <f ca="1">SUMIFS(OFFSET('BPC Data'!$F:$F,0,Summary!H$2),'BPC Data'!$E:$E,Summary!$D275,'BPC Data'!$B:$B,Summary!$C275)</f>
        <v>0</v>
      </c>
      <c r="I275" s="17">
        <f ca="1">SUMIFS(OFFSET('BPC Data'!$F:$F,0,Summary!I$2),'BPC Data'!$E:$E,Summary!$D275,'BPC Data'!$B:$B,Summary!$C275)</f>
        <v>0</v>
      </c>
      <c r="J275" s="18">
        <f ca="1">SUMIFS(OFFSET('BPC Data'!$F:$F,0,Summary!J$2),'BPC Data'!$E:$E,Summary!$D275,'BPC Data'!$B:$B,Summary!$C275)</f>
        <v>0</v>
      </c>
      <c r="K275" s="17">
        <f ca="1">SUMIFS(OFFSET('BPC Data'!$F:$F,0,Summary!K$2),'BPC Data'!$E:$E,Summary!$D275,'BPC Data'!$B:$B,Summary!$C275)</f>
        <v>0</v>
      </c>
      <c r="L275" s="18">
        <f ca="1">SUMIFS(OFFSET('BPC Data'!$F:$F,0,Summary!L$2),'BPC Data'!$E:$E,Summary!$D275,'BPC Data'!$B:$B,Summary!$C275)</f>
        <v>0</v>
      </c>
      <c r="M275" s="17">
        <f ca="1">SUMIFS(OFFSET('BPC Data'!$F:$F,0,Summary!M$2),'BPC Data'!$E:$E,Summary!$D275,'BPC Data'!$B:$B,Summary!$C275)</f>
        <v>0</v>
      </c>
      <c r="N275" s="18">
        <f ca="1">SUMIFS(OFFSET('BPC Data'!$F:$F,0,Summary!N$2),'BPC Data'!$E:$E,Summary!$D275,'BPC Data'!$B:$B,Summary!$C275)</f>
        <v>0</v>
      </c>
      <c r="O275" s="17">
        <f ca="1">SUMIFS(OFFSET('BPC Data'!$F:$F,0,Summary!O$2),'BPC Data'!$E:$E,Summary!$D275,'BPC Data'!$B:$B,Summary!$C275)</f>
        <v>0</v>
      </c>
      <c r="P275" s="18">
        <f ca="1">SUMIFS(OFFSET('BPC Data'!$F:$F,0,Summary!P$2),'BPC Data'!$E:$E,Summary!$D275,'BPC Data'!$B:$B,Summary!$C275)</f>
        <v>0</v>
      </c>
      <c r="Q275" s="17">
        <f ca="1">SUMIFS(OFFSET('BPC Data'!$F:$F,0,Summary!Q$2),'BPC Data'!$E:$E,Summary!$D275,'BPC Data'!$B:$B,Summary!$C275)</f>
        <v>0</v>
      </c>
      <c r="R275" s="18">
        <f ca="1">SUMIFS(OFFSET('BPC Data'!$F:$F,0,Summary!R$2),'BPC Data'!$E:$E,Summary!$D275,'BPC Data'!$B:$B,Summary!$C275)</f>
        <v>0</v>
      </c>
      <c r="S275" s="64">
        <f t="shared" ca="1" si="107"/>
        <v>0</v>
      </c>
      <c r="T275" s="65"/>
      <c r="U275"/>
      <c r="V275"/>
      <c r="W275"/>
      <c r="X275"/>
      <c r="Y275"/>
      <c r="Z275"/>
      <c r="AA275"/>
      <c r="AB275"/>
    </row>
    <row r="276" spans="1:28" s="15" customFormat="1" hidden="1" outlineLevel="1" x14ac:dyDescent="0.55000000000000004">
      <c r="A276" s="15">
        <f t="shared" si="138"/>
        <v>25</v>
      </c>
      <c r="B276"/>
      <c r="C276">
        <f>$F273</f>
        <v>0</v>
      </c>
      <c r="D276" s="3" t="str">
        <f t="shared" si="108"/>
        <v>T_REVENUES - Total Tenant Revenues</v>
      </c>
      <c r="E276"/>
      <c r="F276" s="22" t="str">
        <f>_xll.EVDES(D276)</f>
        <v>#Error, no current connection.</v>
      </c>
      <c r="G276" s="17">
        <f ca="1">SUMIFS(OFFSET('BPC Data'!$F:$F,0,Summary!G$2),'BPC Data'!$E:$E,Summary!$D276,'BPC Data'!$B:$B,Summary!$C276)</f>
        <v>0</v>
      </c>
      <c r="H276" s="18">
        <f ca="1">SUMIFS(OFFSET('BPC Data'!$F:$F,0,Summary!H$2),'BPC Data'!$E:$E,Summary!$D276,'BPC Data'!$B:$B,Summary!$C276)</f>
        <v>0</v>
      </c>
      <c r="I276" s="17">
        <f ca="1">SUMIFS(OFFSET('BPC Data'!$F:$F,0,Summary!I$2),'BPC Data'!$E:$E,Summary!$D276,'BPC Data'!$B:$B,Summary!$C276)</f>
        <v>0</v>
      </c>
      <c r="J276" s="18">
        <f ca="1">SUMIFS(OFFSET('BPC Data'!$F:$F,0,Summary!J$2),'BPC Data'!$E:$E,Summary!$D276,'BPC Data'!$B:$B,Summary!$C276)</f>
        <v>0</v>
      </c>
      <c r="K276" s="17">
        <f ca="1">SUMIFS(OFFSET('BPC Data'!$F:$F,0,Summary!K$2),'BPC Data'!$E:$E,Summary!$D276,'BPC Data'!$B:$B,Summary!$C276)</f>
        <v>0</v>
      </c>
      <c r="L276" s="18">
        <f ca="1">SUMIFS(OFFSET('BPC Data'!$F:$F,0,Summary!L$2),'BPC Data'!$E:$E,Summary!$D276,'BPC Data'!$B:$B,Summary!$C276)</f>
        <v>0</v>
      </c>
      <c r="M276" s="17">
        <f ca="1">SUMIFS(OFFSET('BPC Data'!$F:$F,0,Summary!M$2),'BPC Data'!$E:$E,Summary!$D276,'BPC Data'!$B:$B,Summary!$C276)</f>
        <v>0</v>
      </c>
      <c r="N276" s="18">
        <f ca="1">SUMIFS(OFFSET('BPC Data'!$F:$F,0,Summary!N$2),'BPC Data'!$E:$E,Summary!$D276,'BPC Data'!$B:$B,Summary!$C276)</f>
        <v>0</v>
      </c>
      <c r="O276" s="17">
        <f ca="1">SUMIFS(OFFSET('BPC Data'!$F:$F,0,Summary!O$2),'BPC Data'!$E:$E,Summary!$D276,'BPC Data'!$B:$B,Summary!$C276)</f>
        <v>0</v>
      </c>
      <c r="P276" s="18">
        <f ca="1">SUMIFS(OFFSET('BPC Data'!$F:$F,0,Summary!P$2),'BPC Data'!$E:$E,Summary!$D276,'BPC Data'!$B:$B,Summary!$C276)</f>
        <v>0</v>
      </c>
      <c r="Q276" s="17">
        <f ca="1">SUMIFS(OFFSET('BPC Data'!$F:$F,0,Summary!Q$2),'BPC Data'!$E:$E,Summary!$D276,'BPC Data'!$B:$B,Summary!$C276)</f>
        <v>0</v>
      </c>
      <c r="R276" s="18">
        <f ca="1">SUMIFS(OFFSET('BPC Data'!$F:$F,0,Summary!R$2),'BPC Data'!$E:$E,Summary!$D276,'BPC Data'!$B:$B,Summary!$C276)</f>
        <v>0</v>
      </c>
      <c r="S276" s="64">
        <f t="shared" ref="S276:S339" ca="1" si="139">SUM(G276:N276)</f>
        <v>0</v>
      </c>
      <c r="T276" s="65"/>
      <c r="U276"/>
      <c r="V276"/>
      <c r="W276"/>
      <c r="X276"/>
      <c r="Y276"/>
      <c r="Z276"/>
      <c r="AA276"/>
      <c r="AB276"/>
    </row>
    <row r="277" spans="1:28" s="15" customFormat="1" hidden="1" outlineLevel="1" x14ac:dyDescent="0.55000000000000004">
      <c r="A277" s="15">
        <f t="shared" si="138"/>
        <v>25</v>
      </c>
      <c r="B277"/>
      <c r="C277">
        <f>$F273</f>
        <v>0</v>
      </c>
      <c r="D277" s="3" t="str">
        <f t="shared" si="108"/>
        <v>T_OPEX - Tenant Operating Expenses</v>
      </c>
      <c r="E277"/>
      <c r="F277" s="22" t="str">
        <f>_xll.EVDES(D277)</f>
        <v>#Error, no current connection.</v>
      </c>
      <c r="G277" s="17">
        <f ca="1">SUMIFS(OFFSET('BPC Data'!$F:$F,0,Summary!G$2),'BPC Data'!$E:$E,Summary!$D277,'BPC Data'!$B:$B,Summary!$C277)</f>
        <v>0</v>
      </c>
      <c r="H277" s="18">
        <f ca="1">SUMIFS(OFFSET('BPC Data'!$F:$F,0,Summary!H$2),'BPC Data'!$E:$E,Summary!$D277,'BPC Data'!$B:$B,Summary!$C277)</f>
        <v>0</v>
      </c>
      <c r="I277" s="17">
        <f ca="1">SUMIFS(OFFSET('BPC Data'!$F:$F,0,Summary!I$2),'BPC Data'!$E:$E,Summary!$D277,'BPC Data'!$B:$B,Summary!$C277)</f>
        <v>0</v>
      </c>
      <c r="J277" s="18">
        <f ca="1">SUMIFS(OFFSET('BPC Data'!$F:$F,0,Summary!J$2),'BPC Data'!$E:$E,Summary!$D277,'BPC Data'!$B:$B,Summary!$C277)</f>
        <v>0</v>
      </c>
      <c r="K277" s="17">
        <f ca="1">SUMIFS(OFFSET('BPC Data'!$F:$F,0,Summary!K$2),'BPC Data'!$E:$E,Summary!$D277,'BPC Data'!$B:$B,Summary!$C277)</f>
        <v>0</v>
      </c>
      <c r="L277" s="18">
        <f ca="1">SUMIFS(OFFSET('BPC Data'!$F:$F,0,Summary!L$2),'BPC Data'!$E:$E,Summary!$D277,'BPC Data'!$B:$B,Summary!$C277)</f>
        <v>0</v>
      </c>
      <c r="M277" s="17">
        <f ca="1">SUMIFS(OFFSET('BPC Data'!$F:$F,0,Summary!M$2),'BPC Data'!$E:$E,Summary!$D277,'BPC Data'!$B:$B,Summary!$C277)</f>
        <v>0</v>
      </c>
      <c r="N277" s="18">
        <f ca="1">SUMIFS(OFFSET('BPC Data'!$F:$F,0,Summary!N$2),'BPC Data'!$E:$E,Summary!$D277,'BPC Data'!$B:$B,Summary!$C277)</f>
        <v>0</v>
      </c>
      <c r="O277" s="17">
        <f ca="1">SUMIFS(OFFSET('BPC Data'!$F:$F,0,Summary!O$2),'BPC Data'!$E:$E,Summary!$D277,'BPC Data'!$B:$B,Summary!$C277)</f>
        <v>0</v>
      </c>
      <c r="P277" s="18">
        <f ca="1">SUMIFS(OFFSET('BPC Data'!$F:$F,0,Summary!P$2),'BPC Data'!$E:$E,Summary!$D277,'BPC Data'!$B:$B,Summary!$C277)</f>
        <v>0</v>
      </c>
      <c r="Q277" s="17">
        <f ca="1">SUMIFS(OFFSET('BPC Data'!$F:$F,0,Summary!Q$2),'BPC Data'!$E:$E,Summary!$D277,'BPC Data'!$B:$B,Summary!$C277)</f>
        <v>0</v>
      </c>
      <c r="R277" s="18">
        <f ca="1">SUMIFS(OFFSET('BPC Data'!$F:$F,0,Summary!R$2),'BPC Data'!$E:$E,Summary!$D277,'BPC Data'!$B:$B,Summary!$C277)</f>
        <v>0</v>
      </c>
      <c r="S277" s="64">
        <f t="shared" ca="1" si="139"/>
        <v>0</v>
      </c>
      <c r="T277" s="65"/>
      <c r="U277"/>
      <c r="V277"/>
      <c r="W277"/>
      <c r="X277"/>
      <c r="Y277"/>
      <c r="Z277"/>
      <c r="AA277"/>
      <c r="AB277"/>
    </row>
    <row r="278" spans="1:28" s="15" customFormat="1" hidden="1" outlineLevel="1" x14ac:dyDescent="0.55000000000000004">
      <c r="A278" s="15">
        <f t="shared" si="138"/>
        <v>25</v>
      </c>
      <c r="B278"/>
      <c r="C278">
        <f>$F273</f>
        <v>0</v>
      </c>
      <c r="D278" s="3" t="str">
        <f t="shared" ref="D278:D341" si="140">$D267</f>
        <v>T_BAD_DEBT - Tenant Bad Debt Expense</v>
      </c>
      <c r="E278"/>
      <c r="F278" s="22" t="str">
        <f>_xll.EVDES(D278)</f>
        <v>#Error, no current connection.</v>
      </c>
      <c r="G278" s="17">
        <f ca="1">SUMIFS(OFFSET('BPC Data'!$F:$F,0,Summary!G$2),'BPC Data'!$E:$E,Summary!$D278,'BPC Data'!$B:$B,Summary!$C278)</f>
        <v>0</v>
      </c>
      <c r="H278" s="18">
        <f ca="1">SUMIFS(OFFSET('BPC Data'!$F:$F,0,Summary!H$2),'BPC Data'!$E:$E,Summary!$D278,'BPC Data'!$B:$B,Summary!$C278)</f>
        <v>0</v>
      </c>
      <c r="I278" s="17">
        <f ca="1">SUMIFS(OFFSET('BPC Data'!$F:$F,0,Summary!I$2),'BPC Data'!$E:$E,Summary!$D278,'BPC Data'!$B:$B,Summary!$C278)</f>
        <v>0</v>
      </c>
      <c r="J278" s="18">
        <f ca="1">SUMIFS(OFFSET('BPC Data'!$F:$F,0,Summary!J$2),'BPC Data'!$E:$E,Summary!$D278,'BPC Data'!$B:$B,Summary!$C278)</f>
        <v>0</v>
      </c>
      <c r="K278" s="17">
        <f ca="1">SUMIFS(OFFSET('BPC Data'!$F:$F,0,Summary!K$2),'BPC Data'!$E:$E,Summary!$D278,'BPC Data'!$B:$B,Summary!$C278)</f>
        <v>0</v>
      </c>
      <c r="L278" s="18">
        <f ca="1">SUMIFS(OFFSET('BPC Data'!$F:$F,0,Summary!L$2),'BPC Data'!$E:$E,Summary!$D278,'BPC Data'!$B:$B,Summary!$C278)</f>
        <v>0</v>
      </c>
      <c r="M278" s="17">
        <f ca="1">SUMIFS(OFFSET('BPC Data'!$F:$F,0,Summary!M$2),'BPC Data'!$E:$E,Summary!$D278,'BPC Data'!$B:$B,Summary!$C278)</f>
        <v>0</v>
      </c>
      <c r="N278" s="18">
        <f ca="1">SUMIFS(OFFSET('BPC Data'!$F:$F,0,Summary!N$2),'BPC Data'!$E:$E,Summary!$D278,'BPC Data'!$B:$B,Summary!$C278)</f>
        <v>0</v>
      </c>
      <c r="O278" s="17">
        <f ca="1">SUMIFS(OFFSET('BPC Data'!$F:$F,0,Summary!O$2),'BPC Data'!$E:$E,Summary!$D278,'BPC Data'!$B:$B,Summary!$C278)</f>
        <v>0</v>
      </c>
      <c r="P278" s="18">
        <f ca="1">SUMIFS(OFFSET('BPC Data'!$F:$F,0,Summary!P$2),'BPC Data'!$E:$E,Summary!$D278,'BPC Data'!$B:$B,Summary!$C278)</f>
        <v>0</v>
      </c>
      <c r="Q278" s="17">
        <f ca="1">SUMIFS(OFFSET('BPC Data'!$F:$F,0,Summary!Q$2),'BPC Data'!$E:$E,Summary!$D278,'BPC Data'!$B:$B,Summary!$C278)</f>
        <v>0</v>
      </c>
      <c r="R278" s="18">
        <f ca="1">SUMIFS(OFFSET('BPC Data'!$F:$F,0,Summary!R$2),'BPC Data'!$E:$E,Summary!$D278,'BPC Data'!$B:$B,Summary!$C278)</f>
        <v>0</v>
      </c>
      <c r="S278" s="64">
        <f t="shared" ca="1" si="139"/>
        <v>0</v>
      </c>
      <c r="T278" s="65"/>
      <c r="U278"/>
      <c r="V278"/>
      <c r="W278"/>
      <c r="X278"/>
      <c r="Y278"/>
      <c r="Z278"/>
      <c r="AA278"/>
      <c r="AB278"/>
    </row>
    <row r="279" spans="1:28" s="15" customFormat="1" hidden="1" outlineLevel="1" x14ac:dyDescent="0.55000000000000004">
      <c r="A279" s="15">
        <f t="shared" si="138"/>
        <v>25</v>
      </c>
      <c r="B279"/>
      <c r="C279">
        <f>$F273</f>
        <v>0</v>
      </c>
      <c r="D279" s="2" t="str">
        <f t="shared" si="140"/>
        <v>T_EBITDARM - EBITDARM</v>
      </c>
      <c r="E279"/>
      <c r="F279" s="22" t="str">
        <f>_xll.EVDES(D279)</f>
        <v>#Error, no current connection.</v>
      </c>
      <c r="G279" s="17">
        <f ca="1">SUMIFS(OFFSET('BPC Data'!$F:$F,0,Summary!G$2),'BPC Data'!$E:$E,Summary!$D279,'BPC Data'!$B:$B,Summary!$C279)</f>
        <v>0</v>
      </c>
      <c r="H279" s="18">
        <f ca="1">SUMIFS(OFFSET('BPC Data'!$F:$F,0,Summary!H$2),'BPC Data'!$E:$E,Summary!$D279,'BPC Data'!$B:$B,Summary!$C279)</f>
        <v>0</v>
      </c>
      <c r="I279" s="17">
        <f ca="1">SUMIFS(OFFSET('BPC Data'!$F:$F,0,Summary!I$2),'BPC Data'!$E:$E,Summary!$D279,'BPC Data'!$B:$B,Summary!$C279)</f>
        <v>0</v>
      </c>
      <c r="J279" s="18">
        <f ca="1">SUMIFS(OFFSET('BPC Data'!$F:$F,0,Summary!J$2),'BPC Data'!$E:$E,Summary!$D279,'BPC Data'!$B:$B,Summary!$C279)</f>
        <v>0</v>
      </c>
      <c r="K279" s="17">
        <f ca="1">SUMIFS(OFFSET('BPC Data'!$F:$F,0,Summary!K$2),'BPC Data'!$E:$E,Summary!$D279,'BPC Data'!$B:$B,Summary!$C279)</f>
        <v>0</v>
      </c>
      <c r="L279" s="18">
        <f ca="1">SUMIFS(OFFSET('BPC Data'!$F:$F,0,Summary!L$2),'BPC Data'!$E:$E,Summary!$D279,'BPC Data'!$B:$B,Summary!$C279)</f>
        <v>0</v>
      </c>
      <c r="M279" s="17">
        <f ca="1">SUMIFS(OFFSET('BPC Data'!$F:$F,0,Summary!M$2),'BPC Data'!$E:$E,Summary!$D279,'BPC Data'!$B:$B,Summary!$C279)</f>
        <v>0</v>
      </c>
      <c r="N279" s="18">
        <f ca="1">SUMIFS(OFFSET('BPC Data'!$F:$F,0,Summary!N$2),'BPC Data'!$E:$E,Summary!$D279,'BPC Data'!$B:$B,Summary!$C279)</f>
        <v>0</v>
      </c>
      <c r="O279" s="17">
        <f ca="1">SUMIFS(OFFSET('BPC Data'!$F:$F,0,Summary!O$2),'BPC Data'!$E:$E,Summary!$D279,'BPC Data'!$B:$B,Summary!$C279)</f>
        <v>0</v>
      </c>
      <c r="P279" s="18">
        <f ca="1">SUMIFS(OFFSET('BPC Data'!$F:$F,0,Summary!P$2),'BPC Data'!$E:$E,Summary!$D279,'BPC Data'!$B:$B,Summary!$C279)</f>
        <v>0</v>
      </c>
      <c r="Q279" s="17">
        <f ca="1">SUMIFS(OFFSET('BPC Data'!$F:$F,0,Summary!Q$2),'BPC Data'!$E:$E,Summary!$D279,'BPC Data'!$B:$B,Summary!$C279)</f>
        <v>0</v>
      </c>
      <c r="R279" s="18">
        <f ca="1">SUMIFS(OFFSET('BPC Data'!$F:$F,0,Summary!R$2),'BPC Data'!$E:$E,Summary!$D279,'BPC Data'!$B:$B,Summary!$C279)</f>
        <v>0</v>
      </c>
      <c r="S279" s="64">
        <f t="shared" ca="1" si="139"/>
        <v>0</v>
      </c>
      <c r="T279" s="65"/>
      <c r="U279"/>
      <c r="V279"/>
      <c r="W279"/>
      <c r="X279"/>
      <c r="Y279"/>
      <c r="Z279"/>
      <c r="AA279"/>
      <c r="AB279"/>
    </row>
    <row r="280" spans="1:28" s="15" customFormat="1" hidden="1" outlineLevel="1" x14ac:dyDescent="0.55000000000000004">
      <c r="A280" s="15">
        <f t="shared" si="138"/>
        <v>25</v>
      </c>
      <c r="B280"/>
      <c r="C280">
        <f>$F273</f>
        <v>0</v>
      </c>
      <c r="D280" s="2" t="str">
        <f t="shared" si="140"/>
        <v>T_MGMT_FEE - Tenant Management Fee - Actual</v>
      </c>
      <c r="E280"/>
      <c r="F280" s="22" t="str">
        <f>_xll.EVDES(D280)</f>
        <v>#Error, no current connection.</v>
      </c>
      <c r="G280" s="17">
        <f ca="1">SUMIFS(OFFSET('BPC Data'!$F:$F,0,Summary!G$2),'BPC Data'!$E:$E,Summary!$D280,'BPC Data'!$B:$B,Summary!$C280)</f>
        <v>0</v>
      </c>
      <c r="H280" s="18">
        <f ca="1">SUMIFS(OFFSET('BPC Data'!$F:$F,0,Summary!H$2),'BPC Data'!$E:$E,Summary!$D280,'BPC Data'!$B:$B,Summary!$C280)</f>
        <v>0</v>
      </c>
      <c r="I280" s="17">
        <f ca="1">SUMIFS(OFFSET('BPC Data'!$F:$F,0,Summary!I$2),'BPC Data'!$E:$E,Summary!$D280,'BPC Data'!$B:$B,Summary!$C280)</f>
        <v>0</v>
      </c>
      <c r="J280" s="18">
        <f ca="1">SUMIFS(OFFSET('BPC Data'!$F:$F,0,Summary!J$2),'BPC Data'!$E:$E,Summary!$D280,'BPC Data'!$B:$B,Summary!$C280)</f>
        <v>0</v>
      </c>
      <c r="K280" s="17">
        <f ca="1">SUMIFS(OFFSET('BPC Data'!$F:$F,0,Summary!K$2),'BPC Data'!$E:$E,Summary!$D280,'BPC Data'!$B:$B,Summary!$C280)</f>
        <v>0</v>
      </c>
      <c r="L280" s="18">
        <f ca="1">SUMIFS(OFFSET('BPC Data'!$F:$F,0,Summary!L$2),'BPC Data'!$E:$E,Summary!$D280,'BPC Data'!$B:$B,Summary!$C280)</f>
        <v>0</v>
      </c>
      <c r="M280" s="17">
        <f ca="1">SUMIFS(OFFSET('BPC Data'!$F:$F,0,Summary!M$2),'BPC Data'!$E:$E,Summary!$D280,'BPC Data'!$B:$B,Summary!$C280)</f>
        <v>0</v>
      </c>
      <c r="N280" s="18">
        <f ca="1">SUMIFS(OFFSET('BPC Data'!$F:$F,0,Summary!N$2),'BPC Data'!$E:$E,Summary!$D280,'BPC Data'!$B:$B,Summary!$C280)</f>
        <v>0</v>
      </c>
      <c r="O280" s="17">
        <f ca="1">SUMIFS(OFFSET('BPC Data'!$F:$F,0,Summary!O$2),'BPC Data'!$E:$E,Summary!$D280,'BPC Data'!$B:$B,Summary!$C280)</f>
        <v>0</v>
      </c>
      <c r="P280" s="18">
        <f ca="1">SUMIFS(OFFSET('BPC Data'!$F:$F,0,Summary!P$2),'BPC Data'!$E:$E,Summary!$D280,'BPC Data'!$B:$B,Summary!$C280)</f>
        <v>0</v>
      </c>
      <c r="Q280" s="17">
        <f ca="1">SUMIFS(OFFSET('BPC Data'!$F:$F,0,Summary!Q$2),'BPC Data'!$E:$E,Summary!$D280,'BPC Data'!$B:$B,Summary!$C280)</f>
        <v>0</v>
      </c>
      <c r="R280" s="18">
        <f ca="1">SUMIFS(OFFSET('BPC Data'!$F:$F,0,Summary!R$2),'BPC Data'!$E:$E,Summary!$D280,'BPC Data'!$B:$B,Summary!$C280)</f>
        <v>0</v>
      </c>
      <c r="S280" s="64">
        <f t="shared" ca="1" si="139"/>
        <v>0</v>
      </c>
      <c r="T280" s="65"/>
      <c r="U280"/>
      <c r="V280"/>
      <c r="W280"/>
      <c r="X280"/>
      <c r="Y280"/>
      <c r="Z280"/>
      <c r="AA280"/>
      <c r="AB280"/>
    </row>
    <row r="281" spans="1:28" s="15" customFormat="1" hidden="1" outlineLevel="1" x14ac:dyDescent="0.55000000000000004">
      <c r="A281" s="15">
        <f t="shared" si="138"/>
        <v>25</v>
      </c>
      <c r="B281"/>
      <c r="C281">
        <f>$F273</f>
        <v>0</v>
      </c>
      <c r="D281" s="1" t="str">
        <f t="shared" si="140"/>
        <v>T_EBITDAR - EBITDAR</v>
      </c>
      <c r="E281"/>
      <c r="F281" s="22" t="str">
        <f>_xll.EVDES(D281)</f>
        <v>#Error, no current connection.</v>
      </c>
      <c r="G281" s="17">
        <f ca="1">SUMIFS(OFFSET('BPC Data'!$F:$F,0,Summary!G$2),'BPC Data'!$E:$E,Summary!$D281,'BPC Data'!$B:$B,Summary!$C281)</f>
        <v>0</v>
      </c>
      <c r="H281" s="18">
        <f ca="1">SUMIFS(OFFSET('BPC Data'!$F:$F,0,Summary!H$2),'BPC Data'!$E:$E,Summary!$D281,'BPC Data'!$B:$B,Summary!$C281)</f>
        <v>0</v>
      </c>
      <c r="I281" s="17">
        <f ca="1">SUMIFS(OFFSET('BPC Data'!$F:$F,0,Summary!I$2),'BPC Data'!$E:$E,Summary!$D281,'BPC Data'!$B:$B,Summary!$C281)</f>
        <v>0</v>
      </c>
      <c r="J281" s="18">
        <f ca="1">SUMIFS(OFFSET('BPC Data'!$F:$F,0,Summary!J$2),'BPC Data'!$E:$E,Summary!$D281,'BPC Data'!$B:$B,Summary!$C281)</f>
        <v>0</v>
      </c>
      <c r="K281" s="17">
        <f ca="1">SUMIFS(OFFSET('BPC Data'!$F:$F,0,Summary!K$2),'BPC Data'!$E:$E,Summary!$D281,'BPC Data'!$B:$B,Summary!$C281)</f>
        <v>0</v>
      </c>
      <c r="L281" s="18">
        <f ca="1">SUMIFS(OFFSET('BPC Data'!$F:$F,0,Summary!L$2),'BPC Data'!$E:$E,Summary!$D281,'BPC Data'!$B:$B,Summary!$C281)</f>
        <v>0</v>
      </c>
      <c r="M281" s="17">
        <f ca="1">SUMIFS(OFFSET('BPC Data'!$F:$F,0,Summary!M$2),'BPC Data'!$E:$E,Summary!$D281,'BPC Data'!$B:$B,Summary!$C281)</f>
        <v>0</v>
      </c>
      <c r="N281" s="18">
        <f ca="1">SUMIFS(OFFSET('BPC Data'!$F:$F,0,Summary!N$2),'BPC Data'!$E:$E,Summary!$D281,'BPC Data'!$B:$B,Summary!$C281)</f>
        <v>0</v>
      </c>
      <c r="O281" s="17">
        <f ca="1">SUMIFS(OFFSET('BPC Data'!$F:$F,0,Summary!O$2),'BPC Data'!$E:$E,Summary!$D281,'BPC Data'!$B:$B,Summary!$C281)</f>
        <v>0</v>
      </c>
      <c r="P281" s="18">
        <f ca="1">SUMIFS(OFFSET('BPC Data'!$F:$F,0,Summary!P$2),'BPC Data'!$E:$E,Summary!$D281,'BPC Data'!$B:$B,Summary!$C281)</f>
        <v>0</v>
      </c>
      <c r="Q281" s="17">
        <f ca="1">SUMIFS(OFFSET('BPC Data'!$F:$F,0,Summary!Q$2),'BPC Data'!$E:$E,Summary!$D281,'BPC Data'!$B:$B,Summary!$C281)</f>
        <v>0</v>
      </c>
      <c r="R281" s="18">
        <f ca="1">SUMIFS(OFFSET('BPC Data'!$F:$F,0,Summary!R$2),'BPC Data'!$E:$E,Summary!$D281,'BPC Data'!$B:$B,Summary!$C281)</f>
        <v>0</v>
      </c>
      <c r="S281" s="64">
        <f t="shared" ca="1" si="139"/>
        <v>0</v>
      </c>
      <c r="T281" s="65"/>
      <c r="U281"/>
      <c r="V281"/>
      <c r="W281"/>
      <c r="X281"/>
      <c r="Y281"/>
      <c r="Z281"/>
      <c r="AA281"/>
      <c r="AB281"/>
    </row>
    <row r="282" spans="1:28" s="15" customFormat="1" hidden="1" outlineLevel="1" x14ac:dyDescent="0.55000000000000004">
      <c r="A282" s="15">
        <f t="shared" si="138"/>
        <v>25</v>
      </c>
      <c r="B282"/>
      <c r="C282">
        <f>$F273</f>
        <v>0</v>
      </c>
      <c r="D282" s="1" t="str">
        <f t="shared" si="140"/>
        <v>T_RENT_EXP - Tenant Rent Expense</v>
      </c>
      <c r="E282"/>
      <c r="F282" s="22" t="str">
        <f>_xll.EVDES(D282)</f>
        <v>#Error, no current connection.</v>
      </c>
      <c r="G282" s="17">
        <f ca="1">SUMIFS(OFFSET('BPC Data'!$F:$F,0,Summary!G$2),'BPC Data'!$E:$E,Summary!$D282,'BPC Data'!$B:$B,Summary!$C282)</f>
        <v>0</v>
      </c>
      <c r="H282" s="18">
        <f ca="1">SUMIFS(OFFSET('BPC Data'!$F:$F,0,Summary!H$2),'BPC Data'!$E:$E,Summary!$D282,'BPC Data'!$B:$B,Summary!$C282)</f>
        <v>0</v>
      </c>
      <c r="I282" s="17">
        <f ca="1">SUMIFS(OFFSET('BPC Data'!$F:$F,0,Summary!I$2),'BPC Data'!$E:$E,Summary!$D282,'BPC Data'!$B:$B,Summary!$C282)</f>
        <v>0</v>
      </c>
      <c r="J282" s="18">
        <f ca="1">SUMIFS(OFFSET('BPC Data'!$F:$F,0,Summary!J$2),'BPC Data'!$E:$E,Summary!$D282,'BPC Data'!$B:$B,Summary!$C282)</f>
        <v>0</v>
      </c>
      <c r="K282" s="17">
        <f ca="1">SUMIFS(OFFSET('BPC Data'!$F:$F,0,Summary!K$2),'BPC Data'!$E:$E,Summary!$D282,'BPC Data'!$B:$B,Summary!$C282)</f>
        <v>0</v>
      </c>
      <c r="L282" s="18">
        <f ca="1">SUMIFS(OFFSET('BPC Data'!$F:$F,0,Summary!L$2),'BPC Data'!$E:$E,Summary!$D282,'BPC Data'!$B:$B,Summary!$C282)</f>
        <v>0</v>
      </c>
      <c r="M282" s="17">
        <f ca="1">SUMIFS(OFFSET('BPC Data'!$F:$F,0,Summary!M$2),'BPC Data'!$E:$E,Summary!$D282,'BPC Data'!$B:$B,Summary!$C282)</f>
        <v>0</v>
      </c>
      <c r="N282" s="18">
        <f ca="1">SUMIFS(OFFSET('BPC Data'!$F:$F,0,Summary!N$2),'BPC Data'!$E:$E,Summary!$D282,'BPC Data'!$B:$B,Summary!$C282)</f>
        <v>0</v>
      </c>
      <c r="O282" s="17">
        <f ca="1">SUMIFS(OFFSET('BPC Data'!$F:$F,0,Summary!O$2),'BPC Data'!$E:$E,Summary!$D282,'BPC Data'!$B:$B,Summary!$C282)</f>
        <v>0</v>
      </c>
      <c r="P282" s="18">
        <f ca="1">SUMIFS(OFFSET('BPC Data'!$F:$F,0,Summary!P$2),'BPC Data'!$E:$E,Summary!$D282,'BPC Data'!$B:$B,Summary!$C282)</f>
        <v>0</v>
      </c>
      <c r="Q282" s="17">
        <f ca="1">SUMIFS(OFFSET('BPC Data'!$F:$F,0,Summary!Q$2),'BPC Data'!$E:$E,Summary!$D282,'BPC Data'!$B:$B,Summary!$C282)</f>
        <v>0</v>
      </c>
      <c r="R282" s="18">
        <f ca="1">SUMIFS(OFFSET('BPC Data'!$F:$F,0,Summary!R$2),'BPC Data'!$E:$E,Summary!$D282,'BPC Data'!$B:$B,Summary!$C282)</f>
        <v>0</v>
      </c>
      <c r="S282" s="64">
        <f t="shared" ca="1" si="139"/>
        <v>0</v>
      </c>
      <c r="T282" s="65"/>
      <c r="U282"/>
      <c r="V282"/>
      <c r="W282"/>
      <c r="X282"/>
      <c r="Y282"/>
      <c r="Z282"/>
      <c r="AA282"/>
      <c r="AB282"/>
    </row>
    <row r="283" spans="1:28" s="15" customFormat="1" hidden="1" outlineLevel="1" x14ac:dyDescent="0.55000000000000004">
      <c r="A283" s="15">
        <f t="shared" si="138"/>
        <v>25</v>
      </c>
      <c r="B283"/>
      <c r="C283"/>
      <c r="D283" s="1" t="str">
        <f t="shared" si="140"/>
        <v>x</v>
      </c>
      <c r="E283"/>
      <c r="F283" s="22" t="s">
        <v>0</v>
      </c>
      <c r="G283" s="12" t="e">
        <f t="shared" ref="G283:M283" ca="1" si="141">G281/G282</f>
        <v>#DIV/0!</v>
      </c>
      <c r="H283" s="4" t="e">
        <f t="shared" ca="1" si="141"/>
        <v>#DIV/0!</v>
      </c>
      <c r="I283" s="12" t="e">
        <f t="shared" ca="1" si="141"/>
        <v>#DIV/0!</v>
      </c>
      <c r="J283" s="4" t="e">
        <f t="shared" ca="1" si="141"/>
        <v>#DIV/0!</v>
      </c>
      <c r="K283" s="12" t="e">
        <f t="shared" ca="1" si="141"/>
        <v>#DIV/0!</v>
      </c>
      <c r="L283" s="4" t="e">
        <f t="shared" ca="1" si="141"/>
        <v>#DIV/0!</v>
      </c>
      <c r="M283" s="12" t="e">
        <f t="shared" ca="1" si="141"/>
        <v>#DIV/0!</v>
      </c>
      <c r="N283" s="4" t="e">
        <f t="shared" ref="N283:O283" ca="1" si="142">N281/N282</f>
        <v>#DIV/0!</v>
      </c>
      <c r="O283" s="12" t="e">
        <f t="shared" ca="1" si="142"/>
        <v>#DIV/0!</v>
      </c>
      <c r="P283" s="4" t="e">
        <f t="shared" ref="P283:Q283" ca="1" si="143">P281/P282</f>
        <v>#DIV/0!</v>
      </c>
      <c r="Q283" s="12" t="e">
        <f t="shared" ca="1" si="143"/>
        <v>#DIV/0!</v>
      </c>
      <c r="R283" s="4" t="e">
        <f t="shared" ref="R283" ca="1" si="144">R281/R282</f>
        <v>#DIV/0!</v>
      </c>
      <c r="S283" s="64" t="e">
        <f t="shared" ca="1" si="139"/>
        <v>#DIV/0!</v>
      </c>
      <c r="T283" s="65"/>
      <c r="U283"/>
      <c r="V283"/>
      <c r="W283"/>
      <c r="X283"/>
      <c r="Y283"/>
      <c r="Z283"/>
      <c r="AA283"/>
      <c r="AB283"/>
    </row>
    <row r="284" spans="1:28" s="15" customFormat="1" hidden="1" outlineLevel="1" x14ac:dyDescent="0.55000000000000004">
      <c r="A284" s="15">
        <f>IF(AND(D284&lt;&gt;"",C284=""),A283+1,A283)</f>
        <v>26</v>
      </c>
      <c r="B284" s="5"/>
      <c r="C284" s="5"/>
      <c r="D284" s="5" t="str">
        <f t="shared" si="140"/>
        <v>x</v>
      </c>
      <c r="E284" s="5"/>
      <c r="F284" s="21">
        <f>INDEX(PropertyList!$D:$D,MATCH(Summary!$A284,PropertyList!$C:$C,0))</f>
        <v>0</v>
      </c>
      <c r="G284" s="11"/>
      <c r="H284" s="5"/>
      <c r="I284" s="11"/>
      <c r="J284" s="5"/>
      <c r="K284" s="11"/>
      <c r="L284" s="5"/>
      <c r="M284" s="11"/>
      <c r="N284" s="5"/>
      <c r="O284" s="11"/>
      <c r="P284" s="5"/>
      <c r="Q284" s="11"/>
      <c r="R284" s="5"/>
      <c r="S284" s="64">
        <f t="shared" si="139"/>
        <v>0</v>
      </c>
      <c r="T284" s="65"/>
      <c r="U284"/>
      <c r="V284"/>
      <c r="W284"/>
      <c r="X284"/>
      <c r="Y284"/>
      <c r="Z284"/>
      <c r="AA284"/>
      <c r="AB284"/>
    </row>
    <row r="285" spans="1:28" s="15" customFormat="1" hidden="1" outlineLevel="1" x14ac:dyDescent="0.55000000000000004">
      <c r="A285" s="15">
        <f>IF(AND(F285&lt;&gt;"",D285=""),A284+1,A284)</f>
        <v>26</v>
      </c>
      <c r="C285">
        <f>$F284</f>
        <v>0</v>
      </c>
      <c r="D285" s="3" t="str">
        <f t="shared" si="140"/>
        <v>PAY_PAT_DAYS - Total Payor Patient Days</v>
      </c>
      <c r="F285" s="22" t="str">
        <f>_xll.EVDES(D285)</f>
        <v>#Error, no current connection.</v>
      </c>
      <c r="G285" s="17">
        <f ca="1">SUMIFS(OFFSET('BPC Data'!$F:$F,0,Summary!G$2),'BPC Data'!$E:$E,Summary!$D285,'BPC Data'!$B:$B,Summary!$C285)</f>
        <v>0</v>
      </c>
      <c r="H285" s="18">
        <f ca="1">SUMIFS(OFFSET('BPC Data'!$F:$F,0,Summary!H$2),'BPC Data'!$E:$E,Summary!$D285,'BPC Data'!$B:$B,Summary!$C285)</f>
        <v>0</v>
      </c>
      <c r="I285" s="17">
        <f ca="1">SUMIFS(OFFSET('BPC Data'!$F:$F,0,Summary!I$2),'BPC Data'!$E:$E,Summary!$D285,'BPC Data'!$B:$B,Summary!$C285)</f>
        <v>0</v>
      </c>
      <c r="J285" s="18">
        <f ca="1">SUMIFS(OFFSET('BPC Data'!$F:$F,0,Summary!J$2),'BPC Data'!$E:$E,Summary!$D285,'BPC Data'!$B:$B,Summary!$C285)</f>
        <v>0</v>
      </c>
      <c r="K285" s="17">
        <f ca="1">SUMIFS(OFFSET('BPC Data'!$F:$F,0,Summary!K$2),'BPC Data'!$E:$E,Summary!$D285,'BPC Data'!$B:$B,Summary!$C285)</f>
        <v>0</v>
      </c>
      <c r="L285" s="18">
        <f ca="1">SUMIFS(OFFSET('BPC Data'!$F:$F,0,Summary!L$2),'BPC Data'!$E:$E,Summary!$D285,'BPC Data'!$B:$B,Summary!$C285)</f>
        <v>0</v>
      </c>
      <c r="M285" s="17">
        <f ca="1">SUMIFS(OFFSET('BPC Data'!$F:$F,0,Summary!M$2),'BPC Data'!$E:$E,Summary!$D285,'BPC Data'!$B:$B,Summary!$C285)</f>
        <v>0</v>
      </c>
      <c r="N285" s="18">
        <f ca="1">SUMIFS(OFFSET('BPC Data'!$F:$F,0,Summary!N$2),'BPC Data'!$E:$E,Summary!$D285,'BPC Data'!$B:$B,Summary!$C285)</f>
        <v>0</v>
      </c>
      <c r="O285" s="17">
        <f ca="1">SUMIFS(OFFSET('BPC Data'!$F:$F,0,Summary!O$2),'BPC Data'!$E:$E,Summary!$D285,'BPC Data'!$B:$B,Summary!$C285)</f>
        <v>0</v>
      </c>
      <c r="P285" s="18">
        <f ca="1">SUMIFS(OFFSET('BPC Data'!$F:$F,0,Summary!P$2),'BPC Data'!$E:$E,Summary!$D285,'BPC Data'!$B:$B,Summary!$C285)</f>
        <v>0</v>
      </c>
      <c r="Q285" s="17">
        <f ca="1">SUMIFS(OFFSET('BPC Data'!$F:$F,0,Summary!Q$2),'BPC Data'!$E:$E,Summary!$D285,'BPC Data'!$B:$B,Summary!$C285)</f>
        <v>0</v>
      </c>
      <c r="R285" s="18">
        <f ca="1">SUMIFS(OFFSET('BPC Data'!$F:$F,0,Summary!R$2),'BPC Data'!$E:$E,Summary!$D285,'BPC Data'!$B:$B,Summary!$C285)</f>
        <v>0</v>
      </c>
      <c r="S285" s="64">
        <f t="shared" ca="1" si="139"/>
        <v>0</v>
      </c>
      <c r="T285" s="65"/>
      <c r="U285"/>
      <c r="V285"/>
      <c r="W285"/>
      <c r="X285"/>
      <c r="Y285"/>
      <c r="Z285"/>
      <c r="AA285"/>
      <c r="AB285"/>
    </row>
    <row r="286" spans="1:28" s="15" customFormat="1" hidden="1" outlineLevel="1" x14ac:dyDescent="0.55000000000000004">
      <c r="A286" s="15">
        <f t="shared" ref="A286:A294" si="145">IF(AND(F286&lt;&gt;"",D286=""),A285+1,A285)</f>
        <v>26</v>
      </c>
      <c r="C286">
        <f>$F284</f>
        <v>0</v>
      </c>
      <c r="D286" s="3" t="str">
        <f t="shared" si="140"/>
        <v>A_BEDS_TOTAL - Total Available Beds</v>
      </c>
      <c r="F286" s="22" t="str">
        <f>_xll.EVDES(D286)</f>
        <v>#Error, no current connection.</v>
      </c>
      <c r="G286" s="17">
        <f ca="1">SUMIFS(OFFSET('BPC Data'!$F:$F,0,Summary!G$2),'BPC Data'!$E:$E,Summary!$D286,'BPC Data'!$B:$B,Summary!$C286)</f>
        <v>0</v>
      </c>
      <c r="H286" s="18">
        <f ca="1">SUMIFS(OFFSET('BPC Data'!$F:$F,0,Summary!H$2),'BPC Data'!$E:$E,Summary!$D286,'BPC Data'!$B:$B,Summary!$C286)</f>
        <v>0</v>
      </c>
      <c r="I286" s="17">
        <f ca="1">SUMIFS(OFFSET('BPC Data'!$F:$F,0,Summary!I$2),'BPC Data'!$E:$E,Summary!$D286,'BPC Data'!$B:$B,Summary!$C286)</f>
        <v>0</v>
      </c>
      <c r="J286" s="18">
        <f ca="1">SUMIFS(OFFSET('BPC Data'!$F:$F,0,Summary!J$2),'BPC Data'!$E:$E,Summary!$D286,'BPC Data'!$B:$B,Summary!$C286)</f>
        <v>0</v>
      </c>
      <c r="K286" s="17">
        <f ca="1">SUMIFS(OFFSET('BPC Data'!$F:$F,0,Summary!K$2),'BPC Data'!$E:$E,Summary!$D286,'BPC Data'!$B:$B,Summary!$C286)</f>
        <v>0</v>
      </c>
      <c r="L286" s="18">
        <f ca="1">SUMIFS(OFFSET('BPC Data'!$F:$F,0,Summary!L$2),'BPC Data'!$E:$E,Summary!$D286,'BPC Data'!$B:$B,Summary!$C286)</f>
        <v>0</v>
      </c>
      <c r="M286" s="17">
        <f ca="1">SUMIFS(OFFSET('BPC Data'!$F:$F,0,Summary!M$2),'BPC Data'!$E:$E,Summary!$D286,'BPC Data'!$B:$B,Summary!$C286)</f>
        <v>0</v>
      </c>
      <c r="N286" s="18">
        <f ca="1">SUMIFS(OFFSET('BPC Data'!$F:$F,0,Summary!N$2),'BPC Data'!$E:$E,Summary!$D286,'BPC Data'!$B:$B,Summary!$C286)</f>
        <v>0</v>
      </c>
      <c r="O286" s="17">
        <f ca="1">SUMIFS(OFFSET('BPC Data'!$F:$F,0,Summary!O$2),'BPC Data'!$E:$E,Summary!$D286,'BPC Data'!$B:$B,Summary!$C286)</f>
        <v>0</v>
      </c>
      <c r="P286" s="18">
        <f ca="1">SUMIFS(OFFSET('BPC Data'!$F:$F,0,Summary!P$2),'BPC Data'!$E:$E,Summary!$D286,'BPC Data'!$B:$B,Summary!$C286)</f>
        <v>0</v>
      </c>
      <c r="Q286" s="17">
        <f ca="1">SUMIFS(OFFSET('BPC Data'!$F:$F,0,Summary!Q$2),'BPC Data'!$E:$E,Summary!$D286,'BPC Data'!$B:$B,Summary!$C286)</f>
        <v>0</v>
      </c>
      <c r="R286" s="18">
        <f ca="1">SUMIFS(OFFSET('BPC Data'!$F:$F,0,Summary!R$2),'BPC Data'!$E:$E,Summary!$D286,'BPC Data'!$B:$B,Summary!$C286)</f>
        <v>0</v>
      </c>
      <c r="S286" s="64">
        <f t="shared" ca="1" si="139"/>
        <v>0</v>
      </c>
      <c r="T286" s="65"/>
      <c r="U286"/>
      <c r="V286"/>
      <c r="W286"/>
      <c r="X286"/>
      <c r="Y286"/>
      <c r="Z286"/>
      <c r="AA286"/>
      <c r="AB286"/>
    </row>
    <row r="287" spans="1:28" s="15" customFormat="1" hidden="1" outlineLevel="1" x14ac:dyDescent="0.55000000000000004">
      <c r="A287" s="15">
        <f t="shared" si="145"/>
        <v>26</v>
      </c>
      <c r="B287"/>
      <c r="C287">
        <f>$F284</f>
        <v>0</v>
      </c>
      <c r="D287" s="3" t="str">
        <f t="shared" si="140"/>
        <v>T_REVENUES - Total Tenant Revenues</v>
      </c>
      <c r="E287"/>
      <c r="F287" s="22" t="str">
        <f>_xll.EVDES(D287)</f>
        <v>#Error, no current connection.</v>
      </c>
      <c r="G287" s="17">
        <f ca="1">SUMIFS(OFFSET('BPC Data'!$F:$F,0,Summary!G$2),'BPC Data'!$E:$E,Summary!$D287,'BPC Data'!$B:$B,Summary!$C287)</f>
        <v>0</v>
      </c>
      <c r="H287" s="18">
        <f ca="1">SUMIFS(OFFSET('BPC Data'!$F:$F,0,Summary!H$2),'BPC Data'!$E:$E,Summary!$D287,'BPC Data'!$B:$B,Summary!$C287)</f>
        <v>0</v>
      </c>
      <c r="I287" s="17">
        <f ca="1">SUMIFS(OFFSET('BPC Data'!$F:$F,0,Summary!I$2),'BPC Data'!$E:$E,Summary!$D287,'BPC Data'!$B:$B,Summary!$C287)</f>
        <v>0</v>
      </c>
      <c r="J287" s="18">
        <f ca="1">SUMIFS(OFFSET('BPC Data'!$F:$F,0,Summary!J$2),'BPC Data'!$E:$E,Summary!$D287,'BPC Data'!$B:$B,Summary!$C287)</f>
        <v>0</v>
      </c>
      <c r="K287" s="17">
        <f ca="1">SUMIFS(OFFSET('BPC Data'!$F:$F,0,Summary!K$2),'BPC Data'!$E:$E,Summary!$D287,'BPC Data'!$B:$B,Summary!$C287)</f>
        <v>0</v>
      </c>
      <c r="L287" s="18">
        <f ca="1">SUMIFS(OFFSET('BPC Data'!$F:$F,0,Summary!L$2),'BPC Data'!$E:$E,Summary!$D287,'BPC Data'!$B:$B,Summary!$C287)</f>
        <v>0</v>
      </c>
      <c r="M287" s="17">
        <f ca="1">SUMIFS(OFFSET('BPC Data'!$F:$F,0,Summary!M$2),'BPC Data'!$E:$E,Summary!$D287,'BPC Data'!$B:$B,Summary!$C287)</f>
        <v>0</v>
      </c>
      <c r="N287" s="18">
        <f ca="1">SUMIFS(OFFSET('BPC Data'!$F:$F,0,Summary!N$2),'BPC Data'!$E:$E,Summary!$D287,'BPC Data'!$B:$B,Summary!$C287)</f>
        <v>0</v>
      </c>
      <c r="O287" s="17">
        <f ca="1">SUMIFS(OFFSET('BPC Data'!$F:$F,0,Summary!O$2),'BPC Data'!$E:$E,Summary!$D287,'BPC Data'!$B:$B,Summary!$C287)</f>
        <v>0</v>
      </c>
      <c r="P287" s="18">
        <f ca="1">SUMIFS(OFFSET('BPC Data'!$F:$F,0,Summary!P$2),'BPC Data'!$E:$E,Summary!$D287,'BPC Data'!$B:$B,Summary!$C287)</f>
        <v>0</v>
      </c>
      <c r="Q287" s="17">
        <f ca="1">SUMIFS(OFFSET('BPC Data'!$F:$F,0,Summary!Q$2),'BPC Data'!$E:$E,Summary!$D287,'BPC Data'!$B:$B,Summary!$C287)</f>
        <v>0</v>
      </c>
      <c r="R287" s="18">
        <f ca="1">SUMIFS(OFFSET('BPC Data'!$F:$F,0,Summary!R$2),'BPC Data'!$E:$E,Summary!$D287,'BPC Data'!$B:$B,Summary!$C287)</f>
        <v>0</v>
      </c>
      <c r="S287" s="64">
        <f t="shared" ca="1" si="139"/>
        <v>0</v>
      </c>
      <c r="T287" s="65"/>
      <c r="U287"/>
      <c r="V287"/>
      <c r="W287"/>
      <c r="X287"/>
      <c r="Y287"/>
      <c r="Z287"/>
      <c r="AA287"/>
      <c r="AB287"/>
    </row>
    <row r="288" spans="1:28" s="15" customFormat="1" hidden="1" outlineLevel="1" x14ac:dyDescent="0.55000000000000004">
      <c r="A288" s="15">
        <f t="shared" si="145"/>
        <v>26</v>
      </c>
      <c r="B288"/>
      <c r="C288">
        <f>$F284</f>
        <v>0</v>
      </c>
      <c r="D288" s="3" t="str">
        <f t="shared" si="140"/>
        <v>T_OPEX - Tenant Operating Expenses</v>
      </c>
      <c r="E288"/>
      <c r="F288" s="22" t="str">
        <f>_xll.EVDES(D288)</f>
        <v>#Error, no current connection.</v>
      </c>
      <c r="G288" s="17">
        <f ca="1">SUMIFS(OFFSET('BPC Data'!$F:$F,0,Summary!G$2),'BPC Data'!$E:$E,Summary!$D288,'BPC Data'!$B:$B,Summary!$C288)</f>
        <v>0</v>
      </c>
      <c r="H288" s="18">
        <f ca="1">SUMIFS(OFFSET('BPC Data'!$F:$F,0,Summary!H$2),'BPC Data'!$E:$E,Summary!$D288,'BPC Data'!$B:$B,Summary!$C288)</f>
        <v>0</v>
      </c>
      <c r="I288" s="17">
        <f ca="1">SUMIFS(OFFSET('BPC Data'!$F:$F,0,Summary!I$2),'BPC Data'!$E:$E,Summary!$D288,'BPC Data'!$B:$B,Summary!$C288)</f>
        <v>0</v>
      </c>
      <c r="J288" s="18">
        <f ca="1">SUMIFS(OFFSET('BPC Data'!$F:$F,0,Summary!J$2),'BPC Data'!$E:$E,Summary!$D288,'BPC Data'!$B:$B,Summary!$C288)</f>
        <v>0</v>
      </c>
      <c r="K288" s="17">
        <f ca="1">SUMIFS(OFFSET('BPC Data'!$F:$F,0,Summary!K$2),'BPC Data'!$E:$E,Summary!$D288,'BPC Data'!$B:$B,Summary!$C288)</f>
        <v>0</v>
      </c>
      <c r="L288" s="18">
        <f ca="1">SUMIFS(OFFSET('BPC Data'!$F:$F,0,Summary!L$2),'BPC Data'!$E:$E,Summary!$D288,'BPC Data'!$B:$B,Summary!$C288)</f>
        <v>0</v>
      </c>
      <c r="M288" s="17">
        <f ca="1">SUMIFS(OFFSET('BPC Data'!$F:$F,0,Summary!M$2),'BPC Data'!$E:$E,Summary!$D288,'BPC Data'!$B:$B,Summary!$C288)</f>
        <v>0</v>
      </c>
      <c r="N288" s="18">
        <f ca="1">SUMIFS(OFFSET('BPC Data'!$F:$F,0,Summary!N$2),'BPC Data'!$E:$E,Summary!$D288,'BPC Data'!$B:$B,Summary!$C288)</f>
        <v>0</v>
      </c>
      <c r="O288" s="17">
        <f ca="1">SUMIFS(OFFSET('BPC Data'!$F:$F,0,Summary!O$2),'BPC Data'!$E:$E,Summary!$D288,'BPC Data'!$B:$B,Summary!$C288)</f>
        <v>0</v>
      </c>
      <c r="P288" s="18">
        <f ca="1">SUMIFS(OFFSET('BPC Data'!$F:$F,0,Summary!P$2),'BPC Data'!$E:$E,Summary!$D288,'BPC Data'!$B:$B,Summary!$C288)</f>
        <v>0</v>
      </c>
      <c r="Q288" s="17">
        <f ca="1">SUMIFS(OFFSET('BPC Data'!$F:$F,0,Summary!Q$2),'BPC Data'!$E:$E,Summary!$D288,'BPC Data'!$B:$B,Summary!$C288)</f>
        <v>0</v>
      </c>
      <c r="R288" s="18">
        <f ca="1">SUMIFS(OFFSET('BPC Data'!$F:$F,0,Summary!R$2),'BPC Data'!$E:$E,Summary!$D288,'BPC Data'!$B:$B,Summary!$C288)</f>
        <v>0</v>
      </c>
      <c r="S288" s="64">
        <f t="shared" ca="1" si="139"/>
        <v>0</v>
      </c>
      <c r="T288" s="65"/>
      <c r="U288"/>
      <c r="V288"/>
      <c r="W288"/>
      <c r="X288"/>
      <c r="Y288"/>
      <c r="Z288"/>
      <c r="AA288"/>
      <c r="AB288"/>
    </row>
    <row r="289" spans="1:28" s="15" customFormat="1" hidden="1" outlineLevel="1" x14ac:dyDescent="0.55000000000000004">
      <c r="A289" s="15">
        <f t="shared" si="145"/>
        <v>26</v>
      </c>
      <c r="B289"/>
      <c r="C289">
        <f>$F284</f>
        <v>0</v>
      </c>
      <c r="D289" s="3" t="str">
        <f t="shared" si="140"/>
        <v>T_BAD_DEBT - Tenant Bad Debt Expense</v>
      </c>
      <c r="E289"/>
      <c r="F289" s="22" t="str">
        <f>_xll.EVDES(D289)</f>
        <v>#Error, no current connection.</v>
      </c>
      <c r="G289" s="17">
        <f ca="1">SUMIFS(OFFSET('BPC Data'!$F:$F,0,Summary!G$2),'BPC Data'!$E:$E,Summary!$D289,'BPC Data'!$B:$B,Summary!$C289)</f>
        <v>0</v>
      </c>
      <c r="H289" s="18">
        <f ca="1">SUMIFS(OFFSET('BPC Data'!$F:$F,0,Summary!H$2),'BPC Data'!$E:$E,Summary!$D289,'BPC Data'!$B:$B,Summary!$C289)</f>
        <v>0</v>
      </c>
      <c r="I289" s="17">
        <f ca="1">SUMIFS(OFFSET('BPC Data'!$F:$F,0,Summary!I$2),'BPC Data'!$E:$E,Summary!$D289,'BPC Data'!$B:$B,Summary!$C289)</f>
        <v>0</v>
      </c>
      <c r="J289" s="18">
        <f ca="1">SUMIFS(OFFSET('BPC Data'!$F:$F,0,Summary!J$2),'BPC Data'!$E:$E,Summary!$D289,'BPC Data'!$B:$B,Summary!$C289)</f>
        <v>0</v>
      </c>
      <c r="K289" s="17">
        <f ca="1">SUMIFS(OFFSET('BPC Data'!$F:$F,0,Summary!K$2),'BPC Data'!$E:$E,Summary!$D289,'BPC Data'!$B:$B,Summary!$C289)</f>
        <v>0</v>
      </c>
      <c r="L289" s="18">
        <f ca="1">SUMIFS(OFFSET('BPC Data'!$F:$F,0,Summary!L$2),'BPC Data'!$E:$E,Summary!$D289,'BPC Data'!$B:$B,Summary!$C289)</f>
        <v>0</v>
      </c>
      <c r="M289" s="17">
        <f ca="1">SUMIFS(OFFSET('BPC Data'!$F:$F,0,Summary!M$2),'BPC Data'!$E:$E,Summary!$D289,'BPC Data'!$B:$B,Summary!$C289)</f>
        <v>0</v>
      </c>
      <c r="N289" s="18">
        <f ca="1">SUMIFS(OFFSET('BPC Data'!$F:$F,0,Summary!N$2),'BPC Data'!$E:$E,Summary!$D289,'BPC Data'!$B:$B,Summary!$C289)</f>
        <v>0</v>
      </c>
      <c r="O289" s="17">
        <f ca="1">SUMIFS(OFFSET('BPC Data'!$F:$F,0,Summary!O$2),'BPC Data'!$E:$E,Summary!$D289,'BPC Data'!$B:$B,Summary!$C289)</f>
        <v>0</v>
      </c>
      <c r="P289" s="18">
        <f ca="1">SUMIFS(OFFSET('BPC Data'!$F:$F,0,Summary!P$2),'BPC Data'!$E:$E,Summary!$D289,'BPC Data'!$B:$B,Summary!$C289)</f>
        <v>0</v>
      </c>
      <c r="Q289" s="17">
        <f ca="1">SUMIFS(OFFSET('BPC Data'!$F:$F,0,Summary!Q$2),'BPC Data'!$E:$E,Summary!$D289,'BPC Data'!$B:$B,Summary!$C289)</f>
        <v>0</v>
      </c>
      <c r="R289" s="18">
        <f ca="1">SUMIFS(OFFSET('BPC Data'!$F:$F,0,Summary!R$2),'BPC Data'!$E:$E,Summary!$D289,'BPC Data'!$B:$B,Summary!$C289)</f>
        <v>0</v>
      </c>
      <c r="S289" s="64">
        <f t="shared" ca="1" si="139"/>
        <v>0</v>
      </c>
      <c r="T289" s="65"/>
      <c r="U289"/>
      <c r="V289"/>
      <c r="W289"/>
      <c r="X289"/>
      <c r="Y289"/>
      <c r="Z289"/>
      <c r="AA289"/>
      <c r="AB289"/>
    </row>
    <row r="290" spans="1:28" s="15" customFormat="1" hidden="1" outlineLevel="1" x14ac:dyDescent="0.55000000000000004">
      <c r="A290" s="15">
        <f t="shared" si="145"/>
        <v>26</v>
      </c>
      <c r="B290"/>
      <c r="C290">
        <f>$F284</f>
        <v>0</v>
      </c>
      <c r="D290" s="2" t="str">
        <f t="shared" si="140"/>
        <v>T_EBITDARM - EBITDARM</v>
      </c>
      <c r="E290"/>
      <c r="F290" s="22" t="str">
        <f>_xll.EVDES(D290)</f>
        <v>#Error, no current connection.</v>
      </c>
      <c r="G290" s="17">
        <f ca="1">SUMIFS(OFFSET('BPC Data'!$F:$F,0,Summary!G$2),'BPC Data'!$E:$E,Summary!$D290,'BPC Data'!$B:$B,Summary!$C290)</f>
        <v>0</v>
      </c>
      <c r="H290" s="18">
        <f ca="1">SUMIFS(OFFSET('BPC Data'!$F:$F,0,Summary!H$2),'BPC Data'!$E:$E,Summary!$D290,'BPC Data'!$B:$B,Summary!$C290)</f>
        <v>0</v>
      </c>
      <c r="I290" s="17">
        <f ca="1">SUMIFS(OFFSET('BPC Data'!$F:$F,0,Summary!I$2),'BPC Data'!$E:$E,Summary!$D290,'BPC Data'!$B:$B,Summary!$C290)</f>
        <v>0</v>
      </c>
      <c r="J290" s="18">
        <f ca="1">SUMIFS(OFFSET('BPC Data'!$F:$F,0,Summary!J$2),'BPC Data'!$E:$E,Summary!$D290,'BPC Data'!$B:$B,Summary!$C290)</f>
        <v>0</v>
      </c>
      <c r="K290" s="17">
        <f ca="1">SUMIFS(OFFSET('BPC Data'!$F:$F,0,Summary!K$2),'BPC Data'!$E:$E,Summary!$D290,'BPC Data'!$B:$B,Summary!$C290)</f>
        <v>0</v>
      </c>
      <c r="L290" s="18">
        <f ca="1">SUMIFS(OFFSET('BPC Data'!$F:$F,0,Summary!L$2),'BPC Data'!$E:$E,Summary!$D290,'BPC Data'!$B:$B,Summary!$C290)</f>
        <v>0</v>
      </c>
      <c r="M290" s="17">
        <f ca="1">SUMIFS(OFFSET('BPC Data'!$F:$F,0,Summary!M$2),'BPC Data'!$E:$E,Summary!$D290,'BPC Data'!$B:$B,Summary!$C290)</f>
        <v>0</v>
      </c>
      <c r="N290" s="18">
        <f ca="1">SUMIFS(OFFSET('BPC Data'!$F:$F,0,Summary!N$2),'BPC Data'!$E:$E,Summary!$D290,'BPC Data'!$B:$B,Summary!$C290)</f>
        <v>0</v>
      </c>
      <c r="O290" s="17">
        <f ca="1">SUMIFS(OFFSET('BPC Data'!$F:$F,0,Summary!O$2),'BPC Data'!$E:$E,Summary!$D290,'BPC Data'!$B:$B,Summary!$C290)</f>
        <v>0</v>
      </c>
      <c r="P290" s="18">
        <f ca="1">SUMIFS(OFFSET('BPC Data'!$F:$F,0,Summary!P$2),'BPC Data'!$E:$E,Summary!$D290,'BPC Data'!$B:$B,Summary!$C290)</f>
        <v>0</v>
      </c>
      <c r="Q290" s="17">
        <f ca="1">SUMIFS(OFFSET('BPC Data'!$F:$F,0,Summary!Q$2),'BPC Data'!$E:$E,Summary!$D290,'BPC Data'!$B:$B,Summary!$C290)</f>
        <v>0</v>
      </c>
      <c r="R290" s="18">
        <f ca="1">SUMIFS(OFFSET('BPC Data'!$F:$F,0,Summary!R$2),'BPC Data'!$E:$E,Summary!$D290,'BPC Data'!$B:$B,Summary!$C290)</f>
        <v>0</v>
      </c>
      <c r="S290" s="64">
        <f t="shared" ca="1" si="139"/>
        <v>0</v>
      </c>
      <c r="T290" s="65"/>
      <c r="U290"/>
      <c r="V290"/>
      <c r="W290"/>
      <c r="X290"/>
      <c r="Y290"/>
      <c r="Z290"/>
      <c r="AA290"/>
      <c r="AB290"/>
    </row>
    <row r="291" spans="1:28" s="15" customFormat="1" hidden="1" outlineLevel="1" x14ac:dyDescent="0.55000000000000004">
      <c r="A291" s="15">
        <f t="shared" si="145"/>
        <v>26</v>
      </c>
      <c r="B291"/>
      <c r="C291">
        <f>$F284</f>
        <v>0</v>
      </c>
      <c r="D291" s="2" t="str">
        <f t="shared" si="140"/>
        <v>T_MGMT_FEE - Tenant Management Fee - Actual</v>
      </c>
      <c r="E291"/>
      <c r="F291" s="22" t="str">
        <f>_xll.EVDES(D291)</f>
        <v>#Error, no current connection.</v>
      </c>
      <c r="G291" s="17">
        <f ca="1">SUMIFS(OFFSET('BPC Data'!$F:$F,0,Summary!G$2),'BPC Data'!$E:$E,Summary!$D291,'BPC Data'!$B:$B,Summary!$C291)</f>
        <v>0</v>
      </c>
      <c r="H291" s="18">
        <f ca="1">SUMIFS(OFFSET('BPC Data'!$F:$F,0,Summary!H$2),'BPC Data'!$E:$E,Summary!$D291,'BPC Data'!$B:$B,Summary!$C291)</f>
        <v>0</v>
      </c>
      <c r="I291" s="17">
        <f ca="1">SUMIFS(OFFSET('BPC Data'!$F:$F,0,Summary!I$2),'BPC Data'!$E:$E,Summary!$D291,'BPC Data'!$B:$B,Summary!$C291)</f>
        <v>0</v>
      </c>
      <c r="J291" s="18">
        <f ca="1">SUMIFS(OFFSET('BPC Data'!$F:$F,0,Summary!J$2),'BPC Data'!$E:$E,Summary!$D291,'BPC Data'!$B:$B,Summary!$C291)</f>
        <v>0</v>
      </c>
      <c r="K291" s="17">
        <f ca="1">SUMIFS(OFFSET('BPC Data'!$F:$F,0,Summary!K$2),'BPC Data'!$E:$E,Summary!$D291,'BPC Data'!$B:$B,Summary!$C291)</f>
        <v>0</v>
      </c>
      <c r="L291" s="18">
        <f ca="1">SUMIFS(OFFSET('BPC Data'!$F:$F,0,Summary!L$2),'BPC Data'!$E:$E,Summary!$D291,'BPC Data'!$B:$B,Summary!$C291)</f>
        <v>0</v>
      </c>
      <c r="M291" s="17">
        <f ca="1">SUMIFS(OFFSET('BPC Data'!$F:$F,0,Summary!M$2),'BPC Data'!$E:$E,Summary!$D291,'BPC Data'!$B:$B,Summary!$C291)</f>
        <v>0</v>
      </c>
      <c r="N291" s="18">
        <f ca="1">SUMIFS(OFFSET('BPC Data'!$F:$F,0,Summary!N$2),'BPC Data'!$E:$E,Summary!$D291,'BPC Data'!$B:$B,Summary!$C291)</f>
        <v>0</v>
      </c>
      <c r="O291" s="17">
        <f ca="1">SUMIFS(OFFSET('BPC Data'!$F:$F,0,Summary!O$2),'BPC Data'!$E:$E,Summary!$D291,'BPC Data'!$B:$B,Summary!$C291)</f>
        <v>0</v>
      </c>
      <c r="P291" s="18">
        <f ca="1">SUMIFS(OFFSET('BPC Data'!$F:$F,0,Summary!P$2),'BPC Data'!$E:$E,Summary!$D291,'BPC Data'!$B:$B,Summary!$C291)</f>
        <v>0</v>
      </c>
      <c r="Q291" s="17">
        <f ca="1">SUMIFS(OFFSET('BPC Data'!$F:$F,0,Summary!Q$2),'BPC Data'!$E:$E,Summary!$D291,'BPC Data'!$B:$B,Summary!$C291)</f>
        <v>0</v>
      </c>
      <c r="R291" s="18">
        <f ca="1">SUMIFS(OFFSET('BPC Data'!$F:$F,0,Summary!R$2),'BPC Data'!$E:$E,Summary!$D291,'BPC Data'!$B:$B,Summary!$C291)</f>
        <v>0</v>
      </c>
      <c r="S291" s="64">
        <f t="shared" ca="1" si="139"/>
        <v>0</v>
      </c>
      <c r="T291" s="65"/>
      <c r="U291"/>
      <c r="V291"/>
      <c r="W291"/>
      <c r="X291"/>
      <c r="Y291"/>
      <c r="Z291"/>
      <c r="AA291"/>
      <c r="AB291"/>
    </row>
    <row r="292" spans="1:28" s="15" customFormat="1" hidden="1" outlineLevel="1" x14ac:dyDescent="0.55000000000000004">
      <c r="A292" s="15">
        <f t="shared" si="145"/>
        <v>26</v>
      </c>
      <c r="B292"/>
      <c r="C292">
        <f>$F284</f>
        <v>0</v>
      </c>
      <c r="D292" s="1" t="str">
        <f t="shared" si="140"/>
        <v>T_EBITDAR - EBITDAR</v>
      </c>
      <c r="E292"/>
      <c r="F292" s="22" t="str">
        <f>_xll.EVDES(D292)</f>
        <v>#Error, no current connection.</v>
      </c>
      <c r="G292" s="17">
        <f ca="1">SUMIFS(OFFSET('BPC Data'!$F:$F,0,Summary!G$2),'BPC Data'!$E:$E,Summary!$D292,'BPC Data'!$B:$B,Summary!$C292)</f>
        <v>0</v>
      </c>
      <c r="H292" s="18">
        <f ca="1">SUMIFS(OFFSET('BPC Data'!$F:$F,0,Summary!H$2),'BPC Data'!$E:$E,Summary!$D292,'BPC Data'!$B:$B,Summary!$C292)</f>
        <v>0</v>
      </c>
      <c r="I292" s="17">
        <f ca="1">SUMIFS(OFFSET('BPC Data'!$F:$F,0,Summary!I$2),'BPC Data'!$E:$E,Summary!$D292,'BPC Data'!$B:$B,Summary!$C292)</f>
        <v>0</v>
      </c>
      <c r="J292" s="18">
        <f ca="1">SUMIFS(OFFSET('BPC Data'!$F:$F,0,Summary!J$2),'BPC Data'!$E:$E,Summary!$D292,'BPC Data'!$B:$B,Summary!$C292)</f>
        <v>0</v>
      </c>
      <c r="K292" s="17">
        <f ca="1">SUMIFS(OFFSET('BPC Data'!$F:$F,0,Summary!K$2),'BPC Data'!$E:$E,Summary!$D292,'BPC Data'!$B:$B,Summary!$C292)</f>
        <v>0</v>
      </c>
      <c r="L292" s="18">
        <f ca="1">SUMIFS(OFFSET('BPC Data'!$F:$F,0,Summary!L$2),'BPC Data'!$E:$E,Summary!$D292,'BPC Data'!$B:$B,Summary!$C292)</f>
        <v>0</v>
      </c>
      <c r="M292" s="17">
        <f ca="1">SUMIFS(OFFSET('BPC Data'!$F:$F,0,Summary!M$2),'BPC Data'!$E:$E,Summary!$D292,'BPC Data'!$B:$B,Summary!$C292)</f>
        <v>0</v>
      </c>
      <c r="N292" s="18">
        <f ca="1">SUMIFS(OFFSET('BPC Data'!$F:$F,0,Summary!N$2),'BPC Data'!$E:$E,Summary!$D292,'BPC Data'!$B:$B,Summary!$C292)</f>
        <v>0</v>
      </c>
      <c r="O292" s="17">
        <f ca="1">SUMIFS(OFFSET('BPC Data'!$F:$F,0,Summary!O$2),'BPC Data'!$E:$E,Summary!$D292,'BPC Data'!$B:$B,Summary!$C292)</f>
        <v>0</v>
      </c>
      <c r="P292" s="18">
        <f ca="1">SUMIFS(OFFSET('BPC Data'!$F:$F,0,Summary!P$2),'BPC Data'!$E:$E,Summary!$D292,'BPC Data'!$B:$B,Summary!$C292)</f>
        <v>0</v>
      </c>
      <c r="Q292" s="17">
        <f ca="1">SUMIFS(OFFSET('BPC Data'!$F:$F,0,Summary!Q$2),'BPC Data'!$E:$E,Summary!$D292,'BPC Data'!$B:$B,Summary!$C292)</f>
        <v>0</v>
      </c>
      <c r="R292" s="18">
        <f ca="1">SUMIFS(OFFSET('BPC Data'!$F:$F,0,Summary!R$2),'BPC Data'!$E:$E,Summary!$D292,'BPC Data'!$B:$B,Summary!$C292)</f>
        <v>0</v>
      </c>
      <c r="S292" s="64">
        <f t="shared" ca="1" si="139"/>
        <v>0</v>
      </c>
      <c r="T292" s="65"/>
      <c r="U292"/>
      <c r="V292"/>
      <c r="W292"/>
      <c r="X292"/>
      <c r="Y292"/>
      <c r="Z292"/>
      <c r="AA292"/>
      <c r="AB292"/>
    </row>
    <row r="293" spans="1:28" s="15" customFormat="1" hidden="1" outlineLevel="1" x14ac:dyDescent="0.55000000000000004">
      <c r="A293" s="15">
        <f t="shared" si="145"/>
        <v>26</v>
      </c>
      <c r="B293"/>
      <c r="C293">
        <f>$F284</f>
        <v>0</v>
      </c>
      <c r="D293" s="1" t="str">
        <f t="shared" si="140"/>
        <v>T_RENT_EXP - Tenant Rent Expense</v>
      </c>
      <c r="E293"/>
      <c r="F293" s="22" t="str">
        <f>_xll.EVDES(D293)</f>
        <v>#Error, no current connection.</v>
      </c>
      <c r="G293" s="17">
        <f ca="1">SUMIFS(OFFSET('BPC Data'!$F:$F,0,Summary!G$2),'BPC Data'!$E:$E,Summary!$D293,'BPC Data'!$B:$B,Summary!$C293)</f>
        <v>0</v>
      </c>
      <c r="H293" s="18">
        <f ca="1">SUMIFS(OFFSET('BPC Data'!$F:$F,0,Summary!H$2),'BPC Data'!$E:$E,Summary!$D293,'BPC Data'!$B:$B,Summary!$C293)</f>
        <v>0</v>
      </c>
      <c r="I293" s="17">
        <f ca="1">SUMIFS(OFFSET('BPC Data'!$F:$F,0,Summary!I$2),'BPC Data'!$E:$E,Summary!$D293,'BPC Data'!$B:$B,Summary!$C293)</f>
        <v>0</v>
      </c>
      <c r="J293" s="18">
        <f ca="1">SUMIFS(OFFSET('BPC Data'!$F:$F,0,Summary!J$2),'BPC Data'!$E:$E,Summary!$D293,'BPC Data'!$B:$B,Summary!$C293)</f>
        <v>0</v>
      </c>
      <c r="K293" s="17">
        <f ca="1">SUMIFS(OFFSET('BPC Data'!$F:$F,0,Summary!K$2),'BPC Data'!$E:$E,Summary!$D293,'BPC Data'!$B:$B,Summary!$C293)</f>
        <v>0</v>
      </c>
      <c r="L293" s="18">
        <f ca="1">SUMIFS(OFFSET('BPC Data'!$F:$F,0,Summary!L$2),'BPC Data'!$E:$E,Summary!$D293,'BPC Data'!$B:$B,Summary!$C293)</f>
        <v>0</v>
      </c>
      <c r="M293" s="17">
        <f ca="1">SUMIFS(OFFSET('BPC Data'!$F:$F,0,Summary!M$2),'BPC Data'!$E:$E,Summary!$D293,'BPC Data'!$B:$B,Summary!$C293)</f>
        <v>0</v>
      </c>
      <c r="N293" s="18">
        <f ca="1">SUMIFS(OFFSET('BPC Data'!$F:$F,0,Summary!N$2),'BPC Data'!$E:$E,Summary!$D293,'BPC Data'!$B:$B,Summary!$C293)</f>
        <v>0</v>
      </c>
      <c r="O293" s="17">
        <f ca="1">SUMIFS(OFFSET('BPC Data'!$F:$F,0,Summary!O$2),'BPC Data'!$E:$E,Summary!$D293,'BPC Data'!$B:$B,Summary!$C293)</f>
        <v>0</v>
      </c>
      <c r="P293" s="18">
        <f ca="1">SUMIFS(OFFSET('BPC Data'!$F:$F,0,Summary!P$2),'BPC Data'!$E:$E,Summary!$D293,'BPC Data'!$B:$B,Summary!$C293)</f>
        <v>0</v>
      </c>
      <c r="Q293" s="17">
        <f ca="1">SUMIFS(OFFSET('BPC Data'!$F:$F,0,Summary!Q$2),'BPC Data'!$E:$E,Summary!$D293,'BPC Data'!$B:$B,Summary!$C293)</f>
        <v>0</v>
      </c>
      <c r="R293" s="18">
        <f ca="1">SUMIFS(OFFSET('BPC Data'!$F:$F,0,Summary!R$2),'BPC Data'!$E:$E,Summary!$D293,'BPC Data'!$B:$B,Summary!$C293)</f>
        <v>0</v>
      </c>
      <c r="S293" s="64">
        <f t="shared" ca="1" si="139"/>
        <v>0</v>
      </c>
      <c r="T293" s="65"/>
      <c r="U293"/>
      <c r="V293"/>
      <c r="W293"/>
      <c r="X293"/>
      <c r="Y293"/>
      <c r="Z293"/>
      <c r="AA293"/>
      <c r="AB293"/>
    </row>
    <row r="294" spans="1:28" s="15" customFormat="1" hidden="1" outlineLevel="1" x14ac:dyDescent="0.55000000000000004">
      <c r="A294" s="15">
        <f t="shared" si="145"/>
        <v>26</v>
      </c>
      <c r="B294"/>
      <c r="C294"/>
      <c r="D294" s="1" t="str">
        <f t="shared" si="140"/>
        <v>x</v>
      </c>
      <c r="E294"/>
      <c r="F294" s="22" t="s">
        <v>0</v>
      </c>
      <c r="G294" s="12" t="e">
        <f t="shared" ref="G294:M294" ca="1" si="146">G292/G293</f>
        <v>#DIV/0!</v>
      </c>
      <c r="H294" s="4" t="e">
        <f t="shared" ca="1" si="146"/>
        <v>#DIV/0!</v>
      </c>
      <c r="I294" s="12" t="e">
        <f t="shared" ca="1" si="146"/>
        <v>#DIV/0!</v>
      </c>
      <c r="J294" s="4" t="e">
        <f t="shared" ca="1" si="146"/>
        <v>#DIV/0!</v>
      </c>
      <c r="K294" s="12" t="e">
        <f t="shared" ca="1" si="146"/>
        <v>#DIV/0!</v>
      </c>
      <c r="L294" s="4" t="e">
        <f t="shared" ca="1" si="146"/>
        <v>#DIV/0!</v>
      </c>
      <c r="M294" s="12" t="e">
        <f t="shared" ca="1" si="146"/>
        <v>#DIV/0!</v>
      </c>
      <c r="N294" s="4" t="e">
        <f t="shared" ref="N294:O294" ca="1" si="147">N292/N293</f>
        <v>#DIV/0!</v>
      </c>
      <c r="O294" s="12" t="e">
        <f t="shared" ca="1" si="147"/>
        <v>#DIV/0!</v>
      </c>
      <c r="P294" s="4" t="e">
        <f t="shared" ref="P294:Q294" ca="1" si="148">P292/P293</f>
        <v>#DIV/0!</v>
      </c>
      <c r="Q294" s="12" t="e">
        <f t="shared" ca="1" si="148"/>
        <v>#DIV/0!</v>
      </c>
      <c r="R294" s="4" t="e">
        <f t="shared" ref="R294" ca="1" si="149">R292/R293</f>
        <v>#DIV/0!</v>
      </c>
      <c r="S294" s="64" t="e">
        <f t="shared" ca="1" si="139"/>
        <v>#DIV/0!</v>
      </c>
      <c r="T294" s="65"/>
      <c r="U294"/>
      <c r="V294"/>
      <c r="W294"/>
      <c r="X294"/>
      <c r="Y294"/>
      <c r="Z294"/>
      <c r="AA294"/>
      <c r="AB294"/>
    </row>
    <row r="295" spans="1:28" s="15" customFormat="1" hidden="1" outlineLevel="1" x14ac:dyDescent="0.55000000000000004">
      <c r="A295" s="15">
        <f>IF(AND(D295&lt;&gt;"",C295=""),A294+1,A294)</f>
        <v>27</v>
      </c>
      <c r="B295" s="5"/>
      <c r="C295" s="5"/>
      <c r="D295" s="5" t="str">
        <f t="shared" si="140"/>
        <v>x</v>
      </c>
      <c r="E295" s="5"/>
      <c r="F295" s="21">
        <f>INDEX(PropertyList!$D:$D,MATCH(Summary!$A295,PropertyList!$C:$C,0))</f>
        <v>0</v>
      </c>
      <c r="G295" s="11"/>
      <c r="H295" s="5"/>
      <c r="I295" s="11"/>
      <c r="J295" s="5"/>
      <c r="K295" s="11"/>
      <c r="L295" s="5"/>
      <c r="M295" s="11"/>
      <c r="N295" s="5"/>
      <c r="O295" s="11"/>
      <c r="P295" s="5"/>
      <c r="Q295" s="11"/>
      <c r="R295" s="5"/>
      <c r="S295" s="64">
        <f t="shared" si="139"/>
        <v>0</v>
      </c>
      <c r="T295" s="65"/>
      <c r="U295"/>
      <c r="V295"/>
      <c r="W295"/>
      <c r="X295"/>
      <c r="Y295"/>
      <c r="Z295"/>
      <c r="AA295"/>
      <c r="AB295"/>
    </row>
    <row r="296" spans="1:28" s="15" customFormat="1" hidden="1" outlineLevel="1" x14ac:dyDescent="0.55000000000000004">
      <c r="A296" s="15">
        <f>IF(AND(F296&lt;&gt;"",D296=""),A295+1,A295)</f>
        <v>27</v>
      </c>
      <c r="C296">
        <f>$F295</f>
        <v>0</v>
      </c>
      <c r="D296" s="3" t="str">
        <f t="shared" si="140"/>
        <v>PAY_PAT_DAYS - Total Payor Patient Days</v>
      </c>
      <c r="F296" s="22" t="str">
        <f>_xll.EVDES(D296)</f>
        <v>#Error, no current connection.</v>
      </c>
      <c r="G296" s="17">
        <f ca="1">SUMIFS(OFFSET('BPC Data'!$F:$F,0,Summary!G$2),'BPC Data'!$E:$E,Summary!$D296,'BPC Data'!$B:$B,Summary!$C296)</f>
        <v>0</v>
      </c>
      <c r="H296" s="18">
        <f ca="1">SUMIFS(OFFSET('BPC Data'!$F:$F,0,Summary!H$2),'BPC Data'!$E:$E,Summary!$D296,'BPC Data'!$B:$B,Summary!$C296)</f>
        <v>0</v>
      </c>
      <c r="I296" s="17">
        <f ca="1">SUMIFS(OFFSET('BPC Data'!$F:$F,0,Summary!I$2),'BPC Data'!$E:$E,Summary!$D296,'BPC Data'!$B:$B,Summary!$C296)</f>
        <v>0</v>
      </c>
      <c r="J296" s="18">
        <f ca="1">SUMIFS(OFFSET('BPC Data'!$F:$F,0,Summary!J$2),'BPC Data'!$E:$E,Summary!$D296,'BPC Data'!$B:$B,Summary!$C296)</f>
        <v>0</v>
      </c>
      <c r="K296" s="17">
        <f ca="1">SUMIFS(OFFSET('BPC Data'!$F:$F,0,Summary!K$2),'BPC Data'!$E:$E,Summary!$D296,'BPC Data'!$B:$B,Summary!$C296)</f>
        <v>0</v>
      </c>
      <c r="L296" s="18">
        <f ca="1">SUMIFS(OFFSET('BPC Data'!$F:$F,0,Summary!L$2),'BPC Data'!$E:$E,Summary!$D296,'BPC Data'!$B:$B,Summary!$C296)</f>
        <v>0</v>
      </c>
      <c r="M296" s="17">
        <f ca="1">SUMIFS(OFFSET('BPC Data'!$F:$F,0,Summary!M$2),'BPC Data'!$E:$E,Summary!$D296,'BPC Data'!$B:$B,Summary!$C296)</f>
        <v>0</v>
      </c>
      <c r="N296" s="18">
        <f ca="1">SUMIFS(OFFSET('BPC Data'!$F:$F,0,Summary!N$2),'BPC Data'!$E:$E,Summary!$D296,'BPC Data'!$B:$B,Summary!$C296)</f>
        <v>0</v>
      </c>
      <c r="O296" s="17">
        <f ca="1">SUMIFS(OFFSET('BPC Data'!$F:$F,0,Summary!O$2),'BPC Data'!$E:$E,Summary!$D296,'BPC Data'!$B:$B,Summary!$C296)</f>
        <v>0</v>
      </c>
      <c r="P296" s="18">
        <f ca="1">SUMIFS(OFFSET('BPC Data'!$F:$F,0,Summary!P$2),'BPC Data'!$E:$E,Summary!$D296,'BPC Data'!$B:$B,Summary!$C296)</f>
        <v>0</v>
      </c>
      <c r="Q296" s="17">
        <f ca="1">SUMIFS(OFFSET('BPC Data'!$F:$F,0,Summary!Q$2),'BPC Data'!$E:$E,Summary!$D296,'BPC Data'!$B:$B,Summary!$C296)</f>
        <v>0</v>
      </c>
      <c r="R296" s="18">
        <f ca="1">SUMIFS(OFFSET('BPC Data'!$F:$F,0,Summary!R$2),'BPC Data'!$E:$E,Summary!$D296,'BPC Data'!$B:$B,Summary!$C296)</f>
        <v>0</v>
      </c>
      <c r="S296" s="64">
        <f t="shared" ca="1" si="139"/>
        <v>0</v>
      </c>
      <c r="T296" s="65"/>
      <c r="U296"/>
      <c r="V296"/>
      <c r="W296"/>
      <c r="X296"/>
      <c r="Y296"/>
      <c r="Z296"/>
      <c r="AA296"/>
      <c r="AB296"/>
    </row>
    <row r="297" spans="1:28" s="15" customFormat="1" hidden="1" outlineLevel="1" x14ac:dyDescent="0.55000000000000004">
      <c r="A297" s="15">
        <f t="shared" ref="A297:A305" si="150">IF(AND(F297&lt;&gt;"",D297=""),A296+1,A296)</f>
        <v>27</v>
      </c>
      <c r="C297">
        <f>$F295</f>
        <v>0</v>
      </c>
      <c r="D297" s="3" t="str">
        <f t="shared" si="140"/>
        <v>A_BEDS_TOTAL - Total Available Beds</v>
      </c>
      <c r="F297" s="22" t="str">
        <f>_xll.EVDES(D297)</f>
        <v>#Error, no current connection.</v>
      </c>
      <c r="G297" s="17">
        <f ca="1">SUMIFS(OFFSET('BPC Data'!$F:$F,0,Summary!G$2),'BPC Data'!$E:$E,Summary!$D297,'BPC Data'!$B:$B,Summary!$C297)</f>
        <v>0</v>
      </c>
      <c r="H297" s="18">
        <f ca="1">SUMIFS(OFFSET('BPC Data'!$F:$F,0,Summary!H$2),'BPC Data'!$E:$E,Summary!$D297,'BPC Data'!$B:$B,Summary!$C297)</f>
        <v>0</v>
      </c>
      <c r="I297" s="17">
        <f ca="1">SUMIFS(OFFSET('BPC Data'!$F:$F,0,Summary!I$2),'BPC Data'!$E:$E,Summary!$D297,'BPC Data'!$B:$B,Summary!$C297)</f>
        <v>0</v>
      </c>
      <c r="J297" s="18">
        <f ca="1">SUMIFS(OFFSET('BPC Data'!$F:$F,0,Summary!J$2),'BPC Data'!$E:$E,Summary!$D297,'BPC Data'!$B:$B,Summary!$C297)</f>
        <v>0</v>
      </c>
      <c r="K297" s="17">
        <f ca="1">SUMIFS(OFFSET('BPC Data'!$F:$F,0,Summary!K$2),'BPC Data'!$E:$E,Summary!$D297,'BPC Data'!$B:$B,Summary!$C297)</f>
        <v>0</v>
      </c>
      <c r="L297" s="18">
        <f ca="1">SUMIFS(OFFSET('BPC Data'!$F:$F,0,Summary!L$2),'BPC Data'!$E:$E,Summary!$D297,'BPC Data'!$B:$B,Summary!$C297)</f>
        <v>0</v>
      </c>
      <c r="M297" s="17">
        <f ca="1">SUMIFS(OFFSET('BPC Data'!$F:$F,0,Summary!M$2),'BPC Data'!$E:$E,Summary!$D297,'BPC Data'!$B:$B,Summary!$C297)</f>
        <v>0</v>
      </c>
      <c r="N297" s="18">
        <f ca="1">SUMIFS(OFFSET('BPC Data'!$F:$F,0,Summary!N$2),'BPC Data'!$E:$E,Summary!$D297,'BPC Data'!$B:$B,Summary!$C297)</f>
        <v>0</v>
      </c>
      <c r="O297" s="17">
        <f ca="1">SUMIFS(OFFSET('BPC Data'!$F:$F,0,Summary!O$2),'BPC Data'!$E:$E,Summary!$D297,'BPC Data'!$B:$B,Summary!$C297)</f>
        <v>0</v>
      </c>
      <c r="P297" s="18">
        <f ca="1">SUMIFS(OFFSET('BPC Data'!$F:$F,0,Summary!P$2),'BPC Data'!$E:$E,Summary!$D297,'BPC Data'!$B:$B,Summary!$C297)</f>
        <v>0</v>
      </c>
      <c r="Q297" s="17">
        <f ca="1">SUMIFS(OFFSET('BPC Data'!$F:$F,0,Summary!Q$2),'BPC Data'!$E:$E,Summary!$D297,'BPC Data'!$B:$B,Summary!$C297)</f>
        <v>0</v>
      </c>
      <c r="R297" s="18">
        <f ca="1">SUMIFS(OFFSET('BPC Data'!$F:$F,0,Summary!R$2),'BPC Data'!$E:$E,Summary!$D297,'BPC Data'!$B:$B,Summary!$C297)</f>
        <v>0</v>
      </c>
      <c r="S297" s="64">
        <f t="shared" ca="1" si="139"/>
        <v>0</v>
      </c>
      <c r="T297" s="65"/>
      <c r="U297"/>
      <c r="V297"/>
      <c r="W297"/>
      <c r="X297"/>
      <c r="Y297"/>
      <c r="Z297"/>
      <c r="AA297"/>
      <c r="AB297"/>
    </row>
    <row r="298" spans="1:28" s="15" customFormat="1" hidden="1" outlineLevel="1" x14ac:dyDescent="0.55000000000000004">
      <c r="A298" s="15">
        <f t="shared" si="150"/>
        <v>27</v>
      </c>
      <c r="B298"/>
      <c r="C298">
        <f>$F295</f>
        <v>0</v>
      </c>
      <c r="D298" s="3" t="str">
        <f t="shared" si="140"/>
        <v>T_REVENUES - Total Tenant Revenues</v>
      </c>
      <c r="E298"/>
      <c r="F298" s="22" t="str">
        <f>_xll.EVDES(D298)</f>
        <v>#Error, no current connection.</v>
      </c>
      <c r="G298" s="17">
        <f ca="1">SUMIFS(OFFSET('BPC Data'!$F:$F,0,Summary!G$2),'BPC Data'!$E:$E,Summary!$D298,'BPC Data'!$B:$B,Summary!$C298)</f>
        <v>0</v>
      </c>
      <c r="H298" s="18">
        <f ca="1">SUMIFS(OFFSET('BPC Data'!$F:$F,0,Summary!H$2),'BPC Data'!$E:$E,Summary!$D298,'BPC Data'!$B:$B,Summary!$C298)</f>
        <v>0</v>
      </c>
      <c r="I298" s="17">
        <f ca="1">SUMIFS(OFFSET('BPC Data'!$F:$F,0,Summary!I$2),'BPC Data'!$E:$E,Summary!$D298,'BPC Data'!$B:$B,Summary!$C298)</f>
        <v>0</v>
      </c>
      <c r="J298" s="18">
        <f ca="1">SUMIFS(OFFSET('BPC Data'!$F:$F,0,Summary!J$2),'BPC Data'!$E:$E,Summary!$D298,'BPC Data'!$B:$B,Summary!$C298)</f>
        <v>0</v>
      </c>
      <c r="K298" s="17">
        <f ca="1">SUMIFS(OFFSET('BPC Data'!$F:$F,0,Summary!K$2),'BPC Data'!$E:$E,Summary!$D298,'BPC Data'!$B:$B,Summary!$C298)</f>
        <v>0</v>
      </c>
      <c r="L298" s="18">
        <f ca="1">SUMIFS(OFFSET('BPC Data'!$F:$F,0,Summary!L$2),'BPC Data'!$E:$E,Summary!$D298,'BPC Data'!$B:$B,Summary!$C298)</f>
        <v>0</v>
      </c>
      <c r="M298" s="17">
        <f ca="1">SUMIFS(OFFSET('BPC Data'!$F:$F,0,Summary!M$2),'BPC Data'!$E:$E,Summary!$D298,'BPC Data'!$B:$B,Summary!$C298)</f>
        <v>0</v>
      </c>
      <c r="N298" s="18">
        <f ca="1">SUMIFS(OFFSET('BPC Data'!$F:$F,0,Summary!N$2),'BPC Data'!$E:$E,Summary!$D298,'BPC Data'!$B:$B,Summary!$C298)</f>
        <v>0</v>
      </c>
      <c r="O298" s="17">
        <f ca="1">SUMIFS(OFFSET('BPC Data'!$F:$F,0,Summary!O$2),'BPC Data'!$E:$E,Summary!$D298,'BPC Data'!$B:$B,Summary!$C298)</f>
        <v>0</v>
      </c>
      <c r="P298" s="18">
        <f ca="1">SUMIFS(OFFSET('BPC Data'!$F:$F,0,Summary!P$2),'BPC Data'!$E:$E,Summary!$D298,'BPC Data'!$B:$B,Summary!$C298)</f>
        <v>0</v>
      </c>
      <c r="Q298" s="17">
        <f ca="1">SUMIFS(OFFSET('BPC Data'!$F:$F,0,Summary!Q$2),'BPC Data'!$E:$E,Summary!$D298,'BPC Data'!$B:$B,Summary!$C298)</f>
        <v>0</v>
      </c>
      <c r="R298" s="18">
        <f ca="1">SUMIFS(OFFSET('BPC Data'!$F:$F,0,Summary!R$2),'BPC Data'!$E:$E,Summary!$D298,'BPC Data'!$B:$B,Summary!$C298)</f>
        <v>0</v>
      </c>
      <c r="S298" s="64">
        <f t="shared" ca="1" si="139"/>
        <v>0</v>
      </c>
      <c r="T298" s="65"/>
      <c r="U298"/>
      <c r="V298"/>
      <c r="W298"/>
      <c r="X298"/>
      <c r="Y298"/>
      <c r="Z298"/>
      <c r="AA298"/>
      <c r="AB298"/>
    </row>
    <row r="299" spans="1:28" s="15" customFormat="1" hidden="1" outlineLevel="1" x14ac:dyDescent="0.55000000000000004">
      <c r="A299" s="15">
        <f t="shared" si="150"/>
        <v>27</v>
      </c>
      <c r="B299"/>
      <c r="C299">
        <f>$F295</f>
        <v>0</v>
      </c>
      <c r="D299" s="3" t="str">
        <f t="shared" si="140"/>
        <v>T_OPEX - Tenant Operating Expenses</v>
      </c>
      <c r="E299"/>
      <c r="F299" s="22" t="str">
        <f>_xll.EVDES(D299)</f>
        <v>#Error, no current connection.</v>
      </c>
      <c r="G299" s="17">
        <f ca="1">SUMIFS(OFFSET('BPC Data'!$F:$F,0,Summary!G$2),'BPC Data'!$E:$E,Summary!$D299,'BPC Data'!$B:$B,Summary!$C299)</f>
        <v>0</v>
      </c>
      <c r="H299" s="18">
        <f ca="1">SUMIFS(OFFSET('BPC Data'!$F:$F,0,Summary!H$2),'BPC Data'!$E:$E,Summary!$D299,'BPC Data'!$B:$B,Summary!$C299)</f>
        <v>0</v>
      </c>
      <c r="I299" s="17">
        <f ca="1">SUMIFS(OFFSET('BPC Data'!$F:$F,0,Summary!I$2),'BPC Data'!$E:$E,Summary!$D299,'BPC Data'!$B:$B,Summary!$C299)</f>
        <v>0</v>
      </c>
      <c r="J299" s="18">
        <f ca="1">SUMIFS(OFFSET('BPC Data'!$F:$F,0,Summary!J$2),'BPC Data'!$E:$E,Summary!$D299,'BPC Data'!$B:$B,Summary!$C299)</f>
        <v>0</v>
      </c>
      <c r="K299" s="17">
        <f ca="1">SUMIFS(OFFSET('BPC Data'!$F:$F,0,Summary!K$2),'BPC Data'!$E:$E,Summary!$D299,'BPC Data'!$B:$B,Summary!$C299)</f>
        <v>0</v>
      </c>
      <c r="L299" s="18">
        <f ca="1">SUMIFS(OFFSET('BPC Data'!$F:$F,0,Summary!L$2),'BPC Data'!$E:$E,Summary!$D299,'BPC Data'!$B:$B,Summary!$C299)</f>
        <v>0</v>
      </c>
      <c r="M299" s="17">
        <f ca="1">SUMIFS(OFFSET('BPC Data'!$F:$F,0,Summary!M$2),'BPC Data'!$E:$E,Summary!$D299,'BPC Data'!$B:$B,Summary!$C299)</f>
        <v>0</v>
      </c>
      <c r="N299" s="18">
        <f ca="1">SUMIFS(OFFSET('BPC Data'!$F:$F,0,Summary!N$2),'BPC Data'!$E:$E,Summary!$D299,'BPC Data'!$B:$B,Summary!$C299)</f>
        <v>0</v>
      </c>
      <c r="O299" s="17">
        <f ca="1">SUMIFS(OFFSET('BPC Data'!$F:$F,0,Summary!O$2),'BPC Data'!$E:$E,Summary!$D299,'BPC Data'!$B:$B,Summary!$C299)</f>
        <v>0</v>
      </c>
      <c r="P299" s="18">
        <f ca="1">SUMIFS(OFFSET('BPC Data'!$F:$F,0,Summary!P$2),'BPC Data'!$E:$E,Summary!$D299,'BPC Data'!$B:$B,Summary!$C299)</f>
        <v>0</v>
      </c>
      <c r="Q299" s="17">
        <f ca="1">SUMIFS(OFFSET('BPC Data'!$F:$F,0,Summary!Q$2),'BPC Data'!$E:$E,Summary!$D299,'BPC Data'!$B:$B,Summary!$C299)</f>
        <v>0</v>
      </c>
      <c r="R299" s="18">
        <f ca="1">SUMIFS(OFFSET('BPC Data'!$F:$F,0,Summary!R$2),'BPC Data'!$E:$E,Summary!$D299,'BPC Data'!$B:$B,Summary!$C299)</f>
        <v>0</v>
      </c>
      <c r="S299" s="64">
        <f t="shared" ca="1" si="139"/>
        <v>0</v>
      </c>
      <c r="T299" s="65"/>
      <c r="U299"/>
      <c r="V299"/>
      <c r="W299"/>
      <c r="X299"/>
      <c r="Y299"/>
      <c r="Z299"/>
      <c r="AA299"/>
      <c r="AB299"/>
    </row>
    <row r="300" spans="1:28" s="15" customFormat="1" hidden="1" outlineLevel="1" x14ac:dyDescent="0.55000000000000004">
      <c r="A300" s="15">
        <f t="shared" si="150"/>
        <v>27</v>
      </c>
      <c r="B300"/>
      <c r="C300">
        <f>$F295</f>
        <v>0</v>
      </c>
      <c r="D300" s="3" t="str">
        <f t="shared" si="140"/>
        <v>T_BAD_DEBT - Tenant Bad Debt Expense</v>
      </c>
      <c r="E300"/>
      <c r="F300" s="22" t="str">
        <f>_xll.EVDES(D300)</f>
        <v>#Error, no current connection.</v>
      </c>
      <c r="G300" s="17">
        <f ca="1">SUMIFS(OFFSET('BPC Data'!$F:$F,0,Summary!G$2),'BPC Data'!$E:$E,Summary!$D300,'BPC Data'!$B:$B,Summary!$C300)</f>
        <v>0</v>
      </c>
      <c r="H300" s="18">
        <f ca="1">SUMIFS(OFFSET('BPC Data'!$F:$F,0,Summary!H$2),'BPC Data'!$E:$E,Summary!$D300,'BPC Data'!$B:$B,Summary!$C300)</f>
        <v>0</v>
      </c>
      <c r="I300" s="17">
        <f ca="1">SUMIFS(OFFSET('BPC Data'!$F:$F,0,Summary!I$2),'BPC Data'!$E:$E,Summary!$D300,'BPC Data'!$B:$B,Summary!$C300)</f>
        <v>0</v>
      </c>
      <c r="J300" s="18">
        <f ca="1">SUMIFS(OFFSET('BPC Data'!$F:$F,0,Summary!J$2),'BPC Data'!$E:$E,Summary!$D300,'BPC Data'!$B:$B,Summary!$C300)</f>
        <v>0</v>
      </c>
      <c r="K300" s="17">
        <f ca="1">SUMIFS(OFFSET('BPC Data'!$F:$F,0,Summary!K$2),'BPC Data'!$E:$E,Summary!$D300,'BPC Data'!$B:$B,Summary!$C300)</f>
        <v>0</v>
      </c>
      <c r="L300" s="18">
        <f ca="1">SUMIFS(OFFSET('BPC Data'!$F:$F,0,Summary!L$2),'BPC Data'!$E:$E,Summary!$D300,'BPC Data'!$B:$B,Summary!$C300)</f>
        <v>0</v>
      </c>
      <c r="M300" s="17">
        <f ca="1">SUMIFS(OFFSET('BPC Data'!$F:$F,0,Summary!M$2),'BPC Data'!$E:$E,Summary!$D300,'BPC Data'!$B:$B,Summary!$C300)</f>
        <v>0</v>
      </c>
      <c r="N300" s="18">
        <f ca="1">SUMIFS(OFFSET('BPC Data'!$F:$F,0,Summary!N$2),'BPC Data'!$E:$E,Summary!$D300,'BPC Data'!$B:$B,Summary!$C300)</f>
        <v>0</v>
      </c>
      <c r="O300" s="17">
        <f ca="1">SUMIFS(OFFSET('BPC Data'!$F:$F,0,Summary!O$2),'BPC Data'!$E:$E,Summary!$D300,'BPC Data'!$B:$B,Summary!$C300)</f>
        <v>0</v>
      </c>
      <c r="P300" s="18">
        <f ca="1">SUMIFS(OFFSET('BPC Data'!$F:$F,0,Summary!P$2),'BPC Data'!$E:$E,Summary!$D300,'BPC Data'!$B:$B,Summary!$C300)</f>
        <v>0</v>
      </c>
      <c r="Q300" s="17">
        <f ca="1">SUMIFS(OFFSET('BPC Data'!$F:$F,0,Summary!Q$2),'BPC Data'!$E:$E,Summary!$D300,'BPC Data'!$B:$B,Summary!$C300)</f>
        <v>0</v>
      </c>
      <c r="R300" s="18">
        <f ca="1">SUMIFS(OFFSET('BPC Data'!$F:$F,0,Summary!R$2),'BPC Data'!$E:$E,Summary!$D300,'BPC Data'!$B:$B,Summary!$C300)</f>
        <v>0</v>
      </c>
      <c r="S300" s="64">
        <f t="shared" ca="1" si="139"/>
        <v>0</v>
      </c>
      <c r="T300" s="65"/>
      <c r="U300"/>
      <c r="V300"/>
      <c r="W300"/>
      <c r="X300"/>
      <c r="Y300"/>
      <c r="Z300"/>
      <c r="AA300"/>
      <c r="AB300"/>
    </row>
    <row r="301" spans="1:28" s="15" customFormat="1" hidden="1" outlineLevel="1" x14ac:dyDescent="0.55000000000000004">
      <c r="A301" s="15">
        <f t="shared" si="150"/>
        <v>27</v>
      </c>
      <c r="B301"/>
      <c r="C301">
        <f>$F295</f>
        <v>0</v>
      </c>
      <c r="D301" s="2" t="str">
        <f t="shared" si="140"/>
        <v>T_EBITDARM - EBITDARM</v>
      </c>
      <c r="E301"/>
      <c r="F301" s="22" t="str">
        <f>_xll.EVDES(D301)</f>
        <v>#Error, no current connection.</v>
      </c>
      <c r="G301" s="17">
        <f ca="1">SUMIFS(OFFSET('BPC Data'!$F:$F,0,Summary!G$2),'BPC Data'!$E:$E,Summary!$D301,'BPC Data'!$B:$B,Summary!$C301)</f>
        <v>0</v>
      </c>
      <c r="H301" s="18">
        <f ca="1">SUMIFS(OFFSET('BPC Data'!$F:$F,0,Summary!H$2),'BPC Data'!$E:$E,Summary!$D301,'BPC Data'!$B:$B,Summary!$C301)</f>
        <v>0</v>
      </c>
      <c r="I301" s="17">
        <f ca="1">SUMIFS(OFFSET('BPC Data'!$F:$F,0,Summary!I$2),'BPC Data'!$E:$E,Summary!$D301,'BPC Data'!$B:$B,Summary!$C301)</f>
        <v>0</v>
      </c>
      <c r="J301" s="18">
        <f ca="1">SUMIFS(OFFSET('BPC Data'!$F:$F,0,Summary!J$2),'BPC Data'!$E:$E,Summary!$D301,'BPC Data'!$B:$B,Summary!$C301)</f>
        <v>0</v>
      </c>
      <c r="K301" s="17">
        <f ca="1">SUMIFS(OFFSET('BPC Data'!$F:$F,0,Summary!K$2),'BPC Data'!$E:$E,Summary!$D301,'BPC Data'!$B:$B,Summary!$C301)</f>
        <v>0</v>
      </c>
      <c r="L301" s="18">
        <f ca="1">SUMIFS(OFFSET('BPC Data'!$F:$F,0,Summary!L$2),'BPC Data'!$E:$E,Summary!$D301,'BPC Data'!$B:$B,Summary!$C301)</f>
        <v>0</v>
      </c>
      <c r="M301" s="17">
        <f ca="1">SUMIFS(OFFSET('BPC Data'!$F:$F,0,Summary!M$2),'BPC Data'!$E:$E,Summary!$D301,'BPC Data'!$B:$B,Summary!$C301)</f>
        <v>0</v>
      </c>
      <c r="N301" s="18">
        <f ca="1">SUMIFS(OFFSET('BPC Data'!$F:$F,0,Summary!N$2),'BPC Data'!$E:$E,Summary!$D301,'BPC Data'!$B:$B,Summary!$C301)</f>
        <v>0</v>
      </c>
      <c r="O301" s="17">
        <f ca="1">SUMIFS(OFFSET('BPC Data'!$F:$F,0,Summary!O$2),'BPC Data'!$E:$E,Summary!$D301,'BPC Data'!$B:$B,Summary!$C301)</f>
        <v>0</v>
      </c>
      <c r="P301" s="18">
        <f ca="1">SUMIFS(OFFSET('BPC Data'!$F:$F,0,Summary!P$2),'BPC Data'!$E:$E,Summary!$D301,'BPC Data'!$B:$B,Summary!$C301)</f>
        <v>0</v>
      </c>
      <c r="Q301" s="17">
        <f ca="1">SUMIFS(OFFSET('BPC Data'!$F:$F,0,Summary!Q$2),'BPC Data'!$E:$E,Summary!$D301,'BPC Data'!$B:$B,Summary!$C301)</f>
        <v>0</v>
      </c>
      <c r="R301" s="18">
        <f ca="1">SUMIFS(OFFSET('BPC Data'!$F:$F,0,Summary!R$2),'BPC Data'!$E:$E,Summary!$D301,'BPC Data'!$B:$B,Summary!$C301)</f>
        <v>0</v>
      </c>
      <c r="S301" s="64">
        <f t="shared" ca="1" si="139"/>
        <v>0</v>
      </c>
      <c r="T301" s="65"/>
      <c r="U301"/>
      <c r="V301"/>
      <c r="W301"/>
      <c r="X301"/>
      <c r="Y301"/>
      <c r="Z301"/>
      <c r="AA301"/>
      <c r="AB301"/>
    </row>
    <row r="302" spans="1:28" s="15" customFormat="1" hidden="1" outlineLevel="1" x14ac:dyDescent="0.55000000000000004">
      <c r="A302" s="15">
        <f t="shared" si="150"/>
        <v>27</v>
      </c>
      <c r="B302"/>
      <c r="C302">
        <f>$F295</f>
        <v>0</v>
      </c>
      <c r="D302" s="2" t="str">
        <f t="shared" si="140"/>
        <v>T_MGMT_FEE - Tenant Management Fee - Actual</v>
      </c>
      <c r="E302"/>
      <c r="F302" s="22" t="str">
        <f>_xll.EVDES(D302)</f>
        <v>#Error, no current connection.</v>
      </c>
      <c r="G302" s="17">
        <f ca="1">SUMIFS(OFFSET('BPC Data'!$F:$F,0,Summary!G$2),'BPC Data'!$E:$E,Summary!$D302,'BPC Data'!$B:$B,Summary!$C302)</f>
        <v>0</v>
      </c>
      <c r="H302" s="18">
        <f ca="1">SUMIFS(OFFSET('BPC Data'!$F:$F,0,Summary!H$2),'BPC Data'!$E:$E,Summary!$D302,'BPC Data'!$B:$B,Summary!$C302)</f>
        <v>0</v>
      </c>
      <c r="I302" s="17">
        <f ca="1">SUMIFS(OFFSET('BPC Data'!$F:$F,0,Summary!I$2),'BPC Data'!$E:$E,Summary!$D302,'BPC Data'!$B:$B,Summary!$C302)</f>
        <v>0</v>
      </c>
      <c r="J302" s="18">
        <f ca="1">SUMIFS(OFFSET('BPC Data'!$F:$F,0,Summary!J$2),'BPC Data'!$E:$E,Summary!$D302,'BPC Data'!$B:$B,Summary!$C302)</f>
        <v>0</v>
      </c>
      <c r="K302" s="17">
        <f ca="1">SUMIFS(OFFSET('BPC Data'!$F:$F,0,Summary!K$2),'BPC Data'!$E:$E,Summary!$D302,'BPC Data'!$B:$B,Summary!$C302)</f>
        <v>0</v>
      </c>
      <c r="L302" s="18">
        <f ca="1">SUMIFS(OFFSET('BPC Data'!$F:$F,0,Summary!L$2),'BPC Data'!$E:$E,Summary!$D302,'BPC Data'!$B:$B,Summary!$C302)</f>
        <v>0</v>
      </c>
      <c r="M302" s="17">
        <f ca="1">SUMIFS(OFFSET('BPC Data'!$F:$F,0,Summary!M$2),'BPC Data'!$E:$E,Summary!$D302,'BPC Data'!$B:$B,Summary!$C302)</f>
        <v>0</v>
      </c>
      <c r="N302" s="18">
        <f ca="1">SUMIFS(OFFSET('BPC Data'!$F:$F,0,Summary!N$2),'BPC Data'!$E:$E,Summary!$D302,'BPC Data'!$B:$B,Summary!$C302)</f>
        <v>0</v>
      </c>
      <c r="O302" s="17">
        <f ca="1">SUMIFS(OFFSET('BPC Data'!$F:$F,0,Summary!O$2),'BPC Data'!$E:$E,Summary!$D302,'BPC Data'!$B:$B,Summary!$C302)</f>
        <v>0</v>
      </c>
      <c r="P302" s="18">
        <f ca="1">SUMIFS(OFFSET('BPC Data'!$F:$F,0,Summary!P$2),'BPC Data'!$E:$E,Summary!$D302,'BPC Data'!$B:$B,Summary!$C302)</f>
        <v>0</v>
      </c>
      <c r="Q302" s="17">
        <f ca="1">SUMIFS(OFFSET('BPC Data'!$F:$F,0,Summary!Q$2),'BPC Data'!$E:$E,Summary!$D302,'BPC Data'!$B:$B,Summary!$C302)</f>
        <v>0</v>
      </c>
      <c r="R302" s="18">
        <f ca="1">SUMIFS(OFFSET('BPC Data'!$F:$F,0,Summary!R$2),'BPC Data'!$E:$E,Summary!$D302,'BPC Data'!$B:$B,Summary!$C302)</f>
        <v>0</v>
      </c>
      <c r="S302" s="64">
        <f t="shared" ca="1" si="139"/>
        <v>0</v>
      </c>
      <c r="T302" s="65"/>
      <c r="U302"/>
      <c r="V302"/>
      <c r="W302"/>
      <c r="X302"/>
      <c r="Y302"/>
      <c r="Z302"/>
      <c r="AA302"/>
      <c r="AB302"/>
    </row>
    <row r="303" spans="1:28" s="15" customFormat="1" hidden="1" outlineLevel="1" x14ac:dyDescent="0.55000000000000004">
      <c r="A303" s="15">
        <f t="shared" si="150"/>
        <v>27</v>
      </c>
      <c r="B303"/>
      <c r="C303">
        <f>$F295</f>
        <v>0</v>
      </c>
      <c r="D303" s="1" t="str">
        <f t="shared" si="140"/>
        <v>T_EBITDAR - EBITDAR</v>
      </c>
      <c r="E303"/>
      <c r="F303" s="22" t="str">
        <f>_xll.EVDES(D303)</f>
        <v>#Error, no current connection.</v>
      </c>
      <c r="G303" s="17">
        <f ca="1">SUMIFS(OFFSET('BPC Data'!$F:$F,0,Summary!G$2),'BPC Data'!$E:$E,Summary!$D303,'BPC Data'!$B:$B,Summary!$C303)</f>
        <v>0</v>
      </c>
      <c r="H303" s="18">
        <f ca="1">SUMIFS(OFFSET('BPC Data'!$F:$F,0,Summary!H$2),'BPC Data'!$E:$E,Summary!$D303,'BPC Data'!$B:$B,Summary!$C303)</f>
        <v>0</v>
      </c>
      <c r="I303" s="17">
        <f ca="1">SUMIFS(OFFSET('BPC Data'!$F:$F,0,Summary!I$2),'BPC Data'!$E:$E,Summary!$D303,'BPC Data'!$B:$B,Summary!$C303)</f>
        <v>0</v>
      </c>
      <c r="J303" s="18">
        <f ca="1">SUMIFS(OFFSET('BPC Data'!$F:$F,0,Summary!J$2),'BPC Data'!$E:$E,Summary!$D303,'BPC Data'!$B:$B,Summary!$C303)</f>
        <v>0</v>
      </c>
      <c r="K303" s="17">
        <f ca="1">SUMIFS(OFFSET('BPC Data'!$F:$F,0,Summary!K$2),'BPC Data'!$E:$E,Summary!$D303,'BPC Data'!$B:$B,Summary!$C303)</f>
        <v>0</v>
      </c>
      <c r="L303" s="18">
        <f ca="1">SUMIFS(OFFSET('BPC Data'!$F:$F,0,Summary!L$2),'BPC Data'!$E:$E,Summary!$D303,'BPC Data'!$B:$B,Summary!$C303)</f>
        <v>0</v>
      </c>
      <c r="M303" s="17">
        <f ca="1">SUMIFS(OFFSET('BPC Data'!$F:$F,0,Summary!M$2),'BPC Data'!$E:$E,Summary!$D303,'BPC Data'!$B:$B,Summary!$C303)</f>
        <v>0</v>
      </c>
      <c r="N303" s="18">
        <f ca="1">SUMIFS(OFFSET('BPC Data'!$F:$F,0,Summary!N$2),'BPC Data'!$E:$E,Summary!$D303,'BPC Data'!$B:$B,Summary!$C303)</f>
        <v>0</v>
      </c>
      <c r="O303" s="17">
        <f ca="1">SUMIFS(OFFSET('BPC Data'!$F:$F,0,Summary!O$2),'BPC Data'!$E:$E,Summary!$D303,'BPC Data'!$B:$B,Summary!$C303)</f>
        <v>0</v>
      </c>
      <c r="P303" s="18">
        <f ca="1">SUMIFS(OFFSET('BPC Data'!$F:$F,0,Summary!P$2),'BPC Data'!$E:$E,Summary!$D303,'BPC Data'!$B:$B,Summary!$C303)</f>
        <v>0</v>
      </c>
      <c r="Q303" s="17">
        <f ca="1">SUMIFS(OFFSET('BPC Data'!$F:$F,0,Summary!Q$2),'BPC Data'!$E:$E,Summary!$D303,'BPC Data'!$B:$B,Summary!$C303)</f>
        <v>0</v>
      </c>
      <c r="R303" s="18">
        <f ca="1">SUMIFS(OFFSET('BPC Data'!$F:$F,0,Summary!R$2),'BPC Data'!$E:$E,Summary!$D303,'BPC Data'!$B:$B,Summary!$C303)</f>
        <v>0</v>
      </c>
      <c r="S303" s="64">
        <f t="shared" ca="1" si="139"/>
        <v>0</v>
      </c>
      <c r="T303" s="65"/>
      <c r="U303"/>
      <c r="V303"/>
      <c r="W303"/>
      <c r="X303"/>
      <c r="Y303"/>
      <c r="Z303"/>
      <c r="AA303"/>
      <c r="AB303"/>
    </row>
    <row r="304" spans="1:28" s="15" customFormat="1" hidden="1" outlineLevel="1" x14ac:dyDescent="0.55000000000000004">
      <c r="A304" s="15">
        <f t="shared" si="150"/>
        <v>27</v>
      </c>
      <c r="B304"/>
      <c r="C304">
        <f>$F295</f>
        <v>0</v>
      </c>
      <c r="D304" s="1" t="str">
        <f t="shared" si="140"/>
        <v>T_RENT_EXP - Tenant Rent Expense</v>
      </c>
      <c r="E304"/>
      <c r="F304" s="22" t="str">
        <f>_xll.EVDES(D304)</f>
        <v>#Error, no current connection.</v>
      </c>
      <c r="G304" s="17">
        <f ca="1">SUMIFS(OFFSET('BPC Data'!$F:$F,0,Summary!G$2),'BPC Data'!$E:$E,Summary!$D304,'BPC Data'!$B:$B,Summary!$C304)</f>
        <v>0</v>
      </c>
      <c r="H304" s="18">
        <f ca="1">SUMIFS(OFFSET('BPC Data'!$F:$F,0,Summary!H$2),'BPC Data'!$E:$E,Summary!$D304,'BPC Data'!$B:$B,Summary!$C304)</f>
        <v>0</v>
      </c>
      <c r="I304" s="17">
        <f ca="1">SUMIFS(OFFSET('BPC Data'!$F:$F,0,Summary!I$2),'BPC Data'!$E:$E,Summary!$D304,'BPC Data'!$B:$B,Summary!$C304)</f>
        <v>0</v>
      </c>
      <c r="J304" s="18">
        <f ca="1">SUMIFS(OFFSET('BPC Data'!$F:$F,0,Summary!J$2),'BPC Data'!$E:$E,Summary!$D304,'BPC Data'!$B:$B,Summary!$C304)</f>
        <v>0</v>
      </c>
      <c r="K304" s="17">
        <f ca="1">SUMIFS(OFFSET('BPC Data'!$F:$F,0,Summary!K$2),'BPC Data'!$E:$E,Summary!$D304,'BPC Data'!$B:$B,Summary!$C304)</f>
        <v>0</v>
      </c>
      <c r="L304" s="18">
        <f ca="1">SUMIFS(OFFSET('BPC Data'!$F:$F,0,Summary!L$2),'BPC Data'!$E:$E,Summary!$D304,'BPC Data'!$B:$B,Summary!$C304)</f>
        <v>0</v>
      </c>
      <c r="M304" s="17">
        <f ca="1">SUMIFS(OFFSET('BPC Data'!$F:$F,0,Summary!M$2),'BPC Data'!$E:$E,Summary!$D304,'BPC Data'!$B:$B,Summary!$C304)</f>
        <v>0</v>
      </c>
      <c r="N304" s="18">
        <f ca="1">SUMIFS(OFFSET('BPC Data'!$F:$F,0,Summary!N$2),'BPC Data'!$E:$E,Summary!$D304,'BPC Data'!$B:$B,Summary!$C304)</f>
        <v>0</v>
      </c>
      <c r="O304" s="17">
        <f ca="1">SUMIFS(OFFSET('BPC Data'!$F:$F,0,Summary!O$2),'BPC Data'!$E:$E,Summary!$D304,'BPC Data'!$B:$B,Summary!$C304)</f>
        <v>0</v>
      </c>
      <c r="P304" s="18">
        <f ca="1">SUMIFS(OFFSET('BPC Data'!$F:$F,0,Summary!P$2),'BPC Data'!$E:$E,Summary!$D304,'BPC Data'!$B:$B,Summary!$C304)</f>
        <v>0</v>
      </c>
      <c r="Q304" s="17">
        <f ca="1">SUMIFS(OFFSET('BPC Data'!$F:$F,0,Summary!Q$2),'BPC Data'!$E:$E,Summary!$D304,'BPC Data'!$B:$B,Summary!$C304)</f>
        <v>0</v>
      </c>
      <c r="R304" s="18">
        <f ca="1">SUMIFS(OFFSET('BPC Data'!$F:$F,0,Summary!R$2),'BPC Data'!$E:$E,Summary!$D304,'BPC Data'!$B:$B,Summary!$C304)</f>
        <v>0</v>
      </c>
      <c r="S304" s="64">
        <f t="shared" ca="1" si="139"/>
        <v>0</v>
      </c>
      <c r="T304" s="65"/>
      <c r="U304"/>
      <c r="V304"/>
      <c r="W304"/>
      <c r="X304"/>
      <c r="Y304"/>
      <c r="Z304"/>
      <c r="AA304"/>
      <c r="AB304"/>
    </row>
    <row r="305" spans="1:28" s="15" customFormat="1" hidden="1" outlineLevel="1" x14ac:dyDescent="0.55000000000000004">
      <c r="A305" s="15">
        <f t="shared" si="150"/>
        <v>27</v>
      </c>
      <c r="B305"/>
      <c r="C305"/>
      <c r="D305" s="1" t="str">
        <f t="shared" si="140"/>
        <v>x</v>
      </c>
      <c r="E305"/>
      <c r="F305" s="22" t="s">
        <v>0</v>
      </c>
      <c r="G305" s="12" t="e">
        <f t="shared" ref="G305:M305" ca="1" si="151">G303/G304</f>
        <v>#DIV/0!</v>
      </c>
      <c r="H305" s="4" t="e">
        <f t="shared" ca="1" si="151"/>
        <v>#DIV/0!</v>
      </c>
      <c r="I305" s="12" t="e">
        <f t="shared" ca="1" si="151"/>
        <v>#DIV/0!</v>
      </c>
      <c r="J305" s="4" t="e">
        <f t="shared" ca="1" si="151"/>
        <v>#DIV/0!</v>
      </c>
      <c r="K305" s="12" t="e">
        <f t="shared" ca="1" si="151"/>
        <v>#DIV/0!</v>
      </c>
      <c r="L305" s="4" t="e">
        <f t="shared" ca="1" si="151"/>
        <v>#DIV/0!</v>
      </c>
      <c r="M305" s="12" t="e">
        <f t="shared" ca="1" si="151"/>
        <v>#DIV/0!</v>
      </c>
      <c r="N305" s="4" t="e">
        <f t="shared" ref="N305:O305" ca="1" si="152">N303/N304</f>
        <v>#DIV/0!</v>
      </c>
      <c r="O305" s="12" t="e">
        <f t="shared" ca="1" si="152"/>
        <v>#DIV/0!</v>
      </c>
      <c r="P305" s="4" t="e">
        <f t="shared" ref="P305:Q305" ca="1" si="153">P303/P304</f>
        <v>#DIV/0!</v>
      </c>
      <c r="Q305" s="12" t="e">
        <f t="shared" ca="1" si="153"/>
        <v>#DIV/0!</v>
      </c>
      <c r="R305" s="4" t="e">
        <f t="shared" ref="R305" ca="1" si="154">R303/R304</f>
        <v>#DIV/0!</v>
      </c>
      <c r="S305" s="64" t="e">
        <f t="shared" ca="1" si="139"/>
        <v>#DIV/0!</v>
      </c>
      <c r="T305" s="65"/>
      <c r="U305"/>
      <c r="V305"/>
      <c r="W305"/>
      <c r="X305"/>
      <c r="Y305"/>
      <c r="Z305"/>
      <c r="AA305"/>
      <c r="AB305"/>
    </row>
    <row r="306" spans="1:28" s="15" customFormat="1" hidden="1" outlineLevel="1" x14ac:dyDescent="0.55000000000000004">
      <c r="A306" s="15">
        <f>IF(AND(D306&lt;&gt;"",C306=""),A305+1,A305)</f>
        <v>28</v>
      </c>
      <c r="B306" s="5"/>
      <c r="C306" s="5"/>
      <c r="D306" s="5" t="str">
        <f t="shared" si="140"/>
        <v>x</v>
      </c>
      <c r="E306" s="5"/>
      <c r="F306" s="21">
        <f>INDEX(PropertyList!$D:$D,MATCH(Summary!$A306,PropertyList!$C:$C,0))</f>
        <v>0</v>
      </c>
      <c r="G306" s="11"/>
      <c r="H306" s="5"/>
      <c r="I306" s="11"/>
      <c r="J306" s="5"/>
      <c r="K306" s="11"/>
      <c r="L306" s="5"/>
      <c r="M306" s="11"/>
      <c r="N306" s="5"/>
      <c r="O306" s="11"/>
      <c r="P306" s="5"/>
      <c r="Q306" s="11"/>
      <c r="R306" s="5"/>
      <c r="S306" s="64">
        <f t="shared" si="139"/>
        <v>0</v>
      </c>
      <c r="T306" s="65"/>
      <c r="U306"/>
      <c r="V306"/>
      <c r="W306"/>
      <c r="X306"/>
      <c r="Y306"/>
      <c r="Z306"/>
      <c r="AA306"/>
      <c r="AB306"/>
    </row>
    <row r="307" spans="1:28" s="15" customFormat="1" hidden="1" outlineLevel="1" x14ac:dyDescent="0.55000000000000004">
      <c r="A307" s="15">
        <f>IF(AND(F307&lt;&gt;"",D307=""),A306+1,A306)</f>
        <v>28</v>
      </c>
      <c r="C307">
        <f>$F306</f>
        <v>0</v>
      </c>
      <c r="D307" s="3" t="str">
        <f t="shared" si="140"/>
        <v>PAY_PAT_DAYS - Total Payor Patient Days</v>
      </c>
      <c r="F307" s="22" t="str">
        <f>_xll.EVDES(D307)</f>
        <v>#Error, no current connection.</v>
      </c>
      <c r="G307" s="17">
        <f ca="1">SUMIFS(OFFSET('BPC Data'!$F:$F,0,Summary!G$2),'BPC Data'!$E:$E,Summary!$D307,'BPC Data'!$B:$B,Summary!$C307)</f>
        <v>0</v>
      </c>
      <c r="H307" s="18">
        <f ca="1">SUMIFS(OFFSET('BPC Data'!$F:$F,0,Summary!H$2),'BPC Data'!$E:$E,Summary!$D307,'BPC Data'!$B:$B,Summary!$C307)</f>
        <v>0</v>
      </c>
      <c r="I307" s="17">
        <f ca="1">SUMIFS(OFFSET('BPC Data'!$F:$F,0,Summary!I$2),'BPC Data'!$E:$E,Summary!$D307,'BPC Data'!$B:$B,Summary!$C307)</f>
        <v>0</v>
      </c>
      <c r="J307" s="18">
        <f ca="1">SUMIFS(OFFSET('BPC Data'!$F:$F,0,Summary!J$2),'BPC Data'!$E:$E,Summary!$D307,'BPC Data'!$B:$B,Summary!$C307)</f>
        <v>0</v>
      </c>
      <c r="K307" s="17">
        <f ca="1">SUMIFS(OFFSET('BPC Data'!$F:$F,0,Summary!K$2),'BPC Data'!$E:$E,Summary!$D307,'BPC Data'!$B:$B,Summary!$C307)</f>
        <v>0</v>
      </c>
      <c r="L307" s="18">
        <f ca="1">SUMIFS(OFFSET('BPC Data'!$F:$F,0,Summary!L$2),'BPC Data'!$E:$E,Summary!$D307,'BPC Data'!$B:$B,Summary!$C307)</f>
        <v>0</v>
      </c>
      <c r="M307" s="17">
        <f ca="1">SUMIFS(OFFSET('BPC Data'!$F:$F,0,Summary!M$2),'BPC Data'!$E:$E,Summary!$D307,'BPC Data'!$B:$B,Summary!$C307)</f>
        <v>0</v>
      </c>
      <c r="N307" s="18">
        <f ca="1">SUMIFS(OFFSET('BPC Data'!$F:$F,0,Summary!N$2),'BPC Data'!$E:$E,Summary!$D307,'BPC Data'!$B:$B,Summary!$C307)</f>
        <v>0</v>
      </c>
      <c r="O307" s="17">
        <f ca="1">SUMIFS(OFFSET('BPC Data'!$F:$F,0,Summary!O$2),'BPC Data'!$E:$E,Summary!$D307,'BPC Data'!$B:$B,Summary!$C307)</f>
        <v>0</v>
      </c>
      <c r="P307" s="18">
        <f ca="1">SUMIFS(OFFSET('BPC Data'!$F:$F,0,Summary!P$2),'BPC Data'!$E:$E,Summary!$D307,'BPC Data'!$B:$B,Summary!$C307)</f>
        <v>0</v>
      </c>
      <c r="Q307" s="17">
        <f ca="1">SUMIFS(OFFSET('BPC Data'!$F:$F,0,Summary!Q$2),'BPC Data'!$E:$E,Summary!$D307,'BPC Data'!$B:$B,Summary!$C307)</f>
        <v>0</v>
      </c>
      <c r="R307" s="18">
        <f ca="1">SUMIFS(OFFSET('BPC Data'!$F:$F,0,Summary!R$2),'BPC Data'!$E:$E,Summary!$D307,'BPC Data'!$B:$B,Summary!$C307)</f>
        <v>0</v>
      </c>
      <c r="S307" s="64">
        <f t="shared" ca="1" si="139"/>
        <v>0</v>
      </c>
      <c r="T307" s="65"/>
      <c r="U307"/>
      <c r="V307"/>
      <c r="W307"/>
      <c r="X307"/>
      <c r="Y307"/>
      <c r="Z307"/>
      <c r="AA307"/>
      <c r="AB307"/>
    </row>
    <row r="308" spans="1:28" s="15" customFormat="1" hidden="1" outlineLevel="1" x14ac:dyDescent="0.55000000000000004">
      <c r="A308" s="15">
        <f t="shared" ref="A308:A316" si="155">IF(AND(F308&lt;&gt;"",D308=""),A307+1,A307)</f>
        <v>28</v>
      </c>
      <c r="C308">
        <f>$F306</f>
        <v>0</v>
      </c>
      <c r="D308" s="3" t="str">
        <f t="shared" si="140"/>
        <v>A_BEDS_TOTAL - Total Available Beds</v>
      </c>
      <c r="F308" s="22" t="str">
        <f>_xll.EVDES(D308)</f>
        <v>#Error, no current connection.</v>
      </c>
      <c r="G308" s="17">
        <f ca="1">SUMIFS(OFFSET('BPC Data'!$F:$F,0,Summary!G$2),'BPC Data'!$E:$E,Summary!$D308,'BPC Data'!$B:$B,Summary!$C308)</f>
        <v>0</v>
      </c>
      <c r="H308" s="18">
        <f ca="1">SUMIFS(OFFSET('BPC Data'!$F:$F,0,Summary!H$2),'BPC Data'!$E:$E,Summary!$D308,'BPC Data'!$B:$B,Summary!$C308)</f>
        <v>0</v>
      </c>
      <c r="I308" s="17">
        <f ca="1">SUMIFS(OFFSET('BPC Data'!$F:$F,0,Summary!I$2),'BPC Data'!$E:$E,Summary!$D308,'BPC Data'!$B:$B,Summary!$C308)</f>
        <v>0</v>
      </c>
      <c r="J308" s="18">
        <f ca="1">SUMIFS(OFFSET('BPC Data'!$F:$F,0,Summary!J$2),'BPC Data'!$E:$E,Summary!$D308,'BPC Data'!$B:$B,Summary!$C308)</f>
        <v>0</v>
      </c>
      <c r="K308" s="17">
        <f ca="1">SUMIFS(OFFSET('BPC Data'!$F:$F,0,Summary!K$2),'BPC Data'!$E:$E,Summary!$D308,'BPC Data'!$B:$B,Summary!$C308)</f>
        <v>0</v>
      </c>
      <c r="L308" s="18">
        <f ca="1">SUMIFS(OFFSET('BPC Data'!$F:$F,0,Summary!L$2),'BPC Data'!$E:$E,Summary!$D308,'BPC Data'!$B:$B,Summary!$C308)</f>
        <v>0</v>
      </c>
      <c r="M308" s="17">
        <f ca="1">SUMIFS(OFFSET('BPC Data'!$F:$F,0,Summary!M$2),'BPC Data'!$E:$E,Summary!$D308,'BPC Data'!$B:$B,Summary!$C308)</f>
        <v>0</v>
      </c>
      <c r="N308" s="18">
        <f ca="1">SUMIFS(OFFSET('BPC Data'!$F:$F,0,Summary!N$2),'BPC Data'!$E:$E,Summary!$D308,'BPC Data'!$B:$B,Summary!$C308)</f>
        <v>0</v>
      </c>
      <c r="O308" s="17">
        <f ca="1">SUMIFS(OFFSET('BPC Data'!$F:$F,0,Summary!O$2),'BPC Data'!$E:$E,Summary!$D308,'BPC Data'!$B:$B,Summary!$C308)</f>
        <v>0</v>
      </c>
      <c r="P308" s="18">
        <f ca="1">SUMIFS(OFFSET('BPC Data'!$F:$F,0,Summary!P$2),'BPC Data'!$E:$E,Summary!$D308,'BPC Data'!$B:$B,Summary!$C308)</f>
        <v>0</v>
      </c>
      <c r="Q308" s="17">
        <f ca="1">SUMIFS(OFFSET('BPC Data'!$F:$F,0,Summary!Q$2),'BPC Data'!$E:$E,Summary!$D308,'BPC Data'!$B:$B,Summary!$C308)</f>
        <v>0</v>
      </c>
      <c r="R308" s="18">
        <f ca="1">SUMIFS(OFFSET('BPC Data'!$F:$F,0,Summary!R$2),'BPC Data'!$E:$E,Summary!$D308,'BPC Data'!$B:$B,Summary!$C308)</f>
        <v>0</v>
      </c>
      <c r="S308" s="64">
        <f t="shared" ca="1" si="139"/>
        <v>0</v>
      </c>
      <c r="T308" s="65"/>
      <c r="U308"/>
      <c r="V308"/>
      <c r="W308"/>
      <c r="X308"/>
      <c r="Y308"/>
      <c r="Z308"/>
      <c r="AA308"/>
      <c r="AB308"/>
    </row>
    <row r="309" spans="1:28" s="15" customFormat="1" hidden="1" outlineLevel="1" x14ac:dyDescent="0.55000000000000004">
      <c r="A309" s="15">
        <f t="shared" si="155"/>
        <v>28</v>
      </c>
      <c r="B309"/>
      <c r="C309">
        <f>$F306</f>
        <v>0</v>
      </c>
      <c r="D309" s="3" t="str">
        <f t="shared" si="140"/>
        <v>T_REVENUES - Total Tenant Revenues</v>
      </c>
      <c r="E309"/>
      <c r="F309" s="22" t="str">
        <f>_xll.EVDES(D309)</f>
        <v>#Error, no current connection.</v>
      </c>
      <c r="G309" s="17">
        <f ca="1">SUMIFS(OFFSET('BPC Data'!$F:$F,0,Summary!G$2),'BPC Data'!$E:$E,Summary!$D309,'BPC Data'!$B:$B,Summary!$C309)</f>
        <v>0</v>
      </c>
      <c r="H309" s="18">
        <f ca="1">SUMIFS(OFFSET('BPC Data'!$F:$F,0,Summary!H$2),'BPC Data'!$E:$E,Summary!$D309,'BPC Data'!$B:$B,Summary!$C309)</f>
        <v>0</v>
      </c>
      <c r="I309" s="17">
        <f ca="1">SUMIFS(OFFSET('BPC Data'!$F:$F,0,Summary!I$2),'BPC Data'!$E:$E,Summary!$D309,'BPC Data'!$B:$B,Summary!$C309)</f>
        <v>0</v>
      </c>
      <c r="J309" s="18">
        <f ca="1">SUMIFS(OFFSET('BPC Data'!$F:$F,0,Summary!J$2),'BPC Data'!$E:$E,Summary!$D309,'BPC Data'!$B:$B,Summary!$C309)</f>
        <v>0</v>
      </c>
      <c r="K309" s="17">
        <f ca="1">SUMIFS(OFFSET('BPC Data'!$F:$F,0,Summary!K$2),'BPC Data'!$E:$E,Summary!$D309,'BPC Data'!$B:$B,Summary!$C309)</f>
        <v>0</v>
      </c>
      <c r="L309" s="18">
        <f ca="1">SUMIFS(OFFSET('BPC Data'!$F:$F,0,Summary!L$2),'BPC Data'!$E:$E,Summary!$D309,'BPC Data'!$B:$B,Summary!$C309)</f>
        <v>0</v>
      </c>
      <c r="M309" s="17">
        <f ca="1">SUMIFS(OFFSET('BPC Data'!$F:$F,0,Summary!M$2),'BPC Data'!$E:$E,Summary!$D309,'BPC Data'!$B:$B,Summary!$C309)</f>
        <v>0</v>
      </c>
      <c r="N309" s="18">
        <f ca="1">SUMIFS(OFFSET('BPC Data'!$F:$F,0,Summary!N$2),'BPC Data'!$E:$E,Summary!$D309,'BPC Data'!$B:$B,Summary!$C309)</f>
        <v>0</v>
      </c>
      <c r="O309" s="17">
        <f ca="1">SUMIFS(OFFSET('BPC Data'!$F:$F,0,Summary!O$2),'BPC Data'!$E:$E,Summary!$D309,'BPC Data'!$B:$B,Summary!$C309)</f>
        <v>0</v>
      </c>
      <c r="P309" s="18">
        <f ca="1">SUMIFS(OFFSET('BPC Data'!$F:$F,0,Summary!P$2),'BPC Data'!$E:$E,Summary!$D309,'BPC Data'!$B:$B,Summary!$C309)</f>
        <v>0</v>
      </c>
      <c r="Q309" s="17">
        <f ca="1">SUMIFS(OFFSET('BPC Data'!$F:$F,0,Summary!Q$2),'BPC Data'!$E:$E,Summary!$D309,'BPC Data'!$B:$B,Summary!$C309)</f>
        <v>0</v>
      </c>
      <c r="R309" s="18">
        <f ca="1">SUMIFS(OFFSET('BPC Data'!$F:$F,0,Summary!R$2),'BPC Data'!$E:$E,Summary!$D309,'BPC Data'!$B:$B,Summary!$C309)</f>
        <v>0</v>
      </c>
      <c r="S309" s="64">
        <f t="shared" ca="1" si="139"/>
        <v>0</v>
      </c>
      <c r="T309" s="65"/>
      <c r="U309"/>
      <c r="V309"/>
      <c r="W309"/>
      <c r="X309"/>
      <c r="Y309"/>
      <c r="Z309"/>
      <c r="AA309"/>
      <c r="AB309"/>
    </row>
    <row r="310" spans="1:28" s="15" customFormat="1" hidden="1" outlineLevel="1" x14ac:dyDescent="0.55000000000000004">
      <c r="A310" s="15">
        <f t="shared" si="155"/>
        <v>28</v>
      </c>
      <c r="B310"/>
      <c r="C310">
        <f>$F306</f>
        <v>0</v>
      </c>
      <c r="D310" s="3" t="str">
        <f t="shared" si="140"/>
        <v>T_OPEX - Tenant Operating Expenses</v>
      </c>
      <c r="E310"/>
      <c r="F310" s="22" t="str">
        <f>_xll.EVDES(D310)</f>
        <v>#Error, no current connection.</v>
      </c>
      <c r="G310" s="17">
        <f ca="1">SUMIFS(OFFSET('BPC Data'!$F:$F,0,Summary!G$2),'BPC Data'!$E:$E,Summary!$D310,'BPC Data'!$B:$B,Summary!$C310)</f>
        <v>0</v>
      </c>
      <c r="H310" s="18">
        <f ca="1">SUMIFS(OFFSET('BPC Data'!$F:$F,0,Summary!H$2),'BPC Data'!$E:$E,Summary!$D310,'BPC Data'!$B:$B,Summary!$C310)</f>
        <v>0</v>
      </c>
      <c r="I310" s="17">
        <f ca="1">SUMIFS(OFFSET('BPC Data'!$F:$F,0,Summary!I$2),'BPC Data'!$E:$E,Summary!$D310,'BPC Data'!$B:$B,Summary!$C310)</f>
        <v>0</v>
      </c>
      <c r="J310" s="18">
        <f ca="1">SUMIFS(OFFSET('BPC Data'!$F:$F,0,Summary!J$2),'BPC Data'!$E:$E,Summary!$D310,'BPC Data'!$B:$B,Summary!$C310)</f>
        <v>0</v>
      </c>
      <c r="K310" s="17">
        <f ca="1">SUMIFS(OFFSET('BPC Data'!$F:$F,0,Summary!K$2),'BPC Data'!$E:$E,Summary!$D310,'BPC Data'!$B:$B,Summary!$C310)</f>
        <v>0</v>
      </c>
      <c r="L310" s="18">
        <f ca="1">SUMIFS(OFFSET('BPC Data'!$F:$F,0,Summary!L$2),'BPC Data'!$E:$E,Summary!$D310,'BPC Data'!$B:$B,Summary!$C310)</f>
        <v>0</v>
      </c>
      <c r="M310" s="17">
        <f ca="1">SUMIFS(OFFSET('BPC Data'!$F:$F,0,Summary!M$2),'BPC Data'!$E:$E,Summary!$D310,'BPC Data'!$B:$B,Summary!$C310)</f>
        <v>0</v>
      </c>
      <c r="N310" s="18">
        <f ca="1">SUMIFS(OFFSET('BPC Data'!$F:$F,0,Summary!N$2),'BPC Data'!$E:$E,Summary!$D310,'BPC Data'!$B:$B,Summary!$C310)</f>
        <v>0</v>
      </c>
      <c r="O310" s="17">
        <f ca="1">SUMIFS(OFFSET('BPC Data'!$F:$F,0,Summary!O$2),'BPC Data'!$E:$E,Summary!$D310,'BPC Data'!$B:$B,Summary!$C310)</f>
        <v>0</v>
      </c>
      <c r="P310" s="18">
        <f ca="1">SUMIFS(OFFSET('BPC Data'!$F:$F,0,Summary!P$2),'BPC Data'!$E:$E,Summary!$D310,'BPC Data'!$B:$B,Summary!$C310)</f>
        <v>0</v>
      </c>
      <c r="Q310" s="17">
        <f ca="1">SUMIFS(OFFSET('BPC Data'!$F:$F,0,Summary!Q$2),'BPC Data'!$E:$E,Summary!$D310,'BPC Data'!$B:$B,Summary!$C310)</f>
        <v>0</v>
      </c>
      <c r="R310" s="18">
        <f ca="1">SUMIFS(OFFSET('BPC Data'!$F:$F,0,Summary!R$2),'BPC Data'!$E:$E,Summary!$D310,'BPC Data'!$B:$B,Summary!$C310)</f>
        <v>0</v>
      </c>
      <c r="S310" s="64">
        <f t="shared" ca="1" si="139"/>
        <v>0</v>
      </c>
      <c r="T310" s="65"/>
      <c r="U310"/>
      <c r="V310"/>
      <c r="W310"/>
      <c r="X310"/>
      <c r="Y310"/>
      <c r="Z310"/>
      <c r="AA310"/>
      <c r="AB310"/>
    </row>
    <row r="311" spans="1:28" s="15" customFormat="1" hidden="1" outlineLevel="1" x14ac:dyDescent="0.55000000000000004">
      <c r="A311" s="15">
        <f t="shared" si="155"/>
        <v>28</v>
      </c>
      <c r="B311"/>
      <c r="C311">
        <f>$F306</f>
        <v>0</v>
      </c>
      <c r="D311" s="3" t="str">
        <f t="shared" si="140"/>
        <v>T_BAD_DEBT - Tenant Bad Debt Expense</v>
      </c>
      <c r="E311"/>
      <c r="F311" s="22" t="str">
        <f>_xll.EVDES(D311)</f>
        <v>#Error, no current connection.</v>
      </c>
      <c r="G311" s="17">
        <f ca="1">SUMIFS(OFFSET('BPC Data'!$F:$F,0,Summary!G$2),'BPC Data'!$E:$E,Summary!$D311,'BPC Data'!$B:$B,Summary!$C311)</f>
        <v>0</v>
      </c>
      <c r="H311" s="18">
        <f ca="1">SUMIFS(OFFSET('BPC Data'!$F:$F,0,Summary!H$2),'BPC Data'!$E:$E,Summary!$D311,'BPC Data'!$B:$B,Summary!$C311)</f>
        <v>0</v>
      </c>
      <c r="I311" s="17">
        <f ca="1">SUMIFS(OFFSET('BPC Data'!$F:$F,0,Summary!I$2),'BPC Data'!$E:$E,Summary!$D311,'BPC Data'!$B:$B,Summary!$C311)</f>
        <v>0</v>
      </c>
      <c r="J311" s="18">
        <f ca="1">SUMIFS(OFFSET('BPC Data'!$F:$F,0,Summary!J$2),'BPC Data'!$E:$E,Summary!$D311,'BPC Data'!$B:$B,Summary!$C311)</f>
        <v>0</v>
      </c>
      <c r="K311" s="17">
        <f ca="1">SUMIFS(OFFSET('BPC Data'!$F:$F,0,Summary!K$2),'BPC Data'!$E:$E,Summary!$D311,'BPC Data'!$B:$B,Summary!$C311)</f>
        <v>0</v>
      </c>
      <c r="L311" s="18">
        <f ca="1">SUMIFS(OFFSET('BPC Data'!$F:$F,0,Summary!L$2),'BPC Data'!$E:$E,Summary!$D311,'BPC Data'!$B:$B,Summary!$C311)</f>
        <v>0</v>
      </c>
      <c r="M311" s="17">
        <f ca="1">SUMIFS(OFFSET('BPC Data'!$F:$F,0,Summary!M$2),'BPC Data'!$E:$E,Summary!$D311,'BPC Data'!$B:$B,Summary!$C311)</f>
        <v>0</v>
      </c>
      <c r="N311" s="18">
        <f ca="1">SUMIFS(OFFSET('BPC Data'!$F:$F,0,Summary!N$2),'BPC Data'!$E:$E,Summary!$D311,'BPC Data'!$B:$B,Summary!$C311)</f>
        <v>0</v>
      </c>
      <c r="O311" s="17">
        <f ca="1">SUMIFS(OFFSET('BPC Data'!$F:$F,0,Summary!O$2),'BPC Data'!$E:$E,Summary!$D311,'BPC Data'!$B:$B,Summary!$C311)</f>
        <v>0</v>
      </c>
      <c r="P311" s="18">
        <f ca="1">SUMIFS(OFFSET('BPC Data'!$F:$F,0,Summary!P$2),'BPC Data'!$E:$E,Summary!$D311,'BPC Data'!$B:$B,Summary!$C311)</f>
        <v>0</v>
      </c>
      <c r="Q311" s="17">
        <f ca="1">SUMIFS(OFFSET('BPC Data'!$F:$F,0,Summary!Q$2),'BPC Data'!$E:$E,Summary!$D311,'BPC Data'!$B:$B,Summary!$C311)</f>
        <v>0</v>
      </c>
      <c r="R311" s="18">
        <f ca="1">SUMIFS(OFFSET('BPC Data'!$F:$F,0,Summary!R$2),'BPC Data'!$E:$E,Summary!$D311,'BPC Data'!$B:$B,Summary!$C311)</f>
        <v>0</v>
      </c>
      <c r="S311" s="64">
        <f t="shared" ca="1" si="139"/>
        <v>0</v>
      </c>
      <c r="T311" s="65"/>
      <c r="U311"/>
      <c r="V311"/>
      <c r="W311"/>
      <c r="X311"/>
      <c r="Y311"/>
      <c r="Z311"/>
      <c r="AA311"/>
      <c r="AB311"/>
    </row>
    <row r="312" spans="1:28" s="15" customFormat="1" hidden="1" outlineLevel="1" x14ac:dyDescent="0.55000000000000004">
      <c r="A312" s="15">
        <f t="shared" si="155"/>
        <v>28</v>
      </c>
      <c r="B312"/>
      <c r="C312">
        <f>$F306</f>
        <v>0</v>
      </c>
      <c r="D312" s="2" t="str">
        <f t="shared" si="140"/>
        <v>T_EBITDARM - EBITDARM</v>
      </c>
      <c r="E312"/>
      <c r="F312" s="22" t="str">
        <f>_xll.EVDES(D312)</f>
        <v>#Error, no current connection.</v>
      </c>
      <c r="G312" s="17">
        <f ca="1">SUMIFS(OFFSET('BPC Data'!$F:$F,0,Summary!G$2),'BPC Data'!$E:$E,Summary!$D312,'BPC Data'!$B:$B,Summary!$C312)</f>
        <v>0</v>
      </c>
      <c r="H312" s="18">
        <f ca="1">SUMIFS(OFFSET('BPC Data'!$F:$F,0,Summary!H$2),'BPC Data'!$E:$E,Summary!$D312,'BPC Data'!$B:$B,Summary!$C312)</f>
        <v>0</v>
      </c>
      <c r="I312" s="17">
        <f ca="1">SUMIFS(OFFSET('BPC Data'!$F:$F,0,Summary!I$2),'BPC Data'!$E:$E,Summary!$D312,'BPC Data'!$B:$B,Summary!$C312)</f>
        <v>0</v>
      </c>
      <c r="J312" s="18">
        <f ca="1">SUMIFS(OFFSET('BPC Data'!$F:$F,0,Summary!J$2),'BPC Data'!$E:$E,Summary!$D312,'BPC Data'!$B:$B,Summary!$C312)</f>
        <v>0</v>
      </c>
      <c r="K312" s="17">
        <f ca="1">SUMIFS(OFFSET('BPC Data'!$F:$F,0,Summary!K$2),'BPC Data'!$E:$E,Summary!$D312,'BPC Data'!$B:$B,Summary!$C312)</f>
        <v>0</v>
      </c>
      <c r="L312" s="18">
        <f ca="1">SUMIFS(OFFSET('BPC Data'!$F:$F,0,Summary!L$2),'BPC Data'!$E:$E,Summary!$D312,'BPC Data'!$B:$B,Summary!$C312)</f>
        <v>0</v>
      </c>
      <c r="M312" s="17">
        <f ca="1">SUMIFS(OFFSET('BPC Data'!$F:$F,0,Summary!M$2),'BPC Data'!$E:$E,Summary!$D312,'BPC Data'!$B:$B,Summary!$C312)</f>
        <v>0</v>
      </c>
      <c r="N312" s="18">
        <f ca="1">SUMIFS(OFFSET('BPC Data'!$F:$F,0,Summary!N$2),'BPC Data'!$E:$E,Summary!$D312,'BPC Data'!$B:$B,Summary!$C312)</f>
        <v>0</v>
      </c>
      <c r="O312" s="17">
        <f ca="1">SUMIFS(OFFSET('BPC Data'!$F:$F,0,Summary!O$2),'BPC Data'!$E:$E,Summary!$D312,'BPC Data'!$B:$B,Summary!$C312)</f>
        <v>0</v>
      </c>
      <c r="P312" s="18">
        <f ca="1">SUMIFS(OFFSET('BPC Data'!$F:$F,0,Summary!P$2),'BPC Data'!$E:$E,Summary!$D312,'BPC Data'!$B:$B,Summary!$C312)</f>
        <v>0</v>
      </c>
      <c r="Q312" s="17">
        <f ca="1">SUMIFS(OFFSET('BPC Data'!$F:$F,0,Summary!Q$2),'BPC Data'!$E:$E,Summary!$D312,'BPC Data'!$B:$B,Summary!$C312)</f>
        <v>0</v>
      </c>
      <c r="R312" s="18">
        <f ca="1">SUMIFS(OFFSET('BPC Data'!$F:$F,0,Summary!R$2),'BPC Data'!$E:$E,Summary!$D312,'BPC Data'!$B:$B,Summary!$C312)</f>
        <v>0</v>
      </c>
      <c r="S312" s="64">
        <f t="shared" ca="1" si="139"/>
        <v>0</v>
      </c>
      <c r="T312" s="65"/>
      <c r="U312"/>
      <c r="V312"/>
      <c r="W312"/>
      <c r="X312"/>
      <c r="Y312"/>
      <c r="Z312"/>
      <c r="AA312"/>
      <c r="AB312"/>
    </row>
    <row r="313" spans="1:28" s="15" customFormat="1" hidden="1" outlineLevel="1" x14ac:dyDescent="0.55000000000000004">
      <c r="A313" s="15">
        <f t="shared" si="155"/>
        <v>28</v>
      </c>
      <c r="B313"/>
      <c r="C313">
        <f>$F306</f>
        <v>0</v>
      </c>
      <c r="D313" s="2" t="str">
        <f t="shared" si="140"/>
        <v>T_MGMT_FEE - Tenant Management Fee - Actual</v>
      </c>
      <c r="E313"/>
      <c r="F313" s="22" t="str">
        <f>_xll.EVDES(D313)</f>
        <v>#Error, no current connection.</v>
      </c>
      <c r="G313" s="17">
        <f ca="1">SUMIFS(OFFSET('BPC Data'!$F:$F,0,Summary!G$2),'BPC Data'!$E:$E,Summary!$D313,'BPC Data'!$B:$B,Summary!$C313)</f>
        <v>0</v>
      </c>
      <c r="H313" s="18">
        <f ca="1">SUMIFS(OFFSET('BPC Data'!$F:$F,0,Summary!H$2),'BPC Data'!$E:$E,Summary!$D313,'BPC Data'!$B:$B,Summary!$C313)</f>
        <v>0</v>
      </c>
      <c r="I313" s="17">
        <f ca="1">SUMIFS(OFFSET('BPC Data'!$F:$F,0,Summary!I$2),'BPC Data'!$E:$E,Summary!$D313,'BPC Data'!$B:$B,Summary!$C313)</f>
        <v>0</v>
      </c>
      <c r="J313" s="18">
        <f ca="1">SUMIFS(OFFSET('BPC Data'!$F:$F,0,Summary!J$2),'BPC Data'!$E:$E,Summary!$D313,'BPC Data'!$B:$B,Summary!$C313)</f>
        <v>0</v>
      </c>
      <c r="K313" s="17">
        <f ca="1">SUMIFS(OFFSET('BPC Data'!$F:$F,0,Summary!K$2),'BPC Data'!$E:$E,Summary!$D313,'BPC Data'!$B:$B,Summary!$C313)</f>
        <v>0</v>
      </c>
      <c r="L313" s="18">
        <f ca="1">SUMIFS(OFFSET('BPC Data'!$F:$F,0,Summary!L$2),'BPC Data'!$E:$E,Summary!$D313,'BPC Data'!$B:$B,Summary!$C313)</f>
        <v>0</v>
      </c>
      <c r="M313" s="17">
        <f ca="1">SUMIFS(OFFSET('BPC Data'!$F:$F,0,Summary!M$2),'BPC Data'!$E:$E,Summary!$D313,'BPC Data'!$B:$B,Summary!$C313)</f>
        <v>0</v>
      </c>
      <c r="N313" s="18">
        <f ca="1">SUMIFS(OFFSET('BPC Data'!$F:$F,0,Summary!N$2),'BPC Data'!$E:$E,Summary!$D313,'BPC Data'!$B:$B,Summary!$C313)</f>
        <v>0</v>
      </c>
      <c r="O313" s="17">
        <f ca="1">SUMIFS(OFFSET('BPC Data'!$F:$F,0,Summary!O$2),'BPC Data'!$E:$E,Summary!$D313,'BPC Data'!$B:$B,Summary!$C313)</f>
        <v>0</v>
      </c>
      <c r="P313" s="18">
        <f ca="1">SUMIFS(OFFSET('BPC Data'!$F:$F,0,Summary!P$2),'BPC Data'!$E:$E,Summary!$D313,'BPC Data'!$B:$B,Summary!$C313)</f>
        <v>0</v>
      </c>
      <c r="Q313" s="17">
        <f ca="1">SUMIFS(OFFSET('BPC Data'!$F:$F,0,Summary!Q$2),'BPC Data'!$E:$E,Summary!$D313,'BPC Data'!$B:$B,Summary!$C313)</f>
        <v>0</v>
      </c>
      <c r="R313" s="18">
        <f ca="1">SUMIFS(OFFSET('BPC Data'!$F:$F,0,Summary!R$2),'BPC Data'!$E:$E,Summary!$D313,'BPC Data'!$B:$B,Summary!$C313)</f>
        <v>0</v>
      </c>
      <c r="S313" s="64">
        <f t="shared" ca="1" si="139"/>
        <v>0</v>
      </c>
      <c r="T313" s="65"/>
      <c r="U313"/>
      <c r="V313"/>
      <c r="W313"/>
      <c r="X313"/>
      <c r="Y313"/>
      <c r="Z313"/>
      <c r="AA313"/>
      <c r="AB313"/>
    </row>
    <row r="314" spans="1:28" s="15" customFormat="1" hidden="1" outlineLevel="1" x14ac:dyDescent="0.55000000000000004">
      <c r="A314" s="15">
        <f t="shared" si="155"/>
        <v>28</v>
      </c>
      <c r="B314"/>
      <c r="C314">
        <f>$F306</f>
        <v>0</v>
      </c>
      <c r="D314" s="1" t="str">
        <f t="shared" si="140"/>
        <v>T_EBITDAR - EBITDAR</v>
      </c>
      <c r="E314"/>
      <c r="F314" s="22" t="str">
        <f>_xll.EVDES(D314)</f>
        <v>#Error, no current connection.</v>
      </c>
      <c r="G314" s="17">
        <f ca="1">SUMIFS(OFFSET('BPC Data'!$F:$F,0,Summary!G$2),'BPC Data'!$E:$E,Summary!$D314,'BPC Data'!$B:$B,Summary!$C314)</f>
        <v>0</v>
      </c>
      <c r="H314" s="18">
        <f ca="1">SUMIFS(OFFSET('BPC Data'!$F:$F,0,Summary!H$2),'BPC Data'!$E:$E,Summary!$D314,'BPC Data'!$B:$B,Summary!$C314)</f>
        <v>0</v>
      </c>
      <c r="I314" s="17">
        <f ca="1">SUMIFS(OFFSET('BPC Data'!$F:$F,0,Summary!I$2),'BPC Data'!$E:$E,Summary!$D314,'BPC Data'!$B:$B,Summary!$C314)</f>
        <v>0</v>
      </c>
      <c r="J314" s="18">
        <f ca="1">SUMIFS(OFFSET('BPC Data'!$F:$F,0,Summary!J$2),'BPC Data'!$E:$E,Summary!$D314,'BPC Data'!$B:$B,Summary!$C314)</f>
        <v>0</v>
      </c>
      <c r="K314" s="17">
        <f ca="1">SUMIFS(OFFSET('BPC Data'!$F:$F,0,Summary!K$2),'BPC Data'!$E:$E,Summary!$D314,'BPC Data'!$B:$B,Summary!$C314)</f>
        <v>0</v>
      </c>
      <c r="L314" s="18">
        <f ca="1">SUMIFS(OFFSET('BPC Data'!$F:$F,0,Summary!L$2),'BPC Data'!$E:$E,Summary!$D314,'BPC Data'!$B:$B,Summary!$C314)</f>
        <v>0</v>
      </c>
      <c r="M314" s="17">
        <f ca="1">SUMIFS(OFFSET('BPC Data'!$F:$F,0,Summary!M$2),'BPC Data'!$E:$E,Summary!$D314,'BPC Data'!$B:$B,Summary!$C314)</f>
        <v>0</v>
      </c>
      <c r="N314" s="18">
        <f ca="1">SUMIFS(OFFSET('BPC Data'!$F:$F,0,Summary!N$2),'BPC Data'!$E:$E,Summary!$D314,'BPC Data'!$B:$B,Summary!$C314)</f>
        <v>0</v>
      </c>
      <c r="O314" s="17">
        <f ca="1">SUMIFS(OFFSET('BPC Data'!$F:$F,0,Summary!O$2),'BPC Data'!$E:$E,Summary!$D314,'BPC Data'!$B:$B,Summary!$C314)</f>
        <v>0</v>
      </c>
      <c r="P314" s="18">
        <f ca="1">SUMIFS(OFFSET('BPC Data'!$F:$F,0,Summary!P$2),'BPC Data'!$E:$E,Summary!$D314,'BPC Data'!$B:$B,Summary!$C314)</f>
        <v>0</v>
      </c>
      <c r="Q314" s="17">
        <f ca="1">SUMIFS(OFFSET('BPC Data'!$F:$F,0,Summary!Q$2),'BPC Data'!$E:$E,Summary!$D314,'BPC Data'!$B:$B,Summary!$C314)</f>
        <v>0</v>
      </c>
      <c r="R314" s="18">
        <f ca="1">SUMIFS(OFFSET('BPC Data'!$F:$F,0,Summary!R$2),'BPC Data'!$E:$E,Summary!$D314,'BPC Data'!$B:$B,Summary!$C314)</f>
        <v>0</v>
      </c>
      <c r="S314" s="64">
        <f t="shared" ca="1" si="139"/>
        <v>0</v>
      </c>
      <c r="T314" s="65"/>
      <c r="U314"/>
      <c r="V314"/>
      <c r="W314"/>
      <c r="X314"/>
      <c r="Y314"/>
      <c r="Z314"/>
      <c r="AA314"/>
      <c r="AB314"/>
    </row>
    <row r="315" spans="1:28" s="15" customFormat="1" hidden="1" outlineLevel="1" x14ac:dyDescent="0.55000000000000004">
      <c r="A315" s="15">
        <f t="shared" si="155"/>
        <v>28</v>
      </c>
      <c r="B315"/>
      <c r="C315">
        <f>$F306</f>
        <v>0</v>
      </c>
      <c r="D315" s="1" t="str">
        <f t="shared" si="140"/>
        <v>T_RENT_EXP - Tenant Rent Expense</v>
      </c>
      <c r="E315"/>
      <c r="F315" s="22" t="str">
        <f>_xll.EVDES(D315)</f>
        <v>#Error, no current connection.</v>
      </c>
      <c r="G315" s="17">
        <f ca="1">SUMIFS(OFFSET('BPC Data'!$F:$F,0,Summary!G$2),'BPC Data'!$E:$E,Summary!$D315,'BPC Data'!$B:$B,Summary!$C315)</f>
        <v>0</v>
      </c>
      <c r="H315" s="18">
        <f ca="1">SUMIFS(OFFSET('BPC Data'!$F:$F,0,Summary!H$2),'BPC Data'!$E:$E,Summary!$D315,'BPC Data'!$B:$B,Summary!$C315)</f>
        <v>0</v>
      </c>
      <c r="I315" s="17">
        <f ca="1">SUMIFS(OFFSET('BPC Data'!$F:$F,0,Summary!I$2),'BPC Data'!$E:$E,Summary!$D315,'BPC Data'!$B:$B,Summary!$C315)</f>
        <v>0</v>
      </c>
      <c r="J315" s="18">
        <f ca="1">SUMIFS(OFFSET('BPC Data'!$F:$F,0,Summary!J$2),'BPC Data'!$E:$E,Summary!$D315,'BPC Data'!$B:$B,Summary!$C315)</f>
        <v>0</v>
      </c>
      <c r="K315" s="17">
        <f ca="1">SUMIFS(OFFSET('BPC Data'!$F:$F,0,Summary!K$2),'BPC Data'!$E:$E,Summary!$D315,'BPC Data'!$B:$B,Summary!$C315)</f>
        <v>0</v>
      </c>
      <c r="L315" s="18">
        <f ca="1">SUMIFS(OFFSET('BPC Data'!$F:$F,0,Summary!L$2),'BPC Data'!$E:$E,Summary!$D315,'BPC Data'!$B:$B,Summary!$C315)</f>
        <v>0</v>
      </c>
      <c r="M315" s="17">
        <f ca="1">SUMIFS(OFFSET('BPC Data'!$F:$F,0,Summary!M$2),'BPC Data'!$E:$E,Summary!$D315,'BPC Data'!$B:$B,Summary!$C315)</f>
        <v>0</v>
      </c>
      <c r="N315" s="18">
        <f ca="1">SUMIFS(OFFSET('BPC Data'!$F:$F,0,Summary!N$2),'BPC Data'!$E:$E,Summary!$D315,'BPC Data'!$B:$B,Summary!$C315)</f>
        <v>0</v>
      </c>
      <c r="O315" s="17">
        <f ca="1">SUMIFS(OFFSET('BPC Data'!$F:$F,0,Summary!O$2),'BPC Data'!$E:$E,Summary!$D315,'BPC Data'!$B:$B,Summary!$C315)</f>
        <v>0</v>
      </c>
      <c r="P315" s="18">
        <f ca="1">SUMIFS(OFFSET('BPC Data'!$F:$F,0,Summary!P$2),'BPC Data'!$E:$E,Summary!$D315,'BPC Data'!$B:$B,Summary!$C315)</f>
        <v>0</v>
      </c>
      <c r="Q315" s="17">
        <f ca="1">SUMIFS(OFFSET('BPC Data'!$F:$F,0,Summary!Q$2),'BPC Data'!$E:$E,Summary!$D315,'BPC Data'!$B:$B,Summary!$C315)</f>
        <v>0</v>
      </c>
      <c r="R315" s="18">
        <f ca="1">SUMIFS(OFFSET('BPC Data'!$F:$F,0,Summary!R$2),'BPC Data'!$E:$E,Summary!$D315,'BPC Data'!$B:$B,Summary!$C315)</f>
        <v>0</v>
      </c>
      <c r="S315" s="64">
        <f t="shared" ca="1" si="139"/>
        <v>0</v>
      </c>
      <c r="T315" s="65"/>
      <c r="U315"/>
      <c r="V315"/>
      <c r="W315"/>
      <c r="X315"/>
      <c r="Y315"/>
      <c r="Z315"/>
      <c r="AA315"/>
      <c r="AB315"/>
    </row>
    <row r="316" spans="1:28" s="15" customFormat="1" hidden="1" outlineLevel="1" x14ac:dyDescent="0.55000000000000004">
      <c r="A316" s="15">
        <f t="shared" si="155"/>
        <v>28</v>
      </c>
      <c r="B316"/>
      <c r="C316"/>
      <c r="D316" s="1" t="str">
        <f t="shared" si="140"/>
        <v>x</v>
      </c>
      <c r="E316"/>
      <c r="F316" s="22" t="s">
        <v>0</v>
      </c>
      <c r="G316" s="12" t="e">
        <f t="shared" ref="G316:M316" ca="1" si="156">G314/G315</f>
        <v>#DIV/0!</v>
      </c>
      <c r="H316" s="4" t="e">
        <f t="shared" ca="1" si="156"/>
        <v>#DIV/0!</v>
      </c>
      <c r="I316" s="12" t="e">
        <f t="shared" ca="1" si="156"/>
        <v>#DIV/0!</v>
      </c>
      <c r="J316" s="4" t="e">
        <f t="shared" ca="1" si="156"/>
        <v>#DIV/0!</v>
      </c>
      <c r="K316" s="12" t="e">
        <f t="shared" ca="1" si="156"/>
        <v>#DIV/0!</v>
      </c>
      <c r="L316" s="4" t="e">
        <f t="shared" ca="1" si="156"/>
        <v>#DIV/0!</v>
      </c>
      <c r="M316" s="12" t="e">
        <f t="shared" ca="1" si="156"/>
        <v>#DIV/0!</v>
      </c>
      <c r="N316" s="4" t="e">
        <f t="shared" ref="N316:O316" ca="1" si="157">N314/N315</f>
        <v>#DIV/0!</v>
      </c>
      <c r="O316" s="12" t="e">
        <f t="shared" ca="1" si="157"/>
        <v>#DIV/0!</v>
      </c>
      <c r="P316" s="4" t="e">
        <f t="shared" ref="P316:Q316" ca="1" si="158">P314/P315</f>
        <v>#DIV/0!</v>
      </c>
      <c r="Q316" s="12" t="e">
        <f t="shared" ca="1" si="158"/>
        <v>#DIV/0!</v>
      </c>
      <c r="R316" s="4" t="e">
        <f t="shared" ref="R316" ca="1" si="159">R314/R315</f>
        <v>#DIV/0!</v>
      </c>
      <c r="S316" s="64" t="e">
        <f t="shared" ca="1" si="139"/>
        <v>#DIV/0!</v>
      </c>
      <c r="T316" s="65"/>
      <c r="U316"/>
      <c r="V316"/>
      <c r="W316"/>
      <c r="X316"/>
      <c r="Y316"/>
      <c r="Z316"/>
      <c r="AA316"/>
      <c r="AB316"/>
    </row>
    <row r="317" spans="1:28" s="15" customFormat="1" hidden="1" outlineLevel="1" x14ac:dyDescent="0.55000000000000004">
      <c r="A317" s="15">
        <f>IF(AND(D317&lt;&gt;"",C317=""),A316+1,A316)</f>
        <v>29</v>
      </c>
      <c r="B317" s="5"/>
      <c r="C317" s="5"/>
      <c r="D317" s="5" t="str">
        <f t="shared" si="140"/>
        <v>x</v>
      </c>
      <c r="E317" s="5"/>
      <c r="F317" s="21">
        <f>INDEX(PropertyList!$D:$D,MATCH(Summary!$A317,PropertyList!$C:$C,0))</f>
        <v>0</v>
      </c>
      <c r="G317" s="11"/>
      <c r="H317" s="5"/>
      <c r="I317" s="11"/>
      <c r="J317" s="5"/>
      <c r="K317" s="11"/>
      <c r="L317" s="5"/>
      <c r="M317" s="11"/>
      <c r="N317" s="5"/>
      <c r="O317" s="11"/>
      <c r="P317" s="5"/>
      <c r="Q317" s="11"/>
      <c r="R317" s="5"/>
      <c r="S317" s="64">
        <f t="shared" si="139"/>
        <v>0</v>
      </c>
      <c r="T317" s="65"/>
      <c r="U317"/>
      <c r="V317"/>
      <c r="W317"/>
      <c r="X317"/>
      <c r="Y317"/>
      <c r="Z317"/>
      <c r="AA317"/>
      <c r="AB317"/>
    </row>
    <row r="318" spans="1:28" s="15" customFormat="1" hidden="1" outlineLevel="1" x14ac:dyDescent="0.55000000000000004">
      <c r="A318" s="15">
        <f>IF(AND(F318&lt;&gt;"",D318=""),A317+1,A317)</f>
        <v>29</v>
      </c>
      <c r="C318">
        <f>$F317</f>
        <v>0</v>
      </c>
      <c r="D318" s="3" t="str">
        <f t="shared" si="140"/>
        <v>PAY_PAT_DAYS - Total Payor Patient Days</v>
      </c>
      <c r="F318" s="22" t="str">
        <f>_xll.EVDES(D318)</f>
        <v>#Error, no current connection.</v>
      </c>
      <c r="G318" s="17">
        <f ca="1">SUMIFS(OFFSET('BPC Data'!$F:$F,0,Summary!G$2),'BPC Data'!$E:$E,Summary!$D318,'BPC Data'!$B:$B,Summary!$C318)</f>
        <v>0</v>
      </c>
      <c r="H318" s="18">
        <f ca="1">SUMIFS(OFFSET('BPC Data'!$F:$F,0,Summary!H$2),'BPC Data'!$E:$E,Summary!$D318,'BPC Data'!$B:$B,Summary!$C318)</f>
        <v>0</v>
      </c>
      <c r="I318" s="17">
        <f ca="1">SUMIFS(OFFSET('BPC Data'!$F:$F,0,Summary!I$2),'BPC Data'!$E:$E,Summary!$D318,'BPC Data'!$B:$B,Summary!$C318)</f>
        <v>0</v>
      </c>
      <c r="J318" s="18">
        <f ca="1">SUMIFS(OFFSET('BPC Data'!$F:$F,0,Summary!J$2),'BPC Data'!$E:$E,Summary!$D318,'BPC Data'!$B:$B,Summary!$C318)</f>
        <v>0</v>
      </c>
      <c r="K318" s="17">
        <f ca="1">SUMIFS(OFFSET('BPC Data'!$F:$F,0,Summary!K$2),'BPC Data'!$E:$E,Summary!$D318,'BPC Data'!$B:$B,Summary!$C318)</f>
        <v>0</v>
      </c>
      <c r="L318" s="18">
        <f ca="1">SUMIFS(OFFSET('BPC Data'!$F:$F,0,Summary!L$2),'BPC Data'!$E:$E,Summary!$D318,'BPC Data'!$B:$B,Summary!$C318)</f>
        <v>0</v>
      </c>
      <c r="M318" s="17">
        <f ca="1">SUMIFS(OFFSET('BPC Data'!$F:$F,0,Summary!M$2),'BPC Data'!$E:$E,Summary!$D318,'BPC Data'!$B:$B,Summary!$C318)</f>
        <v>0</v>
      </c>
      <c r="N318" s="18">
        <f ca="1">SUMIFS(OFFSET('BPC Data'!$F:$F,0,Summary!N$2),'BPC Data'!$E:$E,Summary!$D318,'BPC Data'!$B:$B,Summary!$C318)</f>
        <v>0</v>
      </c>
      <c r="O318" s="17">
        <f ca="1">SUMIFS(OFFSET('BPC Data'!$F:$F,0,Summary!O$2),'BPC Data'!$E:$E,Summary!$D318,'BPC Data'!$B:$B,Summary!$C318)</f>
        <v>0</v>
      </c>
      <c r="P318" s="18">
        <f ca="1">SUMIFS(OFFSET('BPC Data'!$F:$F,0,Summary!P$2),'BPC Data'!$E:$E,Summary!$D318,'BPC Data'!$B:$B,Summary!$C318)</f>
        <v>0</v>
      </c>
      <c r="Q318" s="17">
        <f ca="1">SUMIFS(OFFSET('BPC Data'!$F:$F,0,Summary!Q$2),'BPC Data'!$E:$E,Summary!$D318,'BPC Data'!$B:$B,Summary!$C318)</f>
        <v>0</v>
      </c>
      <c r="R318" s="18">
        <f ca="1">SUMIFS(OFFSET('BPC Data'!$F:$F,0,Summary!R$2),'BPC Data'!$E:$E,Summary!$D318,'BPC Data'!$B:$B,Summary!$C318)</f>
        <v>0</v>
      </c>
      <c r="S318" s="64">
        <f t="shared" ca="1" si="139"/>
        <v>0</v>
      </c>
      <c r="T318" s="65"/>
      <c r="U318"/>
      <c r="V318"/>
      <c r="W318"/>
      <c r="X318"/>
      <c r="Y318"/>
      <c r="Z318"/>
      <c r="AA318"/>
      <c r="AB318"/>
    </row>
    <row r="319" spans="1:28" s="15" customFormat="1" hidden="1" outlineLevel="1" x14ac:dyDescent="0.55000000000000004">
      <c r="A319" s="15">
        <f t="shared" ref="A319:A327" si="160">IF(AND(F319&lt;&gt;"",D319=""),A318+1,A318)</f>
        <v>29</v>
      </c>
      <c r="C319">
        <f>$F317</f>
        <v>0</v>
      </c>
      <c r="D319" s="3" t="str">
        <f t="shared" si="140"/>
        <v>A_BEDS_TOTAL - Total Available Beds</v>
      </c>
      <c r="F319" s="22" t="str">
        <f>_xll.EVDES(D319)</f>
        <v>#Error, no current connection.</v>
      </c>
      <c r="G319" s="17">
        <f ca="1">SUMIFS(OFFSET('BPC Data'!$F:$F,0,Summary!G$2),'BPC Data'!$E:$E,Summary!$D319,'BPC Data'!$B:$B,Summary!$C319)</f>
        <v>0</v>
      </c>
      <c r="H319" s="18">
        <f ca="1">SUMIFS(OFFSET('BPC Data'!$F:$F,0,Summary!H$2),'BPC Data'!$E:$E,Summary!$D319,'BPC Data'!$B:$B,Summary!$C319)</f>
        <v>0</v>
      </c>
      <c r="I319" s="17">
        <f ca="1">SUMIFS(OFFSET('BPC Data'!$F:$F,0,Summary!I$2),'BPC Data'!$E:$E,Summary!$D319,'BPC Data'!$B:$B,Summary!$C319)</f>
        <v>0</v>
      </c>
      <c r="J319" s="18">
        <f ca="1">SUMIFS(OFFSET('BPC Data'!$F:$F,0,Summary!J$2),'BPC Data'!$E:$E,Summary!$D319,'BPC Data'!$B:$B,Summary!$C319)</f>
        <v>0</v>
      </c>
      <c r="K319" s="17">
        <f ca="1">SUMIFS(OFFSET('BPC Data'!$F:$F,0,Summary!K$2),'BPC Data'!$E:$E,Summary!$D319,'BPC Data'!$B:$B,Summary!$C319)</f>
        <v>0</v>
      </c>
      <c r="L319" s="18">
        <f ca="1">SUMIFS(OFFSET('BPC Data'!$F:$F,0,Summary!L$2),'BPC Data'!$E:$E,Summary!$D319,'BPC Data'!$B:$B,Summary!$C319)</f>
        <v>0</v>
      </c>
      <c r="M319" s="17">
        <f ca="1">SUMIFS(OFFSET('BPC Data'!$F:$F,0,Summary!M$2),'BPC Data'!$E:$E,Summary!$D319,'BPC Data'!$B:$B,Summary!$C319)</f>
        <v>0</v>
      </c>
      <c r="N319" s="18">
        <f ca="1">SUMIFS(OFFSET('BPC Data'!$F:$F,0,Summary!N$2),'BPC Data'!$E:$E,Summary!$D319,'BPC Data'!$B:$B,Summary!$C319)</f>
        <v>0</v>
      </c>
      <c r="O319" s="17">
        <f ca="1">SUMIFS(OFFSET('BPC Data'!$F:$F,0,Summary!O$2),'BPC Data'!$E:$E,Summary!$D319,'BPC Data'!$B:$B,Summary!$C319)</f>
        <v>0</v>
      </c>
      <c r="P319" s="18">
        <f ca="1">SUMIFS(OFFSET('BPC Data'!$F:$F,0,Summary!P$2),'BPC Data'!$E:$E,Summary!$D319,'BPC Data'!$B:$B,Summary!$C319)</f>
        <v>0</v>
      </c>
      <c r="Q319" s="17">
        <f ca="1">SUMIFS(OFFSET('BPC Data'!$F:$F,0,Summary!Q$2),'BPC Data'!$E:$E,Summary!$D319,'BPC Data'!$B:$B,Summary!$C319)</f>
        <v>0</v>
      </c>
      <c r="R319" s="18">
        <f ca="1">SUMIFS(OFFSET('BPC Data'!$F:$F,0,Summary!R$2),'BPC Data'!$E:$E,Summary!$D319,'BPC Data'!$B:$B,Summary!$C319)</f>
        <v>0</v>
      </c>
      <c r="S319" s="64">
        <f t="shared" ca="1" si="139"/>
        <v>0</v>
      </c>
      <c r="T319" s="65"/>
      <c r="U319"/>
      <c r="V319"/>
      <c r="W319"/>
      <c r="X319"/>
      <c r="Y319"/>
      <c r="Z319"/>
      <c r="AA319"/>
      <c r="AB319"/>
    </row>
    <row r="320" spans="1:28" s="15" customFormat="1" hidden="1" outlineLevel="1" x14ac:dyDescent="0.55000000000000004">
      <c r="A320" s="15">
        <f t="shared" si="160"/>
        <v>29</v>
      </c>
      <c r="B320"/>
      <c r="C320">
        <f>$F317</f>
        <v>0</v>
      </c>
      <c r="D320" s="3" t="str">
        <f t="shared" si="140"/>
        <v>T_REVENUES - Total Tenant Revenues</v>
      </c>
      <c r="E320"/>
      <c r="F320" s="22" t="str">
        <f>_xll.EVDES(D320)</f>
        <v>#Error, no current connection.</v>
      </c>
      <c r="G320" s="17">
        <f ca="1">SUMIFS(OFFSET('BPC Data'!$F:$F,0,Summary!G$2),'BPC Data'!$E:$E,Summary!$D320,'BPC Data'!$B:$B,Summary!$C320)</f>
        <v>0</v>
      </c>
      <c r="H320" s="18">
        <f ca="1">SUMIFS(OFFSET('BPC Data'!$F:$F,0,Summary!H$2),'BPC Data'!$E:$E,Summary!$D320,'BPC Data'!$B:$B,Summary!$C320)</f>
        <v>0</v>
      </c>
      <c r="I320" s="17">
        <f ca="1">SUMIFS(OFFSET('BPC Data'!$F:$F,0,Summary!I$2),'BPC Data'!$E:$E,Summary!$D320,'BPC Data'!$B:$B,Summary!$C320)</f>
        <v>0</v>
      </c>
      <c r="J320" s="18">
        <f ca="1">SUMIFS(OFFSET('BPC Data'!$F:$F,0,Summary!J$2),'BPC Data'!$E:$E,Summary!$D320,'BPC Data'!$B:$B,Summary!$C320)</f>
        <v>0</v>
      </c>
      <c r="K320" s="17">
        <f ca="1">SUMIFS(OFFSET('BPC Data'!$F:$F,0,Summary!K$2),'BPC Data'!$E:$E,Summary!$D320,'BPC Data'!$B:$B,Summary!$C320)</f>
        <v>0</v>
      </c>
      <c r="L320" s="18">
        <f ca="1">SUMIFS(OFFSET('BPC Data'!$F:$F,0,Summary!L$2),'BPC Data'!$E:$E,Summary!$D320,'BPC Data'!$B:$B,Summary!$C320)</f>
        <v>0</v>
      </c>
      <c r="M320" s="17">
        <f ca="1">SUMIFS(OFFSET('BPC Data'!$F:$F,0,Summary!M$2),'BPC Data'!$E:$E,Summary!$D320,'BPC Data'!$B:$B,Summary!$C320)</f>
        <v>0</v>
      </c>
      <c r="N320" s="18">
        <f ca="1">SUMIFS(OFFSET('BPC Data'!$F:$F,0,Summary!N$2),'BPC Data'!$E:$E,Summary!$D320,'BPC Data'!$B:$B,Summary!$C320)</f>
        <v>0</v>
      </c>
      <c r="O320" s="17">
        <f ca="1">SUMIFS(OFFSET('BPC Data'!$F:$F,0,Summary!O$2),'BPC Data'!$E:$E,Summary!$D320,'BPC Data'!$B:$B,Summary!$C320)</f>
        <v>0</v>
      </c>
      <c r="P320" s="18">
        <f ca="1">SUMIFS(OFFSET('BPC Data'!$F:$F,0,Summary!P$2),'BPC Data'!$E:$E,Summary!$D320,'BPC Data'!$B:$B,Summary!$C320)</f>
        <v>0</v>
      </c>
      <c r="Q320" s="17">
        <f ca="1">SUMIFS(OFFSET('BPC Data'!$F:$F,0,Summary!Q$2),'BPC Data'!$E:$E,Summary!$D320,'BPC Data'!$B:$B,Summary!$C320)</f>
        <v>0</v>
      </c>
      <c r="R320" s="18">
        <f ca="1">SUMIFS(OFFSET('BPC Data'!$F:$F,0,Summary!R$2),'BPC Data'!$E:$E,Summary!$D320,'BPC Data'!$B:$B,Summary!$C320)</f>
        <v>0</v>
      </c>
      <c r="S320" s="64">
        <f t="shared" ca="1" si="139"/>
        <v>0</v>
      </c>
      <c r="T320" s="65"/>
      <c r="U320"/>
      <c r="V320"/>
      <c r="W320"/>
      <c r="X320"/>
      <c r="Y320"/>
      <c r="Z320"/>
      <c r="AA320"/>
      <c r="AB320"/>
    </row>
    <row r="321" spans="1:28" s="15" customFormat="1" hidden="1" outlineLevel="1" x14ac:dyDescent="0.55000000000000004">
      <c r="A321" s="15">
        <f t="shared" si="160"/>
        <v>29</v>
      </c>
      <c r="B321"/>
      <c r="C321">
        <f>$F317</f>
        <v>0</v>
      </c>
      <c r="D321" s="3" t="str">
        <f t="shared" si="140"/>
        <v>T_OPEX - Tenant Operating Expenses</v>
      </c>
      <c r="E321"/>
      <c r="F321" s="22" t="str">
        <f>_xll.EVDES(D321)</f>
        <v>#Error, no current connection.</v>
      </c>
      <c r="G321" s="17">
        <f ca="1">SUMIFS(OFFSET('BPC Data'!$F:$F,0,Summary!G$2),'BPC Data'!$E:$E,Summary!$D321,'BPC Data'!$B:$B,Summary!$C321)</f>
        <v>0</v>
      </c>
      <c r="H321" s="18">
        <f ca="1">SUMIFS(OFFSET('BPC Data'!$F:$F,0,Summary!H$2),'BPC Data'!$E:$E,Summary!$D321,'BPC Data'!$B:$B,Summary!$C321)</f>
        <v>0</v>
      </c>
      <c r="I321" s="17">
        <f ca="1">SUMIFS(OFFSET('BPC Data'!$F:$F,0,Summary!I$2),'BPC Data'!$E:$E,Summary!$D321,'BPC Data'!$B:$B,Summary!$C321)</f>
        <v>0</v>
      </c>
      <c r="J321" s="18">
        <f ca="1">SUMIFS(OFFSET('BPC Data'!$F:$F,0,Summary!J$2),'BPC Data'!$E:$E,Summary!$D321,'BPC Data'!$B:$B,Summary!$C321)</f>
        <v>0</v>
      </c>
      <c r="K321" s="17">
        <f ca="1">SUMIFS(OFFSET('BPC Data'!$F:$F,0,Summary!K$2),'BPC Data'!$E:$E,Summary!$D321,'BPC Data'!$B:$B,Summary!$C321)</f>
        <v>0</v>
      </c>
      <c r="L321" s="18">
        <f ca="1">SUMIFS(OFFSET('BPC Data'!$F:$F,0,Summary!L$2),'BPC Data'!$E:$E,Summary!$D321,'BPC Data'!$B:$B,Summary!$C321)</f>
        <v>0</v>
      </c>
      <c r="M321" s="17">
        <f ca="1">SUMIFS(OFFSET('BPC Data'!$F:$F,0,Summary!M$2),'BPC Data'!$E:$E,Summary!$D321,'BPC Data'!$B:$B,Summary!$C321)</f>
        <v>0</v>
      </c>
      <c r="N321" s="18">
        <f ca="1">SUMIFS(OFFSET('BPC Data'!$F:$F,0,Summary!N$2),'BPC Data'!$E:$E,Summary!$D321,'BPC Data'!$B:$B,Summary!$C321)</f>
        <v>0</v>
      </c>
      <c r="O321" s="17">
        <f ca="1">SUMIFS(OFFSET('BPC Data'!$F:$F,0,Summary!O$2),'BPC Data'!$E:$E,Summary!$D321,'BPC Data'!$B:$B,Summary!$C321)</f>
        <v>0</v>
      </c>
      <c r="P321" s="18">
        <f ca="1">SUMIFS(OFFSET('BPC Data'!$F:$F,0,Summary!P$2),'BPC Data'!$E:$E,Summary!$D321,'BPC Data'!$B:$B,Summary!$C321)</f>
        <v>0</v>
      </c>
      <c r="Q321" s="17">
        <f ca="1">SUMIFS(OFFSET('BPC Data'!$F:$F,0,Summary!Q$2),'BPC Data'!$E:$E,Summary!$D321,'BPC Data'!$B:$B,Summary!$C321)</f>
        <v>0</v>
      </c>
      <c r="R321" s="18">
        <f ca="1">SUMIFS(OFFSET('BPC Data'!$F:$F,0,Summary!R$2),'BPC Data'!$E:$E,Summary!$D321,'BPC Data'!$B:$B,Summary!$C321)</f>
        <v>0</v>
      </c>
      <c r="S321" s="64">
        <f t="shared" ca="1" si="139"/>
        <v>0</v>
      </c>
      <c r="T321" s="65"/>
      <c r="U321"/>
      <c r="V321"/>
      <c r="W321"/>
      <c r="X321"/>
      <c r="Y321"/>
      <c r="Z321"/>
      <c r="AA321"/>
      <c r="AB321"/>
    </row>
    <row r="322" spans="1:28" s="15" customFormat="1" hidden="1" outlineLevel="1" x14ac:dyDescent="0.55000000000000004">
      <c r="A322" s="15">
        <f t="shared" si="160"/>
        <v>29</v>
      </c>
      <c r="B322"/>
      <c r="C322">
        <f>$F317</f>
        <v>0</v>
      </c>
      <c r="D322" s="3" t="str">
        <f t="shared" si="140"/>
        <v>T_BAD_DEBT - Tenant Bad Debt Expense</v>
      </c>
      <c r="E322"/>
      <c r="F322" s="22" t="str">
        <f>_xll.EVDES(D322)</f>
        <v>#Error, no current connection.</v>
      </c>
      <c r="G322" s="17">
        <f ca="1">SUMIFS(OFFSET('BPC Data'!$F:$F,0,Summary!G$2),'BPC Data'!$E:$E,Summary!$D322,'BPC Data'!$B:$B,Summary!$C322)</f>
        <v>0</v>
      </c>
      <c r="H322" s="18">
        <f ca="1">SUMIFS(OFFSET('BPC Data'!$F:$F,0,Summary!H$2),'BPC Data'!$E:$E,Summary!$D322,'BPC Data'!$B:$B,Summary!$C322)</f>
        <v>0</v>
      </c>
      <c r="I322" s="17">
        <f ca="1">SUMIFS(OFFSET('BPC Data'!$F:$F,0,Summary!I$2),'BPC Data'!$E:$E,Summary!$D322,'BPC Data'!$B:$B,Summary!$C322)</f>
        <v>0</v>
      </c>
      <c r="J322" s="18">
        <f ca="1">SUMIFS(OFFSET('BPC Data'!$F:$F,0,Summary!J$2),'BPC Data'!$E:$E,Summary!$D322,'BPC Data'!$B:$B,Summary!$C322)</f>
        <v>0</v>
      </c>
      <c r="K322" s="17">
        <f ca="1">SUMIFS(OFFSET('BPC Data'!$F:$F,0,Summary!K$2),'BPC Data'!$E:$E,Summary!$D322,'BPC Data'!$B:$B,Summary!$C322)</f>
        <v>0</v>
      </c>
      <c r="L322" s="18">
        <f ca="1">SUMIFS(OFFSET('BPC Data'!$F:$F,0,Summary!L$2),'BPC Data'!$E:$E,Summary!$D322,'BPC Data'!$B:$B,Summary!$C322)</f>
        <v>0</v>
      </c>
      <c r="M322" s="17">
        <f ca="1">SUMIFS(OFFSET('BPC Data'!$F:$F,0,Summary!M$2),'BPC Data'!$E:$E,Summary!$D322,'BPC Data'!$B:$B,Summary!$C322)</f>
        <v>0</v>
      </c>
      <c r="N322" s="18">
        <f ca="1">SUMIFS(OFFSET('BPC Data'!$F:$F,0,Summary!N$2),'BPC Data'!$E:$E,Summary!$D322,'BPC Data'!$B:$B,Summary!$C322)</f>
        <v>0</v>
      </c>
      <c r="O322" s="17">
        <f ca="1">SUMIFS(OFFSET('BPC Data'!$F:$F,0,Summary!O$2),'BPC Data'!$E:$E,Summary!$D322,'BPC Data'!$B:$B,Summary!$C322)</f>
        <v>0</v>
      </c>
      <c r="P322" s="18">
        <f ca="1">SUMIFS(OFFSET('BPC Data'!$F:$F,0,Summary!P$2),'BPC Data'!$E:$E,Summary!$D322,'BPC Data'!$B:$B,Summary!$C322)</f>
        <v>0</v>
      </c>
      <c r="Q322" s="17">
        <f ca="1">SUMIFS(OFFSET('BPC Data'!$F:$F,0,Summary!Q$2),'BPC Data'!$E:$E,Summary!$D322,'BPC Data'!$B:$B,Summary!$C322)</f>
        <v>0</v>
      </c>
      <c r="R322" s="18">
        <f ca="1">SUMIFS(OFFSET('BPC Data'!$F:$F,0,Summary!R$2),'BPC Data'!$E:$E,Summary!$D322,'BPC Data'!$B:$B,Summary!$C322)</f>
        <v>0</v>
      </c>
      <c r="S322" s="64">
        <f t="shared" ca="1" si="139"/>
        <v>0</v>
      </c>
      <c r="T322" s="65"/>
      <c r="U322"/>
      <c r="V322"/>
      <c r="W322"/>
      <c r="X322"/>
      <c r="Y322"/>
      <c r="Z322"/>
      <c r="AA322"/>
      <c r="AB322"/>
    </row>
    <row r="323" spans="1:28" s="15" customFormat="1" hidden="1" outlineLevel="1" x14ac:dyDescent="0.55000000000000004">
      <c r="A323" s="15">
        <f t="shared" si="160"/>
        <v>29</v>
      </c>
      <c r="B323"/>
      <c r="C323">
        <f>$F317</f>
        <v>0</v>
      </c>
      <c r="D323" s="2" t="str">
        <f t="shared" si="140"/>
        <v>T_EBITDARM - EBITDARM</v>
      </c>
      <c r="E323"/>
      <c r="F323" s="22" t="str">
        <f>_xll.EVDES(D323)</f>
        <v>#Error, no current connection.</v>
      </c>
      <c r="G323" s="17">
        <f ca="1">SUMIFS(OFFSET('BPC Data'!$F:$F,0,Summary!G$2),'BPC Data'!$E:$E,Summary!$D323,'BPC Data'!$B:$B,Summary!$C323)</f>
        <v>0</v>
      </c>
      <c r="H323" s="18">
        <f ca="1">SUMIFS(OFFSET('BPC Data'!$F:$F,0,Summary!H$2),'BPC Data'!$E:$E,Summary!$D323,'BPC Data'!$B:$B,Summary!$C323)</f>
        <v>0</v>
      </c>
      <c r="I323" s="17">
        <f ca="1">SUMIFS(OFFSET('BPC Data'!$F:$F,0,Summary!I$2),'BPC Data'!$E:$E,Summary!$D323,'BPC Data'!$B:$B,Summary!$C323)</f>
        <v>0</v>
      </c>
      <c r="J323" s="18">
        <f ca="1">SUMIFS(OFFSET('BPC Data'!$F:$F,0,Summary!J$2),'BPC Data'!$E:$E,Summary!$D323,'BPC Data'!$B:$B,Summary!$C323)</f>
        <v>0</v>
      </c>
      <c r="K323" s="17">
        <f ca="1">SUMIFS(OFFSET('BPC Data'!$F:$F,0,Summary!K$2),'BPC Data'!$E:$E,Summary!$D323,'BPC Data'!$B:$B,Summary!$C323)</f>
        <v>0</v>
      </c>
      <c r="L323" s="18">
        <f ca="1">SUMIFS(OFFSET('BPC Data'!$F:$F,0,Summary!L$2),'BPC Data'!$E:$E,Summary!$D323,'BPC Data'!$B:$B,Summary!$C323)</f>
        <v>0</v>
      </c>
      <c r="M323" s="17">
        <f ca="1">SUMIFS(OFFSET('BPC Data'!$F:$F,0,Summary!M$2),'BPC Data'!$E:$E,Summary!$D323,'BPC Data'!$B:$B,Summary!$C323)</f>
        <v>0</v>
      </c>
      <c r="N323" s="18">
        <f ca="1">SUMIFS(OFFSET('BPC Data'!$F:$F,0,Summary!N$2),'BPC Data'!$E:$E,Summary!$D323,'BPC Data'!$B:$B,Summary!$C323)</f>
        <v>0</v>
      </c>
      <c r="O323" s="17">
        <f ca="1">SUMIFS(OFFSET('BPC Data'!$F:$F,0,Summary!O$2),'BPC Data'!$E:$E,Summary!$D323,'BPC Data'!$B:$B,Summary!$C323)</f>
        <v>0</v>
      </c>
      <c r="P323" s="18">
        <f ca="1">SUMIFS(OFFSET('BPC Data'!$F:$F,0,Summary!P$2),'BPC Data'!$E:$E,Summary!$D323,'BPC Data'!$B:$B,Summary!$C323)</f>
        <v>0</v>
      </c>
      <c r="Q323" s="17">
        <f ca="1">SUMIFS(OFFSET('BPC Data'!$F:$F,0,Summary!Q$2),'BPC Data'!$E:$E,Summary!$D323,'BPC Data'!$B:$B,Summary!$C323)</f>
        <v>0</v>
      </c>
      <c r="R323" s="18">
        <f ca="1">SUMIFS(OFFSET('BPC Data'!$F:$F,0,Summary!R$2),'BPC Data'!$E:$E,Summary!$D323,'BPC Data'!$B:$B,Summary!$C323)</f>
        <v>0</v>
      </c>
      <c r="S323" s="64">
        <f t="shared" ca="1" si="139"/>
        <v>0</v>
      </c>
      <c r="T323" s="65"/>
      <c r="U323"/>
      <c r="V323"/>
      <c r="W323"/>
      <c r="X323"/>
      <c r="Y323"/>
      <c r="Z323"/>
      <c r="AA323"/>
      <c r="AB323"/>
    </row>
    <row r="324" spans="1:28" s="15" customFormat="1" hidden="1" outlineLevel="1" x14ac:dyDescent="0.55000000000000004">
      <c r="A324" s="15">
        <f t="shared" si="160"/>
        <v>29</v>
      </c>
      <c r="B324"/>
      <c r="C324">
        <f>$F317</f>
        <v>0</v>
      </c>
      <c r="D324" s="2" t="str">
        <f t="shared" si="140"/>
        <v>T_MGMT_FEE - Tenant Management Fee - Actual</v>
      </c>
      <c r="E324"/>
      <c r="F324" s="22" t="str">
        <f>_xll.EVDES(D324)</f>
        <v>#Error, no current connection.</v>
      </c>
      <c r="G324" s="17">
        <f ca="1">SUMIFS(OFFSET('BPC Data'!$F:$F,0,Summary!G$2),'BPC Data'!$E:$E,Summary!$D324,'BPC Data'!$B:$B,Summary!$C324)</f>
        <v>0</v>
      </c>
      <c r="H324" s="18">
        <f ca="1">SUMIFS(OFFSET('BPC Data'!$F:$F,0,Summary!H$2),'BPC Data'!$E:$E,Summary!$D324,'BPC Data'!$B:$B,Summary!$C324)</f>
        <v>0</v>
      </c>
      <c r="I324" s="17">
        <f ca="1">SUMIFS(OFFSET('BPC Data'!$F:$F,0,Summary!I$2),'BPC Data'!$E:$E,Summary!$D324,'BPC Data'!$B:$B,Summary!$C324)</f>
        <v>0</v>
      </c>
      <c r="J324" s="18">
        <f ca="1">SUMIFS(OFFSET('BPC Data'!$F:$F,0,Summary!J$2),'BPC Data'!$E:$E,Summary!$D324,'BPC Data'!$B:$B,Summary!$C324)</f>
        <v>0</v>
      </c>
      <c r="K324" s="17">
        <f ca="1">SUMIFS(OFFSET('BPC Data'!$F:$F,0,Summary!K$2),'BPC Data'!$E:$E,Summary!$D324,'BPC Data'!$B:$B,Summary!$C324)</f>
        <v>0</v>
      </c>
      <c r="L324" s="18">
        <f ca="1">SUMIFS(OFFSET('BPC Data'!$F:$F,0,Summary!L$2),'BPC Data'!$E:$E,Summary!$D324,'BPC Data'!$B:$B,Summary!$C324)</f>
        <v>0</v>
      </c>
      <c r="M324" s="17">
        <f ca="1">SUMIFS(OFFSET('BPC Data'!$F:$F,0,Summary!M$2),'BPC Data'!$E:$E,Summary!$D324,'BPC Data'!$B:$B,Summary!$C324)</f>
        <v>0</v>
      </c>
      <c r="N324" s="18">
        <f ca="1">SUMIFS(OFFSET('BPC Data'!$F:$F,0,Summary!N$2),'BPC Data'!$E:$E,Summary!$D324,'BPC Data'!$B:$B,Summary!$C324)</f>
        <v>0</v>
      </c>
      <c r="O324" s="17">
        <f ca="1">SUMIFS(OFFSET('BPC Data'!$F:$F,0,Summary!O$2),'BPC Data'!$E:$E,Summary!$D324,'BPC Data'!$B:$B,Summary!$C324)</f>
        <v>0</v>
      </c>
      <c r="P324" s="18">
        <f ca="1">SUMIFS(OFFSET('BPC Data'!$F:$F,0,Summary!P$2),'BPC Data'!$E:$E,Summary!$D324,'BPC Data'!$B:$B,Summary!$C324)</f>
        <v>0</v>
      </c>
      <c r="Q324" s="17">
        <f ca="1">SUMIFS(OFFSET('BPC Data'!$F:$F,0,Summary!Q$2),'BPC Data'!$E:$E,Summary!$D324,'BPC Data'!$B:$B,Summary!$C324)</f>
        <v>0</v>
      </c>
      <c r="R324" s="18">
        <f ca="1">SUMIFS(OFFSET('BPC Data'!$F:$F,0,Summary!R$2),'BPC Data'!$E:$E,Summary!$D324,'BPC Data'!$B:$B,Summary!$C324)</f>
        <v>0</v>
      </c>
      <c r="S324" s="64">
        <f t="shared" ca="1" si="139"/>
        <v>0</v>
      </c>
      <c r="T324" s="65"/>
      <c r="U324"/>
      <c r="V324"/>
      <c r="W324"/>
      <c r="X324"/>
      <c r="Y324"/>
      <c r="Z324"/>
      <c r="AA324"/>
      <c r="AB324"/>
    </row>
    <row r="325" spans="1:28" s="15" customFormat="1" hidden="1" outlineLevel="1" x14ac:dyDescent="0.55000000000000004">
      <c r="A325" s="15">
        <f t="shared" si="160"/>
        <v>29</v>
      </c>
      <c r="B325"/>
      <c r="C325">
        <f>$F317</f>
        <v>0</v>
      </c>
      <c r="D325" s="1" t="str">
        <f t="shared" si="140"/>
        <v>T_EBITDAR - EBITDAR</v>
      </c>
      <c r="E325"/>
      <c r="F325" s="22" t="str">
        <f>_xll.EVDES(D325)</f>
        <v>#Error, no current connection.</v>
      </c>
      <c r="G325" s="17">
        <f ca="1">SUMIFS(OFFSET('BPC Data'!$F:$F,0,Summary!G$2),'BPC Data'!$E:$E,Summary!$D325,'BPC Data'!$B:$B,Summary!$C325)</f>
        <v>0</v>
      </c>
      <c r="H325" s="18">
        <f ca="1">SUMIFS(OFFSET('BPC Data'!$F:$F,0,Summary!H$2),'BPC Data'!$E:$E,Summary!$D325,'BPC Data'!$B:$B,Summary!$C325)</f>
        <v>0</v>
      </c>
      <c r="I325" s="17">
        <f ca="1">SUMIFS(OFFSET('BPC Data'!$F:$F,0,Summary!I$2),'BPC Data'!$E:$E,Summary!$D325,'BPC Data'!$B:$B,Summary!$C325)</f>
        <v>0</v>
      </c>
      <c r="J325" s="18">
        <f ca="1">SUMIFS(OFFSET('BPC Data'!$F:$F,0,Summary!J$2),'BPC Data'!$E:$E,Summary!$D325,'BPC Data'!$B:$B,Summary!$C325)</f>
        <v>0</v>
      </c>
      <c r="K325" s="17">
        <f ca="1">SUMIFS(OFFSET('BPC Data'!$F:$F,0,Summary!K$2),'BPC Data'!$E:$E,Summary!$D325,'BPC Data'!$B:$B,Summary!$C325)</f>
        <v>0</v>
      </c>
      <c r="L325" s="18">
        <f ca="1">SUMIFS(OFFSET('BPC Data'!$F:$F,0,Summary!L$2),'BPC Data'!$E:$E,Summary!$D325,'BPC Data'!$B:$B,Summary!$C325)</f>
        <v>0</v>
      </c>
      <c r="M325" s="17">
        <f ca="1">SUMIFS(OFFSET('BPC Data'!$F:$F,0,Summary!M$2),'BPC Data'!$E:$E,Summary!$D325,'BPC Data'!$B:$B,Summary!$C325)</f>
        <v>0</v>
      </c>
      <c r="N325" s="18">
        <f ca="1">SUMIFS(OFFSET('BPC Data'!$F:$F,0,Summary!N$2),'BPC Data'!$E:$E,Summary!$D325,'BPC Data'!$B:$B,Summary!$C325)</f>
        <v>0</v>
      </c>
      <c r="O325" s="17">
        <f ca="1">SUMIFS(OFFSET('BPC Data'!$F:$F,0,Summary!O$2),'BPC Data'!$E:$E,Summary!$D325,'BPC Data'!$B:$B,Summary!$C325)</f>
        <v>0</v>
      </c>
      <c r="P325" s="18">
        <f ca="1">SUMIFS(OFFSET('BPC Data'!$F:$F,0,Summary!P$2),'BPC Data'!$E:$E,Summary!$D325,'BPC Data'!$B:$B,Summary!$C325)</f>
        <v>0</v>
      </c>
      <c r="Q325" s="17">
        <f ca="1">SUMIFS(OFFSET('BPC Data'!$F:$F,0,Summary!Q$2),'BPC Data'!$E:$E,Summary!$D325,'BPC Data'!$B:$B,Summary!$C325)</f>
        <v>0</v>
      </c>
      <c r="R325" s="18">
        <f ca="1">SUMIFS(OFFSET('BPC Data'!$F:$F,0,Summary!R$2),'BPC Data'!$E:$E,Summary!$D325,'BPC Data'!$B:$B,Summary!$C325)</f>
        <v>0</v>
      </c>
      <c r="S325" s="64">
        <f t="shared" ca="1" si="139"/>
        <v>0</v>
      </c>
      <c r="T325" s="65"/>
      <c r="U325"/>
      <c r="V325"/>
      <c r="W325"/>
      <c r="X325"/>
      <c r="Y325"/>
      <c r="Z325"/>
      <c r="AA325"/>
      <c r="AB325"/>
    </row>
    <row r="326" spans="1:28" s="15" customFormat="1" hidden="1" outlineLevel="1" x14ac:dyDescent="0.55000000000000004">
      <c r="A326" s="15">
        <f t="shared" si="160"/>
        <v>29</v>
      </c>
      <c r="B326"/>
      <c r="C326">
        <f>$F317</f>
        <v>0</v>
      </c>
      <c r="D326" s="1" t="str">
        <f t="shared" si="140"/>
        <v>T_RENT_EXP - Tenant Rent Expense</v>
      </c>
      <c r="E326"/>
      <c r="F326" s="22" t="str">
        <f>_xll.EVDES(D326)</f>
        <v>#Error, no current connection.</v>
      </c>
      <c r="G326" s="17">
        <f ca="1">SUMIFS(OFFSET('BPC Data'!$F:$F,0,Summary!G$2),'BPC Data'!$E:$E,Summary!$D326,'BPC Data'!$B:$B,Summary!$C326)</f>
        <v>0</v>
      </c>
      <c r="H326" s="18">
        <f ca="1">SUMIFS(OFFSET('BPC Data'!$F:$F,0,Summary!H$2),'BPC Data'!$E:$E,Summary!$D326,'BPC Data'!$B:$B,Summary!$C326)</f>
        <v>0</v>
      </c>
      <c r="I326" s="17">
        <f ca="1">SUMIFS(OFFSET('BPC Data'!$F:$F,0,Summary!I$2),'BPC Data'!$E:$E,Summary!$D326,'BPC Data'!$B:$B,Summary!$C326)</f>
        <v>0</v>
      </c>
      <c r="J326" s="18">
        <f ca="1">SUMIFS(OFFSET('BPC Data'!$F:$F,0,Summary!J$2),'BPC Data'!$E:$E,Summary!$D326,'BPC Data'!$B:$B,Summary!$C326)</f>
        <v>0</v>
      </c>
      <c r="K326" s="17">
        <f ca="1">SUMIFS(OFFSET('BPC Data'!$F:$F,0,Summary!K$2),'BPC Data'!$E:$E,Summary!$D326,'BPC Data'!$B:$B,Summary!$C326)</f>
        <v>0</v>
      </c>
      <c r="L326" s="18">
        <f ca="1">SUMIFS(OFFSET('BPC Data'!$F:$F,0,Summary!L$2),'BPC Data'!$E:$E,Summary!$D326,'BPC Data'!$B:$B,Summary!$C326)</f>
        <v>0</v>
      </c>
      <c r="M326" s="17">
        <f ca="1">SUMIFS(OFFSET('BPC Data'!$F:$F,0,Summary!M$2),'BPC Data'!$E:$E,Summary!$D326,'BPC Data'!$B:$B,Summary!$C326)</f>
        <v>0</v>
      </c>
      <c r="N326" s="18">
        <f ca="1">SUMIFS(OFFSET('BPC Data'!$F:$F,0,Summary!N$2),'BPC Data'!$E:$E,Summary!$D326,'BPC Data'!$B:$B,Summary!$C326)</f>
        <v>0</v>
      </c>
      <c r="O326" s="17">
        <f ca="1">SUMIFS(OFFSET('BPC Data'!$F:$F,0,Summary!O$2),'BPC Data'!$E:$E,Summary!$D326,'BPC Data'!$B:$B,Summary!$C326)</f>
        <v>0</v>
      </c>
      <c r="P326" s="18">
        <f ca="1">SUMIFS(OFFSET('BPC Data'!$F:$F,0,Summary!P$2),'BPC Data'!$E:$E,Summary!$D326,'BPC Data'!$B:$B,Summary!$C326)</f>
        <v>0</v>
      </c>
      <c r="Q326" s="17">
        <f ca="1">SUMIFS(OFFSET('BPC Data'!$F:$F,0,Summary!Q$2),'BPC Data'!$E:$E,Summary!$D326,'BPC Data'!$B:$B,Summary!$C326)</f>
        <v>0</v>
      </c>
      <c r="R326" s="18">
        <f ca="1">SUMIFS(OFFSET('BPC Data'!$F:$F,0,Summary!R$2),'BPC Data'!$E:$E,Summary!$D326,'BPC Data'!$B:$B,Summary!$C326)</f>
        <v>0</v>
      </c>
      <c r="S326" s="64">
        <f t="shared" ca="1" si="139"/>
        <v>0</v>
      </c>
      <c r="T326" s="65"/>
      <c r="U326"/>
      <c r="V326"/>
      <c r="W326"/>
      <c r="X326"/>
      <c r="Y326"/>
      <c r="Z326"/>
      <c r="AA326"/>
      <c r="AB326"/>
    </row>
    <row r="327" spans="1:28" s="15" customFormat="1" hidden="1" outlineLevel="1" x14ac:dyDescent="0.55000000000000004">
      <c r="A327" s="15">
        <f t="shared" si="160"/>
        <v>29</v>
      </c>
      <c r="B327"/>
      <c r="C327"/>
      <c r="D327" s="1" t="str">
        <f t="shared" si="140"/>
        <v>x</v>
      </c>
      <c r="E327"/>
      <c r="F327" s="22" t="s">
        <v>0</v>
      </c>
      <c r="G327" s="12" t="e">
        <f t="shared" ref="G327:M327" ca="1" si="161">G325/G326</f>
        <v>#DIV/0!</v>
      </c>
      <c r="H327" s="4" t="e">
        <f t="shared" ca="1" si="161"/>
        <v>#DIV/0!</v>
      </c>
      <c r="I327" s="12" t="e">
        <f t="shared" ca="1" si="161"/>
        <v>#DIV/0!</v>
      </c>
      <c r="J327" s="4" t="e">
        <f t="shared" ca="1" si="161"/>
        <v>#DIV/0!</v>
      </c>
      <c r="K327" s="12" t="e">
        <f t="shared" ca="1" si="161"/>
        <v>#DIV/0!</v>
      </c>
      <c r="L327" s="4" t="e">
        <f t="shared" ca="1" si="161"/>
        <v>#DIV/0!</v>
      </c>
      <c r="M327" s="12" t="e">
        <f t="shared" ca="1" si="161"/>
        <v>#DIV/0!</v>
      </c>
      <c r="N327" s="4" t="e">
        <f t="shared" ref="N327:O327" ca="1" si="162">N325/N326</f>
        <v>#DIV/0!</v>
      </c>
      <c r="O327" s="12" t="e">
        <f t="shared" ca="1" si="162"/>
        <v>#DIV/0!</v>
      </c>
      <c r="P327" s="4" t="e">
        <f t="shared" ref="P327:Q327" ca="1" si="163">P325/P326</f>
        <v>#DIV/0!</v>
      </c>
      <c r="Q327" s="12" t="e">
        <f t="shared" ca="1" si="163"/>
        <v>#DIV/0!</v>
      </c>
      <c r="R327" s="4" t="e">
        <f t="shared" ref="R327" ca="1" si="164">R325/R326</f>
        <v>#DIV/0!</v>
      </c>
      <c r="S327" s="64" t="e">
        <f t="shared" ca="1" si="139"/>
        <v>#DIV/0!</v>
      </c>
      <c r="T327" s="65"/>
      <c r="U327"/>
      <c r="V327"/>
      <c r="W327"/>
      <c r="X327"/>
      <c r="Y327"/>
      <c r="Z327"/>
      <c r="AA327"/>
      <c r="AB327"/>
    </row>
    <row r="328" spans="1:28" s="15" customFormat="1" hidden="1" outlineLevel="1" x14ac:dyDescent="0.55000000000000004">
      <c r="A328" s="15">
        <f>IF(AND(D328&lt;&gt;"",C328=""),A327+1,A327)</f>
        <v>30</v>
      </c>
      <c r="B328" s="5"/>
      <c r="C328" s="5"/>
      <c r="D328" s="5" t="str">
        <f t="shared" si="140"/>
        <v>x</v>
      </c>
      <c r="E328" s="5"/>
      <c r="F328" s="21">
        <f>INDEX(PropertyList!$D:$D,MATCH(Summary!$A328,PropertyList!$C:$C,0))</f>
        <v>0</v>
      </c>
      <c r="G328" s="11"/>
      <c r="H328" s="5"/>
      <c r="I328" s="11"/>
      <c r="J328" s="5"/>
      <c r="K328" s="11"/>
      <c r="L328" s="5"/>
      <c r="M328" s="11"/>
      <c r="N328" s="5"/>
      <c r="O328" s="11"/>
      <c r="P328" s="5"/>
      <c r="Q328" s="11"/>
      <c r="R328" s="5"/>
      <c r="S328" s="64">
        <f t="shared" si="139"/>
        <v>0</v>
      </c>
      <c r="T328" s="65"/>
      <c r="U328"/>
      <c r="V328"/>
      <c r="W328"/>
      <c r="X328"/>
      <c r="Y328"/>
      <c r="Z328"/>
      <c r="AA328"/>
      <c r="AB328"/>
    </row>
    <row r="329" spans="1:28" s="15" customFormat="1" hidden="1" outlineLevel="1" x14ac:dyDescent="0.55000000000000004">
      <c r="A329" s="15">
        <f>IF(AND(F329&lt;&gt;"",D329=""),A328+1,A328)</f>
        <v>30</v>
      </c>
      <c r="C329">
        <f>$F328</f>
        <v>0</v>
      </c>
      <c r="D329" s="3" t="str">
        <f t="shared" si="140"/>
        <v>PAY_PAT_DAYS - Total Payor Patient Days</v>
      </c>
      <c r="F329" s="22" t="str">
        <f>_xll.EVDES(D329)</f>
        <v>#Error, no current connection.</v>
      </c>
      <c r="G329" s="17">
        <f ca="1">SUMIFS(OFFSET('BPC Data'!$F:$F,0,Summary!G$2),'BPC Data'!$E:$E,Summary!$D329,'BPC Data'!$B:$B,Summary!$C329)</f>
        <v>0</v>
      </c>
      <c r="H329" s="18">
        <f ca="1">SUMIFS(OFFSET('BPC Data'!$F:$F,0,Summary!H$2),'BPC Data'!$E:$E,Summary!$D329,'BPC Data'!$B:$B,Summary!$C329)</f>
        <v>0</v>
      </c>
      <c r="I329" s="17">
        <f ca="1">SUMIFS(OFFSET('BPC Data'!$F:$F,0,Summary!I$2),'BPC Data'!$E:$E,Summary!$D329,'BPC Data'!$B:$B,Summary!$C329)</f>
        <v>0</v>
      </c>
      <c r="J329" s="18">
        <f ca="1">SUMIFS(OFFSET('BPC Data'!$F:$F,0,Summary!J$2),'BPC Data'!$E:$E,Summary!$D329,'BPC Data'!$B:$B,Summary!$C329)</f>
        <v>0</v>
      </c>
      <c r="K329" s="17">
        <f ca="1">SUMIFS(OFFSET('BPC Data'!$F:$F,0,Summary!K$2),'BPC Data'!$E:$E,Summary!$D329,'BPC Data'!$B:$B,Summary!$C329)</f>
        <v>0</v>
      </c>
      <c r="L329" s="18">
        <f ca="1">SUMIFS(OFFSET('BPC Data'!$F:$F,0,Summary!L$2),'BPC Data'!$E:$E,Summary!$D329,'BPC Data'!$B:$B,Summary!$C329)</f>
        <v>0</v>
      </c>
      <c r="M329" s="17">
        <f ca="1">SUMIFS(OFFSET('BPC Data'!$F:$F,0,Summary!M$2),'BPC Data'!$E:$E,Summary!$D329,'BPC Data'!$B:$B,Summary!$C329)</f>
        <v>0</v>
      </c>
      <c r="N329" s="18">
        <f ca="1">SUMIFS(OFFSET('BPC Data'!$F:$F,0,Summary!N$2),'BPC Data'!$E:$E,Summary!$D329,'BPC Data'!$B:$B,Summary!$C329)</f>
        <v>0</v>
      </c>
      <c r="O329" s="17">
        <f ca="1">SUMIFS(OFFSET('BPC Data'!$F:$F,0,Summary!O$2),'BPC Data'!$E:$E,Summary!$D329,'BPC Data'!$B:$B,Summary!$C329)</f>
        <v>0</v>
      </c>
      <c r="P329" s="18">
        <f ca="1">SUMIFS(OFFSET('BPC Data'!$F:$F,0,Summary!P$2),'BPC Data'!$E:$E,Summary!$D329,'BPC Data'!$B:$B,Summary!$C329)</f>
        <v>0</v>
      </c>
      <c r="Q329" s="17">
        <f ca="1">SUMIFS(OFFSET('BPC Data'!$F:$F,0,Summary!Q$2),'BPC Data'!$E:$E,Summary!$D329,'BPC Data'!$B:$B,Summary!$C329)</f>
        <v>0</v>
      </c>
      <c r="R329" s="18">
        <f ca="1">SUMIFS(OFFSET('BPC Data'!$F:$F,0,Summary!R$2),'BPC Data'!$E:$E,Summary!$D329,'BPC Data'!$B:$B,Summary!$C329)</f>
        <v>0</v>
      </c>
      <c r="S329" s="64">
        <f t="shared" ca="1" si="139"/>
        <v>0</v>
      </c>
      <c r="T329" s="65"/>
      <c r="U329"/>
      <c r="V329"/>
      <c r="W329"/>
      <c r="X329"/>
      <c r="Y329"/>
      <c r="Z329"/>
      <c r="AA329"/>
      <c r="AB329"/>
    </row>
    <row r="330" spans="1:28" s="15" customFormat="1" hidden="1" outlineLevel="1" x14ac:dyDescent="0.55000000000000004">
      <c r="A330" s="15">
        <f t="shared" ref="A330:A338" si="165">IF(AND(F330&lt;&gt;"",D330=""),A329+1,A329)</f>
        <v>30</v>
      </c>
      <c r="C330">
        <f>$F328</f>
        <v>0</v>
      </c>
      <c r="D330" s="3" t="str">
        <f t="shared" si="140"/>
        <v>A_BEDS_TOTAL - Total Available Beds</v>
      </c>
      <c r="F330" s="22" t="str">
        <f>_xll.EVDES(D330)</f>
        <v>#Error, no current connection.</v>
      </c>
      <c r="G330" s="17">
        <f ca="1">SUMIFS(OFFSET('BPC Data'!$F:$F,0,Summary!G$2),'BPC Data'!$E:$E,Summary!$D330,'BPC Data'!$B:$B,Summary!$C330)</f>
        <v>0</v>
      </c>
      <c r="H330" s="18">
        <f ca="1">SUMIFS(OFFSET('BPC Data'!$F:$F,0,Summary!H$2),'BPC Data'!$E:$E,Summary!$D330,'BPC Data'!$B:$B,Summary!$C330)</f>
        <v>0</v>
      </c>
      <c r="I330" s="17">
        <f ca="1">SUMIFS(OFFSET('BPC Data'!$F:$F,0,Summary!I$2),'BPC Data'!$E:$E,Summary!$D330,'BPC Data'!$B:$B,Summary!$C330)</f>
        <v>0</v>
      </c>
      <c r="J330" s="18">
        <f ca="1">SUMIFS(OFFSET('BPC Data'!$F:$F,0,Summary!J$2),'BPC Data'!$E:$E,Summary!$D330,'BPC Data'!$B:$B,Summary!$C330)</f>
        <v>0</v>
      </c>
      <c r="K330" s="17">
        <f ca="1">SUMIFS(OFFSET('BPC Data'!$F:$F,0,Summary!K$2),'BPC Data'!$E:$E,Summary!$D330,'BPC Data'!$B:$B,Summary!$C330)</f>
        <v>0</v>
      </c>
      <c r="L330" s="18">
        <f ca="1">SUMIFS(OFFSET('BPC Data'!$F:$F,0,Summary!L$2),'BPC Data'!$E:$E,Summary!$D330,'BPC Data'!$B:$B,Summary!$C330)</f>
        <v>0</v>
      </c>
      <c r="M330" s="17">
        <f ca="1">SUMIFS(OFFSET('BPC Data'!$F:$F,0,Summary!M$2),'BPC Data'!$E:$E,Summary!$D330,'BPC Data'!$B:$B,Summary!$C330)</f>
        <v>0</v>
      </c>
      <c r="N330" s="18">
        <f ca="1">SUMIFS(OFFSET('BPC Data'!$F:$F,0,Summary!N$2),'BPC Data'!$E:$E,Summary!$D330,'BPC Data'!$B:$B,Summary!$C330)</f>
        <v>0</v>
      </c>
      <c r="O330" s="17">
        <f ca="1">SUMIFS(OFFSET('BPC Data'!$F:$F,0,Summary!O$2),'BPC Data'!$E:$E,Summary!$D330,'BPC Data'!$B:$B,Summary!$C330)</f>
        <v>0</v>
      </c>
      <c r="P330" s="18">
        <f ca="1">SUMIFS(OFFSET('BPC Data'!$F:$F,0,Summary!P$2),'BPC Data'!$E:$E,Summary!$D330,'BPC Data'!$B:$B,Summary!$C330)</f>
        <v>0</v>
      </c>
      <c r="Q330" s="17">
        <f ca="1">SUMIFS(OFFSET('BPC Data'!$F:$F,0,Summary!Q$2),'BPC Data'!$E:$E,Summary!$D330,'BPC Data'!$B:$B,Summary!$C330)</f>
        <v>0</v>
      </c>
      <c r="R330" s="18">
        <f ca="1">SUMIFS(OFFSET('BPC Data'!$F:$F,0,Summary!R$2),'BPC Data'!$E:$E,Summary!$D330,'BPC Data'!$B:$B,Summary!$C330)</f>
        <v>0</v>
      </c>
      <c r="S330" s="64">
        <f t="shared" ca="1" si="139"/>
        <v>0</v>
      </c>
      <c r="T330" s="65"/>
      <c r="U330"/>
      <c r="V330"/>
      <c r="W330"/>
      <c r="X330"/>
      <c r="Y330"/>
      <c r="Z330"/>
      <c r="AA330"/>
      <c r="AB330"/>
    </row>
    <row r="331" spans="1:28" s="15" customFormat="1" hidden="1" outlineLevel="1" x14ac:dyDescent="0.55000000000000004">
      <c r="A331" s="15">
        <f t="shared" si="165"/>
        <v>30</v>
      </c>
      <c r="B331"/>
      <c r="C331">
        <f>$F328</f>
        <v>0</v>
      </c>
      <c r="D331" s="3" t="str">
        <f t="shared" si="140"/>
        <v>T_REVENUES - Total Tenant Revenues</v>
      </c>
      <c r="E331"/>
      <c r="F331" s="22" t="str">
        <f>_xll.EVDES(D331)</f>
        <v>#Error, no current connection.</v>
      </c>
      <c r="G331" s="17">
        <f ca="1">SUMIFS(OFFSET('BPC Data'!$F:$F,0,Summary!G$2),'BPC Data'!$E:$E,Summary!$D331,'BPC Data'!$B:$B,Summary!$C331)</f>
        <v>0</v>
      </c>
      <c r="H331" s="18">
        <f ca="1">SUMIFS(OFFSET('BPC Data'!$F:$F,0,Summary!H$2),'BPC Data'!$E:$E,Summary!$D331,'BPC Data'!$B:$B,Summary!$C331)</f>
        <v>0</v>
      </c>
      <c r="I331" s="17">
        <f ca="1">SUMIFS(OFFSET('BPC Data'!$F:$F,0,Summary!I$2),'BPC Data'!$E:$E,Summary!$D331,'BPC Data'!$B:$B,Summary!$C331)</f>
        <v>0</v>
      </c>
      <c r="J331" s="18">
        <f ca="1">SUMIFS(OFFSET('BPC Data'!$F:$F,0,Summary!J$2),'BPC Data'!$E:$E,Summary!$D331,'BPC Data'!$B:$B,Summary!$C331)</f>
        <v>0</v>
      </c>
      <c r="K331" s="17">
        <f ca="1">SUMIFS(OFFSET('BPC Data'!$F:$F,0,Summary!K$2),'BPC Data'!$E:$E,Summary!$D331,'BPC Data'!$B:$B,Summary!$C331)</f>
        <v>0</v>
      </c>
      <c r="L331" s="18">
        <f ca="1">SUMIFS(OFFSET('BPC Data'!$F:$F,0,Summary!L$2),'BPC Data'!$E:$E,Summary!$D331,'BPC Data'!$B:$B,Summary!$C331)</f>
        <v>0</v>
      </c>
      <c r="M331" s="17">
        <f ca="1">SUMIFS(OFFSET('BPC Data'!$F:$F,0,Summary!M$2),'BPC Data'!$E:$E,Summary!$D331,'BPC Data'!$B:$B,Summary!$C331)</f>
        <v>0</v>
      </c>
      <c r="N331" s="18">
        <f ca="1">SUMIFS(OFFSET('BPC Data'!$F:$F,0,Summary!N$2),'BPC Data'!$E:$E,Summary!$D331,'BPC Data'!$B:$B,Summary!$C331)</f>
        <v>0</v>
      </c>
      <c r="O331" s="17">
        <f ca="1">SUMIFS(OFFSET('BPC Data'!$F:$F,0,Summary!O$2),'BPC Data'!$E:$E,Summary!$D331,'BPC Data'!$B:$B,Summary!$C331)</f>
        <v>0</v>
      </c>
      <c r="P331" s="18">
        <f ca="1">SUMIFS(OFFSET('BPC Data'!$F:$F,0,Summary!P$2),'BPC Data'!$E:$E,Summary!$D331,'BPC Data'!$B:$B,Summary!$C331)</f>
        <v>0</v>
      </c>
      <c r="Q331" s="17">
        <f ca="1">SUMIFS(OFFSET('BPC Data'!$F:$F,0,Summary!Q$2),'BPC Data'!$E:$E,Summary!$D331,'BPC Data'!$B:$B,Summary!$C331)</f>
        <v>0</v>
      </c>
      <c r="R331" s="18">
        <f ca="1">SUMIFS(OFFSET('BPC Data'!$F:$F,0,Summary!R$2),'BPC Data'!$E:$E,Summary!$D331,'BPC Data'!$B:$B,Summary!$C331)</f>
        <v>0</v>
      </c>
      <c r="S331" s="64">
        <f t="shared" ca="1" si="139"/>
        <v>0</v>
      </c>
      <c r="T331" s="65"/>
      <c r="U331"/>
      <c r="V331"/>
      <c r="W331"/>
      <c r="X331"/>
      <c r="Y331"/>
      <c r="Z331"/>
      <c r="AA331"/>
      <c r="AB331"/>
    </row>
    <row r="332" spans="1:28" s="15" customFormat="1" hidden="1" outlineLevel="1" x14ac:dyDescent="0.55000000000000004">
      <c r="A332" s="15">
        <f t="shared" si="165"/>
        <v>30</v>
      </c>
      <c r="B332"/>
      <c r="C332">
        <f>$F328</f>
        <v>0</v>
      </c>
      <c r="D332" s="3" t="str">
        <f t="shared" si="140"/>
        <v>T_OPEX - Tenant Operating Expenses</v>
      </c>
      <c r="E332"/>
      <c r="F332" s="22" t="str">
        <f>_xll.EVDES(D332)</f>
        <v>#Error, no current connection.</v>
      </c>
      <c r="G332" s="17">
        <f ca="1">SUMIFS(OFFSET('BPC Data'!$F:$F,0,Summary!G$2),'BPC Data'!$E:$E,Summary!$D332,'BPC Data'!$B:$B,Summary!$C332)</f>
        <v>0</v>
      </c>
      <c r="H332" s="18">
        <f ca="1">SUMIFS(OFFSET('BPC Data'!$F:$F,0,Summary!H$2),'BPC Data'!$E:$E,Summary!$D332,'BPC Data'!$B:$B,Summary!$C332)</f>
        <v>0</v>
      </c>
      <c r="I332" s="17">
        <f ca="1">SUMIFS(OFFSET('BPC Data'!$F:$F,0,Summary!I$2),'BPC Data'!$E:$E,Summary!$D332,'BPC Data'!$B:$B,Summary!$C332)</f>
        <v>0</v>
      </c>
      <c r="J332" s="18">
        <f ca="1">SUMIFS(OFFSET('BPC Data'!$F:$F,0,Summary!J$2),'BPC Data'!$E:$E,Summary!$D332,'BPC Data'!$B:$B,Summary!$C332)</f>
        <v>0</v>
      </c>
      <c r="K332" s="17">
        <f ca="1">SUMIFS(OFFSET('BPC Data'!$F:$F,0,Summary!K$2),'BPC Data'!$E:$E,Summary!$D332,'BPC Data'!$B:$B,Summary!$C332)</f>
        <v>0</v>
      </c>
      <c r="L332" s="18">
        <f ca="1">SUMIFS(OFFSET('BPC Data'!$F:$F,0,Summary!L$2),'BPC Data'!$E:$E,Summary!$D332,'BPC Data'!$B:$B,Summary!$C332)</f>
        <v>0</v>
      </c>
      <c r="M332" s="17">
        <f ca="1">SUMIFS(OFFSET('BPC Data'!$F:$F,0,Summary!M$2),'BPC Data'!$E:$E,Summary!$D332,'BPC Data'!$B:$B,Summary!$C332)</f>
        <v>0</v>
      </c>
      <c r="N332" s="18">
        <f ca="1">SUMIFS(OFFSET('BPC Data'!$F:$F,0,Summary!N$2),'BPC Data'!$E:$E,Summary!$D332,'BPC Data'!$B:$B,Summary!$C332)</f>
        <v>0</v>
      </c>
      <c r="O332" s="17">
        <f ca="1">SUMIFS(OFFSET('BPC Data'!$F:$F,0,Summary!O$2),'BPC Data'!$E:$E,Summary!$D332,'BPC Data'!$B:$B,Summary!$C332)</f>
        <v>0</v>
      </c>
      <c r="P332" s="18">
        <f ca="1">SUMIFS(OFFSET('BPC Data'!$F:$F,0,Summary!P$2),'BPC Data'!$E:$E,Summary!$D332,'BPC Data'!$B:$B,Summary!$C332)</f>
        <v>0</v>
      </c>
      <c r="Q332" s="17">
        <f ca="1">SUMIFS(OFFSET('BPC Data'!$F:$F,0,Summary!Q$2),'BPC Data'!$E:$E,Summary!$D332,'BPC Data'!$B:$B,Summary!$C332)</f>
        <v>0</v>
      </c>
      <c r="R332" s="18">
        <f ca="1">SUMIFS(OFFSET('BPC Data'!$F:$F,0,Summary!R$2),'BPC Data'!$E:$E,Summary!$D332,'BPC Data'!$B:$B,Summary!$C332)</f>
        <v>0</v>
      </c>
      <c r="S332" s="64">
        <f t="shared" ca="1" si="139"/>
        <v>0</v>
      </c>
      <c r="T332" s="65"/>
      <c r="U332"/>
      <c r="V332"/>
      <c r="W332"/>
      <c r="X332"/>
      <c r="Y332"/>
      <c r="Z332"/>
      <c r="AA332"/>
      <c r="AB332"/>
    </row>
    <row r="333" spans="1:28" s="15" customFormat="1" hidden="1" outlineLevel="1" x14ac:dyDescent="0.55000000000000004">
      <c r="A333" s="15">
        <f t="shared" si="165"/>
        <v>30</v>
      </c>
      <c r="B333"/>
      <c r="C333">
        <f>$F328</f>
        <v>0</v>
      </c>
      <c r="D333" s="3" t="str">
        <f t="shared" si="140"/>
        <v>T_BAD_DEBT - Tenant Bad Debt Expense</v>
      </c>
      <c r="E333"/>
      <c r="F333" s="22" t="str">
        <f>_xll.EVDES(D333)</f>
        <v>#Error, no current connection.</v>
      </c>
      <c r="G333" s="17">
        <f ca="1">SUMIFS(OFFSET('BPC Data'!$F:$F,0,Summary!G$2),'BPC Data'!$E:$E,Summary!$D333,'BPC Data'!$B:$B,Summary!$C333)</f>
        <v>0</v>
      </c>
      <c r="H333" s="18">
        <f ca="1">SUMIFS(OFFSET('BPC Data'!$F:$F,0,Summary!H$2),'BPC Data'!$E:$E,Summary!$D333,'BPC Data'!$B:$B,Summary!$C333)</f>
        <v>0</v>
      </c>
      <c r="I333" s="17">
        <f ca="1">SUMIFS(OFFSET('BPC Data'!$F:$F,0,Summary!I$2),'BPC Data'!$E:$E,Summary!$D333,'BPC Data'!$B:$B,Summary!$C333)</f>
        <v>0</v>
      </c>
      <c r="J333" s="18">
        <f ca="1">SUMIFS(OFFSET('BPC Data'!$F:$F,0,Summary!J$2),'BPC Data'!$E:$E,Summary!$D333,'BPC Data'!$B:$B,Summary!$C333)</f>
        <v>0</v>
      </c>
      <c r="K333" s="17">
        <f ca="1">SUMIFS(OFFSET('BPC Data'!$F:$F,0,Summary!K$2),'BPC Data'!$E:$E,Summary!$D333,'BPC Data'!$B:$B,Summary!$C333)</f>
        <v>0</v>
      </c>
      <c r="L333" s="18">
        <f ca="1">SUMIFS(OFFSET('BPC Data'!$F:$F,0,Summary!L$2),'BPC Data'!$E:$E,Summary!$D333,'BPC Data'!$B:$B,Summary!$C333)</f>
        <v>0</v>
      </c>
      <c r="M333" s="17">
        <f ca="1">SUMIFS(OFFSET('BPC Data'!$F:$F,0,Summary!M$2),'BPC Data'!$E:$E,Summary!$D333,'BPC Data'!$B:$B,Summary!$C333)</f>
        <v>0</v>
      </c>
      <c r="N333" s="18">
        <f ca="1">SUMIFS(OFFSET('BPC Data'!$F:$F,0,Summary!N$2),'BPC Data'!$E:$E,Summary!$D333,'BPC Data'!$B:$B,Summary!$C333)</f>
        <v>0</v>
      </c>
      <c r="O333" s="17">
        <f ca="1">SUMIFS(OFFSET('BPC Data'!$F:$F,0,Summary!O$2),'BPC Data'!$E:$E,Summary!$D333,'BPC Data'!$B:$B,Summary!$C333)</f>
        <v>0</v>
      </c>
      <c r="P333" s="18">
        <f ca="1">SUMIFS(OFFSET('BPC Data'!$F:$F,0,Summary!P$2),'BPC Data'!$E:$E,Summary!$D333,'BPC Data'!$B:$B,Summary!$C333)</f>
        <v>0</v>
      </c>
      <c r="Q333" s="17">
        <f ca="1">SUMIFS(OFFSET('BPC Data'!$F:$F,0,Summary!Q$2),'BPC Data'!$E:$E,Summary!$D333,'BPC Data'!$B:$B,Summary!$C333)</f>
        <v>0</v>
      </c>
      <c r="R333" s="18">
        <f ca="1">SUMIFS(OFFSET('BPC Data'!$F:$F,0,Summary!R$2),'BPC Data'!$E:$E,Summary!$D333,'BPC Data'!$B:$B,Summary!$C333)</f>
        <v>0</v>
      </c>
      <c r="S333" s="64">
        <f t="shared" ca="1" si="139"/>
        <v>0</v>
      </c>
      <c r="T333" s="65"/>
      <c r="U333"/>
      <c r="V333"/>
      <c r="W333"/>
      <c r="X333"/>
      <c r="Y333"/>
      <c r="Z333"/>
      <c r="AA333"/>
      <c r="AB333"/>
    </row>
    <row r="334" spans="1:28" s="15" customFormat="1" hidden="1" outlineLevel="1" x14ac:dyDescent="0.55000000000000004">
      <c r="A334" s="15">
        <f t="shared" si="165"/>
        <v>30</v>
      </c>
      <c r="B334"/>
      <c r="C334">
        <f>$F328</f>
        <v>0</v>
      </c>
      <c r="D334" s="2" t="str">
        <f t="shared" si="140"/>
        <v>T_EBITDARM - EBITDARM</v>
      </c>
      <c r="E334"/>
      <c r="F334" s="22" t="str">
        <f>_xll.EVDES(D334)</f>
        <v>#Error, no current connection.</v>
      </c>
      <c r="G334" s="17">
        <f ca="1">SUMIFS(OFFSET('BPC Data'!$F:$F,0,Summary!G$2),'BPC Data'!$E:$E,Summary!$D334,'BPC Data'!$B:$B,Summary!$C334)</f>
        <v>0</v>
      </c>
      <c r="H334" s="18">
        <f ca="1">SUMIFS(OFFSET('BPC Data'!$F:$F,0,Summary!H$2),'BPC Data'!$E:$E,Summary!$D334,'BPC Data'!$B:$B,Summary!$C334)</f>
        <v>0</v>
      </c>
      <c r="I334" s="17">
        <f ca="1">SUMIFS(OFFSET('BPC Data'!$F:$F,0,Summary!I$2),'BPC Data'!$E:$E,Summary!$D334,'BPC Data'!$B:$B,Summary!$C334)</f>
        <v>0</v>
      </c>
      <c r="J334" s="18">
        <f ca="1">SUMIFS(OFFSET('BPC Data'!$F:$F,0,Summary!J$2),'BPC Data'!$E:$E,Summary!$D334,'BPC Data'!$B:$B,Summary!$C334)</f>
        <v>0</v>
      </c>
      <c r="K334" s="17">
        <f ca="1">SUMIFS(OFFSET('BPC Data'!$F:$F,0,Summary!K$2),'BPC Data'!$E:$E,Summary!$D334,'BPC Data'!$B:$B,Summary!$C334)</f>
        <v>0</v>
      </c>
      <c r="L334" s="18">
        <f ca="1">SUMIFS(OFFSET('BPC Data'!$F:$F,0,Summary!L$2),'BPC Data'!$E:$E,Summary!$D334,'BPC Data'!$B:$B,Summary!$C334)</f>
        <v>0</v>
      </c>
      <c r="M334" s="17">
        <f ca="1">SUMIFS(OFFSET('BPC Data'!$F:$F,0,Summary!M$2),'BPC Data'!$E:$E,Summary!$D334,'BPC Data'!$B:$B,Summary!$C334)</f>
        <v>0</v>
      </c>
      <c r="N334" s="18">
        <f ca="1">SUMIFS(OFFSET('BPC Data'!$F:$F,0,Summary!N$2),'BPC Data'!$E:$E,Summary!$D334,'BPC Data'!$B:$B,Summary!$C334)</f>
        <v>0</v>
      </c>
      <c r="O334" s="17">
        <f ca="1">SUMIFS(OFFSET('BPC Data'!$F:$F,0,Summary!O$2),'BPC Data'!$E:$E,Summary!$D334,'BPC Data'!$B:$B,Summary!$C334)</f>
        <v>0</v>
      </c>
      <c r="P334" s="18">
        <f ca="1">SUMIFS(OFFSET('BPC Data'!$F:$F,0,Summary!P$2),'BPC Data'!$E:$E,Summary!$D334,'BPC Data'!$B:$B,Summary!$C334)</f>
        <v>0</v>
      </c>
      <c r="Q334" s="17">
        <f ca="1">SUMIFS(OFFSET('BPC Data'!$F:$F,0,Summary!Q$2),'BPC Data'!$E:$E,Summary!$D334,'BPC Data'!$B:$B,Summary!$C334)</f>
        <v>0</v>
      </c>
      <c r="R334" s="18">
        <f ca="1">SUMIFS(OFFSET('BPC Data'!$F:$F,0,Summary!R$2),'BPC Data'!$E:$E,Summary!$D334,'BPC Data'!$B:$B,Summary!$C334)</f>
        <v>0</v>
      </c>
      <c r="S334" s="64">
        <f t="shared" ca="1" si="139"/>
        <v>0</v>
      </c>
      <c r="T334" s="65"/>
      <c r="U334"/>
      <c r="V334"/>
      <c r="W334"/>
      <c r="X334"/>
      <c r="Y334"/>
      <c r="Z334"/>
      <c r="AA334"/>
      <c r="AB334"/>
    </row>
    <row r="335" spans="1:28" s="15" customFormat="1" hidden="1" outlineLevel="1" x14ac:dyDescent="0.55000000000000004">
      <c r="A335" s="15">
        <f t="shared" si="165"/>
        <v>30</v>
      </c>
      <c r="B335"/>
      <c r="C335">
        <f>$F328</f>
        <v>0</v>
      </c>
      <c r="D335" s="2" t="str">
        <f t="shared" si="140"/>
        <v>T_MGMT_FEE - Tenant Management Fee - Actual</v>
      </c>
      <c r="E335"/>
      <c r="F335" s="22" t="str">
        <f>_xll.EVDES(D335)</f>
        <v>#Error, no current connection.</v>
      </c>
      <c r="G335" s="17">
        <f ca="1">SUMIFS(OFFSET('BPC Data'!$F:$F,0,Summary!G$2),'BPC Data'!$E:$E,Summary!$D335,'BPC Data'!$B:$B,Summary!$C335)</f>
        <v>0</v>
      </c>
      <c r="H335" s="18">
        <f ca="1">SUMIFS(OFFSET('BPC Data'!$F:$F,0,Summary!H$2),'BPC Data'!$E:$E,Summary!$D335,'BPC Data'!$B:$B,Summary!$C335)</f>
        <v>0</v>
      </c>
      <c r="I335" s="17">
        <f ca="1">SUMIFS(OFFSET('BPC Data'!$F:$F,0,Summary!I$2),'BPC Data'!$E:$E,Summary!$D335,'BPC Data'!$B:$B,Summary!$C335)</f>
        <v>0</v>
      </c>
      <c r="J335" s="18">
        <f ca="1">SUMIFS(OFFSET('BPC Data'!$F:$F,0,Summary!J$2),'BPC Data'!$E:$E,Summary!$D335,'BPC Data'!$B:$B,Summary!$C335)</f>
        <v>0</v>
      </c>
      <c r="K335" s="17">
        <f ca="1">SUMIFS(OFFSET('BPC Data'!$F:$F,0,Summary!K$2),'BPC Data'!$E:$E,Summary!$D335,'BPC Data'!$B:$B,Summary!$C335)</f>
        <v>0</v>
      </c>
      <c r="L335" s="18">
        <f ca="1">SUMIFS(OFFSET('BPC Data'!$F:$F,0,Summary!L$2),'BPC Data'!$E:$E,Summary!$D335,'BPC Data'!$B:$B,Summary!$C335)</f>
        <v>0</v>
      </c>
      <c r="M335" s="17">
        <f ca="1">SUMIFS(OFFSET('BPC Data'!$F:$F,0,Summary!M$2),'BPC Data'!$E:$E,Summary!$D335,'BPC Data'!$B:$B,Summary!$C335)</f>
        <v>0</v>
      </c>
      <c r="N335" s="18">
        <f ca="1">SUMIFS(OFFSET('BPC Data'!$F:$F,0,Summary!N$2),'BPC Data'!$E:$E,Summary!$D335,'BPC Data'!$B:$B,Summary!$C335)</f>
        <v>0</v>
      </c>
      <c r="O335" s="17">
        <f ca="1">SUMIFS(OFFSET('BPC Data'!$F:$F,0,Summary!O$2),'BPC Data'!$E:$E,Summary!$D335,'BPC Data'!$B:$B,Summary!$C335)</f>
        <v>0</v>
      </c>
      <c r="P335" s="18">
        <f ca="1">SUMIFS(OFFSET('BPC Data'!$F:$F,0,Summary!P$2),'BPC Data'!$E:$E,Summary!$D335,'BPC Data'!$B:$B,Summary!$C335)</f>
        <v>0</v>
      </c>
      <c r="Q335" s="17">
        <f ca="1">SUMIFS(OFFSET('BPC Data'!$F:$F,0,Summary!Q$2),'BPC Data'!$E:$E,Summary!$D335,'BPC Data'!$B:$B,Summary!$C335)</f>
        <v>0</v>
      </c>
      <c r="R335" s="18">
        <f ca="1">SUMIFS(OFFSET('BPC Data'!$F:$F,0,Summary!R$2),'BPC Data'!$E:$E,Summary!$D335,'BPC Data'!$B:$B,Summary!$C335)</f>
        <v>0</v>
      </c>
      <c r="S335" s="64">
        <f t="shared" ca="1" si="139"/>
        <v>0</v>
      </c>
      <c r="T335" s="65"/>
      <c r="U335"/>
      <c r="V335"/>
      <c r="W335"/>
      <c r="X335"/>
      <c r="Y335"/>
      <c r="Z335"/>
      <c r="AA335"/>
      <c r="AB335"/>
    </row>
    <row r="336" spans="1:28" s="15" customFormat="1" hidden="1" outlineLevel="1" x14ac:dyDescent="0.55000000000000004">
      <c r="A336" s="15">
        <f t="shared" si="165"/>
        <v>30</v>
      </c>
      <c r="B336"/>
      <c r="C336">
        <f>$F328</f>
        <v>0</v>
      </c>
      <c r="D336" s="1" t="str">
        <f t="shared" si="140"/>
        <v>T_EBITDAR - EBITDAR</v>
      </c>
      <c r="E336"/>
      <c r="F336" s="22" t="str">
        <f>_xll.EVDES(D336)</f>
        <v>#Error, no current connection.</v>
      </c>
      <c r="G336" s="17">
        <f ca="1">SUMIFS(OFFSET('BPC Data'!$F:$F,0,Summary!G$2),'BPC Data'!$E:$E,Summary!$D336,'BPC Data'!$B:$B,Summary!$C336)</f>
        <v>0</v>
      </c>
      <c r="H336" s="18">
        <f ca="1">SUMIFS(OFFSET('BPC Data'!$F:$F,0,Summary!H$2),'BPC Data'!$E:$E,Summary!$D336,'BPC Data'!$B:$B,Summary!$C336)</f>
        <v>0</v>
      </c>
      <c r="I336" s="17">
        <f ca="1">SUMIFS(OFFSET('BPC Data'!$F:$F,0,Summary!I$2),'BPC Data'!$E:$E,Summary!$D336,'BPC Data'!$B:$B,Summary!$C336)</f>
        <v>0</v>
      </c>
      <c r="J336" s="18">
        <f ca="1">SUMIFS(OFFSET('BPC Data'!$F:$F,0,Summary!J$2),'BPC Data'!$E:$E,Summary!$D336,'BPC Data'!$B:$B,Summary!$C336)</f>
        <v>0</v>
      </c>
      <c r="K336" s="17">
        <f ca="1">SUMIFS(OFFSET('BPC Data'!$F:$F,0,Summary!K$2),'BPC Data'!$E:$E,Summary!$D336,'BPC Data'!$B:$B,Summary!$C336)</f>
        <v>0</v>
      </c>
      <c r="L336" s="18">
        <f ca="1">SUMIFS(OFFSET('BPC Data'!$F:$F,0,Summary!L$2),'BPC Data'!$E:$E,Summary!$D336,'BPC Data'!$B:$B,Summary!$C336)</f>
        <v>0</v>
      </c>
      <c r="M336" s="17">
        <f ca="1">SUMIFS(OFFSET('BPC Data'!$F:$F,0,Summary!M$2),'BPC Data'!$E:$E,Summary!$D336,'BPC Data'!$B:$B,Summary!$C336)</f>
        <v>0</v>
      </c>
      <c r="N336" s="18">
        <f ca="1">SUMIFS(OFFSET('BPC Data'!$F:$F,0,Summary!N$2),'BPC Data'!$E:$E,Summary!$D336,'BPC Data'!$B:$B,Summary!$C336)</f>
        <v>0</v>
      </c>
      <c r="O336" s="17">
        <f ca="1">SUMIFS(OFFSET('BPC Data'!$F:$F,0,Summary!O$2),'BPC Data'!$E:$E,Summary!$D336,'BPC Data'!$B:$B,Summary!$C336)</f>
        <v>0</v>
      </c>
      <c r="P336" s="18">
        <f ca="1">SUMIFS(OFFSET('BPC Data'!$F:$F,0,Summary!P$2),'BPC Data'!$E:$E,Summary!$D336,'BPC Data'!$B:$B,Summary!$C336)</f>
        <v>0</v>
      </c>
      <c r="Q336" s="17">
        <f ca="1">SUMIFS(OFFSET('BPC Data'!$F:$F,0,Summary!Q$2),'BPC Data'!$E:$E,Summary!$D336,'BPC Data'!$B:$B,Summary!$C336)</f>
        <v>0</v>
      </c>
      <c r="R336" s="18">
        <f ca="1">SUMIFS(OFFSET('BPC Data'!$F:$F,0,Summary!R$2),'BPC Data'!$E:$E,Summary!$D336,'BPC Data'!$B:$B,Summary!$C336)</f>
        <v>0</v>
      </c>
      <c r="S336" s="64">
        <f t="shared" ca="1" si="139"/>
        <v>0</v>
      </c>
      <c r="T336" s="65"/>
      <c r="U336"/>
      <c r="V336"/>
      <c r="W336"/>
      <c r="X336"/>
      <c r="Y336"/>
      <c r="Z336"/>
      <c r="AA336"/>
      <c r="AB336"/>
    </row>
    <row r="337" spans="1:28" s="15" customFormat="1" hidden="1" outlineLevel="1" x14ac:dyDescent="0.55000000000000004">
      <c r="A337" s="15">
        <f t="shared" si="165"/>
        <v>30</v>
      </c>
      <c r="B337"/>
      <c r="C337">
        <f>$F328</f>
        <v>0</v>
      </c>
      <c r="D337" s="1" t="str">
        <f t="shared" si="140"/>
        <v>T_RENT_EXP - Tenant Rent Expense</v>
      </c>
      <c r="E337"/>
      <c r="F337" s="22" t="str">
        <f>_xll.EVDES(D337)</f>
        <v>#Error, no current connection.</v>
      </c>
      <c r="G337" s="17">
        <f ca="1">SUMIFS(OFFSET('BPC Data'!$F:$F,0,Summary!G$2),'BPC Data'!$E:$E,Summary!$D337,'BPC Data'!$B:$B,Summary!$C337)</f>
        <v>0</v>
      </c>
      <c r="H337" s="18">
        <f ca="1">SUMIFS(OFFSET('BPC Data'!$F:$F,0,Summary!H$2),'BPC Data'!$E:$E,Summary!$D337,'BPC Data'!$B:$B,Summary!$C337)</f>
        <v>0</v>
      </c>
      <c r="I337" s="17">
        <f ca="1">SUMIFS(OFFSET('BPC Data'!$F:$F,0,Summary!I$2),'BPC Data'!$E:$E,Summary!$D337,'BPC Data'!$B:$B,Summary!$C337)</f>
        <v>0</v>
      </c>
      <c r="J337" s="18">
        <f ca="1">SUMIFS(OFFSET('BPC Data'!$F:$F,0,Summary!J$2),'BPC Data'!$E:$E,Summary!$D337,'BPC Data'!$B:$B,Summary!$C337)</f>
        <v>0</v>
      </c>
      <c r="K337" s="17">
        <f ca="1">SUMIFS(OFFSET('BPC Data'!$F:$F,0,Summary!K$2),'BPC Data'!$E:$E,Summary!$D337,'BPC Data'!$B:$B,Summary!$C337)</f>
        <v>0</v>
      </c>
      <c r="L337" s="18">
        <f ca="1">SUMIFS(OFFSET('BPC Data'!$F:$F,0,Summary!L$2),'BPC Data'!$E:$E,Summary!$D337,'BPC Data'!$B:$B,Summary!$C337)</f>
        <v>0</v>
      </c>
      <c r="M337" s="17">
        <f ca="1">SUMIFS(OFFSET('BPC Data'!$F:$F,0,Summary!M$2),'BPC Data'!$E:$E,Summary!$D337,'BPC Data'!$B:$B,Summary!$C337)</f>
        <v>0</v>
      </c>
      <c r="N337" s="18">
        <f ca="1">SUMIFS(OFFSET('BPC Data'!$F:$F,0,Summary!N$2),'BPC Data'!$E:$E,Summary!$D337,'BPC Data'!$B:$B,Summary!$C337)</f>
        <v>0</v>
      </c>
      <c r="O337" s="17">
        <f ca="1">SUMIFS(OFFSET('BPC Data'!$F:$F,0,Summary!O$2),'BPC Data'!$E:$E,Summary!$D337,'BPC Data'!$B:$B,Summary!$C337)</f>
        <v>0</v>
      </c>
      <c r="P337" s="18">
        <f ca="1">SUMIFS(OFFSET('BPC Data'!$F:$F,0,Summary!P$2),'BPC Data'!$E:$E,Summary!$D337,'BPC Data'!$B:$B,Summary!$C337)</f>
        <v>0</v>
      </c>
      <c r="Q337" s="17">
        <f ca="1">SUMIFS(OFFSET('BPC Data'!$F:$F,0,Summary!Q$2),'BPC Data'!$E:$E,Summary!$D337,'BPC Data'!$B:$B,Summary!$C337)</f>
        <v>0</v>
      </c>
      <c r="R337" s="18">
        <f ca="1">SUMIFS(OFFSET('BPC Data'!$F:$F,0,Summary!R$2),'BPC Data'!$E:$E,Summary!$D337,'BPC Data'!$B:$B,Summary!$C337)</f>
        <v>0</v>
      </c>
      <c r="S337" s="64">
        <f t="shared" ca="1" si="139"/>
        <v>0</v>
      </c>
      <c r="T337" s="65"/>
      <c r="U337"/>
      <c r="V337"/>
      <c r="W337"/>
      <c r="X337"/>
      <c r="Y337"/>
      <c r="Z337"/>
      <c r="AA337"/>
      <c r="AB337"/>
    </row>
    <row r="338" spans="1:28" s="15" customFormat="1" hidden="1" outlineLevel="1" x14ac:dyDescent="0.55000000000000004">
      <c r="A338" s="15">
        <f t="shared" si="165"/>
        <v>30</v>
      </c>
      <c r="B338"/>
      <c r="C338"/>
      <c r="D338" s="1" t="str">
        <f t="shared" si="140"/>
        <v>x</v>
      </c>
      <c r="E338"/>
      <c r="F338" s="22" t="s">
        <v>0</v>
      </c>
      <c r="G338" s="12" t="e">
        <f t="shared" ref="G338:M338" ca="1" si="166">G336/G337</f>
        <v>#DIV/0!</v>
      </c>
      <c r="H338" s="4" t="e">
        <f t="shared" ca="1" si="166"/>
        <v>#DIV/0!</v>
      </c>
      <c r="I338" s="12" t="e">
        <f t="shared" ca="1" si="166"/>
        <v>#DIV/0!</v>
      </c>
      <c r="J338" s="4" t="e">
        <f t="shared" ca="1" si="166"/>
        <v>#DIV/0!</v>
      </c>
      <c r="K338" s="12" t="e">
        <f t="shared" ca="1" si="166"/>
        <v>#DIV/0!</v>
      </c>
      <c r="L338" s="4" t="e">
        <f t="shared" ca="1" si="166"/>
        <v>#DIV/0!</v>
      </c>
      <c r="M338" s="12" t="e">
        <f t="shared" ca="1" si="166"/>
        <v>#DIV/0!</v>
      </c>
      <c r="N338" s="4" t="e">
        <f t="shared" ref="N338:O338" ca="1" si="167">N336/N337</f>
        <v>#DIV/0!</v>
      </c>
      <c r="O338" s="12" t="e">
        <f t="shared" ca="1" si="167"/>
        <v>#DIV/0!</v>
      </c>
      <c r="P338" s="4" t="e">
        <f t="shared" ref="P338:Q338" ca="1" si="168">P336/P337</f>
        <v>#DIV/0!</v>
      </c>
      <c r="Q338" s="12" t="e">
        <f t="shared" ca="1" si="168"/>
        <v>#DIV/0!</v>
      </c>
      <c r="R338" s="4" t="e">
        <f t="shared" ref="R338" ca="1" si="169">R336/R337</f>
        <v>#DIV/0!</v>
      </c>
      <c r="S338" s="64" t="e">
        <f t="shared" ca="1" si="139"/>
        <v>#DIV/0!</v>
      </c>
      <c r="T338" s="65"/>
      <c r="U338"/>
      <c r="V338"/>
      <c r="W338"/>
      <c r="X338"/>
      <c r="Y338"/>
      <c r="Z338"/>
      <c r="AA338"/>
      <c r="AB338"/>
    </row>
    <row r="339" spans="1:28" s="15" customFormat="1" hidden="1" outlineLevel="1" x14ac:dyDescent="0.55000000000000004">
      <c r="A339" s="15">
        <f>IF(AND(D339&lt;&gt;"",C339=""),A338+1,A338)</f>
        <v>31</v>
      </c>
      <c r="B339" s="5"/>
      <c r="C339" s="5"/>
      <c r="D339" s="5" t="str">
        <f t="shared" si="140"/>
        <v>x</v>
      </c>
      <c r="E339" s="5"/>
      <c r="F339" s="21">
        <f>INDEX(PropertyList!$D:$D,MATCH(Summary!$A339,PropertyList!$C:$C,0))</f>
        <v>0</v>
      </c>
      <c r="G339" s="11"/>
      <c r="H339" s="5"/>
      <c r="I339" s="11"/>
      <c r="J339" s="5"/>
      <c r="K339" s="11"/>
      <c r="L339" s="5"/>
      <c r="M339" s="11"/>
      <c r="N339" s="5"/>
      <c r="O339" s="11"/>
      <c r="P339" s="5"/>
      <c r="Q339" s="11"/>
      <c r="R339" s="5"/>
      <c r="S339" s="64">
        <f t="shared" si="139"/>
        <v>0</v>
      </c>
      <c r="T339" s="65"/>
      <c r="U339"/>
      <c r="V339"/>
      <c r="W339"/>
      <c r="X339"/>
      <c r="Y339"/>
      <c r="Z339"/>
      <c r="AA339"/>
      <c r="AB339"/>
    </row>
    <row r="340" spans="1:28" s="15" customFormat="1" hidden="1" outlineLevel="1" x14ac:dyDescent="0.55000000000000004">
      <c r="A340" s="15">
        <f>IF(AND(F340&lt;&gt;"",D340=""),A339+1,A339)</f>
        <v>31</v>
      </c>
      <c r="C340">
        <f>$F339</f>
        <v>0</v>
      </c>
      <c r="D340" s="3" t="str">
        <f t="shared" si="140"/>
        <v>PAY_PAT_DAYS - Total Payor Patient Days</v>
      </c>
      <c r="F340" s="22" t="str">
        <f>_xll.EVDES(D340)</f>
        <v>#Error, no current connection.</v>
      </c>
      <c r="G340" s="17">
        <f ca="1">SUMIFS(OFFSET('BPC Data'!$F:$F,0,Summary!G$2),'BPC Data'!$E:$E,Summary!$D340,'BPC Data'!$B:$B,Summary!$C340)</f>
        <v>0</v>
      </c>
      <c r="H340" s="18">
        <f ca="1">SUMIFS(OFFSET('BPC Data'!$F:$F,0,Summary!H$2),'BPC Data'!$E:$E,Summary!$D340,'BPC Data'!$B:$B,Summary!$C340)</f>
        <v>0</v>
      </c>
      <c r="I340" s="17">
        <f ca="1">SUMIFS(OFFSET('BPC Data'!$F:$F,0,Summary!I$2),'BPC Data'!$E:$E,Summary!$D340,'BPC Data'!$B:$B,Summary!$C340)</f>
        <v>0</v>
      </c>
      <c r="J340" s="18">
        <f ca="1">SUMIFS(OFFSET('BPC Data'!$F:$F,0,Summary!J$2),'BPC Data'!$E:$E,Summary!$D340,'BPC Data'!$B:$B,Summary!$C340)</f>
        <v>0</v>
      </c>
      <c r="K340" s="17">
        <f ca="1">SUMIFS(OFFSET('BPC Data'!$F:$F,0,Summary!K$2),'BPC Data'!$E:$E,Summary!$D340,'BPC Data'!$B:$B,Summary!$C340)</f>
        <v>0</v>
      </c>
      <c r="L340" s="18">
        <f ca="1">SUMIFS(OFFSET('BPC Data'!$F:$F,0,Summary!L$2),'BPC Data'!$E:$E,Summary!$D340,'BPC Data'!$B:$B,Summary!$C340)</f>
        <v>0</v>
      </c>
      <c r="M340" s="17">
        <f ca="1">SUMIFS(OFFSET('BPC Data'!$F:$F,0,Summary!M$2),'BPC Data'!$E:$E,Summary!$D340,'BPC Data'!$B:$B,Summary!$C340)</f>
        <v>0</v>
      </c>
      <c r="N340" s="18">
        <f ca="1">SUMIFS(OFFSET('BPC Data'!$F:$F,0,Summary!N$2),'BPC Data'!$E:$E,Summary!$D340,'BPC Data'!$B:$B,Summary!$C340)</f>
        <v>0</v>
      </c>
      <c r="O340" s="17">
        <f ca="1">SUMIFS(OFFSET('BPC Data'!$F:$F,0,Summary!O$2),'BPC Data'!$E:$E,Summary!$D340,'BPC Data'!$B:$B,Summary!$C340)</f>
        <v>0</v>
      </c>
      <c r="P340" s="18">
        <f ca="1">SUMIFS(OFFSET('BPC Data'!$F:$F,0,Summary!P$2),'BPC Data'!$E:$E,Summary!$D340,'BPC Data'!$B:$B,Summary!$C340)</f>
        <v>0</v>
      </c>
      <c r="Q340" s="17">
        <f ca="1">SUMIFS(OFFSET('BPC Data'!$F:$F,0,Summary!Q$2),'BPC Data'!$E:$E,Summary!$D340,'BPC Data'!$B:$B,Summary!$C340)</f>
        <v>0</v>
      </c>
      <c r="R340" s="18">
        <f ca="1">SUMIFS(OFFSET('BPC Data'!$F:$F,0,Summary!R$2),'BPC Data'!$E:$E,Summary!$D340,'BPC Data'!$B:$B,Summary!$C340)</f>
        <v>0</v>
      </c>
      <c r="S340" s="64">
        <f t="shared" ref="S340:S403" ca="1" si="170">SUM(G340:N340)</f>
        <v>0</v>
      </c>
      <c r="T340" s="65"/>
      <c r="U340"/>
      <c r="V340"/>
      <c r="W340"/>
      <c r="X340"/>
      <c r="Y340"/>
      <c r="Z340"/>
      <c r="AA340"/>
      <c r="AB340"/>
    </row>
    <row r="341" spans="1:28" s="15" customFormat="1" hidden="1" outlineLevel="1" x14ac:dyDescent="0.55000000000000004">
      <c r="A341" s="15">
        <f t="shared" ref="A341:A349" si="171">IF(AND(F341&lt;&gt;"",D341=""),A340+1,A340)</f>
        <v>31</v>
      </c>
      <c r="C341">
        <f>$F339</f>
        <v>0</v>
      </c>
      <c r="D341" s="3" t="str">
        <f t="shared" si="140"/>
        <v>A_BEDS_TOTAL - Total Available Beds</v>
      </c>
      <c r="F341" s="22" t="str">
        <f>_xll.EVDES(D341)</f>
        <v>#Error, no current connection.</v>
      </c>
      <c r="G341" s="17">
        <f ca="1">SUMIFS(OFFSET('BPC Data'!$F:$F,0,Summary!G$2),'BPC Data'!$E:$E,Summary!$D341,'BPC Data'!$B:$B,Summary!$C341)</f>
        <v>0</v>
      </c>
      <c r="H341" s="18">
        <f ca="1">SUMIFS(OFFSET('BPC Data'!$F:$F,0,Summary!H$2),'BPC Data'!$E:$E,Summary!$D341,'BPC Data'!$B:$B,Summary!$C341)</f>
        <v>0</v>
      </c>
      <c r="I341" s="17">
        <f ca="1">SUMIFS(OFFSET('BPC Data'!$F:$F,0,Summary!I$2),'BPC Data'!$E:$E,Summary!$D341,'BPC Data'!$B:$B,Summary!$C341)</f>
        <v>0</v>
      </c>
      <c r="J341" s="18">
        <f ca="1">SUMIFS(OFFSET('BPC Data'!$F:$F,0,Summary!J$2),'BPC Data'!$E:$E,Summary!$D341,'BPC Data'!$B:$B,Summary!$C341)</f>
        <v>0</v>
      </c>
      <c r="K341" s="17">
        <f ca="1">SUMIFS(OFFSET('BPC Data'!$F:$F,0,Summary!K$2),'BPC Data'!$E:$E,Summary!$D341,'BPC Data'!$B:$B,Summary!$C341)</f>
        <v>0</v>
      </c>
      <c r="L341" s="18">
        <f ca="1">SUMIFS(OFFSET('BPC Data'!$F:$F,0,Summary!L$2),'BPC Data'!$E:$E,Summary!$D341,'BPC Data'!$B:$B,Summary!$C341)</f>
        <v>0</v>
      </c>
      <c r="M341" s="17">
        <f ca="1">SUMIFS(OFFSET('BPC Data'!$F:$F,0,Summary!M$2),'BPC Data'!$E:$E,Summary!$D341,'BPC Data'!$B:$B,Summary!$C341)</f>
        <v>0</v>
      </c>
      <c r="N341" s="18">
        <f ca="1">SUMIFS(OFFSET('BPC Data'!$F:$F,0,Summary!N$2),'BPC Data'!$E:$E,Summary!$D341,'BPC Data'!$B:$B,Summary!$C341)</f>
        <v>0</v>
      </c>
      <c r="O341" s="17">
        <f ca="1">SUMIFS(OFFSET('BPC Data'!$F:$F,0,Summary!O$2),'BPC Data'!$E:$E,Summary!$D341,'BPC Data'!$B:$B,Summary!$C341)</f>
        <v>0</v>
      </c>
      <c r="P341" s="18">
        <f ca="1">SUMIFS(OFFSET('BPC Data'!$F:$F,0,Summary!P$2),'BPC Data'!$E:$E,Summary!$D341,'BPC Data'!$B:$B,Summary!$C341)</f>
        <v>0</v>
      </c>
      <c r="Q341" s="17">
        <f ca="1">SUMIFS(OFFSET('BPC Data'!$F:$F,0,Summary!Q$2),'BPC Data'!$E:$E,Summary!$D341,'BPC Data'!$B:$B,Summary!$C341)</f>
        <v>0</v>
      </c>
      <c r="R341" s="18">
        <f ca="1">SUMIFS(OFFSET('BPC Data'!$F:$F,0,Summary!R$2),'BPC Data'!$E:$E,Summary!$D341,'BPC Data'!$B:$B,Summary!$C341)</f>
        <v>0</v>
      </c>
      <c r="S341" s="64">
        <f t="shared" ca="1" si="170"/>
        <v>0</v>
      </c>
      <c r="T341" s="65"/>
      <c r="U341"/>
      <c r="V341"/>
      <c r="W341"/>
      <c r="X341"/>
      <c r="Y341"/>
      <c r="Z341"/>
      <c r="AA341"/>
      <c r="AB341"/>
    </row>
    <row r="342" spans="1:28" s="15" customFormat="1" hidden="1" outlineLevel="1" x14ac:dyDescent="0.55000000000000004">
      <c r="A342" s="15">
        <f t="shared" si="171"/>
        <v>31</v>
      </c>
      <c r="B342"/>
      <c r="C342">
        <f>$F339</f>
        <v>0</v>
      </c>
      <c r="D342" s="3" t="str">
        <f t="shared" ref="D342:D405" si="172">$D331</f>
        <v>T_REVENUES - Total Tenant Revenues</v>
      </c>
      <c r="E342"/>
      <c r="F342" s="22" t="str">
        <f>_xll.EVDES(D342)</f>
        <v>#Error, no current connection.</v>
      </c>
      <c r="G342" s="17">
        <f ca="1">SUMIFS(OFFSET('BPC Data'!$F:$F,0,Summary!G$2),'BPC Data'!$E:$E,Summary!$D342,'BPC Data'!$B:$B,Summary!$C342)</f>
        <v>0</v>
      </c>
      <c r="H342" s="18">
        <f ca="1">SUMIFS(OFFSET('BPC Data'!$F:$F,0,Summary!H$2),'BPC Data'!$E:$E,Summary!$D342,'BPC Data'!$B:$B,Summary!$C342)</f>
        <v>0</v>
      </c>
      <c r="I342" s="17">
        <f ca="1">SUMIFS(OFFSET('BPC Data'!$F:$F,0,Summary!I$2),'BPC Data'!$E:$E,Summary!$D342,'BPC Data'!$B:$B,Summary!$C342)</f>
        <v>0</v>
      </c>
      <c r="J342" s="18">
        <f ca="1">SUMIFS(OFFSET('BPC Data'!$F:$F,0,Summary!J$2),'BPC Data'!$E:$E,Summary!$D342,'BPC Data'!$B:$B,Summary!$C342)</f>
        <v>0</v>
      </c>
      <c r="K342" s="17">
        <f ca="1">SUMIFS(OFFSET('BPC Data'!$F:$F,0,Summary!K$2),'BPC Data'!$E:$E,Summary!$D342,'BPC Data'!$B:$B,Summary!$C342)</f>
        <v>0</v>
      </c>
      <c r="L342" s="18">
        <f ca="1">SUMIFS(OFFSET('BPC Data'!$F:$F,0,Summary!L$2),'BPC Data'!$E:$E,Summary!$D342,'BPC Data'!$B:$B,Summary!$C342)</f>
        <v>0</v>
      </c>
      <c r="M342" s="17">
        <f ca="1">SUMIFS(OFFSET('BPC Data'!$F:$F,0,Summary!M$2),'BPC Data'!$E:$E,Summary!$D342,'BPC Data'!$B:$B,Summary!$C342)</f>
        <v>0</v>
      </c>
      <c r="N342" s="18">
        <f ca="1">SUMIFS(OFFSET('BPC Data'!$F:$F,0,Summary!N$2),'BPC Data'!$E:$E,Summary!$D342,'BPC Data'!$B:$B,Summary!$C342)</f>
        <v>0</v>
      </c>
      <c r="O342" s="17">
        <f ca="1">SUMIFS(OFFSET('BPC Data'!$F:$F,0,Summary!O$2),'BPC Data'!$E:$E,Summary!$D342,'BPC Data'!$B:$B,Summary!$C342)</f>
        <v>0</v>
      </c>
      <c r="P342" s="18">
        <f ca="1">SUMIFS(OFFSET('BPC Data'!$F:$F,0,Summary!P$2),'BPC Data'!$E:$E,Summary!$D342,'BPC Data'!$B:$B,Summary!$C342)</f>
        <v>0</v>
      </c>
      <c r="Q342" s="17">
        <f ca="1">SUMIFS(OFFSET('BPC Data'!$F:$F,0,Summary!Q$2),'BPC Data'!$E:$E,Summary!$D342,'BPC Data'!$B:$B,Summary!$C342)</f>
        <v>0</v>
      </c>
      <c r="R342" s="18">
        <f ca="1">SUMIFS(OFFSET('BPC Data'!$F:$F,0,Summary!R$2),'BPC Data'!$E:$E,Summary!$D342,'BPC Data'!$B:$B,Summary!$C342)</f>
        <v>0</v>
      </c>
      <c r="S342" s="64">
        <f t="shared" ca="1" si="170"/>
        <v>0</v>
      </c>
      <c r="T342" s="65"/>
      <c r="U342"/>
      <c r="V342"/>
      <c r="W342"/>
      <c r="X342"/>
      <c r="Y342"/>
      <c r="Z342"/>
      <c r="AA342"/>
      <c r="AB342"/>
    </row>
    <row r="343" spans="1:28" s="15" customFormat="1" hidden="1" outlineLevel="1" x14ac:dyDescent="0.55000000000000004">
      <c r="A343" s="15">
        <f t="shared" si="171"/>
        <v>31</v>
      </c>
      <c r="B343"/>
      <c r="C343">
        <f>$F339</f>
        <v>0</v>
      </c>
      <c r="D343" s="3" t="str">
        <f t="shared" si="172"/>
        <v>T_OPEX - Tenant Operating Expenses</v>
      </c>
      <c r="E343"/>
      <c r="F343" s="22" t="str">
        <f>_xll.EVDES(D343)</f>
        <v>#Error, no current connection.</v>
      </c>
      <c r="G343" s="17">
        <f ca="1">SUMIFS(OFFSET('BPC Data'!$F:$F,0,Summary!G$2),'BPC Data'!$E:$E,Summary!$D343,'BPC Data'!$B:$B,Summary!$C343)</f>
        <v>0</v>
      </c>
      <c r="H343" s="18">
        <f ca="1">SUMIFS(OFFSET('BPC Data'!$F:$F,0,Summary!H$2),'BPC Data'!$E:$E,Summary!$D343,'BPC Data'!$B:$B,Summary!$C343)</f>
        <v>0</v>
      </c>
      <c r="I343" s="17">
        <f ca="1">SUMIFS(OFFSET('BPC Data'!$F:$F,0,Summary!I$2),'BPC Data'!$E:$E,Summary!$D343,'BPC Data'!$B:$B,Summary!$C343)</f>
        <v>0</v>
      </c>
      <c r="J343" s="18">
        <f ca="1">SUMIFS(OFFSET('BPC Data'!$F:$F,0,Summary!J$2),'BPC Data'!$E:$E,Summary!$D343,'BPC Data'!$B:$B,Summary!$C343)</f>
        <v>0</v>
      </c>
      <c r="K343" s="17">
        <f ca="1">SUMIFS(OFFSET('BPC Data'!$F:$F,0,Summary!K$2),'BPC Data'!$E:$E,Summary!$D343,'BPC Data'!$B:$B,Summary!$C343)</f>
        <v>0</v>
      </c>
      <c r="L343" s="18">
        <f ca="1">SUMIFS(OFFSET('BPC Data'!$F:$F,0,Summary!L$2),'BPC Data'!$E:$E,Summary!$D343,'BPC Data'!$B:$B,Summary!$C343)</f>
        <v>0</v>
      </c>
      <c r="M343" s="17">
        <f ca="1">SUMIFS(OFFSET('BPC Data'!$F:$F,0,Summary!M$2),'BPC Data'!$E:$E,Summary!$D343,'BPC Data'!$B:$B,Summary!$C343)</f>
        <v>0</v>
      </c>
      <c r="N343" s="18">
        <f ca="1">SUMIFS(OFFSET('BPC Data'!$F:$F,0,Summary!N$2),'BPC Data'!$E:$E,Summary!$D343,'BPC Data'!$B:$B,Summary!$C343)</f>
        <v>0</v>
      </c>
      <c r="O343" s="17">
        <f ca="1">SUMIFS(OFFSET('BPC Data'!$F:$F,0,Summary!O$2),'BPC Data'!$E:$E,Summary!$D343,'BPC Data'!$B:$B,Summary!$C343)</f>
        <v>0</v>
      </c>
      <c r="P343" s="18">
        <f ca="1">SUMIFS(OFFSET('BPC Data'!$F:$F,0,Summary!P$2),'BPC Data'!$E:$E,Summary!$D343,'BPC Data'!$B:$B,Summary!$C343)</f>
        <v>0</v>
      </c>
      <c r="Q343" s="17">
        <f ca="1">SUMIFS(OFFSET('BPC Data'!$F:$F,0,Summary!Q$2),'BPC Data'!$E:$E,Summary!$D343,'BPC Data'!$B:$B,Summary!$C343)</f>
        <v>0</v>
      </c>
      <c r="R343" s="18">
        <f ca="1">SUMIFS(OFFSET('BPC Data'!$F:$F,0,Summary!R$2),'BPC Data'!$E:$E,Summary!$D343,'BPC Data'!$B:$B,Summary!$C343)</f>
        <v>0</v>
      </c>
      <c r="S343" s="64">
        <f t="shared" ca="1" si="170"/>
        <v>0</v>
      </c>
      <c r="T343" s="65"/>
      <c r="U343"/>
      <c r="V343"/>
      <c r="W343"/>
      <c r="X343"/>
      <c r="Y343"/>
      <c r="Z343"/>
      <c r="AA343"/>
      <c r="AB343"/>
    </row>
    <row r="344" spans="1:28" s="15" customFormat="1" hidden="1" outlineLevel="1" x14ac:dyDescent="0.55000000000000004">
      <c r="A344" s="15">
        <f t="shared" si="171"/>
        <v>31</v>
      </c>
      <c r="B344"/>
      <c r="C344">
        <f>$F339</f>
        <v>0</v>
      </c>
      <c r="D344" s="3" t="str">
        <f t="shared" si="172"/>
        <v>T_BAD_DEBT - Tenant Bad Debt Expense</v>
      </c>
      <c r="E344"/>
      <c r="F344" s="22" t="str">
        <f>_xll.EVDES(D344)</f>
        <v>#Error, no current connection.</v>
      </c>
      <c r="G344" s="17">
        <f ca="1">SUMIFS(OFFSET('BPC Data'!$F:$F,0,Summary!G$2),'BPC Data'!$E:$E,Summary!$D344,'BPC Data'!$B:$B,Summary!$C344)</f>
        <v>0</v>
      </c>
      <c r="H344" s="18">
        <f ca="1">SUMIFS(OFFSET('BPC Data'!$F:$F,0,Summary!H$2),'BPC Data'!$E:$E,Summary!$D344,'BPC Data'!$B:$B,Summary!$C344)</f>
        <v>0</v>
      </c>
      <c r="I344" s="17">
        <f ca="1">SUMIFS(OFFSET('BPC Data'!$F:$F,0,Summary!I$2),'BPC Data'!$E:$E,Summary!$D344,'BPC Data'!$B:$B,Summary!$C344)</f>
        <v>0</v>
      </c>
      <c r="J344" s="18">
        <f ca="1">SUMIFS(OFFSET('BPC Data'!$F:$F,0,Summary!J$2),'BPC Data'!$E:$E,Summary!$D344,'BPC Data'!$B:$B,Summary!$C344)</f>
        <v>0</v>
      </c>
      <c r="K344" s="17">
        <f ca="1">SUMIFS(OFFSET('BPC Data'!$F:$F,0,Summary!K$2),'BPC Data'!$E:$E,Summary!$D344,'BPC Data'!$B:$B,Summary!$C344)</f>
        <v>0</v>
      </c>
      <c r="L344" s="18">
        <f ca="1">SUMIFS(OFFSET('BPC Data'!$F:$F,0,Summary!L$2),'BPC Data'!$E:$E,Summary!$D344,'BPC Data'!$B:$B,Summary!$C344)</f>
        <v>0</v>
      </c>
      <c r="M344" s="17">
        <f ca="1">SUMIFS(OFFSET('BPC Data'!$F:$F,0,Summary!M$2),'BPC Data'!$E:$E,Summary!$D344,'BPC Data'!$B:$B,Summary!$C344)</f>
        <v>0</v>
      </c>
      <c r="N344" s="18">
        <f ca="1">SUMIFS(OFFSET('BPC Data'!$F:$F,0,Summary!N$2),'BPC Data'!$E:$E,Summary!$D344,'BPC Data'!$B:$B,Summary!$C344)</f>
        <v>0</v>
      </c>
      <c r="O344" s="17">
        <f ca="1">SUMIFS(OFFSET('BPC Data'!$F:$F,0,Summary!O$2),'BPC Data'!$E:$E,Summary!$D344,'BPC Data'!$B:$B,Summary!$C344)</f>
        <v>0</v>
      </c>
      <c r="P344" s="18">
        <f ca="1">SUMIFS(OFFSET('BPC Data'!$F:$F,0,Summary!P$2),'BPC Data'!$E:$E,Summary!$D344,'BPC Data'!$B:$B,Summary!$C344)</f>
        <v>0</v>
      </c>
      <c r="Q344" s="17">
        <f ca="1">SUMIFS(OFFSET('BPC Data'!$F:$F,0,Summary!Q$2),'BPC Data'!$E:$E,Summary!$D344,'BPC Data'!$B:$B,Summary!$C344)</f>
        <v>0</v>
      </c>
      <c r="R344" s="18">
        <f ca="1">SUMIFS(OFFSET('BPC Data'!$F:$F,0,Summary!R$2),'BPC Data'!$E:$E,Summary!$D344,'BPC Data'!$B:$B,Summary!$C344)</f>
        <v>0</v>
      </c>
      <c r="S344" s="64">
        <f t="shared" ca="1" si="170"/>
        <v>0</v>
      </c>
      <c r="T344" s="65"/>
      <c r="U344"/>
      <c r="V344"/>
      <c r="W344"/>
      <c r="X344"/>
      <c r="Y344"/>
      <c r="Z344"/>
      <c r="AA344"/>
      <c r="AB344"/>
    </row>
    <row r="345" spans="1:28" s="15" customFormat="1" hidden="1" outlineLevel="1" x14ac:dyDescent="0.55000000000000004">
      <c r="A345" s="15">
        <f t="shared" si="171"/>
        <v>31</v>
      </c>
      <c r="B345"/>
      <c r="C345">
        <f>$F339</f>
        <v>0</v>
      </c>
      <c r="D345" s="2" t="str">
        <f t="shared" si="172"/>
        <v>T_EBITDARM - EBITDARM</v>
      </c>
      <c r="E345"/>
      <c r="F345" s="22" t="str">
        <f>_xll.EVDES(D345)</f>
        <v>#Error, no current connection.</v>
      </c>
      <c r="G345" s="17">
        <f ca="1">SUMIFS(OFFSET('BPC Data'!$F:$F,0,Summary!G$2),'BPC Data'!$E:$E,Summary!$D345,'BPC Data'!$B:$B,Summary!$C345)</f>
        <v>0</v>
      </c>
      <c r="H345" s="18">
        <f ca="1">SUMIFS(OFFSET('BPC Data'!$F:$F,0,Summary!H$2),'BPC Data'!$E:$E,Summary!$D345,'BPC Data'!$B:$B,Summary!$C345)</f>
        <v>0</v>
      </c>
      <c r="I345" s="17">
        <f ca="1">SUMIFS(OFFSET('BPC Data'!$F:$F,0,Summary!I$2),'BPC Data'!$E:$E,Summary!$D345,'BPC Data'!$B:$B,Summary!$C345)</f>
        <v>0</v>
      </c>
      <c r="J345" s="18">
        <f ca="1">SUMIFS(OFFSET('BPC Data'!$F:$F,0,Summary!J$2),'BPC Data'!$E:$E,Summary!$D345,'BPC Data'!$B:$B,Summary!$C345)</f>
        <v>0</v>
      </c>
      <c r="K345" s="17">
        <f ca="1">SUMIFS(OFFSET('BPC Data'!$F:$F,0,Summary!K$2),'BPC Data'!$E:$E,Summary!$D345,'BPC Data'!$B:$B,Summary!$C345)</f>
        <v>0</v>
      </c>
      <c r="L345" s="18">
        <f ca="1">SUMIFS(OFFSET('BPC Data'!$F:$F,0,Summary!L$2),'BPC Data'!$E:$E,Summary!$D345,'BPC Data'!$B:$B,Summary!$C345)</f>
        <v>0</v>
      </c>
      <c r="M345" s="17">
        <f ca="1">SUMIFS(OFFSET('BPC Data'!$F:$F,0,Summary!M$2),'BPC Data'!$E:$E,Summary!$D345,'BPC Data'!$B:$B,Summary!$C345)</f>
        <v>0</v>
      </c>
      <c r="N345" s="18">
        <f ca="1">SUMIFS(OFFSET('BPC Data'!$F:$F,0,Summary!N$2),'BPC Data'!$E:$E,Summary!$D345,'BPC Data'!$B:$B,Summary!$C345)</f>
        <v>0</v>
      </c>
      <c r="O345" s="17">
        <f ca="1">SUMIFS(OFFSET('BPC Data'!$F:$F,0,Summary!O$2),'BPC Data'!$E:$E,Summary!$D345,'BPC Data'!$B:$B,Summary!$C345)</f>
        <v>0</v>
      </c>
      <c r="P345" s="18">
        <f ca="1">SUMIFS(OFFSET('BPC Data'!$F:$F,0,Summary!P$2),'BPC Data'!$E:$E,Summary!$D345,'BPC Data'!$B:$B,Summary!$C345)</f>
        <v>0</v>
      </c>
      <c r="Q345" s="17">
        <f ca="1">SUMIFS(OFFSET('BPC Data'!$F:$F,0,Summary!Q$2),'BPC Data'!$E:$E,Summary!$D345,'BPC Data'!$B:$B,Summary!$C345)</f>
        <v>0</v>
      </c>
      <c r="R345" s="18">
        <f ca="1">SUMIFS(OFFSET('BPC Data'!$F:$F,0,Summary!R$2),'BPC Data'!$E:$E,Summary!$D345,'BPC Data'!$B:$B,Summary!$C345)</f>
        <v>0</v>
      </c>
      <c r="S345" s="64">
        <f t="shared" ca="1" si="170"/>
        <v>0</v>
      </c>
      <c r="T345" s="65"/>
      <c r="U345"/>
      <c r="V345"/>
      <c r="W345"/>
      <c r="X345"/>
      <c r="Y345"/>
      <c r="Z345"/>
      <c r="AA345"/>
      <c r="AB345"/>
    </row>
    <row r="346" spans="1:28" s="15" customFormat="1" hidden="1" outlineLevel="1" x14ac:dyDescent="0.55000000000000004">
      <c r="A346" s="15">
        <f t="shared" si="171"/>
        <v>31</v>
      </c>
      <c r="B346"/>
      <c r="C346">
        <f>$F339</f>
        <v>0</v>
      </c>
      <c r="D346" s="2" t="str">
        <f t="shared" si="172"/>
        <v>T_MGMT_FEE - Tenant Management Fee - Actual</v>
      </c>
      <c r="E346"/>
      <c r="F346" s="22" t="str">
        <f>_xll.EVDES(D346)</f>
        <v>#Error, no current connection.</v>
      </c>
      <c r="G346" s="17">
        <f ca="1">SUMIFS(OFFSET('BPC Data'!$F:$F,0,Summary!G$2),'BPC Data'!$E:$E,Summary!$D346,'BPC Data'!$B:$B,Summary!$C346)</f>
        <v>0</v>
      </c>
      <c r="H346" s="18">
        <f ca="1">SUMIFS(OFFSET('BPC Data'!$F:$F,0,Summary!H$2),'BPC Data'!$E:$E,Summary!$D346,'BPC Data'!$B:$B,Summary!$C346)</f>
        <v>0</v>
      </c>
      <c r="I346" s="17">
        <f ca="1">SUMIFS(OFFSET('BPC Data'!$F:$F,0,Summary!I$2),'BPC Data'!$E:$E,Summary!$D346,'BPC Data'!$B:$B,Summary!$C346)</f>
        <v>0</v>
      </c>
      <c r="J346" s="18">
        <f ca="1">SUMIFS(OFFSET('BPC Data'!$F:$F,0,Summary!J$2),'BPC Data'!$E:$E,Summary!$D346,'BPC Data'!$B:$B,Summary!$C346)</f>
        <v>0</v>
      </c>
      <c r="K346" s="17">
        <f ca="1">SUMIFS(OFFSET('BPC Data'!$F:$F,0,Summary!K$2),'BPC Data'!$E:$E,Summary!$D346,'BPC Data'!$B:$B,Summary!$C346)</f>
        <v>0</v>
      </c>
      <c r="L346" s="18">
        <f ca="1">SUMIFS(OFFSET('BPC Data'!$F:$F,0,Summary!L$2),'BPC Data'!$E:$E,Summary!$D346,'BPC Data'!$B:$B,Summary!$C346)</f>
        <v>0</v>
      </c>
      <c r="M346" s="17">
        <f ca="1">SUMIFS(OFFSET('BPC Data'!$F:$F,0,Summary!M$2),'BPC Data'!$E:$E,Summary!$D346,'BPC Data'!$B:$B,Summary!$C346)</f>
        <v>0</v>
      </c>
      <c r="N346" s="18">
        <f ca="1">SUMIFS(OFFSET('BPC Data'!$F:$F,0,Summary!N$2),'BPC Data'!$E:$E,Summary!$D346,'BPC Data'!$B:$B,Summary!$C346)</f>
        <v>0</v>
      </c>
      <c r="O346" s="17">
        <f ca="1">SUMIFS(OFFSET('BPC Data'!$F:$F,0,Summary!O$2),'BPC Data'!$E:$E,Summary!$D346,'BPC Data'!$B:$B,Summary!$C346)</f>
        <v>0</v>
      </c>
      <c r="P346" s="18">
        <f ca="1">SUMIFS(OFFSET('BPC Data'!$F:$F,0,Summary!P$2),'BPC Data'!$E:$E,Summary!$D346,'BPC Data'!$B:$B,Summary!$C346)</f>
        <v>0</v>
      </c>
      <c r="Q346" s="17">
        <f ca="1">SUMIFS(OFFSET('BPC Data'!$F:$F,0,Summary!Q$2),'BPC Data'!$E:$E,Summary!$D346,'BPC Data'!$B:$B,Summary!$C346)</f>
        <v>0</v>
      </c>
      <c r="R346" s="18">
        <f ca="1">SUMIFS(OFFSET('BPC Data'!$F:$F,0,Summary!R$2),'BPC Data'!$E:$E,Summary!$D346,'BPC Data'!$B:$B,Summary!$C346)</f>
        <v>0</v>
      </c>
      <c r="S346" s="64">
        <f t="shared" ca="1" si="170"/>
        <v>0</v>
      </c>
      <c r="T346" s="65"/>
      <c r="U346"/>
      <c r="V346"/>
      <c r="W346"/>
      <c r="X346"/>
      <c r="Y346"/>
      <c r="Z346"/>
      <c r="AA346"/>
      <c r="AB346"/>
    </row>
    <row r="347" spans="1:28" s="15" customFormat="1" hidden="1" outlineLevel="1" x14ac:dyDescent="0.55000000000000004">
      <c r="A347" s="15">
        <f t="shared" si="171"/>
        <v>31</v>
      </c>
      <c r="B347"/>
      <c r="C347">
        <f>$F339</f>
        <v>0</v>
      </c>
      <c r="D347" s="1" t="str">
        <f t="shared" si="172"/>
        <v>T_EBITDAR - EBITDAR</v>
      </c>
      <c r="E347"/>
      <c r="F347" s="22" t="str">
        <f>_xll.EVDES(D347)</f>
        <v>#Error, no current connection.</v>
      </c>
      <c r="G347" s="17">
        <f ca="1">SUMIFS(OFFSET('BPC Data'!$F:$F,0,Summary!G$2),'BPC Data'!$E:$E,Summary!$D347,'BPC Data'!$B:$B,Summary!$C347)</f>
        <v>0</v>
      </c>
      <c r="H347" s="18">
        <f ca="1">SUMIFS(OFFSET('BPC Data'!$F:$F,0,Summary!H$2),'BPC Data'!$E:$E,Summary!$D347,'BPC Data'!$B:$B,Summary!$C347)</f>
        <v>0</v>
      </c>
      <c r="I347" s="17">
        <f ca="1">SUMIFS(OFFSET('BPC Data'!$F:$F,0,Summary!I$2),'BPC Data'!$E:$E,Summary!$D347,'BPC Data'!$B:$B,Summary!$C347)</f>
        <v>0</v>
      </c>
      <c r="J347" s="18">
        <f ca="1">SUMIFS(OFFSET('BPC Data'!$F:$F,0,Summary!J$2),'BPC Data'!$E:$E,Summary!$D347,'BPC Data'!$B:$B,Summary!$C347)</f>
        <v>0</v>
      </c>
      <c r="K347" s="17">
        <f ca="1">SUMIFS(OFFSET('BPC Data'!$F:$F,0,Summary!K$2),'BPC Data'!$E:$E,Summary!$D347,'BPC Data'!$B:$B,Summary!$C347)</f>
        <v>0</v>
      </c>
      <c r="L347" s="18">
        <f ca="1">SUMIFS(OFFSET('BPC Data'!$F:$F,0,Summary!L$2),'BPC Data'!$E:$E,Summary!$D347,'BPC Data'!$B:$B,Summary!$C347)</f>
        <v>0</v>
      </c>
      <c r="M347" s="17">
        <f ca="1">SUMIFS(OFFSET('BPC Data'!$F:$F,0,Summary!M$2),'BPC Data'!$E:$E,Summary!$D347,'BPC Data'!$B:$B,Summary!$C347)</f>
        <v>0</v>
      </c>
      <c r="N347" s="18">
        <f ca="1">SUMIFS(OFFSET('BPC Data'!$F:$F,0,Summary!N$2),'BPC Data'!$E:$E,Summary!$D347,'BPC Data'!$B:$B,Summary!$C347)</f>
        <v>0</v>
      </c>
      <c r="O347" s="17">
        <f ca="1">SUMIFS(OFFSET('BPC Data'!$F:$F,0,Summary!O$2),'BPC Data'!$E:$E,Summary!$D347,'BPC Data'!$B:$B,Summary!$C347)</f>
        <v>0</v>
      </c>
      <c r="P347" s="18">
        <f ca="1">SUMIFS(OFFSET('BPC Data'!$F:$F,0,Summary!P$2),'BPC Data'!$E:$E,Summary!$D347,'BPC Data'!$B:$B,Summary!$C347)</f>
        <v>0</v>
      </c>
      <c r="Q347" s="17">
        <f ca="1">SUMIFS(OFFSET('BPC Data'!$F:$F,0,Summary!Q$2),'BPC Data'!$E:$E,Summary!$D347,'BPC Data'!$B:$B,Summary!$C347)</f>
        <v>0</v>
      </c>
      <c r="R347" s="18">
        <f ca="1">SUMIFS(OFFSET('BPC Data'!$F:$F,0,Summary!R$2),'BPC Data'!$E:$E,Summary!$D347,'BPC Data'!$B:$B,Summary!$C347)</f>
        <v>0</v>
      </c>
      <c r="S347" s="64">
        <f t="shared" ca="1" si="170"/>
        <v>0</v>
      </c>
      <c r="T347" s="65"/>
      <c r="U347"/>
      <c r="V347"/>
      <c r="W347"/>
      <c r="X347"/>
      <c r="Y347"/>
      <c r="Z347"/>
      <c r="AA347"/>
      <c r="AB347"/>
    </row>
    <row r="348" spans="1:28" s="15" customFormat="1" hidden="1" outlineLevel="1" x14ac:dyDescent="0.55000000000000004">
      <c r="A348" s="15">
        <f t="shared" si="171"/>
        <v>31</v>
      </c>
      <c r="B348"/>
      <c r="C348">
        <f>$F339</f>
        <v>0</v>
      </c>
      <c r="D348" s="1" t="str">
        <f t="shared" si="172"/>
        <v>T_RENT_EXP - Tenant Rent Expense</v>
      </c>
      <c r="E348"/>
      <c r="F348" s="22" t="str">
        <f>_xll.EVDES(D348)</f>
        <v>#Error, no current connection.</v>
      </c>
      <c r="G348" s="17">
        <f ca="1">SUMIFS(OFFSET('BPC Data'!$F:$F,0,Summary!G$2),'BPC Data'!$E:$E,Summary!$D348,'BPC Data'!$B:$B,Summary!$C348)</f>
        <v>0</v>
      </c>
      <c r="H348" s="18">
        <f ca="1">SUMIFS(OFFSET('BPC Data'!$F:$F,0,Summary!H$2),'BPC Data'!$E:$E,Summary!$D348,'BPC Data'!$B:$B,Summary!$C348)</f>
        <v>0</v>
      </c>
      <c r="I348" s="17">
        <f ca="1">SUMIFS(OFFSET('BPC Data'!$F:$F,0,Summary!I$2),'BPC Data'!$E:$E,Summary!$D348,'BPC Data'!$B:$B,Summary!$C348)</f>
        <v>0</v>
      </c>
      <c r="J348" s="18">
        <f ca="1">SUMIFS(OFFSET('BPC Data'!$F:$F,0,Summary!J$2),'BPC Data'!$E:$E,Summary!$D348,'BPC Data'!$B:$B,Summary!$C348)</f>
        <v>0</v>
      </c>
      <c r="K348" s="17">
        <f ca="1">SUMIFS(OFFSET('BPC Data'!$F:$F,0,Summary!K$2),'BPC Data'!$E:$E,Summary!$D348,'BPC Data'!$B:$B,Summary!$C348)</f>
        <v>0</v>
      </c>
      <c r="L348" s="18">
        <f ca="1">SUMIFS(OFFSET('BPC Data'!$F:$F,0,Summary!L$2),'BPC Data'!$E:$E,Summary!$D348,'BPC Data'!$B:$B,Summary!$C348)</f>
        <v>0</v>
      </c>
      <c r="M348" s="17">
        <f ca="1">SUMIFS(OFFSET('BPC Data'!$F:$F,0,Summary!M$2),'BPC Data'!$E:$E,Summary!$D348,'BPC Data'!$B:$B,Summary!$C348)</f>
        <v>0</v>
      </c>
      <c r="N348" s="18">
        <f ca="1">SUMIFS(OFFSET('BPC Data'!$F:$F,0,Summary!N$2),'BPC Data'!$E:$E,Summary!$D348,'BPC Data'!$B:$B,Summary!$C348)</f>
        <v>0</v>
      </c>
      <c r="O348" s="17">
        <f ca="1">SUMIFS(OFFSET('BPC Data'!$F:$F,0,Summary!O$2),'BPC Data'!$E:$E,Summary!$D348,'BPC Data'!$B:$B,Summary!$C348)</f>
        <v>0</v>
      </c>
      <c r="P348" s="18">
        <f ca="1">SUMIFS(OFFSET('BPC Data'!$F:$F,0,Summary!P$2),'BPC Data'!$E:$E,Summary!$D348,'BPC Data'!$B:$B,Summary!$C348)</f>
        <v>0</v>
      </c>
      <c r="Q348" s="17">
        <f ca="1">SUMIFS(OFFSET('BPC Data'!$F:$F,0,Summary!Q$2),'BPC Data'!$E:$E,Summary!$D348,'BPC Data'!$B:$B,Summary!$C348)</f>
        <v>0</v>
      </c>
      <c r="R348" s="18">
        <f ca="1">SUMIFS(OFFSET('BPC Data'!$F:$F,0,Summary!R$2),'BPC Data'!$E:$E,Summary!$D348,'BPC Data'!$B:$B,Summary!$C348)</f>
        <v>0</v>
      </c>
      <c r="S348" s="64">
        <f t="shared" ca="1" si="170"/>
        <v>0</v>
      </c>
      <c r="T348" s="65"/>
      <c r="U348"/>
      <c r="V348"/>
      <c r="W348"/>
      <c r="X348"/>
      <c r="Y348"/>
      <c r="Z348"/>
      <c r="AA348"/>
      <c r="AB348"/>
    </row>
    <row r="349" spans="1:28" s="15" customFormat="1" hidden="1" outlineLevel="1" x14ac:dyDescent="0.55000000000000004">
      <c r="A349" s="15">
        <f t="shared" si="171"/>
        <v>31</v>
      </c>
      <c r="B349"/>
      <c r="C349"/>
      <c r="D349" s="1" t="str">
        <f t="shared" si="172"/>
        <v>x</v>
      </c>
      <c r="E349"/>
      <c r="F349" s="22" t="s">
        <v>0</v>
      </c>
      <c r="G349" s="12" t="e">
        <f t="shared" ref="G349:M349" ca="1" si="173">G347/G348</f>
        <v>#DIV/0!</v>
      </c>
      <c r="H349" s="4" t="e">
        <f t="shared" ca="1" si="173"/>
        <v>#DIV/0!</v>
      </c>
      <c r="I349" s="12" t="e">
        <f t="shared" ca="1" si="173"/>
        <v>#DIV/0!</v>
      </c>
      <c r="J349" s="4" t="e">
        <f t="shared" ca="1" si="173"/>
        <v>#DIV/0!</v>
      </c>
      <c r="K349" s="12" t="e">
        <f t="shared" ca="1" si="173"/>
        <v>#DIV/0!</v>
      </c>
      <c r="L349" s="4" t="e">
        <f t="shared" ca="1" si="173"/>
        <v>#DIV/0!</v>
      </c>
      <c r="M349" s="12" t="e">
        <f t="shared" ca="1" si="173"/>
        <v>#DIV/0!</v>
      </c>
      <c r="N349" s="4" t="e">
        <f t="shared" ref="N349:O349" ca="1" si="174">N347/N348</f>
        <v>#DIV/0!</v>
      </c>
      <c r="O349" s="12" t="e">
        <f t="shared" ca="1" si="174"/>
        <v>#DIV/0!</v>
      </c>
      <c r="P349" s="4" t="e">
        <f t="shared" ref="P349:Q349" ca="1" si="175">P347/P348</f>
        <v>#DIV/0!</v>
      </c>
      <c r="Q349" s="12" t="e">
        <f t="shared" ca="1" si="175"/>
        <v>#DIV/0!</v>
      </c>
      <c r="R349" s="4" t="e">
        <f t="shared" ref="R349" ca="1" si="176">R347/R348</f>
        <v>#DIV/0!</v>
      </c>
      <c r="S349" s="64" t="e">
        <f t="shared" ca="1" si="170"/>
        <v>#DIV/0!</v>
      </c>
      <c r="T349" s="65"/>
      <c r="U349"/>
      <c r="V349"/>
      <c r="W349"/>
      <c r="X349"/>
      <c r="Y349"/>
      <c r="Z349"/>
      <c r="AA349"/>
      <c r="AB349"/>
    </row>
    <row r="350" spans="1:28" s="15" customFormat="1" hidden="1" outlineLevel="1" x14ac:dyDescent="0.55000000000000004">
      <c r="A350" s="15">
        <f>IF(AND(D350&lt;&gt;"",C350=""),A349+1,A349)</f>
        <v>32</v>
      </c>
      <c r="B350" s="5"/>
      <c r="C350" s="5"/>
      <c r="D350" s="5" t="str">
        <f t="shared" si="172"/>
        <v>x</v>
      </c>
      <c r="E350" s="5"/>
      <c r="F350" s="21">
        <f>INDEX(PropertyList!$D:$D,MATCH(Summary!$A350,PropertyList!$C:$C,0))</f>
        <v>0</v>
      </c>
      <c r="G350" s="11"/>
      <c r="H350" s="5"/>
      <c r="I350" s="11"/>
      <c r="J350" s="5"/>
      <c r="K350" s="11"/>
      <c r="L350" s="5"/>
      <c r="M350" s="11"/>
      <c r="N350" s="5"/>
      <c r="O350" s="11"/>
      <c r="P350" s="5"/>
      <c r="Q350" s="11"/>
      <c r="R350" s="5"/>
      <c r="S350" s="64">
        <f t="shared" si="170"/>
        <v>0</v>
      </c>
      <c r="T350" s="65"/>
      <c r="U350"/>
      <c r="V350"/>
      <c r="W350"/>
      <c r="X350"/>
      <c r="Y350"/>
      <c r="Z350"/>
      <c r="AA350"/>
      <c r="AB350"/>
    </row>
    <row r="351" spans="1:28" s="15" customFormat="1" hidden="1" outlineLevel="1" x14ac:dyDescent="0.55000000000000004">
      <c r="A351" s="15">
        <f>IF(AND(F351&lt;&gt;"",D351=""),A350+1,A350)</f>
        <v>32</v>
      </c>
      <c r="C351">
        <f>$F350</f>
        <v>0</v>
      </c>
      <c r="D351" s="3" t="str">
        <f t="shared" si="172"/>
        <v>PAY_PAT_DAYS - Total Payor Patient Days</v>
      </c>
      <c r="F351" s="22" t="str">
        <f>_xll.EVDES(D351)</f>
        <v>#Error, no current connection.</v>
      </c>
      <c r="G351" s="17">
        <f ca="1">SUMIFS(OFFSET('BPC Data'!$F:$F,0,Summary!G$2),'BPC Data'!$E:$E,Summary!$D351,'BPC Data'!$B:$B,Summary!$C351)</f>
        <v>0</v>
      </c>
      <c r="H351" s="18">
        <f ca="1">SUMIFS(OFFSET('BPC Data'!$F:$F,0,Summary!H$2),'BPC Data'!$E:$E,Summary!$D351,'BPC Data'!$B:$B,Summary!$C351)</f>
        <v>0</v>
      </c>
      <c r="I351" s="17">
        <f ca="1">SUMIFS(OFFSET('BPC Data'!$F:$F,0,Summary!I$2),'BPC Data'!$E:$E,Summary!$D351,'BPC Data'!$B:$B,Summary!$C351)</f>
        <v>0</v>
      </c>
      <c r="J351" s="18">
        <f ca="1">SUMIFS(OFFSET('BPC Data'!$F:$F,0,Summary!J$2),'BPC Data'!$E:$E,Summary!$D351,'BPC Data'!$B:$B,Summary!$C351)</f>
        <v>0</v>
      </c>
      <c r="K351" s="17">
        <f ca="1">SUMIFS(OFFSET('BPC Data'!$F:$F,0,Summary!K$2),'BPC Data'!$E:$E,Summary!$D351,'BPC Data'!$B:$B,Summary!$C351)</f>
        <v>0</v>
      </c>
      <c r="L351" s="18">
        <f ca="1">SUMIFS(OFFSET('BPC Data'!$F:$F,0,Summary!L$2),'BPC Data'!$E:$E,Summary!$D351,'BPC Data'!$B:$B,Summary!$C351)</f>
        <v>0</v>
      </c>
      <c r="M351" s="17">
        <f ca="1">SUMIFS(OFFSET('BPC Data'!$F:$F,0,Summary!M$2),'BPC Data'!$E:$E,Summary!$D351,'BPC Data'!$B:$B,Summary!$C351)</f>
        <v>0</v>
      </c>
      <c r="N351" s="18">
        <f ca="1">SUMIFS(OFFSET('BPC Data'!$F:$F,0,Summary!N$2),'BPC Data'!$E:$E,Summary!$D351,'BPC Data'!$B:$B,Summary!$C351)</f>
        <v>0</v>
      </c>
      <c r="O351" s="17">
        <f ca="1">SUMIFS(OFFSET('BPC Data'!$F:$F,0,Summary!O$2),'BPC Data'!$E:$E,Summary!$D351,'BPC Data'!$B:$B,Summary!$C351)</f>
        <v>0</v>
      </c>
      <c r="P351" s="18">
        <f ca="1">SUMIFS(OFFSET('BPC Data'!$F:$F,0,Summary!P$2),'BPC Data'!$E:$E,Summary!$D351,'BPC Data'!$B:$B,Summary!$C351)</f>
        <v>0</v>
      </c>
      <c r="Q351" s="17">
        <f ca="1">SUMIFS(OFFSET('BPC Data'!$F:$F,0,Summary!Q$2),'BPC Data'!$E:$E,Summary!$D351,'BPC Data'!$B:$B,Summary!$C351)</f>
        <v>0</v>
      </c>
      <c r="R351" s="18">
        <f ca="1">SUMIFS(OFFSET('BPC Data'!$F:$F,0,Summary!R$2),'BPC Data'!$E:$E,Summary!$D351,'BPC Data'!$B:$B,Summary!$C351)</f>
        <v>0</v>
      </c>
      <c r="S351" s="64">
        <f t="shared" ca="1" si="170"/>
        <v>0</v>
      </c>
      <c r="T351" s="65"/>
      <c r="U351"/>
      <c r="V351"/>
      <c r="W351"/>
      <c r="X351"/>
      <c r="Y351"/>
      <c r="Z351"/>
      <c r="AA351"/>
      <c r="AB351"/>
    </row>
    <row r="352" spans="1:28" s="15" customFormat="1" hidden="1" outlineLevel="1" x14ac:dyDescent="0.55000000000000004">
      <c r="A352" s="15">
        <f t="shared" ref="A352:A360" si="177">IF(AND(F352&lt;&gt;"",D352=""),A351+1,A351)</f>
        <v>32</v>
      </c>
      <c r="C352">
        <f>$F350</f>
        <v>0</v>
      </c>
      <c r="D352" s="3" t="str">
        <f t="shared" si="172"/>
        <v>A_BEDS_TOTAL - Total Available Beds</v>
      </c>
      <c r="F352" s="22" t="str">
        <f>_xll.EVDES(D352)</f>
        <v>#Error, no current connection.</v>
      </c>
      <c r="G352" s="17">
        <f ca="1">SUMIFS(OFFSET('BPC Data'!$F:$F,0,Summary!G$2),'BPC Data'!$E:$E,Summary!$D352,'BPC Data'!$B:$B,Summary!$C352)</f>
        <v>0</v>
      </c>
      <c r="H352" s="18">
        <f ca="1">SUMIFS(OFFSET('BPC Data'!$F:$F,0,Summary!H$2),'BPC Data'!$E:$E,Summary!$D352,'BPC Data'!$B:$B,Summary!$C352)</f>
        <v>0</v>
      </c>
      <c r="I352" s="17">
        <f ca="1">SUMIFS(OFFSET('BPC Data'!$F:$F,0,Summary!I$2),'BPC Data'!$E:$E,Summary!$D352,'BPC Data'!$B:$B,Summary!$C352)</f>
        <v>0</v>
      </c>
      <c r="J352" s="18">
        <f ca="1">SUMIFS(OFFSET('BPC Data'!$F:$F,0,Summary!J$2),'BPC Data'!$E:$E,Summary!$D352,'BPC Data'!$B:$B,Summary!$C352)</f>
        <v>0</v>
      </c>
      <c r="K352" s="17">
        <f ca="1">SUMIFS(OFFSET('BPC Data'!$F:$F,0,Summary!K$2),'BPC Data'!$E:$E,Summary!$D352,'BPC Data'!$B:$B,Summary!$C352)</f>
        <v>0</v>
      </c>
      <c r="L352" s="18">
        <f ca="1">SUMIFS(OFFSET('BPC Data'!$F:$F,0,Summary!L$2),'BPC Data'!$E:$E,Summary!$D352,'BPC Data'!$B:$B,Summary!$C352)</f>
        <v>0</v>
      </c>
      <c r="M352" s="17">
        <f ca="1">SUMIFS(OFFSET('BPC Data'!$F:$F,0,Summary!M$2),'BPC Data'!$E:$E,Summary!$D352,'BPC Data'!$B:$B,Summary!$C352)</f>
        <v>0</v>
      </c>
      <c r="N352" s="18">
        <f ca="1">SUMIFS(OFFSET('BPC Data'!$F:$F,0,Summary!N$2),'BPC Data'!$E:$E,Summary!$D352,'BPC Data'!$B:$B,Summary!$C352)</f>
        <v>0</v>
      </c>
      <c r="O352" s="17">
        <f ca="1">SUMIFS(OFFSET('BPC Data'!$F:$F,0,Summary!O$2),'BPC Data'!$E:$E,Summary!$D352,'BPC Data'!$B:$B,Summary!$C352)</f>
        <v>0</v>
      </c>
      <c r="P352" s="18">
        <f ca="1">SUMIFS(OFFSET('BPC Data'!$F:$F,0,Summary!P$2),'BPC Data'!$E:$E,Summary!$D352,'BPC Data'!$B:$B,Summary!$C352)</f>
        <v>0</v>
      </c>
      <c r="Q352" s="17">
        <f ca="1">SUMIFS(OFFSET('BPC Data'!$F:$F,0,Summary!Q$2),'BPC Data'!$E:$E,Summary!$D352,'BPC Data'!$B:$B,Summary!$C352)</f>
        <v>0</v>
      </c>
      <c r="R352" s="18">
        <f ca="1">SUMIFS(OFFSET('BPC Data'!$F:$F,0,Summary!R$2),'BPC Data'!$E:$E,Summary!$D352,'BPC Data'!$B:$B,Summary!$C352)</f>
        <v>0</v>
      </c>
      <c r="S352" s="64">
        <f t="shared" ca="1" si="170"/>
        <v>0</v>
      </c>
      <c r="T352" s="65"/>
      <c r="U352"/>
      <c r="V352"/>
      <c r="W352"/>
      <c r="X352"/>
      <c r="Y352"/>
      <c r="Z352"/>
      <c r="AA352"/>
      <c r="AB352"/>
    </row>
    <row r="353" spans="1:28" s="15" customFormat="1" hidden="1" outlineLevel="1" x14ac:dyDescent="0.55000000000000004">
      <c r="A353" s="15">
        <f t="shared" si="177"/>
        <v>32</v>
      </c>
      <c r="B353"/>
      <c r="C353">
        <f>$F350</f>
        <v>0</v>
      </c>
      <c r="D353" s="3" t="str">
        <f t="shared" si="172"/>
        <v>T_REVENUES - Total Tenant Revenues</v>
      </c>
      <c r="E353"/>
      <c r="F353" s="22" t="str">
        <f>_xll.EVDES(D353)</f>
        <v>#Error, no current connection.</v>
      </c>
      <c r="G353" s="17">
        <f ca="1">SUMIFS(OFFSET('BPC Data'!$F:$F,0,Summary!G$2),'BPC Data'!$E:$E,Summary!$D353,'BPC Data'!$B:$B,Summary!$C353)</f>
        <v>0</v>
      </c>
      <c r="H353" s="18">
        <f ca="1">SUMIFS(OFFSET('BPC Data'!$F:$F,0,Summary!H$2),'BPC Data'!$E:$E,Summary!$D353,'BPC Data'!$B:$B,Summary!$C353)</f>
        <v>0</v>
      </c>
      <c r="I353" s="17">
        <f ca="1">SUMIFS(OFFSET('BPC Data'!$F:$F,0,Summary!I$2),'BPC Data'!$E:$E,Summary!$D353,'BPC Data'!$B:$B,Summary!$C353)</f>
        <v>0</v>
      </c>
      <c r="J353" s="18">
        <f ca="1">SUMIFS(OFFSET('BPC Data'!$F:$F,0,Summary!J$2),'BPC Data'!$E:$E,Summary!$D353,'BPC Data'!$B:$B,Summary!$C353)</f>
        <v>0</v>
      </c>
      <c r="K353" s="17">
        <f ca="1">SUMIFS(OFFSET('BPC Data'!$F:$F,0,Summary!K$2),'BPC Data'!$E:$E,Summary!$D353,'BPC Data'!$B:$B,Summary!$C353)</f>
        <v>0</v>
      </c>
      <c r="L353" s="18">
        <f ca="1">SUMIFS(OFFSET('BPC Data'!$F:$F,0,Summary!L$2),'BPC Data'!$E:$E,Summary!$D353,'BPC Data'!$B:$B,Summary!$C353)</f>
        <v>0</v>
      </c>
      <c r="M353" s="17">
        <f ca="1">SUMIFS(OFFSET('BPC Data'!$F:$F,0,Summary!M$2),'BPC Data'!$E:$E,Summary!$D353,'BPC Data'!$B:$B,Summary!$C353)</f>
        <v>0</v>
      </c>
      <c r="N353" s="18">
        <f ca="1">SUMIFS(OFFSET('BPC Data'!$F:$F,0,Summary!N$2),'BPC Data'!$E:$E,Summary!$D353,'BPC Data'!$B:$B,Summary!$C353)</f>
        <v>0</v>
      </c>
      <c r="O353" s="17">
        <f ca="1">SUMIFS(OFFSET('BPC Data'!$F:$F,0,Summary!O$2),'BPC Data'!$E:$E,Summary!$D353,'BPC Data'!$B:$B,Summary!$C353)</f>
        <v>0</v>
      </c>
      <c r="P353" s="18">
        <f ca="1">SUMIFS(OFFSET('BPC Data'!$F:$F,0,Summary!P$2),'BPC Data'!$E:$E,Summary!$D353,'BPC Data'!$B:$B,Summary!$C353)</f>
        <v>0</v>
      </c>
      <c r="Q353" s="17">
        <f ca="1">SUMIFS(OFFSET('BPC Data'!$F:$F,0,Summary!Q$2),'BPC Data'!$E:$E,Summary!$D353,'BPC Data'!$B:$B,Summary!$C353)</f>
        <v>0</v>
      </c>
      <c r="R353" s="18">
        <f ca="1">SUMIFS(OFFSET('BPC Data'!$F:$F,0,Summary!R$2),'BPC Data'!$E:$E,Summary!$D353,'BPC Data'!$B:$B,Summary!$C353)</f>
        <v>0</v>
      </c>
      <c r="S353" s="64">
        <f t="shared" ca="1" si="170"/>
        <v>0</v>
      </c>
      <c r="T353" s="65"/>
      <c r="U353"/>
      <c r="V353"/>
      <c r="W353"/>
      <c r="X353"/>
      <c r="Y353"/>
      <c r="Z353"/>
      <c r="AA353"/>
      <c r="AB353"/>
    </row>
    <row r="354" spans="1:28" s="15" customFormat="1" hidden="1" outlineLevel="1" x14ac:dyDescent="0.55000000000000004">
      <c r="A354" s="15">
        <f t="shared" si="177"/>
        <v>32</v>
      </c>
      <c r="B354"/>
      <c r="C354">
        <f>$F350</f>
        <v>0</v>
      </c>
      <c r="D354" s="3" t="str">
        <f t="shared" si="172"/>
        <v>T_OPEX - Tenant Operating Expenses</v>
      </c>
      <c r="E354"/>
      <c r="F354" s="22" t="str">
        <f>_xll.EVDES(D354)</f>
        <v>#Error, no current connection.</v>
      </c>
      <c r="G354" s="17">
        <f ca="1">SUMIFS(OFFSET('BPC Data'!$F:$F,0,Summary!G$2),'BPC Data'!$E:$E,Summary!$D354,'BPC Data'!$B:$B,Summary!$C354)</f>
        <v>0</v>
      </c>
      <c r="H354" s="18">
        <f ca="1">SUMIFS(OFFSET('BPC Data'!$F:$F,0,Summary!H$2),'BPC Data'!$E:$E,Summary!$D354,'BPC Data'!$B:$B,Summary!$C354)</f>
        <v>0</v>
      </c>
      <c r="I354" s="17">
        <f ca="1">SUMIFS(OFFSET('BPC Data'!$F:$F,0,Summary!I$2),'BPC Data'!$E:$E,Summary!$D354,'BPC Data'!$B:$B,Summary!$C354)</f>
        <v>0</v>
      </c>
      <c r="J354" s="18">
        <f ca="1">SUMIFS(OFFSET('BPC Data'!$F:$F,0,Summary!J$2),'BPC Data'!$E:$E,Summary!$D354,'BPC Data'!$B:$B,Summary!$C354)</f>
        <v>0</v>
      </c>
      <c r="K354" s="17">
        <f ca="1">SUMIFS(OFFSET('BPC Data'!$F:$F,0,Summary!K$2),'BPC Data'!$E:$E,Summary!$D354,'BPC Data'!$B:$B,Summary!$C354)</f>
        <v>0</v>
      </c>
      <c r="L354" s="18">
        <f ca="1">SUMIFS(OFFSET('BPC Data'!$F:$F,0,Summary!L$2),'BPC Data'!$E:$E,Summary!$D354,'BPC Data'!$B:$B,Summary!$C354)</f>
        <v>0</v>
      </c>
      <c r="M354" s="17">
        <f ca="1">SUMIFS(OFFSET('BPC Data'!$F:$F,0,Summary!M$2),'BPC Data'!$E:$E,Summary!$D354,'BPC Data'!$B:$B,Summary!$C354)</f>
        <v>0</v>
      </c>
      <c r="N354" s="18">
        <f ca="1">SUMIFS(OFFSET('BPC Data'!$F:$F,0,Summary!N$2),'BPC Data'!$E:$E,Summary!$D354,'BPC Data'!$B:$B,Summary!$C354)</f>
        <v>0</v>
      </c>
      <c r="O354" s="17">
        <f ca="1">SUMIFS(OFFSET('BPC Data'!$F:$F,0,Summary!O$2),'BPC Data'!$E:$E,Summary!$D354,'BPC Data'!$B:$B,Summary!$C354)</f>
        <v>0</v>
      </c>
      <c r="P354" s="18">
        <f ca="1">SUMIFS(OFFSET('BPC Data'!$F:$F,0,Summary!P$2),'BPC Data'!$E:$E,Summary!$D354,'BPC Data'!$B:$B,Summary!$C354)</f>
        <v>0</v>
      </c>
      <c r="Q354" s="17">
        <f ca="1">SUMIFS(OFFSET('BPC Data'!$F:$F,0,Summary!Q$2),'BPC Data'!$E:$E,Summary!$D354,'BPC Data'!$B:$B,Summary!$C354)</f>
        <v>0</v>
      </c>
      <c r="R354" s="18">
        <f ca="1">SUMIFS(OFFSET('BPC Data'!$F:$F,0,Summary!R$2),'BPC Data'!$E:$E,Summary!$D354,'BPC Data'!$B:$B,Summary!$C354)</f>
        <v>0</v>
      </c>
      <c r="S354" s="64">
        <f t="shared" ca="1" si="170"/>
        <v>0</v>
      </c>
      <c r="T354" s="65"/>
      <c r="U354"/>
      <c r="V354"/>
      <c r="W354"/>
      <c r="X354"/>
      <c r="Y354"/>
      <c r="Z354"/>
      <c r="AA354"/>
      <c r="AB354"/>
    </row>
    <row r="355" spans="1:28" s="15" customFormat="1" hidden="1" outlineLevel="1" x14ac:dyDescent="0.55000000000000004">
      <c r="A355" s="15">
        <f t="shared" si="177"/>
        <v>32</v>
      </c>
      <c r="B355"/>
      <c r="C355">
        <f>$F350</f>
        <v>0</v>
      </c>
      <c r="D355" s="3" t="str">
        <f t="shared" si="172"/>
        <v>T_BAD_DEBT - Tenant Bad Debt Expense</v>
      </c>
      <c r="E355"/>
      <c r="F355" s="22" t="str">
        <f>_xll.EVDES(D355)</f>
        <v>#Error, no current connection.</v>
      </c>
      <c r="G355" s="17">
        <f ca="1">SUMIFS(OFFSET('BPC Data'!$F:$F,0,Summary!G$2),'BPC Data'!$E:$E,Summary!$D355,'BPC Data'!$B:$B,Summary!$C355)</f>
        <v>0</v>
      </c>
      <c r="H355" s="18">
        <f ca="1">SUMIFS(OFFSET('BPC Data'!$F:$F,0,Summary!H$2),'BPC Data'!$E:$E,Summary!$D355,'BPC Data'!$B:$B,Summary!$C355)</f>
        <v>0</v>
      </c>
      <c r="I355" s="17">
        <f ca="1">SUMIFS(OFFSET('BPC Data'!$F:$F,0,Summary!I$2),'BPC Data'!$E:$E,Summary!$D355,'BPC Data'!$B:$B,Summary!$C355)</f>
        <v>0</v>
      </c>
      <c r="J355" s="18">
        <f ca="1">SUMIFS(OFFSET('BPC Data'!$F:$F,0,Summary!J$2),'BPC Data'!$E:$E,Summary!$D355,'BPC Data'!$B:$B,Summary!$C355)</f>
        <v>0</v>
      </c>
      <c r="K355" s="17">
        <f ca="1">SUMIFS(OFFSET('BPC Data'!$F:$F,0,Summary!K$2),'BPC Data'!$E:$E,Summary!$D355,'BPC Data'!$B:$B,Summary!$C355)</f>
        <v>0</v>
      </c>
      <c r="L355" s="18">
        <f ca="1">SUMIFS(OFFSET('BPC Data'!$F:$F,0,Summary!L$2),'BPC Data'!$E:$E,Summary!$D355,'BPC Data'!$B:$B,Summary!$C355)</f>
        <v>0</v>
      </c>
      <c r="M355" s="17">
        <f ca="1">SUMIFS(OFFSET('BPC Data'!$F:$F,0,Summary!M$2),'BPC Data'!$E:$E,Summary!$D355,'BPC Data'!$B:$B,Summary!$C355)</f>
        <v>0</v>
      </c>
      <c r="N355" s="18">
        <f ca="1">SUMIFS(OFFSET('BPC Data'!$F:$F,0,Summary!N$2),'BPC Data'!$E:$E,Summary!$D355,'BPC Data'!$B:$B,Summary!$C355)</f>
        <v>0</v>
      </c>
      <c r="O355" s="17">
        <f ca="1">SUMIFS(OFFSET('BPC Data'!$F:$F,0,Summary!O$2),'BPC Data'!$E:$E,Summary!$D355,'BPC Data'!$B:$B,Summary!$C355)</f>
        <v>0</v>
      </c>
      <c r="P355" s="18">
        <f ca="1">SUMIFS(OFFSET('BPC Data'!$F:$F,0,Summary!P$2),'BPC Data'!$E:$E,Summary!$D355,'BPC Data'!$B:$B,Summary!$C355)</f>
        <v>0</v>
      </c>
      <c r="Q355" s="17">
        <f ca="1">SUMIFS(OFFSET('BPC Data'!$F:$F,0,Summary!Q$2),'BPC Data'!$E:$E,Summary!$D355,'BPC Data'!$B:$B,Summary!$C355)</f>
        <v>0</v>
      </c>
      <c r="R355" s="18">
        <f ca="1">SUMIFS(OFFSET('BPC Data'!$F:$F,0,Summary!R$2),'BPC Data'!$E:$E,Summary!$D355,'BPC Data'!$B:$B,Summary!$C355)</f>
        <v>0</v>
      </c>
      <c r="S355" s="64">
        <f t="shared" ca="1" si="170"/>
        <v>0</v>
      </c>
      <c r="T355" s="65"/>
      <c r="U355"/>
      <c r="V355"/>
      <c r="W355"/>
      <c r="X355"/>
      <c r="Y355"/>
      <c r="Z355"/>
      <c r="AA355"/>
      <c r="AB355"/>
    </row>
    <row r="356" spans="1:28" s="15" customFormat="1" hidden="1" outlineLevel="1" x14ac:dyDescent="0.55000000000000004">
      <c r="A356" s="15">
        <f t="shared" si="177"/>
        <v>32</v>
      </c>
      <c r="B356"/>
      <c r="C356">
        <f>$F350</f>
        <v>0</v>
      </c>
      <c r="D356" s="2" t="str">
        <f t="shared" si="172"/>
        <v>T_EBITDARM - EBITDARM</v>
      </c>
      <c r="E356"/>
      <c r="F356" s="22" t="str">
        <f>_xll.EVDES(D356)</f>
        <v>#Error, no current connection.</v>
      </c>
      <c r="G356" s="17">
        <f ca="1">SUMIFS(OFFSET('BPC Data'!$F:$F,0,Summary!G$2),'BPC Data'!$E:$E,Summary!$D356,'BPC Data'!$B:$B,Summary!$C356)</f>
        <v>0</v>
      </c>
      <c r="H356" s="18">
        <f ca="1">SUMIFS(OFFSET('BPC Data'!$F:$F,0,Summary!H$2),'BPC Data'!$E:$E,Summary!$D356,'BPC Data'!$B:$B,Summary!$C356)</f>
        <v>0</v>
      </c>
      <c r="I356" s="17">
        <f ca="1">SUMIFS(OFFSET('BPC Data'!$F:$F,0,Summary!I$2),'BPC Data'!$E:$E,Summary!$D356,'BPC Data'!$B:$B,Summary!$C356)</f>
        <v>0</v>
      </c>
      <c r="J356" s="18">
        <f ca="1">SUMIFS(OFFSET('BPC Data'!$F:$F,0,Summary!J$2),'BPC Data'!$E:$E,Summary!$D356,'BPC Data'!$B:$B,Summary!$C356)</f>
        <v>0</v>
      </c>
      <c r="K356" s="17">
        <f ca="1">SUMIFS(OFFSET('BPC Data'!$F:$F,0,Summary!K$2),'BPC Data'!$E:$E,Summary!$D356,'BPC Data'!$B:$B,Summary!$C356)</f>
        <v>0</v>
      </c>
      <c r="L356" s="18">
        <f ca="1">SUMIFS(OFFSET('BPC Data'!$F:$F,0,Summary!L$2),'BPC Data'!$E:$E,Summary!$D356,'BPC Data'!$B:$B,Summary!$C356)</f>
        <v>0</v>
      </c>
      <c r="M356" s="17">
        <f ca="1">SUMIFS(OFFSET('BPC Data'!$F:$F,0,Summary!M$2),'BPC Data'!$E:$E,Summary!$D356,'BPC Data'!$B:$B,Summary!$C356)</f>
        <v>0</v>
      </c>
      <c r="N356" s="18">
        <f ca="1">SUMIFS(OFFSET('BPC Data'!$F:$F,0,Summary!N$2),'BPC Data'!$E:$E,Summary!$D356,'BPC Data'!$B:$B,Summary!$C356)</f>
        <v>0</v>
      </c>
      <c r="O356" s="17">
        <f ca="1">SUMIFS(OFFSET('BPC Data'!$F:$F,0,Summary!O$2),'BPC Data'!$E:$E,Summary!$D356,'BPC Data'!$B:$B,Summary!$C356)</f>
        <v>0</v>
      </c>
      <c r="P356" s="18">
        <f ca="1">SUMIFS(OFFSET('BPC Data'!$F:$F,0,Summary!P$2),'BPC Data'!$E:$E,Summary!$D356,'BPC Data'!$B:$B,Summary!$C356)</f>
        <v>0</v>
      </c>
      <c r="Q356" s="17">
        <f ca="1">SUMIFS(OFFSET('BPC Data'!$F:$F,0,Summary!Q$2),'BPC Data'!$E:$E,Summary!$D356,'BPC Data'!$B:$B,Summary!$C356)</f>
        <v>0</v>
      </c>
      <c r="R356" s="18">
        <f ca="1">SUMIFS(OFFSET('BPC Data'!$F:$F,0,Summary!R$2),'BPC Data'!$E:$E,Summary!$D356,'BPC Data'!$B:$B,Summary!$C356)</f>
        <v>0</v>
      </c>
      <c r="S356" s="64">
        <f t="shared" ca="1" si="170"/>
        <v>0</v>
      </c>
      <c r="T356" s="65"/>
      <c r="U356"/>
      <c r="V356"/>
      <c r="W356"/>
      <c r="X356"/>
      <c r="Y356"/>
      <c r="Z356"/>
      <c r="AA356"/>
      <c r="AB356"/>
    </row>
    <row r="357" spans="1:28" s="15" customFormat="1" hidden="1" outlineLevel="1" x14ac:dyDescent="0.55000000000000004">
      <c r="A357" s="15">
        <f t="shared" si="177"/>
        <v>32</v>
      </c>
      <c r="B357"/>
      <c r="C357">
        <f>$F350</f>
        <v>0</v>
      </c>
      <c r="D357" s="2" t="str">
        <f t="shared" si="172"/>
        <v>T_MGMT_FEE - Tenant Management Fee - Actual</v>
      </c>
      <c r="E357"/>
      <c r="F357" s="22" t="str">
        <f>_xll.EVDES(D357)</f>
        <v>#Error, no current connection.</v>
      </c>
      <c r="G357" s="17">
        <f ca="1">SUMIFS(OFFSET('BPC Data'!$F:$F,0,Summary!G$2),'BPC Data'!$E:$E,Summary!$D357,'BPC Data'!$B:$B,Summary!$C357)</f>
        <v>0</v>
      </c>
      <c r="H357" s="18">
        <f ca="1">SUMIFS(OFFSET('BPC Data'!$F:$F,0,Summary!H$2),'BPC Data'!$E:$E,Summary!$D357,'BPC Data'!$B:$B,Summary!$C357)</f>
        <v>0</v>
      </c>
      <c r="I357" s="17">
        <f ca="1">SUMIFS(OFFSET('BPC Data'!$F:$F,0,Summary!I$2),'BPC Data'!$E:$E,Summary!$D357,'BPC Data'!$B:$B,Summary!$C357)</f>
        <v>0</v>
      </c>
      <c r="J357" s="18">
        <f ca="1">SUMIFS(OFFSET('BPC Data'!$F:$F,0,Summary!J$2),'BPC Data'!$E:$E,Summary!$D357,'BPC Data'!$B:$B,Summary!$C357)</f>
        <v>0</v>
      </c>
      <c r="K357" s="17">
        <f ca="1">SUMIFS(OFFSET('BPC Data'!$F:$F,0,Summary!K$2),'BPC Data'!$E:$E,Summary!$D357,'BPC Data'!$B:$B,Summary!$C357)</f>
        <v>0</v>
      </c>
      <c r="L357" s="18">
        <f ca="1">SUMIFS(OFFSET('BPC Data'!$F:$F,0,Summary!L$2),'BPC Data'!$E:$E,Summary!$D357,'BPC Data'!$B:$B,Summary!$C357)</f>
        <v>0</v>
      </c>
      <c r="M357" s="17">
        <f ca="1">SUMIFS(OFFSET('BPC Data'!$F:$F,0,Summary!M$2),'BPC Data'!$E:$E,Summary!$D357,'BPC Data'!$B:$B,Summary!$C357)</f>
        <v>0</v>
      </c>
      <c r="N357" s="18">
        <f ca="1">SUMIFS(OFFSET('BPC Data'!$F:$F,0,Summary!N$2),'BPC Data'!$E:$E,Summary!$D357,'BPC Data'!$B:$B,Summary!$C357)</f>
        <v>0</v>
      </c>
      <c r="O357" s="17">
        <f ca="1">SUMIFS(OFFSET('BPC Data'!$F:$F,0,Summary!O$2),'BPC Data'!$E:$E,Summary!$D357,'BPC Data'!$B:$B,Summary!$C357)</f>
        <v>0</v>
      </c>
      <c r="P357" s="18">
        <f ca="1">SUMIFS(OFFSET('BPC Data'!$F:$F,0,Summary!P$2),'BPC Data'!$E:$E,Summary!$D357,'BPC Data'!$B:$B,Summary!$C357)</f>
        <v>0</v>
      </c>
      <c r="Q357" s="17">
        <f ca="1">SUMIFS(OFFSET('BPC Data'!$F:$F,0,Summary!Q$2),'BPC Data'!$E:$E,Summary!$D357,'BPC Data'!$B:$B,Summary!$C357)</f>
        <v>0</v>
      </c>
      <c r="R357" s="18">
        <f ca="1">SUMIFS(OFFSET('BPC Data'!$F:$F,0,Summary!R$2),'BPC Data'!$E:$E,Summary!$D357,'BPC Data'!$B:$B,Summary!$C357)</f>
        <v>0</v>
      </c>
      <c r="S357" s="64">
        <f t="shared" ca="1" si="170"/>
        <v>0</v>
      </c>
      <c r="T357" s="65"/>
      <c r="U357"/>
      <c r="V357"/>
      <c r="W357"/>
      <c r="X357"/>
      <c r="Y357"/>
      <c r="Z357"/>
      <c r="AA357"/>
      <c r="AB357"/>
    </row>
    <row r="358" spans="1:28" s="15" customFormat="1" hidden="1" outlineLevel="1" x14ac:dyDescent="0.55000000000000004">
      <c r="A358" s="15">
        <f t="shared" si="177"/>
        <v>32</v>
      </c>
      <c r="B358"/>
      <c r="C358">
        <f>$F350</f>
        <v>0</v>
      </c>
      <c r="D358" s="1" t="str">
        <f t="shared" si="172"/>
        <v>T_EBITDAR - EBITDAR</v>
      </c>
      <c r="E358"/>
      <c r="F358" s="22" t="str">
        <f>_xll.EVDES(D358)</f>
        <v>#Error, no current connection.</v>
      </c>
      <c r="G358" s="17">
        <f ca="1">SUMIFS(OFFSET('BPC Data'!$F:$F,0,Summary!G$2),'BPC Data'!$E:$E,Summary!$D358,'BPC Data'!$B:$B,Summary!$C358)</f>
        <v>0</v>
      </c>
      <c r="H358" s="18">
        <f ca="1">SUMIFS(OFFSET('BPC Data'!$F:$F,0,Summary!H$2),'BPC Data'!$E:$E,Summary!$D358,'BPC Data'!$B:$B,Summary!$C358)</f>
        <v>0</v>
      </c>
      <c r="I358" s="17">
        <f ca="1">SUMIFS(OFFSET('BPC Data'!$F:$F,0,Summary!I$2),'BPC Data'!$E:$E,Summary!$D358,'BPC Data'!$B:$B,Summary!$C358)</f>
        <v>0</v>
      </c>
      <c r="J358" s="18">
        <f ca="1">SUMIFS(OFFSET('BPC Data'!$F:$F,0,Summary!J$2),'BPC Data'!$E:$E,Summary!$D358,'BPC Data'!$B:$B,Summary!$C358)</f>
        <v>0</v>
      </c>
      <c r="K358" s="17">
        <f ca="1">SUMIFS(OFFSET('BPC Data'!$F:$F,0,Summary!K$2),'BPC Data'!$E:$E,Summary!$D358,'BPC Data'!$B:$B,Summary!$C358)</f>
        <v>0</v>
      </c>
      <c r="L358" s="18">
        <f ca="1">SUMIFS(OFFSET('BPC Data'!$F:$F,0,Summary!L$2),'BPC Data'!$E:$E,Summary!$D358,'BPC Data'!$B:$B,Summary!$C358)</f>
        <v>0</v>
      </c>
      <c r="M358" s="17">
        <f ca="1">SUMIFS(OFFSET('BPC Data'!$F:$F,0,Summary!M$2),'BPC Data'!$E:$E,Summary!$D358,'BPC Data'!$B:$B,Summary!$C358)</f>
        <v>0</v>
      </c>
      <c r="N358" s="18">
        <f ca="1">SUMIFS(OFFSET('BPC Data'!$F:$F,0,Summary!N$2),'BPC Data'!$E:$E,Summary!$D358,'BPC Data'!$B:$B,Summary!$C358)</f>
        <v>0</v>
      </c>
      <c r="O358" s="17">
        <f ca="1">SUMIFS(OFFSET('BPC Data'!$F:$F,0,Summary!O$2),'BPC Data'!$E:$E,Summary!$D358,'BPC Data'!$B:$B,Summary!$C358)</f>
        <v>0</v>
      </c>
      <c r="P358" s="18">
        <f ca="1">SUMIFS(OFFSET('BPC Data'!$F:$F,0,Summary!P$2),'BPC Data'!$E:$E,Summary!$D358,'BPC Data'!$B:$B,Summary!$C358)</f>
        <v>0</v>
      </c>
      <c r="Q358" s="17">
        <f ca="1">SUMIFS(OFFSET('BPC Data'!$F:$F,0,Summary!Q$2),'BPC Data'!$E:$E,Summary!$D358,'BPC Data'!$B:$B,Summary!$C358)</f>
        <v>0</v>
      </c>
      <c r="R358" s="18">
        <f ca="1">SUMIFS(OFFSET('BPC Data'!$F:$F,0,Summary!R$2),'BPC Data'!$E:$E,Summary!$D358,'BPC Data'!$B:$B,Summary!$C358)</f>
        <v>0</v>
      </c>
      <c r="S358" s="64">
        <f t="shared" ca="1" si="170"/>
        <v>0</v>
      </c>
      <c r="T358" s="65"/>
      <c r="U358"/>
      <c r="V358"/>
      <c r="W358"/>
      <c r="X358"/>
      <c r="Y358"/>
      <c r="Z358"/>
      <c r="AA358"/>
      <c r="AB358"/>
    </row>
    <row r="359" spans="1:28" s="15" customFormat="1" hidden="1" outlineLevel="1" x14ac:dyDescent="0.55000000000000004">
      <c r="A359" s="15">
        <f t="shared" si="177"/>
        <v>32</v>
      </c>
      <c r="B359"/>
      <c r="C359">
        <f>$F350</f>
        <v>0</v>
      </c>
      <c r="D359" s="1" t="str">
        <f t="shared" si="172"/>
        <v>T_RENT_EXP - Tenant Rent Expense</v>
      </c>
      <c r="E359"/>
      <c r="F359" s="22" t="str">
        <f>_xll.EVDES(D359)</f>
        <v>#Error, no current connection.</v>
      </c>
      <c r="G359" s="17">
        <f ca="1">SUMIFS(OFFSET('BPC Data'!$F:$F,0,Summary!G$2),'BPC Data'!$E:$E,Summary!$D359,'BPC Data'!$B:$B,Summary!$C359)</f>
        <v>0</v>
      </c>
      <c r="H359" s="18">
        <f ca="1">SUMIFS(OFFSET('BPC Data'!$F:$F,0,Summary!H$2),'BPC Data'!$E:$E,Summary!$D359,'BPC Data'!$B:$B,Summary!$C359)</f>
        <v>0</v>
      </c>
      <c r="I359" s="17">
        <f ca="1">SUMIFS(OFFSET('BPC Data'!$F:$F,0,Summary!I$2),'BPC Data'!$E:$E,Summary!$D359,'BPC Data'!$B:$B,Summary!$C359)</f>
        <v>0</v>
      </c>
      <c r="J359" s="18">
        <f ca="1">SUMIFS(OFFSET('BPC Data'!$F:$F,0,Summary!J$2),'BPC Data'!$E:$E,Summary!$D359,'BPC Data'!$B:$B,Summary!$C359)</f>
        <v>0</v>
      </c>
      <c r="K359" s="17">
        <f ca="1">SUMIFS(OFFSET('BPC Data'!$F:$F,0,Summary!K$2),'BPC Data'!$E:$E,Summary!$D359,'BPC Data'!$B:$B,Summary!$C359)</f>
        <v>0</v>
      </c>
      <c r="L359" s="18">
        <f ca="1">SUMIFS(OFFSET('BPC Data'!$F:$F,0,Summary!L$2),'BPC Data'!$E:$E,Summary!$D359,'BPC Data'!$B:$B,Summary!$C359)</f>
        <v>0</v>
      </c>
      <c r="M359" s="17">
        <f ca="1">SUMIFS(OFFSET('BPC Data'!$F:$F,0,Summary!M$2),'BPC Data'!$E:$E,Summary!$D359,'BPC Data'!$B:$B,Summary!$C359)</f>
        <v>0</v>
      </c>
      <c r="N359" s="18">
        <f ca="1">SUMIFS(OFFSET('BPC Data'!$F:$F,0,Summary!N$2),'BPC Data'!$E:$E,Summary!$D359,'BPC Data'!$B:$B,Summary!$C359)</f>
        <v>0</v>
      </c>
      <c r="O359" s="17">
        <f ca="1">SUMIFS(OFFSET('BPC Data'!$F:$F,0,Summary!O$2),'BPC Data'!$E:$E,Summary!$D359,'BPC Data'!$B:$B,Summary!$C359)</f>
        <v>0</v>
      </c>
      <c r="P359" s="18">
        <f ca="1">SUMIFS(OFFSET('BPC Data'!$F:$F,0,Summary!P$2),'BPC Data'!$E:$E,Summary!$D359,'BPC Data'!$B:$B,Summary!$C359)</f>
        <v>0</v>
      </c>
      <c r="Q359" s="17">
        <f ca="1">SUMIFS(OFFSET('BPC Data'!$F:$F,0,Summary!Q$2),'BPC Data'!$E:$E,Summary!$D359,'BPC Data'!$B:$B,Summary!$C359)</f>
        <v>0</v>
      </c>
      <c r="R359" s="18">
        <f ca="1">SUMIFS(OFFSET('BPC Data'!$F:$F,0,Summary!R$2),'BPC Data'!$E:$E,Summary!$D359,'BPC Data'!$B:$B,Summary!$C359)</f>
        <v>0</v>
      </c>
      <c r="S359" s="64">
        <f t="shared" ca="1" si="170"/>
        <v>0</v>
      </c>
      <c r="T359" s="65"/>
      <c r="U359"/>
      <c r="V359"/>
      <c r="W359"/>
      <c r="X359"/>
      <c r="Y359"/>
      <c r="Z359"/>
      <c r="AA359"/>
      <c r="AB359"/>
    </row>
    <row r="360" spans="1:28" s="15" customFormat="1" hidden="1" outlineLevel="1" x14ac:dyDescent="0.55000000000000004">
      <c r="A360" s="15">
        <f t="shared" si="177"/>
        <v>32</v>
      </c>
      <c r="B360"/>
      <c r="C360"/>
      <c r="D360" s="1" t="str">
        <f t="shared" si="172"/>
        <v>x</v>
      </c>
      <c r="E360"/>
      <c r="F360" s="22" t="s">
        <v>0</v>
      </c>
      <c r="G360" s="12" t="e">
        <f t="shared" ref="G360:M360" ca="1" si="178">G358/G359</f>
        <v>#DIV/0!</v>
      </c>
      <c r="H360" s="4" t="e">
        <f t="shared" ca="1" si="178"/>
        <v>#DIV/0!</v>
      </c>
      <c r="I360" s="12" t="e">
        <f t="shared" ca="1" si="178"/>
        <v>#DIV/0!</v>
      </c>
      <c r="J360" s="4" t="e">
        <f t="shared" ca="1" si="178"/>
        <v>#DIV/0!</v>
      </c>
      <c r="K360" s="12" t="e">
        <f t="shared" ca="1" si="178"/>
        <v>#DIV/0!</v>
      </c>
      <c r="L360" s="4" t="e">
        <f t="shared" ca="1" si="178"/>
        <v>#DIV/0!</v>
      </c>
      <c r="M360" s="12" t="e">
        <f t="shared" ca="1" si="178"/>
        <v>#DIV/0!</v>
      </c>
      <c r="N360" s="4" t="e">
        <f t="shared" ref="N360:O360" ca="1" si="179">N358/N359</f>
        <v>#DIV/0!</v>
      </c>
      <c r="O360" s="12" t="e">
        <f t="shared" ca="1" si="179"/>
        <v>#DIV/0!</v>
      </c>
      <c r="P360" s="4" t="e">
        <f t="shared" ref="P360:Q360" ca="1" si="180">P358/P359</f>
        <v>#DIV/0!</v>
      </c>
      <c r="Q360" s="12" t="e">
        <f t="shared" ca="1" si="180"/>
        <v>#DIV/0!</v>
      </c>
      <c r="R360" s="4" t="e">
        <f t="shared" ref="R360" ca="1" si="181">R358/R359</f>
        <v>#DIV/0!</v>
      </c>
      <c r="S360" s="64" t="e">
        <f t="shared" ca="1" si="170"/>
        <v>#DIV/0!</v>
      </c>
      <c r="T360" s="65"/>
      <c r="U360"/>
      <c r="V360"/>
      <c r="W360"/>
      <c r="X360"/>
      <c r="Y360"/>
      <c r="Z360"/>
      <c r="AA360"/>
      <c r="AB360"/>
    </row>
    <row r="361" spans="1:28" s="15" customFormat="1" hidden="1" outlineLevel="1" x14ac:dyDescent="0.55000000000000004">
      <c r="A361" s="15">
        <f>IF(AND(D361&lt;&gt;"",C361=""),A360+1,A360)</f>
        <v>33</v>
      </c>
      <c r="B361" s="5"/>
      <c r="C361" s="5"/>
      <c r="D361" s="5" t="str">
        <f t="shared" si="172"/>
        <v>x</v>
      </c>
      <c r="E361" s="5"/>
      <c r="F361" s="21">
        <f>INDEX(PropertyList!$D:$D,MATCH(Summary!$A361,PropertyList!$C:$C,0))</f>
        <v>0</v>
      </c>
      <c r="G361" s="11"/>
      <c r="H361" s="5"/>
      <c r="I361" s="11"/>
      <c r="J361" s="5"/>
      <c r="K361" s="11"/>
      <c r="L361" s="5"/>
      <c r="M361" s="11"/>
      <c r="N361" s="5"/>
      <c r="O361" s="11"/>
      <c r="P361" s="5"/>
      <c r="Q361" s="11"/>
      <c r="R361" s="5"/>
      <c r="S361" s="64">
        <f t="shared" si="170"/>
        <v>0</v>
      </c>
      <c r="T361" s="65"/>
      <c r="U361"/>
      <c r="V361"/>
      <c r="W361"/>
      <c r="X361"/>
      <c r="Y361"/>
      <c r="Z361"/>
      <c r="AA361"/>
      <c r="AB361"/>
    </row>
    <row r="362" spans="1:28" s="15" customFormat="1" hidden="1" outlineLevel="1" x14ac:dyDescent="0.55000000000000004">
      <c r="A362" s="15">
        <f>IF(AND(F362&lt;&gt;"",D362=""),A361+1,A361)</f>
        <v>33</v>
      </c>
      <c r="C362">
        <f>$F361</f>
        <v>0</v>
      </c>
      <c r="D362" s="3" t="str">
        <f t="shared" si="172"/>
        <v>PAY_PAT_DAYS - Total Payor Patient Days</v>
      </c>
      <c r="F362" s="22" t="str">
        <f>_xll.EVDES(D362)</f>
        <v>#Error, no current connection.</v>
      </c>
      <c r="G362" s="17">
        <f ca="1">SUMIFS(OFFSET('BPC Data'!$F:$F,0,Summary!G$2),'BPC Data'!$E:$E,Summary!$D362,'BPC Data'!$B:$B,Summary!$C362)</f>
        <v>0</v>
      </c>
      <c r="H362" s="18">
        <f ca="1">SUMIFS(OFFSET('BPC Data'!$F:$F,0,Summary!H$2),'BPC Data'!$E:$E,Summary!$D362,'BPC Data'!$B:$B,Summary!$C362)</f>
        <v>0</v>
      </c>
      <c r="I362" s="17">
        <f ca="1">SUMIFS(OFFSET('BPC Data'!$F:$F,0,Summary!I$2),'BPC Data'!$E:$E,Summary!$D362,'BPC Data'!$B:$B,Summary!$C362)</f>
        <v>0</v>
      </c>
      <c r="J362" s="18">
        <f ca="1">SUMIFS(OFFSET('BPC Data'!$F:$F,0,Summary!J$2),'BPC Data'!$E:$E,Summary!$D362,'BPC Data'!$B:$B,Summary!$C362)</f>
        <v>0</v>
      </c>
      <c r="K362" s="17">
        <f ca="1">SUMIFS(OFFSET('BPC Data'!$F:$F,0,Summary!K$2),'BPC Data'!$E:$E,Summary!$D362,'BPC Data'!$B:$B,Summary!$C362)</f>
        <v>0</v>
      </c>
      <c r="L362" s="18">
        <f ca="1">SUMIFS(OFFSET('BPC Data'!$F:$F,0,Summary!L$2),'BPC Data'!$E:$E,Summary!$D362,'BPC Data'!$B:$B,Summary!$C362)</f>
        <v>0</v>
      </c>
      <c r="M362" s="17">
        <f ca="1">SUMIFS(OFFSET('BPC Data'!$F:$F,0,Summary!M$2),'BPC Data'!$E:$E,Summary!$D362,'BPC Data'!$B:$B,Summary!$C362)</f>
        <v>0</v>
      </c>
      <c r="N362" s="18">
        <f ca="1">SUMIFS(OFFSET('BPC Data'!$F:$F,0,Summary!N$2),'BPC Data'!$E:$E,Summary!$D362,'BPC Data'!$B:$B,Summary!$C362)</f>
        <v>0</v>
      </c>
      <c r="O362" s="17">
        <f ca="1">SUMIFS(OFFSET('BPC Data'!$F:$F,0,Summary!O$2),'BPC Data'!$E:$E,Summary!$D362,'BPC Data'!$B:$B,Summary!$C362)</f>
        <v>0</v>
      </c>
      <c r="P362" s="18">
        <f ca="1">SUMIFS(OFFSET('BPC Data'!$F:$F,0,Summary!P$2),'BPC Data'!$E:$E,Summary!$D362,'BPC Data'!$B:$B,Summary!$C362)</f>
        <v>0</v>
      </c>
      <c r="Q362" s="17">
        <f ca="1">SUMIFS(OFFSET('BPC Data'!$F:$F,0,Summary!Q$2),'BPC Data'!$E:$E,Summary!$D362,'BPC Data'!$B:$B,Summary!$C362)</f>
        <v>0</v>
      </c>
      <c r="R362" s="18">
        <f ca="1">SUMIFS(OFFSET('BPC Data'!$F:$F,0,Summary!R$2),'BPC Data'!$E:$E,Summary!$D362,'BPC Data'!$B:$B,Summary!$C362)</f>
        <v>0</v>
      </c>
      <c r="S362" s="64">
        <f t="shared" ca="1" si="170"/>
        <v>0</v>
      </c>
      <c r="T362" s="65"/>
      <c r="U362"/>
      <c r="V362"/>
      <c r="W362"/>
      <c r="X362"/>
      <c r="Y362"/>
      <c r="Z362"/>
      <c r="AA362"/>
      <c r="AB362"/>
    </row>
    <row r="363" spans="1:28" s="15" customFormat="1" hidden="1" outlineLevel="1" x14ac:dyDescent="0.55000000000000004">
      <c r="A363" s="15">
        <f t="shared" ref="A363:A371" si="182">IF(AND(F363&lt;&gt;"",D363=""),A362+1,A362)</f>
        <v>33</v>
      </c>
      <c r="C363">
        <f>$F361</f>
        <v>0</v>
      </c>
      <c r="D363" s="3" t="str">
        <f t="shared" si="172"/>
        <v>A_BEDS_TOTAL - Total Available Beds</v>
      </c>
      <c r="F363" s="22" t="str">
        <f>_xll.EVDES(D363)</f>
        <v>#Error, no current connection.</v>
      </c>
      <c r="G363" s="17">
        <f ca="1">SUMIFS(OFFSET('BPC Data'!$F:$F,0,Summary!G$2),'BPC Data'!$E:$E,Summary!$D363,'BPC Data'!$B:$B,Summary!$C363)</f>
        <v>0</v>
      </c>
      <c r="H363" s="18">
        <f ca="1">SUMIFS(OFFSET('BPC Data'!$F:$F,0,Summary!H$2),'BPC Data'!$E:$E,Summary!$D363,'BPC Data'!$B:$B,Summary!$C363)</f>
        <v>0</v>
      </c>
      <c r="I363" s="17">
        <f ca="1">SUMIFS(OFFSET('BPC Data'!$F:$F,0,Summary!I$2),'BPC Data'!$E:$E,Summary!$D363,'BPC Data'!$B:$B,Summary!$C363)</f>
        <v>0</v>
      </c>
      <c r="J363" s="18">
        <f ca="1">SUMIFS(OFFSET('BPC Data'!$F:$F,0,Summary!J$2),'BPC Data'!$E:$E,Summary!$D363,'BPC Data'!$B:$B,Summary!$C363)</f>
        <v>0</v>
      </c>
      <c r="K363" s="17">
        <f ca="1">SUMIFS(OFFSET('BPC Data'!$F:$F,0,Summary!K$2),'BPC Data'!$E:$E,Summary!$D363,'BPC Data'!$B:$B,Summary!$C363)</f>
        <v>0</v>
      </c>
      <c r="L363" s="18">
        <f ca="1">SUMIFS(OFFSET('BPC Data'!$F:$F,0,Summary!L$2),'BPC Data'!$E:$E,Summary!$D363,'BPC Data'!$B:$B,Summary!$C363)</f>
        <v>0</v>
      </c>
      <c r="M363" s="17">
        <f ca="1">SUMIFS(OFFSET('BPC Data'!$F:$F,0,Summary!M$2),'BPC Data'!$E:$E,Summary!$D363,'BPC Data'!$B:$B,Summary!$C363)</f>
        <v>0</v>
      </c>
      <c r="N363" s="18">
        <f ca="1">SUMIFS(OFFSET('BPC Data'!$F:$F,0,Summary!N$2),'BPC Data'!$E:$E,Summary!$D363,'BPC Data'!$B:$B,Summary!$C363)</f>
        <v>0</v>
      </c>
      <c r="O363" s="17">
        <f ca="1">SUMIFS(OFFSET('BPC Data'!$F:$F,0,Summary!O$2),'BPC Data'!$E:$E,Summary!$D363,'BPC Data'!$B:$B,Summary!$C363)</f>
        <v>0</v>
      </c>
      <c r="P363" s="18">
        <f ca="1">SUMIFS(OFFSET('BPC Data'!$F:$F,0,Summary!P$2),'BPC Data'!$E:$E,Summary!$D363,'BPC Data'!$B:$B,Summary!$C363)</f>
        <v>0</v>
      </c>
      <c r="Q363" s="17">
        <f ca="1">SUMIFS(OFFSET('BPC Data'!$F:$F,0,Summary!Q$2),'BPC Data'!$E:$E,Summary!$D363,'BPC Data'!$B:$B,Summary!$C363)</f>
        <v>0</v>
      </c>
      <c r="R363" s="18">
        <f ca="1">SUMIFS(OFFSET('BPC Data'!$F:$F,0,Summary!R$2),'BPC Data'!$E:$E,Summary!$D363,'BPC Data'!$B:$B,Summary!$C363)</f>
        <v>0</v>
      </c>
      <c r="S363" s="64">
        <f t="shared" ca="1" si="170"/>
        <v>0</v>
      </c>
      <c r="T363" s="65"/>
      <c r="U363"/>
      <c r="V363"/>
      <c r="W363"/>
      <c r="X363"/>
      <c r="Y363"/>
      <c r="Z363"/>
      <c r="AA363"/>
      <c r="AB363"/>
    </row>
    <row r="364" spans="1:28" s="15" customFormat="1" hidden="1" outlineLevel="1" x14ac:dyDescent="0.55000000000000004">
      <c r="A364" s="15">
        <f t="shared" si="182"/>
        <v>33</v>
      </c>
      <c r="B364"/>
      <c r="C364">
        <f>$F361</f>
        <v>0</v>
      </c>
      <c r="D364" s="3" t="str">
        <f t="shared" si="172"/>
        <v>T_REVENUES - Total Tenant Revenues</v>
      </c>
      <c r="E364"/>
      <c r="F364" s="22" t="str">
        <f>_xll.EVDES(D364)</f>
        <v>#Error, no current connection.</v>
      </c>
      <c r="G364" s="17">
        <f ca="1">SUMIFS(OFFSET('BPC Data'!$F:$F,0,Summary!G$2),'BPC Data'!$E:$E,Summary!$D364,'BPC Data'!$B:$B,Summary!$C364)</f>
        <v>0</v>
      </c>
      <c r="H364" s="18">
        <f ca="1">SUMIFS(OFFSET('BPC Data'!$F:$F,0,Summary!H$2),'BPC Data'!$E:$E,Summary!$D364,'BPC Data'!$B:$B,Summary!$C364)</f>
        <v>0</v>
      </c>
      <c r="I364" s="17">
        <f ca="1">SUMIFS(OFFSET('BPC Data'!$F:$F,0,Summary!I$2),'BPC Data'!$E:$E,Summary!$D364,'BPC Data'!$B:$B,Summary!$C364)</f>
        <v>0</v>
      </c>
      <c r="J364" s="18">
        <f ca="1">SUMIFS(OFFSET('BPC Data'!$F:$F,0,Summary!J$2),'BPC Data'!$E:$E,Summary!$D364,'BPC Data'!$B:$B,Summary!$C364)</f>
        <v>0</v>
      </c>
      <c r="K364" s="17">
        <f ca="1">SUMIFS(OFFSET('BPC Data'!$F:$F,0,Summary!K$2),'BPC Data'!$E:$E,Summary!$D364,'BPC Data'!$B:$B,Summary!$C364)</f>
        <v>0</v>
      </c>
      <c r="L364" s="18">
        <f ca="1">SUMIFS(OFFSET('BPC Data'!$F:$F,0,Summary!L$2),'BPC Data'!$E:$E,Summary!$D364,'BPC Data'!$B:$B,Summary!$C364)</f>
        <v>0</v>
      </c>
      <c r="M364" s="17">
        <f ca="1">SUMIFS(OFFSET('BPC Data'!$F:$F,0,Summary!M$2),'BPC Data'!$E:$E,Summary!$D364,'BPC Data'!$B:$B,Summary!$C364)</f>
        <v>0</v>
      </c>
      <c r="N364" s="18">
        <f ca="1">SUMIFS(OFFSET('BPC Data'!$F:$F,0,Summary!N$2),'BPC Data'!$E:$E,Summary!$D364,'BPC Data'!$B:$B,Summary!$C364)</f>
        <v>0</v>
      </c>
      <c r="O364" s="17">
        <f ca="1">SUMIFS(OFFSET('BPC Data'!$F:$F,0,Summary!O$2),'BPC Data'!$E:$E,Summary!$D364,'BPC Data'!$B:$B,Summary!$C364)</f>
        <v>0</v>
      </c>
      <c r="P364" s="18">
        <f ca="1">SUMIFS(OFFSET('BPC Data'!$F:$F,0,Summary!P$2),'BPC Data'!$E:$E,Summary!$D364,'BPC Data'!$B:$B,Summary!$C364)</f>
        <v>0</v>
      </c>
      <c r="Q364" s="17">
        <f ca="1">SUMIFS(OFFSET('BPC Data'!$F:$F,0,Summary!Q$2),'BPC Data'!$E:$E,Summary!$D364,'BPC Data'!$B:$B,Summary!$C364)</f>
        <v>0</v>
      </c>
      <c r="R364" s="18">
        <f ca="1">SUMIFS(OFFSET('BPC Data'!$F:$F,0,Summary!R$2),'BPC Data'!$E:$E,Summary!$D364,'BPC Data'!$B:$B,Summary!$C364)</f>
        <v>0</v>
      </c>
      <c r="S364" s="64">
        <f t="shared" ca="1" si="170"/>
        <v>0</v>
      </c>
      <c r="T364" s="65"/>
      <c r="U364"/>
      <c r="V364"/>
      <c r="W364"/>
      <c r="X364"/>
      <c r="Y364"/>
      <c r="Z364"/>
      <c r="AA364"/>
      <c r="AB364"/>
    </row>
    <row r="365" spans="1:28" s="15" customFormat="1" hidden="1" outlineLevel="1" x14ac:dyDescent="0.55000000000000004">
      <c r="A365" s="15">
        <f t="shared" si="182"/>
        <v>33</v>
      </c>
      <c r="B365"/>
      <c r="C365">
        <f>$F361</f>
        <v>0</v>
      </c>
      <c r="D365" s="3" t="str">
        <f t="shared" si="172"/>
        <v>T_OPEX - Tenant Operating Expenses</v>
      </c>
      <c r="E365"/>
      <c r="F365" s="22" t="str">
        <f>_xll.EVDES(D365)</f>
        <v>#Error, no current connection.</v>
      </c>
      <c r="G365" s="17">
        <f ca="1">SUMIFS(OFFSET('BPC Data'!$F:$F,0,Summary!G$2),'BPC Data'!$E:$E,Summary!$D365,'BPC Data'!$B:$B,Summary!$C365)</f>
        <v>0</v>
      </c>
      <c r="H365" s="18">
        <f ca="1">SUMIFS(OFFSET('BPC Data'!$F:$F,0,Summary!H$2),'BPC Data'!$E:$E,Summary!$D365,'BPC Data'!$B:$B,Summary!$C365)</f>
        <v>0</v>
      </c>
      <c r="I365" s="17">
        <f ca="1">SUMIFS(OFFSET('BPC Data'!$F:$F,0,Summary!I$2),'BPC Data'!$E:$E,Summary!$D365,'BPC Data'!$B:$B,Summary!$C365)</f>
        <v>0</v>
      </c>
      <c r="J365" s="18">
        <f ca="1">SUMIFS(OFFSET('BPC Data'!$F:$F,0,Summary!J$2),'BPC Data'!$E:$E,Summary!$D365,'BPC Data'!$B:$B,Summary!$C365)</f>
        <v>0</v>
      </c>
      <c r="K365" s="17">
        <f ca="1">SUMIFS(OFFSET('BPC Data'!$F:$F,0,Summary!K$2),'BPC Data'!$E:$E,Summary!$D365,'BPC Data'!$B:$B,Summary!$C365)</f>
        <v>0</v>
      </c>
      <c r="L365" s="18">
        <f ca="1">SUMIFS(OFFSET('BPC Data'!$F:$F,0,Summary!L$2),'BPC Data'!$E:$E,Summary!$D365,'BPC Data'!$B:$B,Summary!$C365)</f>
        <v>0</v>
      </c>
      <c r="M365" s="17">
        <f ca="1">SUMIFS(OFFSET('BPC Data'!$F:$F,0,Summary!M$2),'BPC Data'!$E:$E,Summary!$D365,'BPC Data'!$B:$B,Summary!$C365)</f>
        <v>0</v>
      </c>
      <c r="N365" s="18">
        <f ca="1">SUMIFS(OFFSET('BPC Data'!$F:$F,0,Summary!N$2),'BPC Data'!$E:$E,Summary!$D365,'BPC Data'!$B:$B,Summary!$C365)</f>
        <v>0</v>
      </c>
      <c r="O365" s="17">
        <f ca="1">SUMIFS(OFFSET('BPC Data'!$F:$F,0,Summary!O$2),'BPC Data'!$E:$E,Summary!$D365,'BPC Data'!$B:$B,Summary!$C365)</f>
        <v>0</v>
      </c>
      <c r="P365" s="18">
        <f ca="1">SUMIFS(OFFSET('BPC Data'!$F:$F,0,Summary!P$2),'BPC Data'!$E:$E,Summary!$D365,'BPC Data'!$B:$B,Summary!$C365)</f>
        <v>0</v>
      </c>
      <c r="Q365" s="17">
        <f ca="1">SUMIFS(OFFSET('BPC Data'!$F:$F,0,Summary!Q$2),'BPC Data'!$E:$E,Summary!$D365,'BPC Data'!$B:$B,Summary!$C365)</f>
        <v>0</v>
      </c>
      <c r="R365" s="18">
        <f ca="1">SUMIFS(OFFSET('BPC Data'!$F:$F,0,Summary!R$2),'BPC Data'!$E:$E,Summary!$D365,'BPC Data'!$B:$B,Summary!$C365)</f>
        <v>0</v>
      </c>
      <c r="S365" s="64">
        <f t="shared" ca="1" si="170"/>
        <v>0</v>
      </c>
      <c r="T365" s="65"/>
      <c r="U365"/>
      <c r="V365"/>
      <c r="W365"/>
      <c r="X365"/>
      <c r="Y365"/>
      <c r="Z365"/>
      <c r="AA365"/>
      <c r="AB365"/>
    </row>
    <row r="366" spans="1:28" s="15" customFormat="1" hidden="1" outlineLevel="1" x14ac:dyDescent="0.55000000000000004">
      <c r="A366" s="15">
        <f t="shared" si="182"/>
        <v>33</v>
      </c>
      <c r="B366"/>
      <c r="C366">
        <f>$F361</f>
        <v>0</v>
      </c>
      <c r="D366" s="3" t="str">
        <f t="shared" si="172"/>
        <v>T_BAD_DEBT - Tenant Bad Debt Expense</v>
      </c>
      <c r="E366"/>
      <c r="F366" s="22" t="str">
        <f>_xll.EVDES(D366)</f>
        <v>#Error, no current connection.</v>
      </c>
      <c r="G366" s="17">
        <f ca="1">SUMIFS(OFFSET('BPC Data'!$F:$F,0,Summary!G$2),'BPC Data'!$E:$E,Summary!$D366,'BPC Data'!$B:$B,Summary!$C366)</f>
        <v>0</v>
      </c>
      <c r="H366" s="18">
        <f ca="1">SUMIFS(OFFSET('BPC Data'!$F:$F,0,Summary!H$2),'BPC Data'!$E:$E,Summary!$D366,'BPC Data'!$B:$B,Summary!$C366)</f>
        <v>0</v>
      </c>
      <c r="I366" s="17">
        <f ca="1">SUMIFS(OFFSET('BPC Data'!$F:$F,0,Summary!I$2),'BPC Data'!$E:$E,Summary!$D366,'BPC Data'!$B:$B,Summary!$C366)</f>
        <v>0</v>
      </c>
      <c r="J366" s="18">
        <f ca="1">SUMIFS(OFFSET('BPC Data'!$F:$F,0,Summary!J$2),'BPC Data'!$E:$E,Summary!$D366,'BPC Data'!$B:$B,Summary!$C366)</f>
        <v>0</v>
      </c>
      <c r="K366" s="17">
        <f ca="1">SUMIFS(OFFSET('BPC Data'!$F:$F,0,Summary!K$2),'BPC Data'!$E:$E,Summary!$D366,'BPC Data'!$B:$B,Summary!$C366)</f>
        <v>0</v>
      </c>
      <c r="L366" s="18">
        <f ca="1">SUMIFS(OFFSET('BPC Data'!$F:$F,0,Summary!L$2),'BPC Data'!$E:$E,Summary!$D366,'BPC Data'!$B:$B,Summary!$C366)</f>
        <v>0</v>
      </c>
      <c r="M366" s="17">
        <f ca="1">SUMIFS(OFFSET('BPC Data'!$F:$F,0,Summary!M$2),'BPC Data'!$E:$E,Summary!$D366,'BPC Data'!$B:$B,Summary!$C366)</f>
        <v>0</v>
      </c>
      <c r="N366" s="18">
        <f ca="1">SUMIFS(OFFSET('BPC Data'!$F:$F,0,Summary!N$2),'BPC Data'!$E:$E,Summary!$D366,'BPC Data'!$B:$B,Summary!$C366)</f>
        <v>0</v>
      </c>
      <c r="O366" s="17">
        <f ca="1">SUMIFS(OFFSET('BPC Data'!$F:$F,0,Summary!O$2),'BPC Data'!$E:$E,Summary!$D366,'BPC Data'!$B:$B,Summary!$C366)</f>
        <v>0</v>
      </c>
      <c r="P366" s="18">
        <f ca="1">SUMIFS(OFFSET('BPC Data'!$F:$F,0,Summary!P$2),'BPC Data'!$E:$E,Summary!$D366,'BPC Data'!$B:$B,Summary!$C366)</f>
        <v>0</v>
      </c>
      <c r="Q366" s="17">
        <f ca="1">SUMIFS(OFFSET('BPC Data'!$F:$F,0,Summary!Q$2),'BPC Data'!$E:$E,Summary!$D366,'BPC Data'!$B:$B,Summary!$C366)</f>
        <v>0</v>
      </c>
      <c r="R366" s="18">
        <f ca="1">SUMIFS(OFFSET('BPC Data'!$F:$F,0,Summary!R$2),'BPC Data'!$E:$E,Summary!$D366,'BPC Data'!$B:$B,Summary!$C366)</f>
        <v>0</v>
      </c>
      <c r="S366" s="64">
        <f t="shared" ca="1" si="170"/>
        <v>0</v>
      </c>
      <c r="T366" s="65"/>
      <c r="U366"/>
      <c r="V366"/>
      <c r="W366"/>
      <c r="X366"/>
      <c r="Y366"/>
      <c r="Z366"/>
      <c r="AA366"/>
      <c r="AB366"/>
    </row>
    <row r="367" spans="1:28" s="15" customFormat="1" hidden="1" outlineLevel="1" x14ac:dyDescent="0.55000000000000004">
      <c r="A367" s="15">
        <f t="shared" si="182"/>
        <v>33</v>
      </c>
      <c r="B367"/>
      <c r="C367">
        <f>$F361</f>
        <v>0</v>
      </c>
      <c r="D367" s="2" t="str">
        <f t="shared" si="172"/>
        <v>T_EBITDARM - EBITDARM</v>
      </c>
      <c r="E367"/>
      <c r="F367" s="22" t="str">
        <f>_xll.EVDES(D367)</f>
        <v>#Error, no current connection.</v>
      </c>
      <c r="G367" s="17">
        <f ca="1">SUMIFS(OFFSET('BPC Data'!$F:$F,0,Summary!G$2),'BPC Data'!$E:$E,Summary!$D367,'BPC Data'!$B:$B,Summary!$C367)</f>
        <v>0</v>
      </c>
      <c r="H367" s="18">
        <f ca="1">SUMIFS(OFFSET('BPC Data'!$F:$F,0,Summary!H$2),'BPC Data'!$E:$E,Summary!$D367,'BPC Data'!$B:$B,Summary!$C367)</f>
        <v>0</v>
      </c>
      <c r="I367" s="17">
        <f ca="1">SUMIFS(OFFSET('BPC Data'!$F:$F,0,Summary!I$2),'BPC Data'!$E:$E,Summary!$D367,'BPC Data'!$B:$B,Summary!$C367)</f>
        <v>0</v>
      </c>
      <c r="J367" s="18">
        <f ca="1">SUMIFS(OFFSET('BPC Data'!$F:$F,0,Summary!J$2),'BPC Data'!$E:$E,Summary!$D367,'BPC Data'!$B:$B,Summary!$C367)</f>
        <v>0</v>
      </c>
      <c r="K367" s="17">
        <f ca="1">SUMIFS(OFFSET('BPC Data'!$F:$F,0,Summary!K$2),'BPC Data'!$E:$E,Summary!$D367,'BPC Data'!$B:$B,Summary!$C367)</f>
        <v>0</v>
      </c>
      <c r="L367" s="18">
        <f ca="1">SUMIFS(OFFSET('BPC Data'!$F:$F,0,Summary!L$2),'BPC Data'!$E:$E,Summary!$D367,'BPC Data'!$B:$B,Summary!$C367)</f>
        <v>0</v>
      </c>
      <c r="M367" s="17">
        <f ca="1">SUMIFS(OFFSET('BPC Data'!$F:$F,0,Summary!M$2),'BPC Data'!$E:$E,Summary!$D367,'BPC Data'!$B:$B,Summary!$C367)</f>
        <v>0</v>
      </c>
      <c r="N367" s="18">
        <f ca="1">SUMIFS(OFFSET('BPC Data'!$F:$F,0,Summary!N$2),'BPC Data'!$E:$E,Summary!$D367,'BPC Data'!$B:$B,Summary!$C367)</f>
        <v>0</v>
      </c>
      <c r="O367" s="17">
        <f ca="1">SUMIFS(OFFSET('BPC Data'!$F:$F,0,Summary!O$2),'BPC Data'!$E:$E,Summary!$D367,'BPC Data'!$B:$B,Summary!$C367)</f>
        <v>0</v>
      </c>
      <c r="P367" s="18">
        <f ca="1">SUMIFS(OFFSET('BPC Data'!$F:$F,0,Summary!P$2),'BPC Data'!$E:$E,Summary!$D367,'BPC Data'!$B:$B,Summary!$C367)</f>
        <v>0</v>
      </c>
      <c r="Q367" s="17">
        <f ca="1">SUMIFS(OFFSET('BPC Data'!$F:$F,0,Summary!Q$2),'BPC Data'!$E:$E,Summary!$D367,'BPC Data'!$B:$B,Summary!$C367)</f>
        <v>0</v>
      </c>
      <c r="R367" s="18">
        <f ca="1">SUMIFS(OFFSET('BPC Data'!$F:$F,0,Summary!R$2),'BPC Data'!$E:$E,Summary!$D367,'BPC Data'!$B:$B,Summary!$C367)</f>
        <v>0</v>
      </c>
      <c r="S367" s="64">
        <f t="shared" ca="1" si="170"/>
        <v>0</v>
      </c>
      <c r="T367" s="65"/>
      <c r="U367"/>
      <c r="V367"/>
      <c r="W367"/>
      <c r="X367"/>
      <c r="Y367"/>
      <c r="Z367"/>
      <c r="AA367"/>
      <c r="AB367"/>
    </row>
    <row r="368" spans="1:28" s="15" customFormat="1" hidden="1" outlineLevel="1" x14ac:dyDescent="0.55000000000000004">
      <c r="A368" s="15">
        <f t="shared" si="182"/>
        <v>33</v>
      </c>
      <c r="B368"/>
      <c r="C368">
        <f>$F361</f>
        <v>0</v>
      </c>
      <c r="D368" s="2" t="str">
        <f t="shared" si="172"/>
        <v>T_MGMT_FEE - Tenant Management Fee - Actual</v>
      </c>
      <c r="E368"/>
      <c r="F368" s="22" t="str">
        <f>_xll.EVDES(D368)</f>
        <v>#Error, no current connection.</v>
      </c>
      <c r="G368" s="17">
        <f ca="1">SUMIFS(OFFSET('BPC Data'!$F:$F,0,Summary!G$2),'BPC Data'!$E:$E,Summary!$D368,'BPC Data'!$B:$B,Summary!$C368)</f>
        <v>0</v>
      </c>
      <c r="H368" s="18">
        <f ca="1">SUMIFS(OFFSET('BPC Data'!$F:$F,0,Summary!H$2),'BPC Data'!$E:$E,Summary!$D368,'BPC Data'!$B:$B,Summary!$C368)</f>
        <v>0</v>
      </c>
      <c r="I368" s="17">
        <f ca="1">SUMIFS(OFFSET('BPC Data'!$F:$F,0,Summary!I$2),'BPC Data'!$E:$E,Summary!$D368,'BPC Data'!$B:$B,Summary!$C368)</f>
        <v>0</v>
      </c>
      <c r="J368" s="18">
        <f ca="1">SUMIFS(OFFSET('BPC Data'!$F:$F,0,Summary!J$2),'BPC Data'!$E:$E,Summary!$D368,'BPC Data'!$B:$B,Summary!$C368)</f>
        <v>0</v>
      </c>
      <c r="K368" s="17">
        <f ca="1">SUMIFS(OFFSET('BPC Data'!$F:$F,0,Summary!K$2),'BPC Data'!$E:$E,Summary!$D368,'BPC Data'!$B:$B,Summary!$C368)</f>
        <v>0</v>
      </c>
      <c r="L368" s="18">
        <f ca="1">SUMIFS(OFFSET('BPC Data'!$F:$F,0,Summary!L$2),'BPC Data'!$E:$E,Summary!$D368,'BPC Data'!$B:$B,Summary!$C368)</f>
        <v>0</v>
      </c>
      <c r="M368" s="17">
        <f ca="1">SUMIFS(OFFSET('BPC Data'!$F:$F,0,Summary!M$2),'BPC Data'!$E:$E,Summary!$D368,'BPC Data'!$B:$B,Summary!$C368)</f>
        <v>0</v>
      </c>
      <c r="N368" s="18">
        <f ca="1">SUMIFS(OFFSET('BPC Data'!$F:$F,0,Summary!N$2),'BPC Data'!$E:$E,Summary!$D368,'BPC Data'!$B:$B,Summary!$C368)</f>
        <v>0</v>
      </c>
      <c r="O368" s="17">
        <f ca="1">SUMIFS(OFFSET('BPC Data'!$F:$F,0,Summary!O$2),'BPC Data'!$E:$E,Summary!$D368,'BPC Data'!$B:$B,Summary!$C368)</f>
        <v>0</v>
      </c>
      <c r="P368" s="18">
        <f ca="1">SUMIFS(OFFSET('BPC Data'!$F:$F,0,Summary!P$2),'BPC Data'!$E:$E,Summary!$D368,'BPC Data'!$B:$B,Summary!$C368)</f>
        <v>0</v>
      </c>
      <c r="Q368" s="17">
        <f ca="1">SUMIFS(OFFSET('BPC Data'!$F:$F,0,Summary!Q$2),'BPC Data'!$E:$E,Summary!$D368,'BPC Data'!$B:$B,Summary!$C368)</f>
        <v>0</v>
      </c>
      <c r="R368" s="18">
        <f ca="1">SUMIFS(OFFSET('BPC Data'!$F:$F,0,Summary!R$2),'BPC Data'!$E:$E,Summary!$D368,'BPC Data'!$B:$B,Summary!$C368)</f>
        <v>0</v>
      </c>
      <c r="S368" s="64">
        <f t="shared" ca="1" si="170"/>
        <v>0</v>
      </c>
      <c r="T368" s="65"/>
      <c r="U368"/>
      <c r="V368"/>
      <c r="W368"/>
      <c r="X368"/>
      <c r="Y368"/>
      <c r="Z368"/>
      <c r="AA368"/>
      <c r="AB368"/>
    </row>
    <row r="369" spans="1:28" s="15" customFormat="1" hidden="1" outlineLevel="1" x14ac:dyDescent="0.55000000000000004">
      <c r="A369" s="15">
        <f t="shared" si="182"/>
        <v>33</v>
      </c>
      <c r="B369"/>
      <c r="C369">
        <f>$F361</f>
        <v>0</v>
      </c>
      <c r="D369" s="1" t="str">
        <f t="shared" si="172"/>
        <v>T_EBITDAR - EBITDAR</v>
      </c>
      <c r="E369"/>
      <c r="F369" s="22" t="str">
        <f>_xll.EVDES(D369)</f>
        <v>#Error, no current connection.</v>
      </c>
      <c r="G369" s="17">
        <f ca="1">SUMIFS(OFFSET('BPC Data'!$F:$F,0,Summary!G$2),'BPC Data'!$E:$E,Summary!$D369,'BPC Data'!$B:$B,Summary!$C369)</f>
        <v>0</v>
      </c>
      <c r="H369" s="18">
        <f ca="1">SUMIFS(OFFSET('BPC Data'!$F:$F,0,Summary!H$2),'BPC Data'!$E:$E,Summary!$D369,'BPC Data'!$B:$B,Summary!$C369)</f>
        <v>0</v>
      </c>
      <c r="I369" s="17">
        <f ca="1">SUMIFS(OFFSET('BPC Data'!$F:$F,0,Summary!I$2),'BPC Data'!$E:$E,Summary!$D369,'BPC Data'!$B:$B,Summary!$C369)</f>
        <v>0</v>
      </c>
      <c r="J369" s="18">
        <f ca="1">SUMIFS(OFFSET('BPC Data'!$F:$F,0,Summary!J$2),'BPC Data'!$E:$E,Summary!$D369,'BPC Data'!$B:$B,Summary!$C369)</f>
        <v>0</v>
      </c>
      <c r="K369" s="17">
        <f ca="1">SUMIFS(OFFSET('BPC Data'!$F:$F,0,Summary!K$2),'BPC Data'!$E:$E,Summary!$D369,'BPC Data'!$B:$B,Summary!$C369)</f>
        <v>0</v>
      </c>
      <c r="L369" s="18">
        <f ca="1">SUMIFS(OFFSET('BPC Data'!$F:$F,0,Summary!L$2),'BPC Data'!$E:$E,Summary!$D369,'BPC Data'!$B:$B,Summary!$C369)</f>
        <v>0</v>
      </c>
      <c r="M369" s="17">
        <f ca="1">SUMIFS(OFFSET('BPC Data'!$F:$F,0,Summary!M$2),'BPC Data'!$E:$E,Summary!$D369,'BPC Data'!$B:$B,Summary!$C369)</f>
        <v>0</v>
      </c>
      <c r="N369" s="18">
        <f ca="1">SUMIFS(OFFSET('BPC Data'!$F:$F,0,Summary!N$2),'BPC Data'!$E:$E,Summary!$D369,'BPC Data'!$B:$B,Summary!$C369)</f>
        <v>0</v>
      </c>
      <c r="O369" s="17">
        <f ca="1">SUMIFS(OFFSET('BPC Data'!$F:$F,0,Summary!O$2),'BPC Data'!$E:$E,Summary!$D369,'BPC Data'!$B:$B,Summary!$C369)</f>
        <v>0</v>
      </c>
      <c r="P369" s="18">
        <f ca="1">SUMIFS(OFFSET('BPC Data'!$F:$F,0,Summary!P$2),'BPC Data'!$E:$E,Summary!$D369,'BPC Data'!$B:$B,Summary!$C369)</f>
        <v>0</v>
      </c>
      <c r="Q369" s="17">
        <f ca="1">SUMIFS(OFFSET('BPC Data'!$F:$F,0,Summary!Q$2),'BPC Data'!$E:$E,Summary!$D369,'BPC Data'!$B:$B,Summary!$C369)</f>
        <v>0</v>
      </c>
      <c r="R369" s="18">
        <f ca="1">SUMIFS(OFFSET('BPC Data'!$F:$F,0,Summary!R$2),'BPC Data'!$E:$E,Summary!$D369,'BPC Data'!$B:$B,Summary!$C369)</f>
        <v>0</v>
      </c>
      <c r="S369" s="64">
        <f t="shared" ca="1" si="170"/>
        <v>0</v>
      </c>
      <c r="T369" s="65"/>
      <c r="U369"/>
      <c r="V369"/>
      <c r="W369"/>
      <c r="X369"/>
      <c r="Y369"/>
      <c r="Z369"/>
      <c r="AA369"/>
      <c r="AB369"/>
    </row>
    <row r="370" spans="1:28" s="15" customFormat="1" hidden="1" outlineLevel="1" x14ac:dyDescent="0.55000000000000004">
      <c r="A370" s="15">
        <f t="shared" si="182"/>
        <v>33</v>
      </c>
      <c r="B370"/>
      <c r="C370">
        <f>$F361</f>
        <v>0</v>
      </c>
      <c r="D370" s="1" t="str">
        <f t="shared" si="172"/>
        <v>T_RENT_EXP - Tenant Rent Expense</v>
      </c>
      <c r="E370"/>
      <c r="F370" s="22" t="str">
        <f>_xll.EVDES(D370)</f>
        <v>#Error, no current connection.</v>
      </c>
      <c r="G370" s="17">
        <f ca="1">SUMIFS(OFFSET('BPC Data'!$F:$F,0,Summary!G$2),'BPC Data'!$E:$E,Summary!$D370,'BPC Data'!$B:$B,Summary!$C370)</f>
        <v>0</v>
      </c>
      <c r="H370" s="18">
        <f ca="1">SUMIFS(OFFSET('BPC Data'!$F:$F,0,Summary!H$2),'BPC Data'!$E:$E,Summary!$D370,'BPC Data'!$B:$B,Summary!$C370)</f>
        <v>0</v>
      </c>
      <c r="I370" s="17">
        <f ca="1">SUMIFS(OFFSET('BPC Data'!$F:$F,0,Summary!I$2),'BPC Data'!$E:$E,Summary!$D370,'BPC Data'!$B:$B,Summary!$C370)</f>
        <v>0</v>
      </c>
      <c r="J370" s="18">
        <f ca="1">SUMIFS(OFFSET('BPC Data'!$F:$F,0,Summary!J$2),'BPC Data'!$E:$E,Summary!$D370,'BPC Data'!$B:$B,Summary!$C370)</f>
        <v>0</v>
      </c>
      <c r="K370" s="17">
        <f ca="1">SUMIFS(OFFSET('BPC Data'!$F:$F,0,Summary!K$2),'BPC Data'!$E:$E,Summary!$D370,'BPC Data'!$B:$B,Summary!$C370)</f>
        <v>0</v>
      </c>
      <c r="L370" s="18">
        <f ca="1">SUMIFS(OFFSET('BPC Data'!$F:$F,0,Summary!L$2),'BPC Data'!$E:$E,Summary!$D370,'BPC Data'!$B:$B,Summary!$C370)</f>
        <v>0</v>
      </c>
      <c r="M370" s="17">
        <f ca="1">SUMIFS(OFFSET('BPC Data'!$F:$F,0,Summary!M$2),'BPC Data'!$E:$E,Summary!$D370,'BPC Data'!$B:$B,Summary!$C370)</f>
        <v>0</v>
      </c>
      <c r="N370" s="18">
        <f ca="1">SUMIFS(OFFSET('BPC Data'!$F:$F,0,Summary!N$2),'BPC Data'!$E:$E,Summary!$D370,'BPC Data'!$B:$B,Summary!$C370)</f>
        <v>0</v>
      </c>
      <c r="O370" s="17">
        <f ca="1">SUMIFS(OFFSET('BPC Data'!$F:$F,0,Summary!O$2),'BPC Data'!$E:$E,Summary!$D370,'BPC Data'!$B:$B,Summary!$C370)</f>
        <v>0</v>
      </c>
      <c r="P370" s="18">
        <f ca="1">SUMIFS(OFFSET('BPC Data'!$F:$F,0,Summary!P$2),'BPC Data'!$E:$E,Summary!$D370,'BPC Data'!$B:$B,Summary!$C370)</f>
        <v>0</v>
      </c>
      <c r="Q370" s="17">
        <f ca="1">SUMIFS(OFFSET('BPC Data'!$F:$F,0,Summary!Q$2),'BPC Data'!$E:$E,Summary!$D370,'BPC Data'!$B:$B,Summary!$C370)</f>
        <v>0</v>
      </c>
      <c r="R370" s="18">
        <f ca="1">SUMIFS(OFFSET('BPC Data'!$F:$F,0,Summary!R$2),'BPC Data'!$E:$E,Summary!$D370,'BPC Data'!$B:$B,Summary!$C370)</f>
        <v>0</v>
      </c>
      <c r="S370" s="64">
        <f t="shared" ca="1" si="170"/>
        <v>0</v>
      </c>
      <c r="T370" s="65"/>
      <c r="U370"/>
      <c r="V370"/>
      <c r="W370"/>
      <c r="X370"/>
      <c r="Y370"/>
      <c r="Z370"/>
      <c r="AA370"/>
      <c r="AB370"/>
    </row>
    <row r="371" spans="1:28" s="15" customFormat="1" hidden="1" outlineLevel="1" x14ac:dyDescent="0.55000000000000004">
      <c r="A371" s="15">
        <f t="shared" si="182"/>
        <v>33</v>
      </c>
      <c r="B371"/>
      <c r="C371"/>
      <c r="D371" s="1" t="str">
        <f t="shared" si="172"/>
        <v>x</v>
      </c>
      <c r="E371"/>
      <c r="F371" s="22" t="s">
        <v>0</v>
      </c>
      <c r="G371" s="12" t="e">
        <f t="shared" ref="G371:M371" ca="1" si="183">G369/G370</f>
        <v>#DIV/0!</v>
      </c>
      <c r="H371" s="4" t="e">
        <f t="shared" ca="1" si="183"/>
        <v>#DIV/0!</v>
      </c>
      <c r="I371" s="12" t="e">
        <f t="shared" ca="1" si="183"/>
        <v>#DIV/0!</v>
      </c>
      <c r="J371" s="4" t="e">
        <f t="shared" ca="1" si="183"/>
        <v>#DIV/0!</v>
      </c>
      <c r="K371" s="12" t="e">
        <f t="shared" ca="1" si="183"/>
        <v>#DIV/0!</v>
      </c>
      <c r="L371" s="4" t="e">
        <f t="shared" ca="1" si="183"/>
        <v>#DIV/0!</v>
      </c>
      <c r="M371" s="12" t="e">
        <f t="shared" ca="1" si="183"/>
        <v>#DIV/0!</v>
      </c>
      <c r="N371" s="4" t="e">
        <f t="shared" ref="N371:O371" ca="1" si="184">N369/N370</f>
        <v>#DIV/0!</v>
      </c>
      <c r="O371" s="12" t="e">
        <f t="shared" ca="1" si="184"/>
        <v>#DIV/0!</v>
      </c>
      <c r="P371" s="4" t="e">
        <f t="shared" ref="P371:Q371" ca="1" si="185">P369/P370</f>
        <v>#DIV/0!</v>
      </c>
      <c r="Q371" s="12" t="e">
        <f t="shared" ca="1" si="185"/>
        <v>#DIV/0!</v>
      </c>
      <c r="R371" s="4" t="e">
        <f t="shared" ref="R371" ca="1" si="186">R369/R370</f>
        <v>#DIV/0!</v>
      </c>
      <c r="S371" s="64" t="e">
        <f t="shared" ca="1" si="170"/>
        <v>#DIV/0!</v>
      </c>
      <c r="T371" s="65"/>
      <c r="U371"/>
      <c r="V371"/>
      <c r="W371"/>
      <c r="X371"/>
      <c r="Y371"/>
      <c r="Z371"/>
      <c r="AA371"/>
      <c r="AB371"/>
    </row>
    <row r="372" spans="1:28" s="15" customFormat="1" hidden="1" outlineLevel="1" x14ac:dyDescent="0.55000000000000004">
      <c r="A372" s="15">
        <f>IF(AND(D372&lt;&gt;"",C372=""),A371+1,A371)</f>
        <v>34</v>
      </c>
      <c r="B372" s="5"/>
      <c r="C372" s="5"/>
      <c r="D372" s="5" t="str">
        <f t="shared" si="172"/>
        <v>x</v>
      </c>
      <c r="E372" s="5"/>
      <c r="F372" s="21">
        <f>INDEX(PropertyList!$D:$D,MATCH(Summary!$A372,PropertyList!$C:$C,0))</f>
        <v>0</v>
      </c>
      <c r="G372" s="11"/>
      <c r="H372" s="5"/>
      <c r="I372" s="11"/>
      <c r="J372" s="5"/>
      <c r="K372" s="11"/>
      <c r="L372" s="5"/>
      <c r="M372" s="11"/>
      <c r="N372" s="5"/>
      <c r="O372" s="11"/>
      <c r="P372" s="5"/>
      <c r="Q372" s="11"/>
      <c r="R372" s="5"/>
      <c r="S372" s="64">
        <f t="shared" si="170"/>
        <v>0</v>
      </c>
      <c r="T372" s="65"/>
      <c r="U372"/>
      <c r="V372"/>
      <c r="W372"/>
      <c r="X372"/>
      <c r="Y372"/>
      <c r="Z372"/>
      <c r="AA372"/>
      <c r="AB372"/>
    </row>
    <row r="373" spans="1:28" s="15" customFormat="1" hidden="1" outlineLevel="1" x14ac:dyDescent="0.55000000000000004">
      <c r="A373" s="15">
        <f>IF(AND(F373&lt;&gt;"",D373=""),A372+1,A372)</f>
        <v>34</v>
      </c>
      <c r="C373">
        <f>$F372</f>
        <v>0</v>
      </c>
      <c r="D373" s="3" t="str">
        <f t="shared" si="172"/>
        <v>PAY_PAT_DAYS - Total Payor Patient Days</v>
      </c>
      <c r="F373" s="22" t="str">
        <f>_xll.EVDES(D373)</f>
        <v>#Error, no current connection.</v>
      </c>
      <c r="G373" s="17">
        <f ca="1">SUMIFS(OFFSET('BPC Data'!$F:$F,0,Summary!G$2),'BPC Data'!$E:$E,Summary!$D373,'BPC Data'!$B:$B,Summary!$C373)</f>
        <v>0</v>
      </c>
      <c r="H373" s="18">
        <f ca="1">SUMIFS(OFFSET('BPC Data'!$F:$F,0,Summary!H$2),'BPC Data'!$E:$E,Summary!$D373,'BPC Data'!$B:$B,Summary!$C373)</f>
        <v>0</v>
      </c>
      <c r="I373" s="17">
        <f ca="1">SUMIFS(OFFSET('BPC Data'!$F:$F,0,Summary!I$2),'BPC Data'!$E:$E,Summary!$D373,'BPC Data'!$B:$B,Summary!$C373)</f>
        <v>0</v>
      </c>
      <c r="J373" s="18">
        <f ca="1">SUMIFS(OFFSET('BPC Data'!$F:$F,0,Summary!J$2),'BPC Data'!$E:$E,Summary!$D373,'BPC Data'!$B:$B,Summary!$C373)</f>
        <v>0</v>
      </c>
      <c r="K373" s="17">
        <f ca="1">SUMIFS(OFFSET('BPC Data'!$F:$F,0,Summary!K$2),'BPC Data'!$E:$E,Summary!$D373,'BPC Data'!$B:$B,Summary!$C373)</f>
        <v>0</v>
      </c>
      <c r="L373" s="18">
        <f ca="1">SUMIFS(OFFSET('BPC Data'!$F:$F,0,Summary!L$2),'BPC Data'!$E:$E,Summary!$D373,'BPC Data'!$B:$B,Summary!$C373)</f>
        <v>0</v>
      </c>
      <c r="M373" s="17">
        <f ca="1">SUMIFS(OFFSET('BPC Data'!$F:$F,0,Summary!M$2),'BPC Data'!$E:$E,Summary!$D373,'BPC Data'!$B:$B,Summary!$C373)</f>
        <v>0</v>
      </c>
      <c r="N373" s="18">
        <f ca="1">SUMIFS(OFFSET('BPC Data'!$F:$F,0,Summary!N$2),'BPC Data'!$E:$E,Summary!$D373,'BPC Data'!$B:$B,Summary!$C373)</f>
        <v>0</v>
      </c>
      <c r="O373" s="17">
        <f ca="1">SUMIFS(OFFSET('BPC Data'!$F:$F,0,Summary!O$2),'BPC Data'!$E:$E,Summary!$D373,'BPC Data'!$B:$B,Summary!$C373)</f>
        <v>0</v>
      </c>
      <c r="P373" s="18">
        <f ca="1">SUMIFS(OFFSET('BPC Data'!$F:$F,0,Summary!P$2),'BPC Data'!$E:$E,Summary!$D373,'BPC Data'!$B:$B,Summary!$C373)</f>
        <v>0</v>
      </c>
      <c r="Q373" s="17">
        <f ca="1">SUMIFS(OFFSET('BPC Data'!$F:$F,0,Summary!Q$2),'BPC Data'!$E:$E,Summary!$D373,'BPC Data'!$B:$B,Summary!$C373)</f>
        <v>0</v>
      </c>
      <c r="R373" s="18">
        <f ca="1">SUMIFS(OFFSET('BPC Data'!$F:$F,0,Summary!R$2),'BPC Data'!$E:$E,Summary!$D373,'BPC Data'!$B:$B,Summary!$C373)</f>
        <v>0</v>
      </c>
      <c r="S373" s="64">
        <f t="shared" ca="1" si="170"/>
        <v>0</v>
      </c>
      <c r="T373" s="65"/>
      <c r="U373"/>
      <c r="V373"/>
      <c r="W373"/>
      <c r="X373"/>
      <c r="Y373"/>
      <c r="Z373"/>
      <c r="AA373"/>
      <c r="AB373"/>
    </row>
    <row r="374" spans="1:28" s="15" customFormat="1" hidden="1" outlineLevel="1" x14ac:dyDescent="0.55000000000000004">
      <c r="A374" s="15">
        <f t="shared" ref="A374:A382" si="187">IF(AND(F374&lt;&gt;"",D374=""),A373+1,A373)</f>
        <v>34</v>
      </c>
      <c r="C374">
        <f>$F372</f>
        <v>0</v>
      </c>
      <c r="D374" s="3" t="str">
        <f t="shared" si="172"/>
        <v>A_BEDS_TOTAL - Total Available Beds</v>
      </c>
      <c r="F374" s="22" t="str">
        <f>_xll.EVDES(D374)</f>
        <v>#Error, no current connection.</v>
      </c>
      <c r="G374" s="17">
        <f ca="1">SUMIFS(OFFSET('BPC Data'!$F:$F,0,Summary!G$2),'BPC Data'!$E:$E,Summary!$D374,'BPC Data'!$B:$B,Summary!$C374)</f>
        <v>0</v>
      </c>
      <c r="H374" s="18">
        <f ca="1">SUMIFS(OFFSET('BPC Data'!$F:$F,0,Summary!H$2),'BPC Data'!$E:$E,Summary!$D374,'BPC Data'!$B:$B,Summary!$C374)</f>
        <v>0</v>
      </c>
      <c r="I374" s="17">
        <f ca="1">SUMIFS(OFFSET('BPC Data'!$F:$F,0,Summary!I$2),'BPC Data'!$E:$E,Summary!$D374,'BPC Data'!$B:$B,Summary!$C374)</f>
        <v>0</v>
      </c>
      <c r="J374" s="18">
        <f ca="1">SUMIFS(OFFSET('BPC Data'!$F:$F,0,Summary!J$2),'BPC Data'!$E:$E,Summary!$D374,'BPC Data'!$B:$B,Summary!$C374)</f>
        <v>0</v>
      </c>
      <c r="K374" s="17">
        <f ca="1">SUMIFS(OFFSET('BPC Data'!$F:$F,0,Summary!K$2),'BPC Data'!$E:$E,Summary!$D374,'BPC Data'!$B:$B,Summary!$C374)</f>
        <v>0</v>
      </c>
      <c r="L374" s="18">
        <f ca="1">SUMIFS(OFFSET('BPC Data'!$F:$F,0,Summary!L$2),'BPC Data'!$E:$E,Summary!$D374,'BPC Data'!$B:$B,Summary!$C374)</f>
        <v>0</v>
      </c>
      <c r="M374" s="17">
        <f ca="1">SUMIFS(OFFSET('BPC Data'!$F:$F,0,Summary!M$2),'BPC Data'!$E:$E,Summary!$D374,'BPC Data'!$B:$B,Summary!$C374)</f>
        <v>0</v>
      </c>
      <c r="N374" s="18">
        <f ca="1">SUMIFS(OFFSET('BPC Data'!$F:$F,0,Summary!N$2),'BPC Data'!$E:$E,Summary!$D374,'BPC Data'!$B:$B,Summary!$C374)</f>
        <v>0</v>
      </c>
      <c r="O374" s="17">
        <f ca="1">SUMIFS(OFFSET('BPC Data'!$F:$F,0,Summary!O$2),'BPC Data'!$E:$E,Summary!$D374,'BPC Data'!$B:$B,Summary!$C374)</f>
        <v>0</v>
      </c>
      <c r="P374" s="18">
        <f ca="1">SUMIFS(OFFSET('BPC Data'!$F:$F,0,Summary!P$2),'BPC Data'!$E:$E,Summary!$D374,'BPC Data'!$B:$B,Summary!$C374)</f>
        <v>0</v>
      </c>
      <c r="Q374" s="17">
        <f ca="1">SUMIFS(OFFSET('BPC Data'!$F:$F,0,Summary!Q$2),'BPC Data'!$E:$E,Summary!$D374,'BPC Data'!$B:$B,Summary!$C374)</f>
        <v>0</v>
      </c>
      <c r="R374" s="18">
        <f ca="1">SUMIFS(OFFSET('BPC Data'!$F:$F,0,Summary!R$2),'BPC Data'!$E:$E,Summary!$D374,'BPC Data'!$B:$B,Summary!$C374)</f>
        <v>0</v>
      </c>
      <c r="S374" s="64">
        <f t="shared" ca="1" si="170"/>
        <v>0</v>
      </c>
      <c r="T374" s="65"/>
      <c r="U374"/>
      <c r="V374"/>
      <c r="W374"/>
      <c r="X374"/>
      <c r="Y374"/>
      <c r="Z374"/>
      <c r="AA374"/>
      <c r="AB374"/>
    </row>
    <row r="375" spans="1:28" s="15" customFormat="1" hidden="1" outlineLevel="1" x14ac:dyDescent="0.55000000000000004">
      <c r="A375" s="15">
        <f t="shared" si="187"/>
        <v>34</v>
      </c>
      <c r="B375"/>
      <c r="C375">
        <f>$F372</f>
        <v>0</v>
      </c>
      <c r="D375" s="3" t="str">
        <f t="shared" si="172"/>
        <v>T_REVENUES - Total Tenant Revenues</v>
      </c>
      <c r="E375"/>
      <c r="F375" s="22" t="str">
        <f>_xll.EVDES(D375)</f>
        <v>#Error, no current connection.</v>
      </c>
      <c r="G375" s="17">
        <f ca="1">SUMIFS(OFFSET('BPC Data'!$F:$F,0,Summary!G$2),'BPC Data'!$E:$E,Summary!$D375,'BPC Data'!$B:$B,Summary!$C375)</f>
        <v>0</v>
      </c>
      <c r="H375" s="18">
        <f ca="1">SUMIFS(OFFSET('BPC Data'!$F:$F,0,Summary!H$2),'BPC Data'!$E:$E,Summary!$D375,'BPC Data'!$B:$B,Summary!$C375)</f>
        <v>0</v>
      </c>
      <c r="I375" s="17">
        <f ca="1">SUMIFS(OFFSET('BPC Data'!$F:$F,0,Summary!I$2),'BPC Data'!$E:$E,Summary!$D375,'BPC Data'!$B:$B,Summary!$C375)</f>
        <v>0</v>
      </c>
      <c r="J375" s="18">
        <f ca="1">SUMIFS(OFFSET('BPC Data'!$F:$F,0,Summary!J$2),'BPC Data'!$E:$E,Summary!$D375,'BPC Data'!$B:$B,Summary!$C375)</f>
        <v>0</v>
      </c>
      <c r="K375" s="17">
        <f ca="1">SUMIFS(OFFSET('BPC Data'!$F:$F,0,Summary!K$2),'BPC Data'!$E:$E,Summary!$D375,'BPC Data'!$B:$B,Summary!$C375)</f>
        <v>0</v>
      </c>
      <c r="L375" s="18">
        <f ca="1">SUMIFS(OFFSET('BPC Data'!$F:$F,0,Summary!L$2),'BPC Data'!$E:$E,Summary!$D375,'BPC Data'!$B:$B,Summary!$C375)</f>
        <v>0</v>
      </c>
      <c r="M375" s="17">
        <f ca="1">SUMIFS(OFFSET('BPC Data'!$F:$F,0,Summary!M$2),'BPC Data'!$E:$E,Summary!$D375,'BPC Data'!$B:$B,Summary!$C375)</f>
        <v>0</v>
      </c>
      <c r="N375" s="18">
        <f ca="1">SUMIFS(OFFSET('BPC Data'!$F:$F,0,Summary!N$2),'BPC Data'!$E:$E,Summary!$D375,'BPC Data'!$B:$B,Summary!$C375)</f>
        <v>0</v>
      </c>
      <c r="O375" s="17">
        <f ca="1">SUMIFS(OFFSET('BPC Data'!$F:$F,0,Summary!O$2),'BPC Data'!$E:$E,Summary!$D375,'BPC Data'!$B:$B,Summary!$C375)</f>
        <v>0</v>
      </c>
      <c r="P375" s="18">
        <f ca="1">SUMIFS(OFFSET('BPC Data'!$F:$F,0,Summary!P$2),'BPC Data'!$E:$E,Summary!$D375,'BPC Data'!$B:$B,Summary!$C375)</f>
        <v>0</v>
      </c>
      <c r="Q375" s="17">
        <f ca="1">SUMIFS(OFFSET('BPC Data'!$F:$F,0,Summary!Q$2),'BPC Data'!$E:$E,Summary!$D375,'BPC Data'!$B:$B,Summary!$C375)</f>
        <v>0</v>
      </c>
      <c r="R375" s="18">
        <f ca="1">SUMIFS(OFFSET('BPC Data'!$F:$F,0,Summary!R$2),'BPC Data'!$E:$E,Summary!$D375,'BPC Data'!$B:$B,Summary!$C375)</f>
        <v>0</v>
      </c>
      <c r="S375" s="64">
        <f t="shared" ca="1" si="170"/>
        <v>0</v>
      </c>
      <c r="T375" s="65"/>
      <c r="U375"/>
      <c r="V375"/>
      <c r="W375"/>
      <c r="X375"/>
      <c r="Y375"/>
      <c r="Z375"/>
      <c r="AA375"/>
      <c r="AB375"/>
    </row>
    <row r="376" spans="1:28" s="15" customFormat="1" hidden="1" outlineLevel="1" x14ac:dyDescent="0.55000000000000004">
      <c r="A376" s="15">
        <f t="shared" si="187"/>
        <v>34</v>
      </c>
      <c r="B376"/>
      <c r="C376">
        <f>$F372</f>
        <v>0</v>
      </c>
      <c r="D376" s="3" t="str">
        <f t="shared" si="172"/>
        <v>T_OPEX - Tenant Operating Expenses</v>
      </c>
      <c r="E376"/>
      <c r="F376" s="22" t="str">
        <f>_xll.EVDES(D376)</f>
        <v>#Error, no current connection.</v>
      </c>
      <c r="G376" s="17">
        <f ca="1">SUMIFS(OFFSET('BPC Data'!$F:$F,0,Summary!G$2),'BPC Data'!$E:$E,Summary!$D376,'BPC Data'!$B:$B,Summary!$C376)</f>
        <v>0</v>
      </c>
      <c r="H376" s="18">
        <f ca="1">SUMIFS(OFFSET('BPC Data'!$F:$F,0,Summary!H$2),'BPC Data'!$E:$E,Summary!$D376,'BPC Data'!$B:$B,Summary!$C376)</f>
        <v>0</v>
      </c>
      <c r="I376" s="17">
        <f ca="1">SUMIFS(OFFSET('BPC Data'!$F:$F,0,Summary!I$2),'BPC Data'!$E:$E,Summary!$D376,'BPC Data'!$B:$B,Summary!$C376)</f>
        <v>0</v>
      </c>
      <c r="J376" s="18">
        <f ca="1">SUMIFS(OFFSET('BPC Data'!$F:$F,0,Summary!J$2),'BPC Data'!$E:$E,Summary!$D376,'BPC Data'!$B:$B,Summary!$C376)</f>
        <v>0</v>
      </c>
      <c r="K376" s="17">
        <f ca="1">SUMIFS(OFFSET('BPC Data'!$F:$F,0,Summary!K$2),'BPC Data'!$E:$E,Summary!$D376,'BPC Data'!$B:$B,Summary!$C376)</f>
        <v>0</v>
      </c>
      <c r="L376" s="18">
        <f ca="1">SUMIFS(OFFSET('BPC Data'!$F:$F,0,Summary!L$2),'BPC Data'!$E:$E,Summary!$D376,'BPC Data'!$B:$B,Summary!$C376)</f>
        <v>0</v>
      </c>
      <c r="M376" s="17">
        <f ca="1">SUMIFS(OFFSET('BPC Data'!$F:$F,0,Summary!M$2),'BPC Data'!$E:$E,Summary!$D376,'BPC Data'!$B:$B,Summary!$C376)</f>
        <v>0</v>
      </c>
      <c r="N376" s="18">
        <f ca="1">SUMIFS(OFFSET('BPC Data'!$F:$F,0,Summary!N$2),'BPC Data'!$E:$E,Summary!$D376,'BPC Data'!$B:$B,Summary!$C376)</f>
        <v>0</v>
      </c>
      <c r="O376" s="17">
        <f ca="1">SUMIFS(OFFSET('BPC Data'!$F:$F,0,Summary!O$2),'BPC Data'!$E:$E,Summary!$D376,'BPC Data'!$B:$B,Summary!$C376)</f>
        <v>0</v>
      </c>
      <c r="P376" s="18">
        <f ca="1">SUMIFS(OFFSET('BPC Data'!$F:$F,0,Summary!P$2),'BPC Data'!$E:$E,Summary!$D376,'BPC Data'!$B:$B,Summary!$C376)</f>
        <v>0</v>
      </c>
      <c r="Q376" s="17">
        <f ca="1">SUMIFS(OFFSET('BPC Data'!$F:$F,0,Summary!Q$2),'BPC Data'!$E:$E,Summary!$D376,'BPC Data'!$B:$B,Summary!$C376)</f>
        <v>0</v>
      </c>
      <c r="R376" s="18">
        <f ca="1">SUMIFS(OFFSET('BPC Data'!$F:$F,0,Summary!R$2),'BPC Data'!$E:$E,Summary!$D376,'BPC Data'!$B:$B,Summary!$C376)</f>
        <v>0</v>
      </c>
      <c r="S376" s="64">
        <f t="shared" ca="1" si="170"/>
        <v>0</v>
      </c>
      <c r="T376" s="65"/>
      <c r="U376"/>
      <c r="V376"/>
      <c r="W376"/>
      <c r="X376"/>
      <c r="Y376"/>
      <c r="Z376"/>
      <c r="AA376"/>
      <c r="AB376"/>
    </row>
    <row r="377" spans="1:28" s="15" customFormat="1" hidden="1" outlineLevel="1" x14ac:dyDescent="0.55000000000000004">
      <c r="A377" s="15">
        <f t="shared" si="187"/>
        <v>34</v>
      </c>
      <c r="B377"/>
      <c r="C377">
        <f>$F372</f>
        <v>0</v>
      </c>
      <c r="D377" s="3" t="str">
        <f t="shared" si="172"/>
        <v>T_BAD_DEBT - Tenant Bad Debt Expense</v>
      </c>
      <c r="E377"/>
      <c r="F377" s="22" t="str">
        <f>_xll.EVDES(D377)</f>
        <v>#Error, no current connection.</v>
      </c>
      <c r="G377" s="17">
        <f ca="1">SUMIFS(OFFSET('BPC Data'!$F:$F,0,Summary!G$2),'BPC Data'!$E:$E,Summary!$D377,'BPC Data'!$B:$B,Summary!$C377)</f>
        <v>0</v>
      </c>
      <c r="H377" s="18">
        <f ca="1">SUMIFS(OFFSET('BPC Data'!$F:$F,0,Summary!H$2),'BPC Data'!$E:$E,Summary!$D377,'BPC Data'!$B:$B,Summary!$C377)</f>
        <v>0</v>
      </c>
      <c r="I377" s="17">
        <f ca="1">SUMIFS(OFFSET('BPC Data'!$F:$F,0,Summary!I$2),'BPC Data'!$E:$E,Summary!$D377,'BPC Data'!$B:$B,Summary!$C377)</f>
        <v>0</v>
      </c>
      <c r="J377" s="18">
        <f ca="1">SUMIFS(OFFSET('BPC Data'!$F:$F,0,Summary!J$2),'BPC Data'!$E:$E,Summary!$D377,'BPC Data'!$B:$B,Summary!$C377)</f>
        <v>0</v>
      </c>
      <c r="K377" s="17">
        <f ca="1">SUMIFS(OFFSET('BPC Data'!$F:$F,0,Summary!K$2),'BPC Data'!$E:$E,Summary!$D377,'BPC Data'!$B:$B,Summary!$C377)</f>
        <v>0</v>
      </c>
      <c r="L377" s="18">
        <f ca="1">SUMIFS(OFFSET('BPC Data'!$F:$F,0,Summary!L$2),'BPC Data'!$E:$E,Summary!$D377,'BPC Data'!$B:$B,Summary!$C377)</f>
        <v>0</v>
      </c>
      <c r="M377" s="17">
        <f ca="1">SUMIFS(OFFSET('BPC Data'!$F:$F,0,Summary!M$2),'BPC Data'!$E:$E,Summary!$D377,'BPC Data'!$B:$B,Summary!$C377)</f>
        <v>0</v>
      </c>
      <c r="N377" s="18">
        <f ca="1">SUMIFS(OFFSET('BPC Data'!$F:$F,0,Summary!N$2),'BPC Data'!$E:$E,Summary!$D377,'BPC Data'!$B:$B,Summary!$C377)</f>
        <v>0</v>
      </c>
      <c r="O377" s="17">
        <f ca="1">SUMIFS(OFFSET('BPC Data'!$F:$F,0,Summary!O$2),'BPC Data'!$E:$E,Summary!$D377,'BPC Data'!$B:$B,Summary!$C377)</f>
        <v>0</v>
      </c>
      <c r="P377" s="18">
        <f ca="1">SUMIFS(OFFSET('BPC Data'!$F:$F,0,Summary!P$2),'BPC Data'!$E:$E,Summary!$D377,'BPC Data'!$B:$B,Summary!$C377)</f>
        <v>0</v>
      </c>
      <c r="Q377" s="17">
        <f ca="1">SUMIFS(OFFSET('BPC Data'!$F:$F,0,Summary!Q$2),'BPC Data'!$E:$E,Summary!$D377,'BPC Data'!$B:$B,Summary!$C377)</f>
        <v>0</v>
      </c>
      <c r="R377" s="18">
        <f ca="1">SUMIFS(OFFSET('BPC Data'!$F:$F,0,Summary!R$2),'BPC Data'!$E:$E,Summary!$D377,'BPC Data'!$B:$B,Summary!$C377)</f>
        <v>0</v>
      </c>
      <c r="S377" s="64">
        <f t="shared" ca="1" si="170"/>
        <v>0</v>
      </c>
      <c r="T377" s="65"/>
      <c r="U377"/>
      <c r="V377"/>
      <c r="W377"/>
      <c r="X377"/>
      <c r="Y377"/>
      <c r="Z377"/>
      <c r="AA377"/>
      <c r="AB377"/>
    </row>
    <row r="378" spans="1:28" s="15" customFormat="1" hidden="1" outlineLevel="1" x14ac:dyDescent="0.55000000000000004">
      <c r="A378" s="15">
        <f t="shared" si="187"/>
        <v>34</v>
      </c>
      <c r="B378"/>
      <c r="C378">
        <f>$F372</f>
        <v>0</v>
      </c>
      <c r="D378" s="2" t="str">
        <f t="shared" si="172"/>
        <v>T_EBITDARM - EBITDARM</v>
      </c>
      <c r="E378"/>
      <c r="F378" s="22" t="str">
        <f>_xll.EVDES(D378)</f>
        <v>#Error, no current connection.</v>
      </c>
      <c r="G378" s="17">
        <f ca="1">SUMIFS(OFFSET('BPC Data'!$F:$F,0,Summary!G$2),'BPC Data'!$E:$E,Summary!$D378,'BPC Data'!$B:$B,Summary!$C378)</f>
        <v>0</v>
      </c>
      <c r="H378" s="18">
        <f ca="1">SUMIFS(OFFSET('BPC Data'!$F:$F,0,Summary!H$2),'BPC Data'!$E:$E,Summary!$D378,'BPC Data'!$B:$B,Summary!$C378)</f>
        <v>0</v>
      </c>
      <c r="I378" s="17">
        <f ca="1">SUMIFS(OFFSET('BPC Data'!$F:$F,0,Summary!I$2),'BPC Data'!$E:$E,Summary!$D378,'BPC Data'!$B:$B,Summary!$C378)</f>
        <v>0</v>
      </c>
      <c r="J378" s="18">
        <f ca="1">SUMIFS(OFFSET('BPC Data'!$F:$F,0,Summary!J$2),'BPC Data'!$E:$E,Summary!$D378,'BPC Data'!$B:$B,Summary!$C378)</f>
        <v>0</v>
      </c>
      <c r="K378" s="17">
        <f ca="1">SUMIFS(OFFSET('BPC Data'!$F:$F,0,Summary!K$2),'BPC Data'!$E:$E,Summary!$D378,'BPC Data'!$B:$B,Summary!$C378)</f>
        <v>0</v>
      </c>
      <c r="L378" s="18">
        <f ca="1">SUMIFS(OFFSET('BPC Data'!$F:$F,0,Summary!L$2),'BPC Data'!$E:$E,Summary!$D378,'BPC Data'!$B:$B,Summary!$C378)</f>
        <v>0</v>
      </c>
      <c r="M378" s="17">
        <f ca="1">SUMIFS(OFFSET('BPC Data'!$F:$F,0,Summary!M$2),'BPC Data'!$E:$E,Summary!$D378,'BPC Data'!$B:$B,Summary!$C378)</f>
        <v>0</v>
      </c>
      <c r="N378" s="18">
        <f ca="1">SUMIFS(OFFSET('BPC Data'!$F:$F,0,Summary!N$2),'BPC Data'!$E:$E,Summary!$D378,'BPC Data'!$B:$B,Summary!$C378)</f>
        <v>0</v>
      </c>
      <c r="O378" s="17">
        <f ca="1">SUMIFS(OFFSET('BPC Data'!$F:$F,0,Summary!O$2),'BPC Data'!$E:$E,Summary!$D378,'BPC Data'!$B:$B,Summary!$C378)</f>
        <v>0</v>
      </c>
      <c r="P378" s="18">
        <f ca="1">SUMIFS(OFFSET('BPC Data'!$F:$F,0,Summary!P$2),'BPC Data'!$E:$E,Summary!$D378,'BPC Data'!$B:$B,Summary!$C378)</f>
        <v>0</v>
      </c>
      <c r="Q378" s="17">
        <f ca="1">SUMIFS(OFFSET('BPC Data'!$F:$F,0,Summary!Q$2),'BPC Data'!$E:$E,Summary!$D378,'BPC Data'!$B:$B,Summary!$C378)</f>
        <v>0</v>
      </c>
      <c r="R378" s="18">
        <f ca="1">SUMIFS(OFFSET('BPC Data'!$F:$F,0,Summary!R$2),'BPC Data'!$E:$E,Summary!$D378,'BPC Data'!$B:$B,Summary!$C378)</f>
        <v>0</v>
      </c>
      <c r="S378" s="64">
        <f t="shared" ca="1" si="170"/>
        <v>0</v>
      </c>
      <c r="T378" s="65"/>
      <c r="U378"/>
      <c r="V378"/>
      <c r="W378"/>
      <c r="X378"/>
      <c r="Y378"/>
      <c r="Z378"/>
      <c r="AA378"/>
      <c r="AB378"/>
    </row>
    <row r="379" spans="1:28" s="15" customFormat="1" hidden="1" outlineLevel="1" x14ac:dyDescent="0.55000000000000004">
      <c r="A379" s="15">
        <f t="shared" si="187"/>
        <v>34</v>
      </c>
      <c r="B379"/>
      <c r="C379">
        <f>$F372</f>
        <v>0</v>
      </c>
      <c r="D379" s="2" t="str">
        <f t="shared" si="172"/>
        <v>T_MGMT_FEE - Tenant Management Fee - Actual</v>
      </c>
      <c r="E379"/>
      <c r="F379" s="22" t="str">
        <f>_xll.EVDES(D379)</f>
        <v>#Error, no current connection.</v>
      </c>
      <c r="G379" s="17">
        <f ca="1">SUMIFS(OFFSET('BPC Data'!$F:$F,0,Summary!G$2),'BPC Data'!$E:$E,Summary!$D379,'BPC Data'!$B:$B,Summary!$C379)</f>
        <v>0</v>
      </c>
      <c r="H379" s="18">
        <f ca="1">SUMIFS(OFFSET('BPC Data'!$F:$F,0,Summary!H$2),'BPC Data'!$E:$E,Summary!$D379,'BPC Data'!$B:$B,Summary!$C379)</f>
        <v>0</v>
      </c>
      <c r="I379" s="17">
        <f ca="1">SUMIFS(OFFSET('BPC Data'!$F:$F,0,Summary!I$2),'BPC Data'!$E:$E,Summary!$D379,'BPC Data'!$B:$B,Summary!$C379)</f>
        <v>0</v>
      </c>
      <c r="J379" s="18">
        <f ca="1">SUMIFS(OFFSET('BPC Data'!$F:$F,0,Summary!J$2),'BPC Data'!$E:$E,Summary!$D379,'BPC Data'!$B:$B,Summary!$C379)</f>
        <v>0</v>
      </c>
      <c r="K379" s="17">
        <f ca="1">SUMIFS(OFFSET('BPC Data'!$F:$F,0,Summary!K$2),'BPC Data'!$E:$E,Summary!$D379,'BPC Data'!$B:$B,Summary!$C379)</f>
        <v>0</v>
      </c>
      <c r="L379" s="18">
        <f ca="1">SUMIFS(OFFSET('BPC Data'!$F:$F,0,Summary!L$2),'BPC Data'!$E:$E,Summary!$D379,'BPC Data'!$B:$B,Summary!$C379)</f>
        <v>0</v>
      </c>
      <c r="M379" s="17">
        <f ca="1">SUMIFS(OFFSET('BPC Data'!$F:$F,0,Summary!M$2),'BPC Data'!$E:$E,Summary!$D379,'BPC Data'!$B:$B,Summary!$C379)</f>
        <v>0</v>
      </c>
      <c r="N379" s="18">
        <f ca="1">SUMIFS(OFFSET('BPC Data'!$F:$F,0,Summary!N$2),'BPC Data'!$E:$E,Summary!$D379,'BPC Data'!$B:$B,Summary!$C379)</f>
        <v>0</v>
      </c>
      <c r="O379" s="17">
        <f ca="1">SUMIFS(OFFSET('BPC Data'!$F:$F,0,Summary!O$2),'BPC Data'!$E:$E,Summary!$D379,'BPC Data'!$B:$B,Summary!$C379)</f>
        <v>0</v>
      </c>
      <c r="P379" s="18">
        <f ca="1">SUMIFS(OFFSET('BPC Data'!$F:$F,0,Summary!P$2),'BPC Data'!$E:$E,Summary!$D379,'BPC Data'!$B:$B,Summary!$C379)</f>
        <v>0</v>
      </c>
      <c r="Q379" s="17">
        <f ca="1">SUMIFS(OFFSET('BPC Data'!$F:$F,0,Summary!Q$2),'BPC Data'!$E:$E,Summary!$D379,'BPC Data'!$B:$B,Summary!$C379)</f>
        <v>0</v>
      </c>
      <c r="R379" s="18">
        <f ca="1">SUMIFS(OFFSET('BPC Data'!$F:$F,0,Summary!R$2),'BPC Data'!$E:$E,Summary!$D379,'BPC Data'!$B:$B,Summary!$C379)</f>
        <v>0</v>
      </c>
      <c r="S379" s="64">
        <f t="shared" ca="1" si="170"/>
        <v>0</v>
      </c>
      <c r="T379" s="65"/>
      <c r="U379"/>
      <c r="V379"/>
      <c r="W379"/>
      <c r="X379"/>
      <c r="Y379"/>
      <c r="Z379"/>
      <c r="AA379"/>
      <c r="AB379"/>
    </row>
    <row r="380" spans="1:28" s="15" customFormat="1" hidden="1" outlineLevel="1" x14ac:dyDescent="0.55000000000000004">
      <c r="A380" s="15">
        <f t="shared" si="187"/>
        <v>34</v>
      </c>
      <c r="B380"/>
      <c r="C380">
        <f>$F372</f>
        <v>0</v>
      </c>
      <c r="D380" s="1" t="str">
        <f t="shared" si="172"/>
        <v>T_EBITDAR - EBITDAR</v>
      </c>
      <c r="E380"/>
      <c r="F380" s="22" t="str">
        <f>_xll.EVDES(D380)</f>
        <v>#Error, no current connection.</v>
      </c>
      <c r="G380" s="17">
        <f ca="1">SUMIFS(OFFSET('BPC Data'!$F:$F,0,Summary!G$2),'BPC Data'!$E:$E,Summary!$D380,'BPC Data'!$B:$B,Summary!$C380)</f>
        <v>0</v>
      </c>
      <c r="H380" s="18">
        <f ca="1">SUMIFS(OFFSET('BPC Data'!$F:$F,0,Summary!H$2),'BPC Data'!$E:$E,Summary!$D380,'BPC Data'!$B:$B,Summary!$C380)</f>
        <v>0</v>
      </c>
      <c r="I380" s="17">
        <f ca="1">SUMIFS(OFFSET('BPC Data'!$F:$F,0,Summary!I$2),'BPC Data'!$E:$E,Summary!$D380,'BPC Data'!$B:$B,Summary!$C380)</f>
        <v>0</v>
      </c>
      <c r="J380" s="18">
        <f ca="1">SUMIFS(OFFSET('BPC Data'!$F:$F,0,Summary!J$2),'BPC Data'!$E:$E,Summary!$D380,'BPC Data'!$B:$B,Summary!$C380)</f>
        <v>0</v>
      </c>
      <c r="K380" s="17">
        <f ca="1">SUMIFS(OFFSET('BPC Data'!$F:$F,0,Summary!K$2),'BPC Data'!$E:$E,Summary!$D380,'BPC Data'!$B:$B,Summary!$C380)</f>
        <v>0</v>
      </c>
      <c r="L380" s="18">
        <f ca="1">SUMIFS(OFFSET('BPC Data'!$F:$F,0,Summary!L$2),'BPC Data'!$E:$E,Summary!$D380,'BPC Data'!$B:$B,Summary!$C380)</f>
        <v>0</v>
      </c>
      <c r="M380" s="17">
        <f ca="1">SUMIFS(OFFSET('BPC Data'!$F:$F,0,Summary!M$2),'BPC Data'!$E:$E,Summary!$D380,'BPC Data'!$B:$B,Summary!$C380)</f>
        <v>0</v>
      </c>
      <c r="N380" s="18">
        <f ca="1">SUMIFS(OFFSET('BPC Data'!$F:$F,0,Summary!N$2),'BPC Data'!$E:$E,Summary!$D380,'BPC Data'!$B:$B,Summary!$C380)</f>
        <v>0</v>
      </c>
      <c r="O380" s="17">
        <f ca="1">SUMIFS(OFFSET('BPC Data'!$F:$F,0,Summary!O$2),'BPC Data'!$E:$E,Summary!$D380,'BPC Data'!$B:$B,Summary!$C380)</f>
        <v>0</v>
      </c>
      <c r="P380" s="18">
        <f ca="1">SUMIFS(OFFSET('BPC Data'!$F:$F,0,Summary!P$2),'BPC Data'!$E:$E,Summary!$D380,'BPC Data'!$B:$B,Summary!$C380)</f>
        <v>0</v>
      </c>
      <c r="Q380" s="17">
        <f ca="1">SUMIFS(OFFSET('BPC Data'!$F:$F,0,Summary!Q$2),'BPC Data'!$E:$E,Summary!$D380,'BPC Data'!$B:$B,Summary!$C380)</f>
        <v>0</v>
      </c>
      <c r="R380" s="18">
        <f ca="1">SUMIFS(OFFSET('BPC Data'!$F:$F,0,Summary!R$2),'BPC Data'!$E:$E,Summary!$D380,'BPC Data'!$B:$B,Summary!$C380)</f>
        <v>0</v>
      </c>
      <c r="S380" s="64">
        <f t="shared" ca="1" si="170"/>
        <v>0</v>
      </c>
      <c r="T380" s="65"/>
      <c r="U380"/>
      <c r="V380"/>
      <c r="W380"/>
      <c r="X380"/>
      <c r="Y380"/>
      <c r="Z380"/>
      <c r="AA380"/>
      <c r="AB380"/>
    </row>
    <row r="381" spans="1:28" s="15" customFormat="1" hidden="1" outlineLevel="1" x14ac:dyDescent="0.55000000000000004">
      <c r="A381" s="15">
        <f t="shared" si="187"/>
        <v>34</v>
      </c>
      <c r="B381"/>
      <c r="C381">
        <f>$F372</f>
        <v>0</v>
      </c>
      <c r="D381" s="1" t="str">
        <f t="shared" si="172"/>
        <v>T_RENT_EXP - Tenant Rent Expense</v>
      </c>
      <c r="E381"/>
      <c r="F381" s="22" t="str">
        <f>_xll.EVDES(D381)</f>
        <v>#Error, no current connection.</v>
      </c>
      <c r="G381" s="17">
        <f ca="1">SUMIFS(OFFSET('BPC Data'!$F:$F,0,Summary!G$2),'BPC Data'!$E:$E,Summary!$D381,'BPC Data'!$B:$B,Summary!$C381)</f>
        <v>0</v>
      </c>
      <c r="H381" s="18">
        <f ca="1">SUMIFS(OFFSET('BPC Data'!$F:$F,0,Summary!H$2),'BPC Data'!$E:$E,Summary!$D381,'BPC Data'!$B:$B,Summary!$C381)</f>
        <v>0</v>
      </c>
      <c r="I381" s="17">
        <f ca="1">SUMIFS(OFFSET('BPC Data'!$F:$F,0,Summary!I$2),'BPC Data'!$E:$E,Summary!$D381,'BPC Data'!$B:$B,Summary!$C381)</f>
        <v>0</v>
      </c>
      <c r="J381" s="18">
        <f ca="1">SUMIFS(OFFSET('BPC Data'!$F:$F,0,Summary!J$2),'BPC Data'!$E:$E,Summary!$D381,'BPC Data'!$B:$B,Summary!$C381)</f>
        <v>0</v>
      </c>
      <c r="K381" s="17">
        <f ca="1">SUMIFS(OFFSET('BPC Data'!$F:$F,0,Summary!K$2),'BPC Data'!$E:$E,Summary!$D381,'BPC Data'!$B:$B,Summary!$C381)</f>
        <v>0</v>
      </c>
      <c r="L381" s="18">
        <f ca="1">SUMIFS(OFFSET('BPC Data'!$F:$F,0,Summary!L$2),'BPC Data'!$E:$E,Summary!$D381,'BPC Data'!$B:$B,Summary!$C381)</f>
        <v>0</v>
      </c>
      <c r="M381" s="17">
        <f ca="1">SUMIFS(OFFSET('BPC Data'!$F:$F,0,Summary!M$2),'BPC Data'!$E:$E,Summary!$D381,'BPC Data'!$B:$B,Summary!$C381)</f>
        <v>0</v>
      </c>
      <c r="N381" s="18">
        <f ca="1">SUMIFS(OFFSET('BPC Data'!$F:$F,0,Summary!N$2),'BPC Data'!$E:$E,Summary!$D381,'BPC Data'!$B:$B,Summary!$C381)</f>
        <v>0</v>
      </c>
      <c r="O381" s="17">
        <f ca="1">SUMIFS(OFFSET('BPC Data'!$F:$F,0,Summary!O$2),'BPC Data'!$E:$E,Summary!$D381,'BPC Data'!$B:$B,Summary!$C381)</f>
        <v>0</v>
      </c>
      <c r="P381" s="18">
        <f ca="1">SUMIFS(OFFSET('BPC Data'!$F:$F,0,Summary!P$2),'BPC Data'!$E:$E,Summary!$D381,'BPC Data'!$B:$B,Summary!$C381)</f>
        <v>0</v>
      </c>
      <c r="Q381" s="17">
        <f ca="1">SUMIFS(OFFSET('BPC Data'!$F:$F,0,Summary!Q$2),'BPC Data'!$E:$E,Summary!$D381,'BPC Data'!$B:$B,Summary!$C381)</f>
        <v>0</v>
      </c>
      <c r="R381" s="18">
        <f ca="1">SUMIFS(OFFSET('BPC Data'!$F:$F,0,Summary!R$2),'BPC Data'!$E:$E,Summary!$D381,'BPC Data'!$B:$B,Summary!$C381)</f>
        <v>0</v>
      </c>
      <c r="S381" s="64">
        <f t="shared" ca="1" si="170"/>
        <v>0</v>
      </c>
      <c r="T381" s="65"/>
      <c r="U381"/>
      <c r="V381"/>
      <c r="W381"/>
      <c r="X381"/>
      <c r="Y381"/>
      <c r="Z381"/>
      <c r="AA381"/>
      <c r="AB381"/>
    </row>
    <row r="382" spans="1:28" s="15" customFormat="1" hidden="1" outlineLevel="1" x14ac:dyDescent="0.55000000000000004">
      <c r="A382" s="15">
        <f t="shared" si="187"/>
        <v>34</v>
      </c>
      <c r="B382"/>
      <c r="C382"/>
      <c r="D382" s="1" t="str">
        <f t="shared" si="172"/>
        <v>x</v>
      </c>
      <c r="E382"/>
      <c r="F382" s="22" t="s">
        <v>0</v>
      </c>
      <c r="G382" s="12" t="e">
        <f t="shared" ref="G382:M382" ca="1" si="188">G380/G381</f>
        <v>#DIV/0!</v>
      </c>
      <c r="H382" s="4" t="e">
        <f t="shared" ca="1" si="188"/>
        <v>#DIV/0!</v>
      </c>
      <c r="I382" s="12" t="e">
        <f t="shared" ca="1" si="188"/>
        <v>#DIV/0!</v>
      </c>
      <c r="J382" s="4" t="e">
        <f t="shared" ca="1" si="188"/>
        <v>#DIV/0!</v>
      </c>
      <c r="K382" s="12" t="e">
        <f t="shared" ca="1" si="188"/>
        <v>#DIV/0!</v>
      </c>
      <c r="L382" s="4" t="e">
        <f t="shared" ca="1" si="188"/>
        <v>#DIV/0!</v>
      </c>
      <c r="M382" s="12" t="e">
        <f t="shared" ca="1" si="188"/>
        <v>#DIV/0!</v>
      </c>
      <c r="N382" s="4" t="e">
        <f t="shared" ref="N382:O382" ca="1" si="189">N380/N381</f>
        <v>#DIV/0!</v>
      </c>
      <c r="O382" s="12" t="e">
        <f t="shared" ca="1" si="189"/>
        <v>#DIV/0!</v>
      </c>
      <c r="P382" s="4" t="e">
        <f t="shared" ref="P382:Q382" ca="1" si="190">P380/P381</f>
        <v>#DIV/0!</v>
      </c>
      <c r="Q382" s="12" t="e">
        <f t="shared" ca="1" si="190"/>
        <v>#DIV/0!</v>
      </c>
      <c r="R382" s="4" t="e">
        <f t="shared" ref="R382" ca="1" si="191">R380/R381</f>
        <v>#DIV/0!</v>
      </c>
      <c r="S382" s="64" t="e">
        <f t="shared" ca="1" si="170"/>
        <v>#DIV/0!</v>
      </c>
      <c r="T382" s="65"/>
      <c r="U382"/>
      <c r="V382"/>
      <c r="W382"/>
      <c r="X382"/>
      <c r="Y382"/>
      <c r="Z382"/>
      <c r="AA382"/>
      <c r="AB382"/>
    </row>
    <row r="383" spans="1:28" s="15" customFormat="1" hidden="1" outlineLevel="1" x14ac:dyDescent="0.55000000000000004">
      <c r="A383" s="15">
        <f>IF(AND(D383&lt;&gt;"",C383=""),A382+1,A382)</f>
        <v>35</v>
      </c>
      <c r="B383" s="5"/>
      <c r="C383" s="5"/>
      <c r="D383" s="5" t="str">
        <f t="shared" si="172"/>
        <v>x</v>
      </c>
      <c r="E383" s="5"/>
      <c r="F383" s="21">
        <f>INDEX(PropertyList!$D:$D,MATCH(Summary!$A383,PropertyList!$C:$C,0))</f>
        <v>0</v>
      </c>
      <c r="G383" s="11"/>
      <c r="H383" s="5"/>
      <c r="I383" s="11"/>
      <c r="J383" s="5"/>
      <c r="K383" s="11"/>
      <c r="L383" s="5"/>
      <c r="M383" s="11"/>
      <c r="N383" s="5"/>
      <c r="O383" s="11"/>
      <c r="P383" s="5"/>
      <c r="Q383" s="11"/>
      <c r="R383" s="5"/>
      <c r="S383" s="64">
        <f t="shared" si="170"/>
        <v>0</v>
      </c>
      <c r="T383" s="65"/>
      <c r="U383"/>
      <c r="V383"/>
      <c r="W383"/>
      <c r="X383"/>
      <c r="Y383"/>
      <c r="Z383"/>
      <c r="AA383"/>
      <c r="AB383"/>
    </row>
    <row r="384" spans="1:28" s="15" customFormat="1" hidden="1" outlineLevel="1" x14ac:dyDescent="0.55000000000000004">
      <c r="A384" s="15">
        <f>IF(AND(F384&lt;&gt;"",D384=""),A383+1,A383)</f>
        <v>35</v>
      </c>
      <c r="C384">
        <f>$F383</f>
        <v>0</v>
      </c>
      <c r="D384" s="3" t="str">
        <f t="shared" si="172"/>
        <v>PAY_PAT_DAYS - Total Payor Patient Days</v>
      </c>
      <c r="F384" s="22" t="str">
        <f>_xll.EVDES(D384)</f>
        <v>#Error, no current connection.</v>
      </c>
      <c r="G384" s="17">
        <f ca="1">SUMIFS(OFFSET('BPC Data'!$F:$F,0,Summary!G$2),'BPC Data'!$E:$E,Summary!$D384,'BPC Data'!$B:$B,Summary!$C384)</f>
        <v>0</v>
      </c>
      <c r="H384" s="18">
        <f ca="1">SUMIFS(OFFSET('BPC Data'!$F:$F,0,Summary!H$2),'BPC Data'!$E:$E,Summary!$D384,'BPC Data'!$B:$B,Summary!$C384)</f>
        <v>0</v>
      </c>
      <c r="I384" s="17">
        <f ca="1">SUMIFS(OFFSET('BPC Data'!$F:$F,0,Summary!I$2),'BPC Data'!$E:$E,Summary!$D384,'BPC Data'!$B:$B,Summary!$C384)</f>
        <v>0</v>
      </c>
      <c r="J384" s="18">
        <f ca="1">SUMIFS(OFFSET('BPC Data'!$F:$F,0,Summary!J$2),'BPC Data'!$E:$E,Summary!$D384,'BPC Data'!$B:$B,Summary!$C384)</f>
        <v>0</v>
      </c>
      <c r="K384" s="17">
        <f ca="1">SUMIFS(OFFSET('BPC Data'!$F:$F,0,Summary!K$2),'BPC Data'!$E:$E,Summary!$D384,'BPC Data'!$B:$B,Summary!$C384)</f>
        <v>0</v>
      </c>
      <c r="L384" s="18">
        <f ca="1">SUMIFS(OFFSET('BPC Data'!$F:$F,0,Summary!L$2),'BPC Data'!$E:$E,Summary!$D384,'BPC Data'!$B:$B,Summary!$C384)</f>
        <v>0</v>
      </c>
      <c r="M384" s="17">
        <f ca="1">SUMIFS(OFFSET('BPC Data'!$F:$F,0,Summary!M$2),'BPC Data'!$E:$E,Summary!$D384,'BPC Data'!$B:$B,Summary!$C384)</f>
        <v>0</v>
      </c>
      <c r="N384" s="18">
        <f ca="1">SUMIFS(OFFSET('BPC Data'!$F:$F,0,Summary!N$2),'BPC Data'!$E:$E,Summary!$D384,'BPC Data'!$B:$B,Summary!$C384)</f>
        <v>0</v>
      </c>
      <c r="O384" s="17">
        <f ca="1">SUMIFS(OFFSET('BPC Data'!$F:$F,0,Summary!O$2),'BPC Data'!$E:$E,Summary!$D384,'BPC Data'!$B:$B,Summary!$C384)</f>
        <v>0</v>
      </c>
      <c r="P384" s="18">
        <f ca="1">SUMIFS(OFFSET('BPC Data'!$F:$F,0,Summary!P$2),'BPC Data'!$E:$E,Summary!$D384,'BPC Data'!$B:$B,Summary!$C384)</f>
        <v>0</v>
      </c>
      <c r="Q384" s="17">
        <f ca="1">SUMIFS(OFFSET('BPC Data'!$F:$F,0,Summary!Q$2),'BPC Data'!$E:$E,Summary!$D384,'BPC Data'!$B:$B,Summary!$C384)</f>
        <v>0</v>
      </c>
      <c r="R384" s="18">
        <f ca="1">SUMIFS(OFFSET('BPC Data'!$F:$F,0,Summary!R$2),'BPC Data'!$E:$E,Summary!$D384,'BPC Data'!$B:$B,Summary!$C384)</f>
        <v>0</v>
      </c>
      <c r="S384" s="64">
        <f t="shared" ca="1" si="170"/>
        <v>0</v>
      </c>
      <c r="T384" s="65"/>
      <c r="U384"/>
      <c r="V384"/>
      <c r="W384"/>
      <c r="X384"/>
      <c r="Y384"/>
      <c r="Z384"/>
      <c r="AA384"/>
      <c r="AB384"/>
    </row>
    <row r="385" spans="1:28" s="15" customFormat="1" hidden="1" outlineLevel="1" x14ac:dyDescent="0.55000000000000004">
      <c r="A385" s="15">
        <f t="shared" ref="A385:A393" si="192">IF(AND(F385&lt;&gt;"",D385=""),A384+1,A384)</f>
        <v>35</v>
      </c>
      <c r="C385">
        <f>$F383</f>
        <v>0</v>
      </c>
      <c r="D385" s="3" t="str">
        <f t="shared" si="172"/>
        <v>A_BEDS_TOTAL - Total Available Beds</v>
      </c>
      <c r="F385" s="22" t="str">
        <f>_xll.EVDES(D385)</f>
        <v>#Error, no current connection.</v>
      </c>
      <c r="G385" s="17">
        <f ca="1">SUMIFS(OFFSET('BPC Data'!$F:$F,0,Summary!G$2),'BPC Data'!$E:$E,Summary!$D385,'BPC Data'!$B:$B,Summary!$C385)</f>
        <v>0</v>
      </c>
      <c r="H385" s="18">
        <f ca="1">SUMIFS(OFFSET('BPC Data'!$F:$F,0,Summary!H$2),'BPC Data'!$E:$E,Summary!$D385,'BPC Data'!$B:$B,Summary!$C385)</f>
        <v>0</v>
      </c>
      <c r="I385" s="17">
        <f ca="1">SUMIFS(OFFSET('BPC Data'!$F:$F,0,Summary!I$2),'BPC Data'!$E:$E,Summary!$D385,'BPC Data'!$B:$B,Summary!$C385)</f>
        <v>0</v>
      </c>
      <c r="J385" s="18">
        <f ca="1">SUMIFS(OFFSET('BPC Data'!$F:$F,0,Summary!J$2),'BPC Data'!$E:$E,Summary!$D385,'BPC Data'!$B:$B,Summary!$C385)</f>
        <v>0</v>
      </c>
      <c r="K385" s="17">
        <f ca="1">SUMIFS(OFFSET('BPC Data'!$F:$F,0,Summary!K$2),'BPC Data'!$E:$E,Summary!$D385,'BPC Data'!$B:$B,Summary!$C385)</f>
        <v>0</v>
      </c>
      <c r="L385" s="18">
        <f ca="1">SUMIFS(OFFSET('BPC Data'!$F:$F,0,Summary!L$2),'BPC Data'!$E:$E,Summary!$D385,'BPC Data'!$B:$B,Summary!$C385)</f>
        <v>0</v>
      </c>
      <c r="M385" s="17">
        <f ca="1">SUMIFS(OFFSET('BPC Data'!$F:$F,0,Summary!M$2),'BPC Data'!$E:$E,Summary!$D385,'BPC Data'!$B:$B,Summary!$C385)</f>
        <v>0</v>
      </c>
      <c r="N385" s="18">
        <f ca="1">SUMIFS(OFFSET('BPC Data'!$F:$F,0,Summary!N$2),'BPC Data'!$E:$E,Summary!$D385,'BPC Data'!$B:$B,Summary!$C385)</f>
        <v>0</v>
      </c>
      <c r="O385" s="17">
        <f ca="1">SUMIFS(OFFSET('BPC Data'!$F:$F,0,Summary!O$2),'BPC Data'!$E:$E,Summary!$D385,'BPC Data'!$B:$B,Summary!$C385)</f>
        <v>0</v>
      </c>
      <c r="P385" s="18">
        <f ca="1">SUMIFS(OFFSET('BPC Data'!$F:$F,0,Summary!P$2),'BPC Data'!$E:$E,Summary!$D385,'BPC Data'!$B:$B,Summary!$C385)</f>
        <v>0</v>
      </c>
      <c r="Q385" s="17">
        <f ca="1">SUMIFS(OFFSET('BPC Data'!$F:$F,0,Summary!Q$2),'BPC Data'!$E:$E,Summary!$D385,'BPC Data'!$B:$B,Summary!$C385)</f>
        <v>0</v>
      </c>
      <c r="R385" s="18">
        <f ca="1">SUMIFS(OFFSET('BPC Data'!$F:$F,0,Summary!R$2),'BPC Data'!$E:$E,Summary!$D385,'BPC Data'!$B:$B,Summary!$C385)</f>
        <v>0</v>
      </c>
      <c r="S385" s="64">
        <f t="shared" ca="1" si="170"/>
        <v>0</v>
      </c>
      <c r="T385" s="65"/>
      <c r="U385"/>
      <c r="V385"/>
      <c r="W385"/>
      <c r="X385"/>
      <c r="Y385"/>
      <c r="Z385"/>
      <c r="AA385"/>
      <c r="AB385"/>
    </row>
    <row r="386" spans="1:28" s="15" customFormat="1" hidden="1" outlineLevel="1" x14ac:dyDescent="0.55000000000000004">
      <c r="A386" s="15">
        <f t="shared" si="192"/>
        <v>35</v>
      </c>
      <c r="B386"/>
      <c r="C386">
        <f>$F383</f>
        <v>0</v>
      </c>
      <c r="D386" s="3" t="str">
        <f t="shared" si="172"/>
        <v>T_REVENUES - Total Tenant Revenues</v>
      </c>
      <c r="E386"/>
      <c r="F386" s="22" t="str">
        <f>_xll.EVDES(D386)</f>
        <v>#Error, no current connection.</v>
      </c>
      <c r="G386" s="17">
        <f ca="1">SUMIFS(OFFSET('BPC Data'!$F:$F,0,Summary!G$2),'BPC Data'!$E:$E,Summary!$D386,'BPC Data'!$B:$B,Summary!$C386)</f>
        <v>0</v>
      </c>
      <c r="H386" s="18">
        <f ca="1">SUMIFS(OFFSET('BPC Data'!$F:$F,0,Summary!H$2),'BPC Data'!$E:$E,Summary!$D386,'BPC Data'!$B:$B,Summary!$C386)</f>
        <v>0</v>
      </c>
      <c r="I386" s="17">
        <f ca="1">SUMIFS(OFFSET('BPC Data'!$F:$F,0,Summary!I$2),'BPC Data'!$E:$E,Summary!$D386,'BPC Data'!$B:$B,Summary!$C386)</f>
        <v>0</v>
      </c>
      <c r="J386" s="18">
        <f ca="1">SUMIFS(OFFSET('BPC Data'!$F:$F,0,Summary!J$2),'BPC Data'!$E:$E,Summary!$D386,'BPC Data'!$B:$B,Summary!$C386)</f>
        <v>0</v>
      </c>
      <c r="K386" s="17">
        <f ca="1">SUMIFS(OFFSET('BPC Data'!$F:$F,0,Summary!K$2),'BPC Data'!$E:$E,Summary!$D386,'BPC Data'!$B:$B,Summary!$C386)</f>
        <v>0</v>
      </c>
      <c r="L386" s="18">
        <f ca="1">SUMIFS(OFFSET('BPC Data'!$F:$F,0,Summary!L$2),'BPC Data'!$E:$E,Summary!$D386,'BPC Data'!$B:$B,Summary!$C386)</f>
        <v>0</v>
      </c>
      <c r="M386" s="17">
        <f ca="1">SUMIFS(OFFSET('BPC Data'!$F:$F,0,Summary!M$2),'BPC Data'!$E:$E,Summary!$D386,'BPC Data'!$B:$B,Summary!$C386)</f>
        <v>0</v>
      </c>
      <c r="N386" s="18">
        <f ca="1">SUMIFS(OFFSET('BPC Data'!$F:$F,0,Summary!N$2),'BPC Data'!$E:$E,Summary!$D386,'BPC Data'!$B:$B,Summary!$C386)</f>
        <v>0</v>
      </c>
      <c r="O386" s="17">
        <f ca="1">SUMIFS(OFFSET('BPC Data'!$F:$F,0,Summary!O$2),'BPC Data'!$E:$E,Summary!$D386,'BPC Data'!$B:$B,Summary!$C386)</f>
        <v>0</v>
      </c>
      <c r="P386" s="18">
        <f ca="1">SUMIFS(OFFSET('BPC Data'!$F:$F,0,Summary!P$2),'BPC Data'!$E:$E,Summary!$D386,'BPC Data'!$B:$B,Summary!$C386)</f>
        <v>0</v>
      </c>
      <c r="Q386" s="17">
        <f ca="1">SUMIFS(OFFSET('BPC Data'!$F:$F,0,Summary!Q$2),'BPC Data'!$E:$E,Summary!$D386,'BPC Data'!$B:$B,Summary!$C386)</f>
        <v>0</v>
      </c>
      <c r="R386" s="18">
        <f ca="1">SUMIFS(OFFSET('BPC Data'!$F:$F,0,Summary!R$2),'BPC Data'!$E:$E,Summary!$D386,'BPC Data'!$B:$B,Summary!$C386)</f>
        <v>0</v>
      </c>
      <c r="S386" s="64">
        <f t="shared" ca="1" si="170"/>
        <v>0</v>
      </c>
      <c r="T386" s="65"/>
      <c r="U386"/>
      <c r="V386"/>
      <c r="W386"/>
      <c r="X386"/>
      <c r="Y386"/>
      <c r="Z386"/>
      <c r="AA386"/>
      <c r="AB386"/>
    </row>
    <row r="387" spans="1:28" s="15" customFormat="1" hidden="1" outlineLevel="1" x14ac:dyDescent="0.55000000000000004">
      <c r="A387" s="15">
        <f t="shared" si="192"/>
        <v>35</v>
      </c>
      <c r="B387"/>
      <c r="C387">
        <f>$F383</f>
        <v>0</v>
      </c>
      <c r="D387" s="3" t="str">
        <f t="shared" si="172"/>
        <v>T_OPEX - Tenant Operating Expenses</v>
      </c>
      <c r="E387"/>
      <c r="F387" s="22" t="str">
        <f>_xll.EVDES(D387)</f>
        <v>#Error, no current connection.</v>
      </c>
      <c r="G387" s="17">
        <f ca="1">SUMIFS(OFFSET('BPC Data'!$F:$F,0,Summary!G$2),'BPC Data'!$E:$E,Summary!$D387,'BPC Data'!$B:$B,Summary!$C387)</f>
        <v>0</v>
      </c>
      <c r="H387" s="18">
        <f ca="1">SUMIFS(OFFSET('BPC Data'!$F:$F,0,Summary!H$2),'BPC Data'!$E:$E,Summary!$D387,'BPC Data'!$B:$B,Summary!$C387)</f>
        <v>0</v>
      </c>
      <c r="I387" s="17">
        <f ca="1">SUMIFS(OFFSET('BPC Data'!$F:$F,0,Summary!I$2),'BPC Data'!$E:$E,Summary!$D387,'BPC Data'!$B:$B,Summary!$C387)</f>
        <v>0</v>
      </c>
      <c r="J387" s="18">
        <f ca="1">SUMIFS(OFFSET('BPC Data'!$F:$F,0,Summary!J$2),'BPC Data'!$E:$E,Summary!$D387,'BPC Data'!$B:$B,Summary!$C387)</f>
        <v>0</v>
      </c>
      <c r="K387" s="17">
        <f ca="1">SUMIFS(OFFSET('BPC Data'!$F:$F,0,Summary!K$2),'BPC Data'!$E:$E,Summary!$D387,'BPC Data'!$B:$B,Summary!$C387)</f>
        <v>0</v>
      </c>
      <c r="L387" s="18">
        <f ca="1">SUMIFS(OFFSET('BPC Data'!$F:$F,0,Summary!L$2),'BPC Data'!$E:$E,Summary!$D387,'BPC Data'!$B:$B,Summary!$C387)</f>
        <v>0</v>
      </c>
      <c r="M387" s="17">
        <f ca="1">SUMIFS(OFFSET('BPC Data'!$F:$F,0,Summary!M$2),'BPC Data'!$E:$E,Summary!$D387,'BPC Data'!$B:$B,Summary!$C387)</f>
        <v>0</v>
      </c>
      <c r="N387" s="18">
        <f ca="1">SUMIFS(OFFSET('BPC Data'!$F:$F,0,Summary!N$2),'BPC Data'!$E:$E,Summary!$D387,'BPC Data'!$B:$B,Summary!$C387)</f>
        <v>0</v>
      </c>
      <c r="O387" s="17">
        <f ca="1">SUMIFS(OFFSET('BPC Data'!$F:$F,0,Summary!O$2),'BPC Data'!$E:$E,Summary!$D387,'BPC Data'!$B:$B,Summary!$C387)</f>
        <v>0</v>
      </c>
      <c r="P387" s="18">
        <f ca="1">SUMIFS(OFFSET('BPC Data'!$F:$F,0,Summary!P$2),'BPC Data'!$E:$E,Summary!$D387,'BPC Data'!$B:$B,Summary!$C387)</f>
        <v>0</v>
      </c>
      <c r="Q387" s="17">
        <f ca="1">SUMIFS(OFFSET('BPC Data'!$F:$F,0,Summary!Q$2),'BPC Data'!$E:$E,Summary!$D387,'BPC Data'!$B:$B,Summary!$C387)</f>
        <v>0</v>
      </c>
      <c r="R387" s="18">
        <f ca="1">SUMIFS(OFFSET('BPC Data'!$F:$F,0,Summary!R$2),'BPC Data'!$E:$E,Summary!$D387,'BPC Data'!$B:$B,Summary!$C387)</f>
        <v>0</v>
      </c>
      <c r="S387" s="64">
        <f t="shared" ca="1" si="170"/>
        <v>0</v>
      </c>
      <c r="T387" s="65"/>
      <c r="U387"/>
      <c r="V387"/>
      <c r="W387"/>
      <c r="X387"/>
      <c r="Y387"/>
      <c r="Z387"/>
      <c r="AA387"/>
      <c r="AB387"/>
    </row>
    <row r="388" spans="1:28" s="15" customFormat="1" hidden="1" outlineLevel="1" x14ac:dyDescent="0.55000000000000004">
      <c r="A388" s="15">
        <f t="shared" si="192"/>
        <v>35</v>
      </c>
      <c r="B388"/>
      <c r="C388">
        <f>$F383</f>
        <v>0</v>
      </c>
      <c r="D388" s="3" t="str">
        <f t="shared" si="172"/>
        <v>T_BAD_DEBT - Tenant Bad Debt Expense</v>
      </c>
      <c r="E388"/>
      <c r="F388" s="22" t="str">
        <f>_xll.EVDES(D388)</f>
        <v>#Error, no current connection.</v>
      </c>
      <c r="G388" s="17">
        <f ca="1">SUMIFS(OFFSET('BPC Data'!$F:$F,0,Summary!G$2),'BPC Data'!$E:$E,Summary!$D388,'BPC Data'!$B:$B,Summary!$C388)</f>
        <v>0</v>
      </c>
      <c r="H388" s="18">
        <f ca="1">SUMIFS(OFFSET('BPC Data'!$F:$F,0,Summary!H$2),'BPC Data'!$E:$E,Summary!$D388,'BPC Data'!$B:$B,Summary!$C388)</f>
        <v>0</v>
      </c>
      <c r="I388" s="17">
        <f ca="1">SUMIFS(OFFSET('BPC Data'!$F:$F,0,Summary!I$2),'BPC Data'!$E:$E,Summary!$D388,'BPC Data'!$B:$B,Summary!$C388)</f>
        <v>0</v>
      </c>
      <c r="J388" s="18">
        <f ca="1">SUMIFS(OFFSET('BPC Data'!$F:$F,0,Summary!J$2),'BPC Data'!$E:$E,Summary!$D388,'BPC Data'!$B:$B,Summary!$C388)</f>
        <v>0</v>
      </c>
      <c r="K388" s="17">
        <f ca="1">SUMIFS(OFFSET('BPC Data'!$F:$F,0,Summary!K$2),'BPC Data'!$E:$E,Summary!$D388,'BPC Data'!$B:$B,Summary!$C388)</f>
        <v>0</v>
      </c>
      <c r="L388" s="18">
        <f ca="1">SUMIFS(OFFSET('BPC Data'!$F:$F,0,Summary!L$2),'BPC Data'!$E:$E,Summary!$D388,'BPC Data'!$B:$B,Summary!$C388)</f>
        <v>0</v>
      </c>
      <c r="M388" s="17">
        <f ca="1">SUMIFS(OFFSET('BPC Data'!$F:$F,0,Summary!M$2),'BPC Data'!$E:$E,Summary!$D388,'BPC Data'!$B:$B,Summary!$C388)</f>
        <v>0</v>
      </c>
      <c r="N388" s="18">
        <f ca="1">SUMIFS(OFFSET('BPC Data'!$F:$F,0,Summary!N$2),'BPC Data'!$E:$E,Summary!$D388,'BPC Data'!$B:$B,Summary!$C388)</f>
        <v>0</v>
      </c>
      <c r="O388" s="17">
        <f ca="1">SUMIFS(OFFSET('BPC Data'!$F:$F,0,Summary!O$2),'BPC Data'!$E:$E,Summary!$D388,'BPC Data'!$B:$B,Summary!$C388)</f>
        <v>0</v>
      </c>
      <c r="P388" s="18">
        <f ca="1">SUMIFS(OFFSET('BPC Data'!$F:$F,0,Summary!P$2),'BPC Data'!$E:$E,Summary!$D388,'BPC Data'!$B:$B,Summary!$C388)</f>
        <v>0</v>
      </c>
      <c r="Q388" s="17">
        <f ca="1">SUMIFS(OFFSET('BPC Data'!$F:$F,0,Summary!Q$2),'BPC Data'!$E:$E,Summary!$D388,'BPC Data'!$B:$B,Summary!$C388)</f>
        <v>0</v>
      </c>
      <c r="R388" s="18">
        <f ca="1">SUMIFS(OFFSET('BPC Data'!$F:$F,0,Summary!R$2),'BPC Data'!$E:$E,Summary!$D388,'BPC Data'!$B:$B,Summary!$C388)</f>
        <v>0</v>
      </c>
      <c r="S388" s="64">
        <f t="shared" ca="1" si="170"/>
        <v>0</v>
      </c>
      <c r="T388" s="65"/>
      <c r="U388"/>
      <c r="V388"/>
      <c r="W388"/>
      <c r="X388"/>
      <c r="Y388"/>
      <c r="Z388"/>
      <c r="AA388"/>
      <c r="AB388"/>
    </row>
    <row r="389" spans="1:28" s="15" customFormat="1" hidden="1" outlineLevel="1" x14ac:dyDescent="0.55000000000000004">
      <c r="A389" s="15">
        <f t="shared" si="192"/>
        <v>35</v>
      </c>
      <c r="B389"/>
      <c r="C389">
        <f>$F383</f>
        <v>0</v>
      </c>
      <c r="D389" s="2" t="str">
        <f t="shared" si="172"/>
        <v>T_EBITDARM - EBITDARM</v>
      </c>
      <c r="E389"/>
      <c r="F389" s="22" t="str">
        <f>_xll.EVDES(D389)</f>
        <v>#Error, no current connection.</v>
      </c>
      <c r="G389" s="17">
        <f ca="1">SUMIFS(OFFSET('BPC Data'!$F:$F,0,Summary!G$2),'BPC Data'!$E:$E,Summary!$D389,'BPC Data'!$B:$B,Summary!$C389)</f>
        <v>0</v>
      </c>
      <c r="H389" s="18">
        <f ca="1">SUMIFS(OFFSET('BPC Data'!$F:$F,0,Summary!H$2),'BPC Data'!$E:$E,Summary!$D389,'BPC Data'!$B:$B,Summary!$C389)</f>
        <v>0</v>
      </c>
      <c r="I389" s="17">
        <f ca="1">SUMIFS(OFFSET('BPC Data'!$F:$F,0,Summary!I$2),'BPC Data'!$E:$E,Summary!$D389,'BPC Data'!$B:$B,Summary!$C389)</f>
        <v>0</v>
      </c>
      <c r="J389" s="18">
        <f ca="1">SUMIFS(OFFSET('BPC Data'!$F:$F,0,Summary!J$2),'BPC Data'!$E:$E,Summary!$D389,'BPC Data'!$B:$B,Summary!$C389)</f>
        <v>0</v>
      </c>
      <c r="K389" s="17">
        <f ca="1">SUMIFS(OFFSET('BPC Data'!$F:$F,0,Summary!K$2),'BPC Data'!$E:$E,Summary!$D389,'BPC Data'!$B:$B,Summary!$C389)</f>
        <v>0</v>
      </c>
      <c r="L389" s="18">
        <f ca="1">SUMIFS(OFFSET('BPC Data'!$F:$F,0,Summary!L$2),'BPC Data'!$E:$E,Summary!$D389,'BPC Data'!$B:$B,Summary!$C389)</f>
        <v>0</v>
      </c>
      <c r="M389" s="17">
        <f ca="1">SUMIFS(OFFSET('BPC Data'!$F:$F,0,Summary!M$2),'BPC Data'!$E:$E,Summary!$D389,'BPC Data'!$B:$B,Summary!$C389)</f>
        <v>0</v>
      </c>
      <c r="N389" s="18">
        <f ca="1">SUMIFS(OFFSET('BPC Data'!$F:$F,0,Summary!N$2),'BPC Data'!$E:$E,Summary!$D389,'BPC Data'!$B:$B,Summary!$C389)</f>
        <v>0</v>
      </c>
      <c r="O389" s="17">
        <f ca="1">SUMIFS(OFFSET('BPC Data'!$F:$F,0,Summary!O$2),'BPC Data'!$E:$E,Summary!$D389,'BPC Data'!$B:$B,Summary!$C389)</f>
        <v>0</v>
      </c>
      <c r="P389" s="18">
        <f ca="1">SUMIFS(OFFSET('BPC Data'!$F:$F,0,Summary!P$2),'BPC Data'!$E:$E,Summary!$D389,'BPC Data'!$B:$B,Summary!$C389)</f>
        <v>0</v>
      </c>
      <c r="Q389" s="17">
        <f ca="1">SUMIFS(OFFSET('BPC Data'!$F:$F,0,Summary!Q$2),'BPC Data'!$E:$E,Summary!$D389,'BPC Data'!$B:$B,Summary!$C389)</f>
        <v>0</v>
      </c>
      <c r="R389" s="18">
        <f ca="1">SUMIFS(OFFSET('BPC Data'!$F:$F,0,Summary!R$2),'BPC Data'!$E:$E,Summary!$D389,'BPC Data'!$B:$B,Summary!$C389)</f>
        <v>0</v>
      </c>
      <c r="S389" s="64">
        <f t="shared" ca="1" si="170"/>
        <v>0</v>
      </c>
      <c r="T389" s="65"/>
      <c r="U389"/>
      <c r="V389"/>
      <c r="W389"/>
      <c r="X389"/>
      <c r="Y389"/>
      <c r="Z389"/>
      <c r="AA389"/>
      <c r="AB389"/>
    </row>
    <row r="390" spans="1:28" s="15" customFormat="1" hidden="1" outlineLevel="1" x14ac:dyDescent="0.55000000000000004">
      <c r="A390" s="15">
        <f t="shared" si="192"/>
        <v>35</v>
      </c>
      <c r="B390"/>
      <c r="C390">
        <f>$F383</f>
        <v>0</v>
      </c>
      <c r="D390" s="2" t="str">
        <f t="shared" si="172"/>
        <v>T_MGMT_FEE - Tenant Management Fee - Actual</v>
      </c>
      <c r="E390"/>
      <c r="F390" s="22" t="str">
        <f>_xll.EVDES(D390)</f>
        <v>#Error, no current connection.</v>
      </c>
      <c r="G390" s="17">
        <f ca="1">SUMIFS(OFFSET('BPC Data'!$F:$F,0,Summary!G$2),'BPC Data'!$E:$E,Summary!$D390,'BPC Data'!$B:$B,Summary!$C390)</f>
        <v>0</v>
      </c>
      <c r="H390" s="18">
        <f ca="1">SUMIFS(OFFSET('BPC Data'!$F:$F,0,Summary!H$2),'BPC Data'!$E:$E,Summary!$D390,'BPC Data'!$B:$B,Summary!$C390)</f>
        <v>0</v>
      </c>
      <c r="I390" s="17">
        <f ca="1">SUMIFS(OFFSET('BPC Data'!$F:$F,0,Summary!I$2),'BPC Data'!$E:$E,Summary!$D390,'BPC Data'!$B:$B,Summary!$C390)</f>
        <v>0</v>
      </c>
      <c r="J390" s="18">
        <f ca="1">SUMIFS(OFFSET('BPC Data'!$F:$F,0,Summary!J$2),'BPC Data'!$E:$E,Summary!$D390,'BPC Data'!$B:$B,Summary!$C390)</f>
        <v>0</v>
      </c>
      <c r="K390" s="17">
        <f ca="1">SUMIFS(OFFSET('BPC Data'!$F:$F,0,Summary!K$2),'BPC Data'!$E:$E,Summary!$D390,'BPC Data'!$B:$B,Summary!$C390)</f>
        <v>0</v>
      </c>
      <c r="L390" s="18">
        <f ca="1">SUMIFS(OFFSET('BPC Data'!$F:$F,0,Summary!L$2),'BPC Data'!$E:$E,Summary!$D390,'BPC Data'!$B:$B,Summary!$C390)</f>
        <v>0</v>
      </c>
      <c r="M390" s="17">
        <f ca="1">SUMIFS(OFFSET('BPC Data'!$F:$F,0,Summary!M$2),'BPC Data'!$E:$E,Summary!$D390,'BPC Data'!$B:$B,Summary!$C390)</f>
        <v>0</v>
      </c>
      <c r="N390" s="18">
        <f ca="1">SUMIFS(OFFSET('BPC Data'!$F:$F,0,Summary!N$2),'BPC Data'!$E:$E,Summary!$D390,'BPC Data'!$B:$B,Summary!$C390)</f>
        <v>0</v>
      </c>
      <c r="O390" s="17">
        <f ca="1">SUMIFS(OFFSET('BPC Data'!$F:$F,0,Summary!O$2),'BPC Data'!$E:$E,Summary!$D390,'BPC Data'!$B:$B,Summary!$C390)</f>
        <v>0</v>
      </c>
      <c r="P390" s="18">
        <f ca="1">SUMIFS(OFFSET('BPC Data'!$F:$F,0,Summary!P$2),'BPC Data'!$E:$E,Summary!$D390,'BPC Data'!$B:$B,Summary!$C390)</f>
        <v>0</v>
      </c>
      <c r="Q390" s="17">
        <f ca="1">SUMIFS(OFFSET('BPC Data'!$F:$F,0,Summary!Q$2),'BPC Data'!$E:$E,Summary!$D390,'BPC Data'!$B:$B,Summary!$C390)</f>
        <v>0</v>
      </c>
      <c r="R390" s="18">
        <f ca="1">SUMIFS(OFFSET('BPC Data'!$F:$F,0,Summary!R$2),'BPC Data'!$E:$E,Summary!$D390,'BPC Data'!$B:$B,Summary!$C390)</f>
        <v>0</v>
      </c>
      <c r="S390" s="64">
        <f t="shared" ca="1" si="170"/>
        <v>0</v>
      </c>
      <c r="T390" s="65"/>
      <c r="U390"/>
      <c r="V390"/>
      <c r="W390"/>
      <c r="X390"/>
      <c r="Y390"/>
      <c r="Z390"/>
      <c r="AA390"/>
      <c r="AB390"/>
    </row>
    <row r="391" spans="1:28" s="15" customFormat="1" hidden="1" outlineLevel="1" x14ac:dyDescent="0.55000000000000004">
      <c r="A391" s="15">
        <f t="shared" si="192"/>
        <v>35</v>
      </c>
      <c r="B391"/>
      <c r="C391">
        <f>$F383</f>
        <v>0</v>
      </c>
      <c r="D391" s="1" t="str">
        <f t="shared" si="172"/>
        <v>T_EBITDAR - EBITDAR</v>
      </c>
      <c r="E391"/>
      <c r="F391" s="22" t="str">
        <f>_xll.EVDES(D391)</f>
        <v>#Error, no current connection.</v>
      </c>
      <c r="G391" s="17">
        <f ca="1">SUMIFS(OFFSET('BPC Data'!$F:$F,0,Summary!G$2),'BPC Data'!$E:$E,Summary!$D391,'BPC Data'!$B:$B,Summary!$C391)</f>
        <v>0</v>
      </c>
      <c r="H391" s="18">
        <f ca="1">SUMIFS(OFFSET('BPC Data'!$F:$F,0,Summary!H$2),'BPC Data'!$E:$E,Summary!$D391,'BPC Data'!$B:$B,Summary!$C391)</f>
        <v>0</v>
      </c>
      <c r="I391" s="17">
        <f ca="1">SUMIFS(OFFSET('BPC Data'!$F:$F,0,Summary!I$2),'BPC Data'!$E:$E,Summary!$D391,'BPC Data'!$B:$B,Summary!$C391)</f>
        <v>0</v>
      </c>
      <c r="J391" s="18">
        <f ca="1">SUMIFS(OFFSET('BPC Data'!$F:$F,0,Summary!J$2),'BPC Data'!$E:$E,Summary!$D391,'BPC Data'!$B:$B,Summary!$C391)</f>
        <v>0</v>
      </c>
      <c r="K391" s="17">
        <f ca="1">SUMIFS(OFFSET('BPC Data'!$F:$F,0,Summary!K$2),'BPC Data'!$E:$E,Summary!$D391,'BPC Data'!$B:$B,Summary!$C391)</f>
        <v>0</v>
      </c>
      <c r="L391" s="18">
        <f ca="1">SUMIFS(OFFSET('BPC Data'!$F:$F,0,Summary!L$2),'BPC Data'!$E:$E,Summary!$D391,'BPC Data'!$B:$B,Summary!$C391)</f>
        <v>0</v>
      </c>
      <c r="M391" s="17">
        <f ca="1">SUMIFS(OFFSET('BPC Data'!$F:$F,0,Summary!M$2),'BPC Data'!$E:$E,Summary!$D391,'BPC Data'!$B:$B,Summary!$C391)</f>
        <v>0</v>
      </c>
      <c r="N391" s="18">
        <f ca="1">SUMIFS(OFFSET('BPC Data'!$F:$F,0,Summary!N$2),'BPC Data'!$E:$E,Summary!$D391,'BPC Data'!$B:$B,Summary!$C391)</f>
        <v>0</v>
      </c>
      <c r="O391" s="17">
        <f ca="1">SUMIFS(OFFSET('BPC Data'!$F:$F,0,Summary!O$2),'BPC Data'!$E:$E,Summary!$D391,'BPC Data'!$B:$B,Summary!$C391)</f>
        <v>0</v>
      </c>
      <c r="P391" s="18">
        <f ca="1">SUMIFS(OFFSET('BPC Data'!$F:$F,0,Summary!P$2),'BPC Data'!$E:$E,Summary!$D391,'BPC Data'!$B:$B,Summary!$C391)</f>
        <v>0</v>
      </c>
      <c r="Q391" s="17">
        <f ca="1">SUMIFS(OFFSET('BPC Data'!$F:$F,0,Summary!Q$2),'BPC Data'!$E:$E,Summary!$D391,'BPC Data'!$B:$B,Summary!$C391)</f>
        <v>0</v>
      </c>
      <c r="R391" s="18">
        <f ca="1">SUMIFS(OFFSET('BPC Data'!$F:$F,0,Summary!R$2),'BPC Data'!$E:$E,Summary!$D391,'BPC Data'!$B:$B,Summary!$C391)</f>
        <v>0</v>
      </c>
      <c r="S391" s="64">
        <f t="shared" ca="1" si="170"/>
        <v>0</v>
      </c>
      <c r="T391" s="65"/>
      <c r="U391"/>
      <c r="V391"/>
      <c r="W391"/>
      <c r="X391"/>
      <c r="Y391"/>
      <c r="Z391"/>
      <c r="AA391"/>
      <c r="AB391"/>
    </row>
    <row r="392" spans="1:28" s="15" customFormat="1" hidden="1" outlineLevel="1" x14ac:dyDescent="0.55000000000000004">
      <c r="A392" s="15">
        <f t="shared" si="192"/>
        <v>35</v>
      </c>
      <c r="B392"/>
      <c r="C392">
        <f>$F383</f>
        <v>0</v>
      </c>
      <c r="D392" s="1" t="str">
        <f t="shared" si="172"/>
        <v>T_RENT_EXP - Tenant Rent Expense</v>
      </c>
      <c r="E392"/>
      <c r="F392" s="22" t="str">
        <f>_xll.EVDES(D392)</f>
        <v>#Error, no current connection.</v>
      </c>
      <c r="G392" s="17">
        <f ca="1">SUMIFS(OFFSET('BPC Data'!$F:$F,0,Summary!G$2),'BPC Data'!$E:$E,Summary!$D392,'BPC Data'!$B:$B,Summary!$C392)</f>
        <v>0</v>
      </c>
      <c r="H392" s="18">
        <f ca="1">SUMIFS(OFFSET('BPC Data'!$F:$F,0,Summary!H$2),'BPC Data'!$E:$E,Summary!$D392,'BPC Data'!$B:$B,Summary!$C392)</f>
        <v>0</v>
      </c>
      <c r="I392" s="17">
        <f ca="1">SUMIFS(OFFSET('BPC Data'!$F:$F,0,Summary!I$2),'BPC Data'!$E:$E,Summary!$D392,'BPC Data'!$B:$B,Summary!$C392)</f>
        <v>0</v>
      </c>
      <c r="J392" s="18">
        <f ca="1">SUMIFS(OFFSET('BPC Data'!$F:$F,0,Summary!J$2),'BPC Data'!$E:$E,Summary!$D392,'BPC Data'!$B:$B,Summary!$C392)</f>
        <v>0</v>
      </c>
      <c r="K392" s="17">
        <f ca="1">SUMIFS(OFFSET('BPC Data'!$F:$F,0,Summary!K$2),'BPC Data'!$E:$E,Summary!$D392,'BPC Data'!$B:$B,Summary!$C392)</f>
        <v>0</v>
      </c>
      <c r="L392" s="18">
        <f ca="1">SUMIFS(OFFSET('BPC Data'!$F:$F,0,Summary!L$2),'BPC Data'!$E:$E,Summary!$D392,'BPC Data'!$B:$B,Summary!$C392)</f>
        <v>0</v>
      </c>
      <c r="M392" s="17">
        <f ca="1">SUMIFS(OFFSET('BPC Data'!$F:$F,0,Summary!M$2),'BPC Data'!$E:$E,Summary!$D392,'BPC Data'!$B:$B,Summary!$C392)</f>
        <v>0</v>
      </c>
      <c r="N392" s="18">
        <f ca="1">SUMIFS(OFFSET('BPC Data'!$F:$F,0,Summary!N$2),'BPC Data'!$E:$E,Summary!$D392,'BPC Data'!$B:$B,Summary!$C392)</f>
        <v>0</v>
      </c>
      <c r="O392" s="17">
        <f ca="1">SUMIFS(OFFSET('BPC Data'!$F:$F,0,Summary!O$2),'BPC Data'!$E:$E,Summary!$D392,'BPC Data'!$B:$B,Summary!$C392)</f>
        <v>0</v>
      </c>
      <c r="P392" s="18">
        <f ca="1">SUMIFS(OFFSET('BPC Data'!$F:$F,0,Summary!P$2),'BPC Data'!$E:$E,Summary!$D392,'BPC Data'!$B:$B,Summary!$C392)</f>
        <v>0</v>
      </c>
      <c r="Q392" s="17">
        <f ca="1">SUMIFS(OFFSET('BPC Data'!$F:$F,0,Summary!Q$2),'BPC Data'!$E:$E,Summary!$D392,'BPC Data'!$B:$B,Summary!$C392)</f>
        <v>0</v>
      </c>
      <c r="R392" s="18">
        <f ca="1">SUMIFS(OFFSET('BPC Data'!$F:$F,0,Summary!R$2),'BPC Data'!$E:$E,Summary!$D392,'BPC Data'!$B:$B,Summary!$C392)</f>
        <v>0</v>
      </c>
      <c r="S392" s="64">
        <f t="shared" ca="1" si="170"/>
        <v>0</v>
      </c>
      <c r="T392" s="65"/>
      <c r="U392"/>
      <c r="V392"/>
      <c r="W392"/>
      <c r="X392"/>
      <c r="Y392"/>
      <c r="Z392"/>
      <c r="AA392"/>
      <c r="AB392"/>
    </row>
    <row r="393" spans="1:28" s="15" customFormat="1" hidden="1" outlineLevel="1" x14ac:dyDescent="0.55000000000000004">
      <c r="A393" s="15">
        <f t="shared" si="192"/>
        <v>35</v>
      </c>
      <c r="B393"/>
      <c r="C393"/>
      <c r="D393" s="1" t="str">
        <f t="shared" si="172"/>
        <v>x</v>
      </c>
      <c r="E393"/>
      <c r="F393" s="22" t="s">
        <v>0</v>
      </c>
      <c r="G393" s="12" t="e">
        <f t="shared" ref="G393:M393" ca="1" si="193">G391/G392</f>
        <v>#DIV/0!</v>
      </c>
      <c r="H393" s="4" t="e">
        <f t="shared" ca="1" si="193"/>
        <v>#DIV/0!</v>
      </c>
      <c r="I393" s="12" t="e">
        <f t="shared" ca="1" si="193"/>
        <v>#DIV/0!</v>
      </c>
      <c r="J393" s="4" t="e">
        <f t="shared" ca="1" si="193"/>
        <v>#DIV/0!</v>
      </c>
      <c r="K393" s="12" t="e">
        <f t="shared" ca="1" si="193"/>
        <v>#DIV/0!</v>
      </c>
      <c r="L393" s="4" t="e">
        <f t="shared" ca="1" si="193"/>
        <v>#DIV/0!</v>
      </c>
      <c r="M393" s="12" t="e">
        <f t="shared" ca="1" si="193"/>
        <v>#DIV/0!</v>
      </c>
      <c r="N393" s="4" t="e">
        <f t="shared" ref="N393:O393" ca="1" si="194">N391/N392</f>
        <v>#DIV/0!</v>
      </c>
      <c r="O393" s="12" t="e">
        <f t="shared" ca="1" si="194"/>
        <v>#DIV/0!</v>
      </c>
      <c r="P393" s="4" t="e">
        <f t="shared" ref="P393:Q393" ca="1" si="195">P391/P392</f>
        <v>#DIV/0!</v>
      </c>
      <c r="Q393" s="12" t="e">
        <f t="shared" ca="1" si="195"/>
        <v>#DIV/0!</v>
      </c>
      <c r="R393" s="4" t="e">
        <f t="shared" ref="R393" ca="1" si="196">R391/R392</f>
        <v>#DIV/0!</v>
      </c>
      <c r="S393" s="64" t="e">
        <f t="shared" ca="1" si="170"/>
        <v>#DIV/0!</v>
      </c>
      <c r="T393" s="65"/>
      <c r="U393"/>
      <c r="V393"/>
      <c r="W393"/>
      <c r="X393"/>
      <c r="Y393"/>
      <c r="Z393"/>
      <c r="AA393"/>
      <c r="AB393"/>
    </row>
    <row r="394" spans="1:28" s="15" customFormat="1" hidden="1" outlineLevel="1" x14ac:dyDescent="0.55000000000000004">
      <c r="A394" s="15">
        <f>IF(AND(D394&lt;&gt;"",C394=""),A393+1,A393)</f>
        <v>36</v>
      </c>
      <c r="B394" s="5"/>
      <c r="C394" s="5"/>
      <c r="D394" s="5" t="str">
        <f t="shared" si="172"/>
        <v>x</v>
      </c>
      <c r="E394" s="5"/>
      <c r="F394" s="21">
        <f>INDEX(PropertyList!$D:$D,MATCH(Summary!$A394,PropertyList!$C:$C,0))</f>
        <v>0</v>
      </c>
      <c r="G394" s="11"/>
      <c r="H394" s="5"/>
      <c r="I394" s="11"/>
      <c r="J394" s="5"/>
      <c r="K394" s="11"/>
      <c r="L394" s="5"/>
      <c r="M394" s="11"/>
      <c r="N394" s="5"/>
      <c r="O394" s="11"/>
      <c r="P394" s="5"/>
      <c r="Q394" s="11"/>
      <c r="R394" s="5"/>
      <c r="S394" s="64">
        <f t="shared" si="170"/>
        <v>0</v>
      </c>
      <c r="T394" s="65"/>
      <c r="U394"/>
      <c r="V394"/>
      <c r="W394"/>
      <c r="X394"/>
      <c r="Y394"/>
      <c r="Z394"/>
      <c r="AA394"/>
      <c r="AB394"/>
    </row>
    <row r="395" spans="1:28" s="15" customFormat="1" hidden="1" outlineLevel="1" x14ac:dyDescent="0.55000000000000004">
      <c r="A395" s="15">
        <f>IF(AND(F395&lt;&gt;"",D395=""),A394+1,A394)</f>
        <v>36</v>
      </c>
      <c r="C395">
        <f>$F394</f>
        <v>0</v>
      </c>
      <c r="D395" s="3" t="str">
        <f t="shared" si="172"/>
        <v>PAY_PAT_DAYS - Total Payor Patient Days</v>
      </c>
      <c r="F395" s="22" t="str">
        <f>_xll.EVDES(D395)</f>
        <v>#Error, no current connection.</v>
      </c>
      <c r="G395" s="17">
        <f ca="1">SUMIFS(OFFSET('BPC Data'!$F:$F,0,Summary!G$2),'BPC Data'!$E:$E,Summary!$D395,'BPC Data'!$B:$B,Summary!$C395)</f>
        <v>0</v>
      </c>
      <c r="H395" s="18">
        <f ca="1">SUMIFS(OFFSET('BPC Data'!$F:$F,0,Summary!H$2),'BPC Data'!$E:$E,Summary!$D395,'BPC Data'!$B:$B,Summary!$C395)</f>
        <v>0</v>
      </c>
      <c r="I395" s="17">
        <f ca="1">SUMIFS(OFFSET('BPC Data'!$F:$F,0,Summary!I$2),'BPC Data'!$E:$E,Summary!$D395,'BPC Data'!$B:$B,Summary!$C395)</f>
        <v>0</v>
      </c>
      <c r="J395" s="18">
        <f ca="1">SUMIFS(OFFSET('BPC Data'!$F:$F,0,Summary!J$2),'BPC Data'!$E:$E,Summary!$D395,'BPC Data'!$B:$B,Summary!$C395)</f>
        <v>0</v>
      </c>
      <c r="K395" s="17">
        <f ca="1">SUMIFS(OFFSET('BPC Data'!$F:$F,0,Summary!K$2),'BPC Data'!$E:$E,Summary!$D395,'BPC Data'!$B:$B,Summary!$C395)</f>
        <v>0</v>
      </c>
      <c r="L395" s="18">
        <f ca="1">SUMIFS(OFFSET('BPC Data'!$F:$F,0,Summary!L$2),'BPC Data'!$E:$E,Summary!$D395,'BPC Data'!$B:$B,Summary!$C395)</f>
        <v>0</v>
      </c>
      <c r="M395" s="17">
        <f ca="1">SUMIFS(OFFSET('BPC Data'!$F:$F,0,Summary!M$2),'BPC Data'!$E:$E,Summary!$D395,'BPC Data'!$B:$B,Summary!$C395)</f>
        <v>0</v>
      </c>
      <c r="N395" s="18">
        <f ca="1">SUMIFS(OFFSET('BPC Data'!$F:$F,0,Summary!N$2),'BPC Data'!$E:$E,Summary!$D395,'BPC Data'!$B:$B,Summary!$C395)</f>
        <v>0</v>
      </c>
      <c r="O395" s="17">
        <f ca="1">SUMIFS(OFFSET('BPC Data'!$F:$F,0,Summary!O$2),'BPC Data'!$E:$E,Summary!$D395,'BPC Data'!$B:$B,Summary!$C395)</f>
        <v>0</v>
      </c>
      <c r="P395" s="18">
        <f ca="1">SUMIFS(OFFSET('BPC Data'!$F:$F,0,Summary!P$2),'BPC Data'!$E:$E,Summary!$D395,'BPC Data'!$B:$B,Summary!$C395)</f>
        <v>0</v>
      </c>
      <c r="Q395" s="17">
        <f ca="1">SUMIFS(OFFSET('BPC Data'!$F:$F,0,Summary!Q$2),'BPC Data'!$E:$E,Summary!$D395,'BPC Data'!$B:$B,Summary!$C395)</f>
        <v>0</v>
      </c>
      <c r="R395" s="18">
        <f ca="1">SUMIFS(OFFSET('BPC Data'!$F:$F,0,Summary!R$2),'BPC Data'!$E:$E,Summary!$D395,'BPC Data'!$B:$B,Summary!$C395)</f>
        <v>0</v>
      </c>
      <c r="S395" s="64">
        <f t="shared" ca="1" si="170"/>
        <v>0</v>
      </c>
      <c r="T395" s="65"/>
      <c r="U395"/>
      <c r="V395"/>
      <c r="W395"/>
      <c r="X395"/>
      <c r="Y395"/>
      <c r="Z395"/>
      <c r="AA395"/>
      <c r="AB395"/>
    </row>
    <row r="396" spans="1:28" s="15" customFormat="1" hidden="1" outlineLevel="1" x14ac:dyDescent="0.55000000000000004">
      <c r="A396" s="15">
        <f t="shared" ref="A396:A404" si="197">IF(AND(F396&lt;&gt;"",D396=""),A395+1,A395)</f>
        <v>36</v>
      </c>
      <c r="C396">
        <f>$F394</f>
        <v>0</v>
      </c>
      <c r="D396" s="3" t="str">
        <f t="shared" si="172"/>
        <v>A_BEDS_TOTAL - Total Available Beds</v>
      </c>
      <c r="F396" s="22" t="str">
        <f>_xll.EVDES(D396)</f>
        <v>#Error, no current connection.</v>
      </c>
      <c r="G396" s="17">
        <f ca="1">SUMIFS(OFFSET('BPC Data'!$F:$F,0,Summary!G$2),'BPC Data'!$E:$E,Summary!$D396,'BPC Data'!$B:$B,Summary!$C396)</f>
        <v>0</v>
      </c>
      <c r="H396" s="18">
        <f ca="1">SUMIFS(OFFSET('BPC Data'!$F:$F,0,Summary!H$2),'BPC Data'!$E:$E,Summary!$D396,'BPC Data'!$B:$B,Summary!$C396)</f>
        <v>0</v>
      </c>
      <c r="I396" s="17">
        <f ca="1">SUMIFS(OFFSET('BPC Data'!$F:$F,0,Summary!I$2),'BPC Data'!$E:$E,Summary!$D396,'BPC Data'!$B:$B,Summary!$C396)</f>
        <v>0</v>
      </c>
      <c r="J396" s="18">
        <f ca="1">SUMIFS(OFFSET('BPC Data'!$F:$F,0,Summary!J$2),'BPC Data'!$E:$E,Summary!$D396,'BPC Data'!$B:$B,Summary!$C396)</f>
        <v>0</v>
      </c>
      <c r="K396" s="17">
        <f ca="1">SUMIFS(OFFSET('BPC Data'!$F:$F,0,Summary!K$2),'BPC Data'!$E:$E,Summary!$D396,'BPC Data'!$B:$B,Summary!$C396)</f>
        <v>0</v>
      </c>
      <c r="L396" s="18">
        <f ca="1">SUMIFS(OFFSET('BPC Data'!$F:$F,0,Summary!L$2),'BPC Data'!$E:$E,Summary!$D396,'BPC Data'!$B:$B,Summary!$C396)</f>
        <v>0</v>
      </c>
      <c r="M396" s="17">
        <f ca="1">SUMIFS(OFFSET('BPC Data'!$F:$F,0,Summary!M$2),'BPC Data'!$E:$E,Summary!$D396,'BPC Data'!$B:$B,Summary!$C396)</f>
        <v>0</v>
      </c>
      <c r="N396" s="18">
        <f ca="1">SUMIFS(OFFSET('BPC Data'!$F:$F,0,Summary!N$2),'BPC Data'!$E:$E,Summary!$D396,'BPC Data'!$B:$B,Summary!$C396)</f>
        <v>0</v>
      </c>
      <c r="O396" s="17">
        <f ca="1">SUMIFS(OFFSET('BPC Data'!$F:$F,0,Summary!O$2),'BPC Data'!$E:$E,Summary!$D396,'BPC Data'!$B:$B,Summary!$C396)</f>
        <v>0</v>
      </c>
      <c r="P396" s="18">
        <f ca="1">SUMIFS(OFFSET('BPC Data'!$F:$F,0,Summary!P$2),'BPC Data'!$E:$E,Summary!$D396,'BPC Data'!$B:$B,Summary!$C396)</f>
        <v>0</v>
      </c>
      <c r="Q396" s="17">
        <f ca="1">SUMIFS(OFFSET('BPC Data'!$F:$F,0,Summary!Q$2),'BPC Data'!$E:$E,Summary!$D396,'BPC Data'!$B:$B,Summary!$C396)</f>
        <v>0</v>
      </c>
      <c r="R396" s="18">
        <f ca="1">SUMIFS(OFFSET('BPC Data'!$F:$F,0,Summary!R$2),'BPC Data'!$E:$E,Summary!$D396,'BPC Data'!$B:$B,Summary!$C396)</f>
        <v>0</v>
      </c>
      <c r="S396" s="64">
        <f t="shared" ca="1" si="170"/>
        <v>0</v>
      </c>
      <c r="T396" s="65"/>
      <c r="U396"/>
      <c r="V396"/>
      <c r="W396"/>
      <c r="X396"/>
      <c r="Y396"/>
      <c r="Z396"/>
      <c r="AA396"/>
      <c r="AB396"/>
    </row>
    <row r="397" spans="1:28" s="15" customFormat="1" hidden="1" outlineLevel="1" x14ac:dyDescent="0.55000000000000004">
      <c r="A397" s="15">
        <f t="shared" si="197"/>
        <v>36</v>
      </c>
      <c r="B397"/>
      <c r="C397">
        <f>$F394</f>
        <v>0</v>
      </c>
      <c r="D397" s="3" t="str">
        <f t="shared" si="172"/>
        <v>T_REVENUES - Total Tenant Revenues</v>
      </c>
      <c r="E397"/>
      <c r="F397" s="22" t="str">
        <f>_xll.EVDES(D397)</f>
        <v>#Error, no current connection.</v>
      </c>
      <c r="G397" s="17">
        <f ca="1">SUMIFS(OFFSET('BPC Data'!$F:$F,0,Summary!G$2),'BPC Data'!$E:$E,Summary!$D397,'BPC Data'!$B:$B,Summary!$C397)</f>
        <v>0</v>
      </c>
      <c r="H397" s="18">
        <f ca="1">SUMIFS(OFFSET('BPC Data'!$F:$F,0,Summary!H$2),'BPC Data'!$E:$E,Summary!$D397,'BPC Data'!$B:$B,Summary!$C397)</f>
        <v>0</v>
      </c>
      <c r="I397" s="17">
        <f ca="1">SUMIFS(OFFSET('BPC Data'!$F:$F,0,Summary!I$2),'BPC Data'!$E:$E,Summary!$D397,'BPC Data'!$B:$B,Summary!$C397)</f>
        <v>0</v>
      </c>
      <c r="J397" s="18">
        <f ca="1">SUMIFS(OFFSET('BPC Data'!$F:$F,0,Summary!J$2),'BPC Data'!$E:$E,Summary!$D397,'BPC Data'!$B:$B,Summary!$C397)</f>
        <v>0</v>
      </c>
      <c r="K397" s="17">
        <f ca="1">SUMIFS(OFFSET('BPC Data'!$F:$F,0,Summary!K$2),'BPC Data'!$E:$E,Summary!$D397,'BPC Data'!$B:$B,Summary!$C397)</f>
        <v>0</v>
      </c>
      <c r="L397" s="18">
        <f ca="1">SUMIFS(OFFSET('BPC Data'!$F:$F,0,Summary!L$2),'BPC Data'!$E:$E,Summary!$D397,'BPC Data'!$B:$B,Summary!$C397)</f>
        <v>0</v>
      </c>
      <c r="M397" s="17">
        <f ca="1">SUMIFS(OFFSET('BPC Data'!$F:$F,0,Summary!M$2),'BPC Data'!$E:$E,Summary!$D397,'BPC Data'!$B:$B,Summary!$C397)</f>
        <v>0</v>
      </c>
      <c r="N397" s="18">
        <f ca="1">SUMIFS(OFFSET('BPC Data'!$F:$F,0,Summary!N$2),'BPC Data'!$E:$E,Summary!$D397,'BPC Data'!$B:$B,Summary!$C397)</f>
        <v>0</v>
      </c>
      <c r="O397" s="17">
        <f ca="1">SUMIFS(OFFSET('BPC Data'!$F:$F,0,Summary!O$2),'BPC Data'!$E:$E,Summary!$D397,'BPC Data'!$B:$B,Summary!$C397)</f>
        <v>0</v>
      </c>
      <c r="P397" s="18">
        <f ca="1">SUMIFS(OFFSET('BPC Data'!$F:$F,0,Summary!P$2),'BPC Data'!$E:$E,Summary!$D397,'BPC Data'!$B:$B,Summary!$C397)</f>
        <v>0</v>
      </c>
      <c r="Q397" s="17">
        <f ca="1">SUMIFS(OFFSET('BPC Data'!$F:$F,0,Summary!Q$2),'BPC Data'!$E:$E,Summary!$D397,'BPC Data'!$B:$B,Summary!$C397)</f>
        <v>0</v>
      </c>
      <c r="R397" s="18">
        <f ca="1">SUMIFS(OFFSET('BPC Data'!$F:$F,0,Summary!R$2),'BPC Data'!$E:$E,Summary!$D397,'BPC Data'!$B:$B,Summary!$C397)</f>
        <v>0</v>
      </c>
      <c r="S397" s="64">
        <f t="shared" ca="1" si="170"/>
        <v>0</v>
      </c>
      <c r="T397" s="65"/>
      <c r="U397"/>
      <c r="V397"/>
      <c r="W397"/>
      <c r="X397"/>
      <c r="Y397"/>
      <c r="Z397"/>
      <c r="AA397"/>
      <c r="AB397"/>
    </row>
    <row r="398" spans="1:28" s="15" customFormat="1" hidden="1" outlineLevel="1" x14ac:dyDescent="0.55000000000000004">
      <c r="A398" s="15">
        <f t="shared" si="197"/>
        <v>36</v>
      </c>
      <c r="B398"/>
      <c r="C398">
        <f>$F394</f>
        <v>0</v>
      </c>
      <c r="D398" s="3" t="str">
        <f t="shared" si="172"/>
        <v>T_OPEX - Tenant Operating Expenses</v>
      </c>
      <c r="E398"/>
      <c r="F398" s="22" t="str">
        <f>_xll.EVDES(D398)</f>
        <v>#Error, no current connection.</v>
      </c>
      <c r="G398" s="17">
        <f ca="1">SUMIFS(OFFSET('BPC Data'!$F:$F,0,Summary!G$2),'BPC Data'!$E:$E,Summary!$D398,'BPC Data'!$B:$B,Summary!$C398)</f>
        <v>0</v>
      </c>
      <c r="H398" s="18">
        <f ca="1">SUMIFS(OFFSET('BPC Data'!$F:$F,0,Summary!H$2),'BPC Data'!$E:$E,Summary!$D398,'BPC Data'!$B:$B,Summary!$C398)</f>
        <v>0</v>
      </c>
      <c r="I398" s="17">
        <f ca="1">SUMIFS(OFFSET('BPC Data'!$F:$F,0,Summary!I$2),'BPC Data'!$E:$E,Summary!$D398,'BPC Data'!$B:$B,Summary!$C398)</f>
        <v>0</v>
      </c>
      <c r="J398" s="18">
        <f ca="1">SUMIFS(OFFSET('BPC Data'!$F:$F,0,Summary!J$2),'BPC Data'!$E:$E,Summary!$D398,'BPC Data'!$B:$B,Summary!$C398)</f>
        <v>0</v>
      </c>
      <c r="K398" s="17">
        <f ca="1">SUMIFS(OFFSET('BPC Data'!$F:$F,0,Summary!K$2),'BPC Data'!$E:$E,Summary!$D398,'BPC Data'!$B:$B,Summary!$C398)</f>
        <v>0</v>
      </c>
      <c r="L398" s="18">
        <f ca="1">SUMIFS(OFFSET('BPC Data'!$F:$F,0,Summary!L$2),'BPC Data'!$E:$E,Summary!$D398,'BPC Data'!$B:$B,Summary!$C398)</f>
        <v>0</v>
      </c>
      <c r="M398" s="17">
        <f ca="1">SUMIFS(OFFSET('BPC Data'!$F:$F,0,Summary!M$2),'BPC Data'!$E:$E,Summary!$D398,'BPC Data'!$B:$B,Summary!$C398)</f>
        <v>0</v>
      </c>
      <c r="N398" s="18">
        <f ca="1">SUMIFS(OFFSET('BPC Data'!$F:$F,0,Summary!N$2),'BPC Data'!$E:$E,Summary!$D398,'BPC Data'!$B:$B,Summary!$C398)</f>
        <v>0</v>
      </c>
      <c r="O398" s="17">
        <f ca="1">SUMIFS(OFFSET('BPC Data'!$F:$F,0,Summary!O$2),'BPC Data'!$E:$E,Summary!$D398,'BPC Data'!$B:$B,Summary!$C398)</f>
        <v>0</v>
      </c>
      <c r="P398" s="18">
        <f ca="1">SUMIFS(OFFSET('BPC Data'!$F:$F,0,Summary!P$2),'BPC Data'!$E:$E,Summary!$D398,'BPC Data'!$B:$B,Summary!$C398)</f>
        <v>0</v>
      </c>
      <c r="Q398" s="17">
        <f ca="1">SUMIFS(OFFSET('BPC Data'!$F:$F,0,Summary!Q$2),'BPC Data'!$E:$E,Summary!$D398,'BPC Data'!$B:$B,Summary!$C398)</f>
        <v>0</v>
      </c>
      <c r="R398" s="18">
        <f ca="1">SUMIFS(OFFSET('BPC Data'!$F:$F,0,Summary!R$2),'BPC Data'!$E:$E,Summary!$D398,'BPC Data'!$B:$B,Summary!$C398)</f>
        <v>0</v>
      </c>
      <c r="S398" s="64">
        <f t="shared" ca="1" si="170"/>
        <v>0</v>
      </c>
      <c r="T398" s="65"/>
      <c r="U398"/>
      <c r="V398"/>
      <c r="W398"/>
      <c r="X398"/>
      <c r="Y398"/>
      <c r="Z398"/>
      <c r="AA398"/>
      <c r="AB398"/>
    </row>
    <row r="399" spans="1:28" s="15" customFormat="1" hidden="1" outlineLevel="1" x14ac:dyDescent="0.55000000000000004">
      <c r="A399" s="15">
        <f t="shared" si="197"/>
        <v>36</v>
      </c>
      <c r="B399"/>
      <c r="C399">
        <f>$F394</f>
        <v>0</v>
      </c>
      <c r="D399" s="3" t="str">
        <f t="shared" si="172"/>
        <v>T_BAD_DEBT - Tenant Bad Debt Expense</v>
      </c>
      <c r="E399"/>
      <c r="F399" s="22" t="str">
        <f>_xll.EVDES(D399)</f>
        <v>#Error, no current connection.</v>
      </c>
      <c r="G399" s="17">
        <f ca="1">SUMIFS(OFFSET('BPC Data'!$F:$F,0,Summary!G$2),'BPC Data'!$E:$E,Summary!$D399,'BPC Data'!$B:$B,Summary!$C399)</f>
        <v>0</v>
      </c>
      <c r="H399" s="18">
        <f ca="1">SUMIFS(OFFSET('BPC Data'!$F:$F,0,Summary!H$2),'BPC Data'!$E:$E,Summary!$D399,'BPC Data'!$B:$B,Summary!$C399)</f>
        <v>0</v>
      </c>
      <c r="I399" s="17">
        <f ca="1">SUMIFS(OFFSET('BPC Data'!$F:$F,0,Summary!I$2),'BPC Data'!$E:$E,Summary!$D399,'BPC Data'!$B:$B,Summary!$C399)</f>
        <v>0</v>
      </c>
      <c r="J399" s="18">
        <f ca="1">SUMIFS(OFFSET('BPC Data'!$F:$F,0,Summary!J$2),'BPC Data'!$E:$E,Summary!$D399,'BPC Data'!$B:$B,Summary!$C399)</f>
        <v>0</v>
      </c>
      <c r="K399" s="17">
        <f ca="1">SUMIFS(OFFSET('BPC Data'!$F:$F,0,Summary!K$2),'BPC Data'!$E:$E,Summary!$D399,'BPC Data'!$B:$B,Summary!$C399)</f>
        <v>0</v>
      </c>
      <c r="L399" s="18">
        <f ca="1">SUMIFS(OFFSET('BPC Data'!$F:$F,0,Summary!L$2),'BPC Data'!$E:$E,Summary!$D399,'BPC Data'!$B:$B,Summary!$C399)</f>
        <v>0</v>
      </c>
      <c r="M399" s="17">
        <f ca="1">SUMIFS(OFFSET('BPC Data'!$F:$F,0,Summary!M$2),'BPC Data'!$E:$E,Summary!$D399,'BPC Data'!$B:$B,Summary!$C399)</f>
        <v>0</v>
      </c>
      <c r="N399" s="18">
        <f ca="1">SUMIFS(OFFSET('BPC Data'!$F:$F,0,Summary!N$2),'BPC Data'!$E:$E,Summary!$D399,'BPC Data'!$B:$B,Summary!$C399)</f>
        <v>0</v>
      </c>
      <c r="O399" s="17">
        <f ca="1">SUMIFS(OFFSET('BPC Data'!$F:$F,0,Summary!O$2),'BPC Data'!$E:$E,Summary!$D399,'BPC Data'!$B:$B,Summary!$C399)</f>
        <v>0</v>
      </c>
      <c r="P399" s="18">
        <f ca="1">SUMIFS(OFFSET('BPC Data'!$F:$F,0,Summary!P$2),'BPC Data'!$E:$E,Summary!$D399,'BPC Data'!$B:$B,Summary!$C399)</f>
        <v>0</v>
      </c>
      <c r="Q399" s="17">
        <f ca="1">SUMIFS(OFFSET('BPC Data'!$F:$F,0,Summary!Q$2),'BPC Data'!$E:$E,Summary!$D399,'BPC Data'!$B:$B,Summary!$C399)</f>
        <v>0</v>
      </c>
      <c r="R399" s="18">
        <f ca="1">SUMIFS(OFFSET('BPC Data'!$F:$F,0,Summary!R$2),'BPC Data'!$E:$E,Summary!$D399,'BPC Data'!$B:$B,Summary!$C399)</f>
        <v>0</v>
      </c>
      <c r="S399" s="64">
        <f t="shared" ca="1" si="170"/>
        <v>0</v>
      </c>
      <c r="T399" s="65"/>
      <c r="U399"/>
      <c r="V399"/>
      <c r="W399"/>
      <c r="X399"/>
      <c r="Y399"/>
      <c r="Z399"/>
      <c r="AA399"/>
      <c r="AB399"/>
    </row>
    <row r="400" spans="1:28" s="15" customFormat="1" hidden="1" outlineLevel="1" x14ac:dyDescent="0.55000000000000004">
      <c r="A400" s="15">
        <f t="shared" si="197"/>
        <v>36</v>
      </c>
      <c r="B400"/>
      <c r="C400">
        <f>$F394</f>
        <v>0</v>
      </c>
      <c r="D400" s="2" t="str">
        <f t="shared" si="172"/>
        <v>T_EBITDARM - EBITDARM</v>
      </c>
      <c r="E400"/>
      <c r="F400" s="22" t="str">
        <f>_xll.EVDES(D400)</f>
        <v>#Error, no current connection.</v>
      </c>
      <c r="G400" s="17">
        <f ca="1">SUMIFS(OFFSET('BPC Data'!$F:$F,0,Summary!G$2),'BPC Data'!$E:$E,Summary!$D400,'BPC Data'!$B:$B,Summary!$C400)</f>
        <v>0</v>
      </c>
      <c r="H400" s="18">
        <f ca="1">SUMIFS(OFFSET('BPC Data'!$F:$F,0,Summary!H$2),'BPC Data'!$E:$E,Summary!$D400,'BPC Data'!$B:$B,Summary!$C400)</f>
        <v>0</v>
      </c>
      <c r="I400" s="17">
        <f ca="1">SUMIFS(OFFSET('BPC Data'!$F:$F,0,Summary!I$2),'BPC Data'!$E:$E,Summary!$D400,'BPC Data'!$B:$B,Summary!$C400)</f>
        <v>0</v>
      </c>
      <c r="J400" s="18">
        <f ca="1">SUMIFS(OFFSET('BPC Data'!$F:$F,0,Summary!J$2),'BPC Data'!$E:$E,Summary!$D400,'BPC Data'!$B:$B,Summary!$C400)</f>
        <v>0</v>
      </c>
      <c r="K400" s="17">
        <f ca="1">SUMIFS(OFFSET('BPC Data'!$F:$F,0,Summary!K$2),'BPC Data'!$E:$E,Summary!$D400,'BPC Data'!$B:$B,Summary!$C400)</f>
        <v>0</v>
      </c>
      <c r="L400" s="18">
        <f ca="1">SUMIFS(OFFSET('BPC Data'!$F:$F,0,Summary!L$2),'BPC Data'!$E:$E,Summary!$D400,'BPC Data'!$B:$B,Summary!$C400)</f>
        <v>0</v>
      </c>
      <c r="M400" s="17">
        <f ca="1">SUMIFS(OFFSET('BPC Data'!$F:$F,0,Summary!M$2),'BPC Data'!$E:$E,Summary!$D400,'BPC Data'!$B:$B,Summary!$C400)</f>
        <v>0</v>
      </c>
      <c r="N400" s="18">
        <f ca="1">SUMIFS(OFFSET('BPC Data'!$F:$F,0,Summary!N$2),'BPC Data'!$E:$E,Summary!$D400,'BPC Data'!$B:$B,Summary!$C400)</f>
        <v>0</v>
      </c>
      <c r="O400" s="17">
        <f ca="1">SUMIFS(OFFSET('BPC Data'!$F:$F,0,Summary!O$2),'BPC Data'!$E:$E,Summary!$D400,'BPC Data'!$B:$B,Summary!$C400)</f>
        <v>0</v>
      </c>
      <c r="P400" s="18">
        <f ca="1">SUMIFS(OFFSET('BPC Data'!$F:$F,0,Summary!P$2),'BPC Data'!$E:$E,Summary!$D400,'BPC Data'!$B:$B,Summary!$C400)</f>
        <v>0</v>
      </c>
      <c r="Q400" s="17">
        <f ca="1">SUMIFS(OFFSET('BPC Data'!$F:$F,0,Summary!Q$2),'BPC Data'!$E:$E,Summary!$D400,'BPC Data'!$B:$B,Summary!$C400)</f>
        <v>0</v>
      </c>
      <c r="R400" s="18">
        <f ca="1">SUMIFS(OFFSET('BPC Data'!$F:$F,0,Summary!R$2),'BPC Data'!$E:$E,Summary!$D400,'BPC Data'!$B:$B,Summary!$C400)</f>
        <v>0</v>
      </c>
      <c r="S400" s="64">
        <f t="shared" ca="1" si="170"/>
        <v>0</v>
      </c>
      <c r="T400" s="65"/>
      <c r="U400"/>
      <c r="V400"/>
      <c r="W400"/>
      <c r="X400"/>
      <c r="Y400"/>
      <c r="Z400"/>
      <c r="AA400"/>
      <c r="AB400"/>
    </row>
    <row r="401" spans="1:28" s="15" customFormat="1" hidden="1" outlineLevel="1" x14ac:dyDescent="0.55000000000000004">
      <c r="A401" s="15">
        <f t="shared" si="197"/>
        <v>36</v>
      </c>
      <c r="B401"/>
      <c r="C401">
        <f>$F394</f>
        <v>0</v>
      </c>
      <c r="D401" s="2" t="str">
        <f t="shared" si="172"/>
        <v>T_MGMT_FEE - Tenant Management Fee - Actual</v>
      </c>
      <c r="E401"/>
      <c r="F401" s="22" t="str">
        <f>_xll.EVDES(D401)</f>
        <v>#Error, no current connection.</v>
      </c>
      <c r="G401" s="17">
        <f ca="1">SUMIFS(OFFSET('BPC Data'!$F:$F,0,Summary!G$2),'BPC Data'!$E:$E,Summary!$D401,'BPC Data'!$B:$B,Summary!$C401)</f>
        <v>0</v>
      </c>
      <c r="H401" s="18">
        <f ca="1">SUMIFS(OFFSET('BPC Data'!$F:$F,0,Summary!H$2),'BPC Data'!$E:$E,Summary!$D401,'BPC Data'!$B:$B,Summary!$C401)</f>
        <v>0</v>
      </c>
      <c r="I401" s="17">
        <f ca="1">SUMIFS(OFFSET('BPC Data'!$F:$F,0,Summary!I$2),'BPC Data'!$E:$E,Summary!$D401,'BPC Data'!$B:$B,Summary!$C401)</f>
        <v>0</v>
      </c>
      <c r="J401" s="18">
        <f ca="1">SUMIFS(OFFSET('BPC Data'!$F:$F,0,Summary!J$2),'BPC Data'!$E:$E,Summary!$D401,'BPC Data'!$B:$B,Summary!$C401)</f>
        <v>0</v>
      </c>
      <c r="K401" s="17">
        <f ca="1">SUMIFS(OFFSET('BPC Data'!$F:$F,0,Summary!K$2),'BPC Data'!$E:$E,Summary!$D401,'BPC Data'!$B:$B,Summary!$C401)</f>
        <v>0</v>
      </c>
      <c r="L401" s="18">
        <f ca="1">SUMIFS(OFFSET('BPC Data'!$F:$F,0,Summary!L$2),'BPC Data'!$E:$E,Summary!$D401,'BPC Data'!$B:$B,Summary!$C401)</f>
        <v>0</v>
      </c>
      <c r="M401" s="17">
        <f ca="1">SUMIFS(OFFSET('BPC Data'!$F:$F,0,Summary!M$2),'BPC Data'!$E:$E,Summary!$D401,'BPC Data'!$B:$B,Summary!$C401)</f>
        <v>0</v>
      </c>
      <c r="N401" s="18">
        <f ca="1">SUMIFS(OFFSET('BPC Data'!$F:$F,0,Summary!N$2),'BPC Data'!$E:$E,Summary!$D401,'BPC Data'!$B:$B,Summary!$C401)</f>
        <v>0</v>
      </c>
      <c r="O401" s="17">
        <f ca="1">SUMIFS(OFFSET('BPC Data'!$F:$F,0,Summary!O$2),'BPC Data'!$E:$E,Summary!$D401,'BPC Data'!$B:$B,Summary!$C401)</f>
        <v>0</v>
      </c>
      <c r="P401" s="18">
        <f ca="1">SUMIFS(OFFSET('BPC Data'!$F:$F,0,Summary!P$2),'BPC Data'!$E:$E,Summary!$D401,'BPC Data'!$B:$B,Summary!$C401)</f>
        <v>0</v>
      </c>
      <c r="Q401" s="17">
        <f ca="1">SUMIFS(OFFSET('BPC Data'!$F:$F,0,Summary!Q$2),'BPC Data'!$E:$E,Summary!$D401,'BPC Data'!$B:$B,Summary!$C401)</f>
        <v>0</v>
      </c>
      <c r="R401" s="18">
        <f ca="1">SUMIFS(OFFSET('BPC Data'!$F:$F,0,Summary!R$2),'BPC Data'!$E:$E,Summary!$D401,'BPC Data'!$B:$B,Summary!$C401)</f>
        <v>0</v>
      </c>
      <c r="S401" s="64">
        <f t="shared" ca="1" si="170"/>
        <v>0</v>
      </c>
      <c r="T401" s="65"/>
      <c r="U401"/>
      <c r="V401"/>
      <c r="W401"/>
      <c r="X401"/>
      <c r="Y401"/>
      <c r="Z401"/>
      <c r="AA401"/>
      <c r="AB401"/>
    </row>
    <row r="402" spans="1:28" s="15" customFormat="1" hidden="1" outlineLevel="1" x14ac:dyDescent="0.55000000000000004">
      <c r="A402" s="15">
        <f t="shared" si="197"/>
        <v>36</v>
      </c>
      <c r="B402"/>
      <c r="C402">
        <f>$F394</f>
        <v>0</v>
      </c>
      <c r="D402" s="1" t="str">
        <f t="shared" si="172"/>
        <v>T_EBITDAR - EBITDAR</v>
      </c>
      <c r="E402"/>
      <c r="F402" s="22" t="str">
        <f>_xll.EVDES(D402)</f>
        <v>#Error, no current connection.</v>
      </c>
      <c r="G402" s="17">
        <f ca="1">SUMIFS(OFFSET('BPC Data'!$F:$F,0,Summary!G$2),'BPC Data'!$E:$E,Summary!$D402,'BPC Data'!$B:$B,Summary!$C402)</f>
        <v>0</v>
      </c>
      <c r="H402" s="18">
        <f ca="1">SUMIFS(OFFSET('BPC Data'!$F:$F,0,Summary!H$2),'BPC Data'!$E:$E,Summary!$D402,'BPC Data'!$B:$B,Summary!$C402)</f>
        <v>0</v>
      </c>
      <c r="I402" s="17">
        <f ca="1">SUMIFS(OFFSET('BPC Data'!$F:$F,0,Summary!I$2),'BPC Data'!$E:$E,Summary!$D402,'BPC Data'!$B:$B,Summary!$C402)</f>
        <v>0</v>
      </c>
      <c r="J402" s="18">
        <f ca="1">SUMIFS(OFFSET('BPC Data'!$F:$F,0,Summary!J$2),'BPC Data'!$E:$E,Summary!$D402,'BPC Data'!$B:$B,Summary!$C402)</f>
        <v>0</v>
      </c>
      <c r="K402" s="17">
        <f ca="1">SUMIFS(OFFSET('BPC Data'!$F:$F,0,Summary!K$2),'BPC Data'!$E:$E,Summary!$D402,'BPC Data'!$B:$B,Summary!$C402)</f>
        <v>0</v>
      </c>
      <c r="L402" s="18">
        <f ca="1">SUMIFS(OFFSET('BPC Data'!$F:$F,0,Summary!L$2),'BPC Data'!$E:$E,Summary!$D402,'BPC Data'!$B:$B,Summary!$C402)</f>
        <v>0</v>
      </c>
      <c r="M402" s="17">
        <f ca="1">SUMIFS(OFFSET('BPC Data'!$F:$F,0,Summary!M$2),'BPC Data'!$E:$E,Summary!$D402,'BPC Data'!$B:$B,Summary!$C402)</f>
        <v>0</v>
      </c>
      <c r="N402" s="18">
        <f ca="1">SUMIFS(OFFSET('BPC Data'!$F:$F,0,Summary!N$2),'BPC Data'!$E:$E,Summary!$D402,'BPC Data'!$B:$B,Summary!$C402)</f>
        <v>0</v>
      </c>
      <c r="O402" s="17">
        <f ca="1">SUMIFS(OFFSET('BPC Data'!$F:$F,0,Summary!O$2),'BPC Data'!$E:$E,Summary!$D402,'BPC Data'!$B:$B,Summary!$C402)</f>
        <v>0</v>
      </c>
      <c r="P402" s="18">
        <f ca="1">SUMIFS(OFFSET('BPC Data'!$F:$F,0,Summary!P$2),'BPC Data'!$E:$E,Summary!$D402,'BPC Data'!$B:$B,Summary!$C402)</f>
        <v>0</v>
      </c>
      <c r="Q402" s="17">
        <f ca="1">SUMIFS(OFFSET('BPC Data'!$F:$F,0,Summary!Q$2),'BPC Data'!$E:$E,Summary!$D402,'BPC Data'!$B:$B,Summary!$C402)</f>
        <v>0</v>
      </c>
      <c r="R402" s="18">
        <f ca="1">SUMIFS(OFFSET('BPC Data'!$F:$F,0,Summary!R$2),'BPC Data'!$E:$E,Summary!$D402,'BPC Data'!$B:$B,Summary!$C402)</f>
        <v>0</v>
      </c>
      <c r="S402" s="64">
        <f t="shared" ca="1" si="170"/>
        <v>0</v>
      </c>
      <c r="T402" s="65"/>
      <c r="U402"/>
      <c r="V402"/>
      <c r="W402"/>
      <c r="X402"/>
      <c r="Y402"/>
      <c r="Z402"/>
      <c r="AA402"/>
      <c r="AB402"/>
    </row>
    <row r="403" spans="1:28" s="15" customFormat="1" hidden="1" outlineLevel="1" x14ac:dyDescent="0.55000000000000004">
      <c r="A403" s="15">
        <f t="shared" si="197"/>
        <v>36</v>
      </c>
      <c r="B403"/>
      <c r="C403">
        <f>$F394</f>
        <v>0</v>
      </c>
      <c r="D403" s="1" t="str">
        <f t="shared" si="172"/>
        <v>T_RENT_EXP - Tenant Rent Expense</v>
      </c>
      <c r="E403"/>
      <c r="F403" s="22" t="str">
        <f>_xll.EVDES(D403)</f>
        <v>#Error, no current connection.</v>
      </c>
      <c r="G403" s="17">
        <f ca="1">SUMIFS(OFFSET('BPC Data'!$F:$F,0,Summary!G$2),'BPC Data'!$E:$E,Summary!$D403,'BPC Data'!$B:$B,Summary!$C403)</f>
        <v>0</v>
      </c>
      <c r="H403" s="18">
        <f ca="1">SUMIFS(OFFSET('BPC Data'!$F:$F,0,Summary!H$2),'BPC Data'!$E:$E,Summary!$D403,'BPC Data'!$B:$B,Summary!$C403)</f>
        <v>0</v>
      </c>
      <c r="I403" s="17">
        <f ca="1">SUMIFS(OFFSET('BPC Data'!$F:$F,0,Summary!I$2),'BPC Data'!$E:$E,Summary!$D403,'BPC Data'!$B:$B,Summary!$C403)</f>
        <v>0</v>
      </c>
      <c r="J403" s="18">
        <f ca="1">SUMIFS(OFFSET('BPC Data'!$F:$F,0,Summary!J$2),'BPC Data'!$E:$E,Summary!$D403,'BPC Data'!$B:$B,Summary!$C403)</f>
        <v>0</v>
      </c>
      <c r="K403" s="17">
        <f ca="1">SUMIFS(OFFSET('BPC Data'!$F:$F,0,Summary!K$2),'BPC Data'!$E:$E,Summary!$D403,'BPC Data'!$B:$B,Summary!$C403)</f>
        <v>0</v>
      </c>
      <c r="L403" s="18">
        <f ca="1">SUMIFS(OFFSET('BPC Data'!$F:$F,0,Summary!L$2),'BPC Data'!$E:$E,Summary!$D403,'BPC Data'!$B:$B,Summary!$C403)</f>
        <v>0</v>
      </c>
      <c r="M403" s="17">
        <f ca="1">SUMIFS(OFFSET('BPC Data'!$F:$F,0,Summary!M$2),'BPC Data'!$E:$E,Summary!$D403,'BPC Data'!$B:$B,Summary!$C403)</f>
        <v>0</v>
      </c>
      <c r="N403" s="18">
        <f ca="1">SUMIFS(OFFSET('BPC Data'!$F:$F,0,Summary!N$2),'BPC Data'!$E:$E,Summary!$D403,'BPC Data'!$B:$B,Summary!$C403)</f>
        <v>0</v>
      </c>
      <c r="O403" s="17">
        <f ca="1">SUMIFS(OFFSET('BPC Data'!$F:$F,0,Summary!O$2),'BPC Data'!$E:$E,Summary!$D403,'BPC Data'!$B:$B,Summary!$C403)</f>
        <v>0</v>
      </c>
      <c r="P403" s="18">
        <f ca="1">SUMIFS(OFFSET('BPC Data'!$F:$F,0,Summary!P$2),'BPC Data'!$E:$E,Summary!$D403,'BPC Data'!$B:$B,Summary!$C403)</f>
        <v>0</v>
      </c>
      <c r="Q403" s="17">
        <f ca="1">SUMIFS(OFFSET('BPC Data'!$F:$F,0,Summary!Q$2),'BPC Data'!$E:$E,Summary!$D403,'BPC Data'!$B:$B,Summary!$C403)</f>
        <v>0</v>
      </c>
      <c r="R403" s="18">
        <f ca="1">SUMIFS(OFFSET('BPC Data'!$F:$F,0,Summary!R$2),'BPC Data'!$E:$E,Summary!$D403,'BPC Data'!$B:$B,Summary!$C403)</f>
        <v>0</v>
      </c>
      <c r="S403" s="64">
        <f t="shared" ca="1" si="170"/>
        <v>0</v>
      </c>
      <c r="T403" s="65"/>
      <c r="U403"/>
      <c r="V403"/>
      <c r="W403"/>
      <c r="X403"/>
      <c r="Y403"/>
      <c r="Z403"/>
      <c r="AA403"/>
      <c r="AB403"/>
    </row>
    <row r="404" spans="1:28" s="15" customFormat="1" hidden="1" outlineLevel="1" x14ac:dyDescent="0.55000000000000004">
      <c r="A404" s="15">
        <f t="shared" si="197"/>
        <v>36</v>
      </c>
      <c r="B404"/>
      <c r="C404"/>
      <c r="D404" s="1" t="str">
        <f t="shared" si="172"/>
        <v>x</v>
      </c>
      <c r="E404"/>
      <c r="F404" s="22" t="s">
        <v>0</v>
      </c>
      <c r="G404" s="12" t="e">
        <f t="shared" ref="G404:M404" ca="1" si="198">G402/G403</f>
        <v>#DIV/0!</v>
      </c>
      <c r="H404" s="4" t="e">
        <f t="shared" ca="1" si="198"/>
        <v>#DIV/0!</v>
      </c>
      <c r="I404" s="12" t="e">
        <f t="shared" ca="1" si="198"/>
        <v>#DIV/0!</v>
      </c>
      <c r="J404" s="4" t="e">
        <f t="shared" ca="1" si="198"/>
        <v>#DIV/0!</v>
      </c>
      <c r="K404" s="12" t="e">
        <f t="shared" ca="1" si="198"/>
        <v>#DIV/0!</v>
      </c>
      <c r="L404" s="4" t="e">
        <f t="shared" ca="1" si="198"/>
        <v>#DIV/0!</v>
      </c>
      <c r="M404" s="12" t="e">
        <f t="shared" ca="1" si="198"/>
        <v>#DIV/0!</v>
      </c>
      <c r="N404" s="4" t="e">
        <f t="shared" ref="N404:O404" ca="1" si="199">N402/N403</f>
        <v>#DIV/0!</v>
      </c>
      <c r="O404" s="12" t="e">
        <f t="shared" ca="1" si="199"/>
        <v>#DIV/0!</v>
      </c>
      <c r="P404" s="4" t="e">
        <f t="shared" ref="P404:Q404" ca="1" si="200">P402/P403</f>
        <v>#DIV/0!</v>
      </c>
      <c r="Q404" s="12" t="e">
        <f t="shared" ca="1" si="200"/>
        <v>#DIV/0!</v>
      </c>
      <c r="R404" s="4" t="e">
        <f t="shared" ref="R404" ca="1" si="201">R402/R403</f>
        <v>#DIV/0!</v>
      </c>
      <c r="S404" s="64" t="e">
        <f t="shared" ref="S404:S467" ca="1" si="202">SUM(G404:N404)</f>
        <v>#DIV/0!</v>
      </c>
      <c r="T404" s="65"/>
      <c r="U404"/>
      <c r="V404"/>
      <c r="W404"/>
      <c r="X404"/>
      <c r="Y404"/>
      <c r="Z404"/>
      <c r="AA404"/>
      <c r="AB404"/>
    </row>
    <row r="405" spans="1:28" s="15" customFormat="1" hidden="1" outlineLevel="1" x14ac:dyDescent="0.55000000000000004">
      <c r="A405" s="15">
        <f>IF(AND(D405&lt;&gt;"",C405=""),A404+1,A404)</f>
        <v>37</v>
      </c>
      <c r="B405" s="5"/>
      <c r="C405" s="5"/>
      <c r="D405" s="5" t="str">
        <f t="shared" si="172"/>
        <v>x</v>
      </c>
      <c r="E405" s="5"/>
      <c r="F405" s="21">
        <f>INDEX(PropertyList!$D:$D,MATCH(Summary!$A405,PropertyList!$C:$C,0))</f>
        <v>0</v>
      </c>
      <c r="G405" s="11"/>
      <c r="H405" s="5"/>
      <c r="I405" s="11"/>
      <c r="J405" s="5"/>
      <c r="K405" s="11"/>
      <c r="L405" s="5"/>
      <c r="M405" s="11"/>
      <c r="N405" s="5"/>
      <c r="O405" s="11"/>
      <c r="P405" s="5"/>
      <c r="Q405" s="11"/>
      <c r="R405" s="5"/>
      <c r="S405" s="64">
        <f t="shared" si="202"/>
        <v>0</v>
      </c>
      <c r="T405" s="65"/>
      <c r="U405"/>
      <c r="V405"/>
      <c r="W405"/>
      <c r="X405"/>
      <c r="Y405"/>
      <c r="Z405"/>
      <c r="AA405"/>
      <c r="AB405"/>
    </row>
    <row r="406" spans="1:28" s="15" customFormat="1" hidden="1" outlineLevel="1" x14ac:dyDescent="0.55000000000000004">
      <c r="A406" s="15">
        <f>IF(AND(F406&lt;&gt;"",D406=""),A405+1,A405)</f>
        <v>37</v>
      </c>
      <c r="C406">
        <f>$F405</f>
        <v>0</v>
      </c>
      <c r="D406" s="3" t="str">
        <f t="shared" ref="D406:D469" si="203">$D395</f>
        <v>PAY_PAT_DAYS - Total Payor Patient Days</v>
      </c>
      <c r="F406" s="22" t="str">
        <f>_xll.EVDES(D406)</f>
        <v>#Error, no current connection.</v>
      </c>
      <c r="G406" s="17">
        <f ca="1">SUMIFS(OFFSET('BPC Data'!$F:$F,0,Summary!G$2),'BPC Data'!$E:$E,Summary!$D406,'BPC Data'!$B:$B,Summary!$C406)</f>
        <v>0</v>
      </c>
      <c r="H406" s="18">
        <f ca="1">SUMIFS(OFFSET('BPC Data'!$F:$F,0,Summary!H$2),'BPC Data'!$E:$E,Summary!$D406,'BPC Data'!$B:$B,Summary!$C406)</f>
        <v>0</v>
      </c>
      <c r="I406" s="17">
        <f ca="1">SUMIFS(OFFSET('BPC Data'!$F:$F,0,Summary!I$2),'BPC Data'!$E:$E,Summary!$D406,'BPC Data'!$B:$B,Summary!$C406)</f>
        <v>0</v>
      </c>
      <c r="J406" s="18">
        <f ca="1">SUMIFS(OFFSET('BPC Data'!$F:$F,0,Summary!J$2),'BPC Data'!$E:$E,Summary!$D406,'BPC Data'!$B:$B,Summary!$C406)</f>
        <v>0</v>
      </c>
      <c r="K406" s="17">
        <f ca="1">SUMIFS(OFFSET('BPC Data'!$F:$F,0,Summary!K$2),'BPC Data'!$E:$E,Summary!$D406,'BPC Data'!$B:$B,Summary!$C406)</f>
        <v>0</v>
      </c>
      <c r="L406" s="18">
        <f ca="1">SUMIFS(OFFSET('BPC Data'!$F:$F,0,Summary!L$2),'BPC Data'!$E:$E,Summary!$D406,'BPC Data'!$B:$B,Summary!$C406)</f>
        <v>0</v>
      </c>
      <c r="M406" s="17">
        <f ca="1">SUMIFS(OFFSET('BPC Data'!$F:$F,0,Summary!M$2),'BPC Data'!$E:$E,Summary!$D406,'BPC Data'!$B:$B,Summary!$C406)</f>
        <v>0</v>
      </c>
      <c r="N406" s="18">
        <f ca="1">SUMIFS(OFFSET('BPC Data'!$F:$F,0,Summary!N$2),'BPC Data'!$E:$E,Summary!$D406,'BPC Data'!$B:$B,Summary!$C406)</f>
        <v>0</v>
      </c>
      <c r="O406" s="17">
        <f ca="1">SUMIFS(OFFSET('BPC Data'!$F:$F,0,Summary!O$2),'BPC Data'!$E:$E,Summary!$D406,'BPC Data'!$B:$B,Summary!$C406)</f>
        <v>0</v>
      </c>
      <c r="P406" s="18">
        <f ca="1">SUMIFS(OFFSET('BPC Data'!$F:$F,0,Summary!P$2),'BPC Data'!$E:$E,Summary!$D406,'BPC Data'!$B:$B,Summary!$C406)</f>
        <v>0</v>
      </c>
      <c r="Q406" s="17">
        <f ca="1">SUMIFS(OFFSET('BPC Data'!$F:$F,0,Summary!Q$2),'BPC Data'!$E:$E,Summary!$D406,'BPC Data'!$B:$B,Summary!$C406)</f>
        <v>0</v>
      </c>
      <c r="R406" s="18">
        <f ca="1">SUMIFS(OFFSET('BPC Data'!$F:$F,0,Summary!R$2),'BPC Data'!$E:$E,Summary!$D406,'BPC Data'!$B:$B,Summary!$C406)</f>
        <v>0</v>
      </c>
      <c r="S406" s="64">
        <f t="shared" ca="1" si="202"/>
        <v>0</v>
      </c>
      <c r="T406" s="65"/>
      <c r="U406"/>
      <c r="V406"/>
      <c r="W406"/>
      <c r="X406"/>
      <c r="Y406"/>
      <c r="Z406"/>
      <c r="AA406"/>
      <c r="AB406"/>
    </row>
    <row r="407" spans="1:28" s="15" customFormat="1" hidden="1" outlineLevel="1" x14ac:dyDescent="0.55000000000000004">
      <c r="A407" s="15">
        <f t="shared" ref="A407:A415" si="204">IF(AND(F407&lt;&gt;"",D407=""),A406+1,A406)</f>
        <v>37</v>
      </c>
      <c r="C407">
        <f>$F405</f>
        <v>0</v>
      </c>
      <c r="D407" s="3" t="str">
        <f t="shared" si="203"/>
        <v>A_BEDS_TOTAL - Total Available Beds</v>
      </c>
      <c r="F407" s="22" t="str">
        <f>_xll.EVDES(D407)</f>
        <v>#Error, no current connection.</v>
      </c>
      <c r="G407" s="17">
        <f ca="1">SUMIFS(OFFSET('BPC Data'!$F:$F,0,Summary!G$2),'BPC Data'!$E:$E,Summary!$D407,'BPC Data'!$B:$B,Summary!$C407)</f>
        <v>0</v>
      </c>
      <c r="H407" s="18">
        <f ca="1">SUMIFS(OFFSET('BPC Data'!$F:$F,0,Summary!H$2),'BPC Data'!$E:$E,Summary!$D407,'BPC Data'!$B:$B,Summary!$C407)</f>
        <v>0</v>
      </c>
      <c r="I407" s="17">
        <f ca="1">SUMIFS(OFFSET('BPC Data'!$F:$F,0,Summary!I$2),'BPC Data'!$E:$E,Summary!$D407,'BPC Data'!$B:$B,Summary!$C407)</f>
        <v>0</v>
      </c>
      <c r="J407" s="18">
        <f ca="1">SUMIFS(OFFSET('BPC Data'!$F:$F,0,Summary!J$2),'BPC Data'!$E:$E,Summary!$D407,'BPC Data'!$B:$B,Summary!$C407)</f>
        <v>0</v>
      </c>
      <c r="K407" s="17">
        <f ca="1">SUMIFS(OFFSET('BPC Data'!$F:$F,0,Summary!K$2),'BPC Data'!$E:$E,Summary!$D407,'BPC Data'!$B:$B,Summary!$C407)</f>
        <v>0</v>
      </c>
      <c r="L407" s="18">
        <f ca="1">SUMIFS(OFFSET('BPC Data'!$F:$F,0,Summary!L$2),'BPC Data'!$E:$E,Summary!$D407,'BPC Data'!$B:$B,Summary!$C407)</f>
        <v>0</v>
      </c>
      <c r="M407" s="17">
        <f ca="1">SUMIFS(OFFSET('BPC Data'!$F:$F,0,Summary!M$2),'BPC Data'!$E:$E,Summary!$D407,'BPC Data'!$B:$B,Summary!$C407)</f>
        <v>0</v>
      </c>
      <c r="N407" s="18">
        <f ca="1">SUMIFS(OFFSET('BPC Data'!$F:$F,0,Summary!N$2),'BPC Data'!$E:$E,Summary!$D407,'BPC Data'!$B:$B,Summary!$C407)</f>
        <v>0</v>
      </c>
      <c r="O407" s="17">
        <f ca="1">SUMIFS(OFFSET('BPC Data'!$F:$F,0,Summary!O$2),'BPC Data'!$E:$E,Summary!$D407,'BPC Data'!$B:$B,Summary!$C407)</f>
        <v>0</v>
      </c>
      <c r="P407" s="18">
        <f ca="1">SUMIFS(OFFSET('BPC Data'!$F:$F,0,Summary!P$2),'BPC Data'!$E:$E,Summary!$D407,'BPC Data'!$B:$B,Summary!$C407)</f>
        <v>0</v>
      </c>
      <c r="Q407" s="17">
        <f ca="1">SUMIFS(OFFSET('BPC Data'!$F:$F,0,Summary!Q$2),'BPC Data'!$E:$E,Summary!$D407,'BPC Data'!$B:$B,Summary!$C407)</f>
        <v>0</v>
      </c>
      <c r="R407" s="18">
        <f ca="1">SUMIFS(OFFSET('BPC Data'!$F:$F,0,Summary!R$2),'BPC Data'!$E:$E,Summary!$D407,'BPC Data'!$B:$B,Summary!$C407)</f>
        <v>0</v>
      </c>
      <c r="S407" s="64">
        <f t="shared" ca="1" si="202"/>
        <v>0</v>
      </c>
      <c r="T407" s="65"/>
      <c r="U407"/>
      <c r="V407"/>
      <c r="W407"/>
      <c r="X407"/>
      <c r="Y407"/>
      <c r="Z407"/>
      <c r="AA407"/>
      <c r="AB407"/>
    </row>
    <row r="408" spans="1:28" s="15" customFormat="1" hidden="1" outlineLevel="1" x14ac:dyDescent="0.55000000000000004">
      <c r="A408" s="15">
        <f t="shared" si="204"/>
        <v>37</v>
      </c>
      <c r="B408"/>
      <c r="C408">
        <f>$F405</f>
        <v>0</v>
      </c>
      <c r="D408" s="3" t="str">
        <f t="shared" si="203"/>
        <v>T_REVENUES - Total Tenant Revenues</v>
      </c>
      <c r="E408"/>
      <c r="F408" s="22" t="str">
        <f>_xll.EVDES(D408)</f>
        <v>#Error, no current connection.</v>
      </c>
      <c r="G408" s="17">
        <f ca="1">SUMIFS(OFFSET('BPC Data'!$F:$F,0,Summary!G$2),'BPC Data'!$E:$E,Summary!$D408,'BPC Data'!$B:$B,Summary!$C408)</f>
        <v>0</v>
      </c>
      <c r="H408" s="18">
        <f ca="1">SUMIFS(OFFSET('BPC Data'!$F:$F,0,Summary!H$2),'BPC Data'!$E:$E,Summary!$D408,'BPC Data'!$B:$B,Summary!$C408)</f>
        <v>0</v>
      </c>
      <c r="I408" s="17">
        <f ca="1">SUMIFS(OFFSET('BPC Data'!$F:$F,0,Summary!I$2),'BPC Data'!$E:$E,Summary!$D408,'BPC Data'!$B:$B,Summary!$C408)</f>
        <v>0</v>
      </c>
      <c r="J408" s="18">
        <f ca="1">SUMIFS(OFFSET('BPC Data'!$F:$F,0,Summary!J$2),'BPC Data'!$E:$E,Summary!$D408,'BPC Data'!$B:$B,Summary!$C408)</f>
        <v>0</v>
      </c>
      <c r="K408" s="17">
        <f ca="1">SUMIFS(OFFSET('BPC Data'!$F:$F,0,Summary!K$2),'BPC Data'!$E:$E,Summary!$D408,'BPC Data'!$B:$B,Summary!$C408)</f>
        <v>0</v>
      </c>
      <c r="L408" s="18">
        <f ca="1">SUMIFS(OFFSET('BPC Data'!$F:$F,0,Summary!L$2),'BPC Data'!$E:$E,Summary!$D408,'BPC Data'!$B:$B,Summary!$C408)</f>
        <v>0</v>
      </c>
      <c r="M408" s="17">
        <f ca="1">SUMIFS(OFFSET('BPC Data'!$F:$F,0,Summary!M$2),'BPC Data'!$E:$E,Summary!$D408,'BPC Data'!$B:$B,Summary!$C408)</f>
        <v>0</v>
      </c>
      <c r="N408" s="18">
        <f ca="1">SUMIFS(OFFSET('BPC Data'!$F:$F,0,Summary!N$2),'BPC Data'!$E:$E,Summary!$D408,'BPC Data'!$B:$B,Summary!$C408)</f>
        <v>0</v>
      </c>
      <c r="O408" s="17">
        <f ca="1">SUMIFS(OFFSET('BPC Data'!$F:$F,0,Summary!O$2),'BPC Data'!$E:$E,Summary!$D408,'BPC Data'!$B:$B,Summary!$C408)</f>
        <v>0</v>
      </c>
      <c r="P408" s="18">
        <f ca="1">SUMIFS(OFFSET('BPC Data'!$F:$F,0,Summary!P$2),'BPC Data'!$E:$E,Summary!$D408,'BPC Data'!$B:$B,Summary!$C408)</f>
        <v>0</v>
      </c>
      <c r="Q408" s="17">
        <f ca="1">SUMIFS(OFFSET('BPC Data'!$F:$F,0,Summary!Q$2),'BPC Data'!$E:$E,Summary!$D408,'BPC Data'!$B:$B,Summary!$C408)</f>
        <v>0</v>
      </c>
      <c r="R408" s="18">
        <f ca="1">SUMIFS(OFFSET('BPC Data'!$F:$F,0,Summary!R$2),'BPC Data'!$E:$E,Summary!$D408,'BPC Data'!$B:$B,Summary!$C408)</f>
        <v>0</v>
      </c>
      <c r="S408" s="64">
        <f t="shared" ca="1" si="202"/>
        <v>0</v>
      </c>
      <c r="T408" s="65"/>
      <c r="U408"/>
      <c r="V408"/>
      <c r="W408"/>
      <c r="X408"/>
      <c r="Y408"/>
      <c r="Z408"/>
      <c r="AA408"/>
      <c r="AB408"/>
    </row>
    <row r="409" spans="1:28" s="15" customFormat="1" hidden="1" outlineLevel="1" x14ac:dyDescent="0.55000000000000004">
      <c r="A409" s="15">
        <f t="shared" si="204"/>
        <v>37</v>
      </c>
      <c r="B409"/>
      <c r="C409">
        <f>$F405</f>
        <v>0</v>
      </c>
      <c r="D409" s="3" t="str">
        <f t="shared" si="203"/>
        <v>T_OPEX - Tenant Operating Expenses</v>
      </c>
      <c r="E409"/>
      <c r="F409" s="22" t="str">
        <f>_xll.EVDES(D409)</f>
        <v>#Error, no current connection.</v>
      </c>
      <c r="G409" s="17">
        <f ca="1">SUMIFS(OFFSET('BPC Data'!$F:$F,0,Summary!G$2),'BPC Data'!$E:$E,Summary!$D409,'BPC Data'!$B:$B,Summary!$C409)</f>
        <v>0</v>
      </c>
      <c r="H409" s="18">
        <f ca="1">SUMIFS(OFFSET('BPC Data'!$F:$F,0,Summary!H$2),'BPC Data'!$E:$E,Summary!$D409,'BPC Data'!$B:$B,Summary!$C409)</f>
        <v>0</v>
      </c>
      <c r="I409" s="17">
        <f ca="1">SUMIFS(OFFSET('BPC Data'!$F:$F,0,Summary!I$2),'BPC Data'!$E:$E,Summary!$D409,'BPC Data'!$B:$B,Summary!$C409)</f>
        <v>0</v>
      </c>
      <c r="J409" s="18">
        <f ca="1">SUMIFS(OFFSET('BPC Data'!$F:$F,0,Summary!J$2),'BPC Data'!$E:$E,Summary!$D409,'BPC Data'!$B:$B,Summary!$C409)</f>
        <v>0</v>
      </c>
      <c r="K409" s="17">
        <f ca="1">SUMIFS(OFFSET('BPC Data'!$F:$F,0,Summary!K$2),'BPC Data'!$E:$E,Summary!$D409,'BPC Data'!$B:$B,Summary!$C409)</f>
        <v>0</v>
      </c>
      <c r="L409" s="18">
        <f ca="1">SUMIFS(OFFSET('BPC Data'!$F:$F,0,Summary!L$2),'BPC Data'!$E:$E,Summary!$D409,'BPC Data'!$B:$B,Summary!$C409)</f>
        <v>0</v>
      </c>
      <c r="M409" s="17">
        <f ca="1">SUMIFS(OFFSET('BPC Data'!$F:$F,0,Summary!M$2),'BPC Data'!$E:$E,Summary!$D409,'BPC Data'!$B:$B,Summary!$C409)</f>
        <v>0</v>
      </c>
      <c r="N409" s="18">
        <f ca="1">SUMIFS(OFFSET('BPC Data'!$F:$F,0,Summary!N$2),'BPC Data'!$E:$E,Summary!$D409,'BPC Data'!$B:$B,Summary!$C409)</f>
        <v>0</v>
      </c>
      <c r="O409" s="17">
        <f ca="1">SUMIFS(OFFSET('BPC Data'!$F:$F,0,Summary!O$2),'BPC Data'!$E:$E,Summary!$D409,'BPC Data'!$B:$B,Summary!$C409)</f>
        <v>0</v>
      </c>
      <c r="P409" s="18">
        <f ca="1">SUMIFS(OFFSET('BPC Data'!$F:$F,0,Summary!P$2),'BPC Data'!$E:$E,Summary!$D409,'BPC Data'!$B:$B,Summary!$C409)</f>
        <v>0</v>
      </c>
      <c r="Q409" s="17">
        <f ca="1">SUMIFS(OFFSET('BPC Data'!$F:$F,0,Summary!Q$2),'BPC Data'!$E:$E,Summary!$D409,'BPC Data'!$B:$B,Summary!$C409)</f>
        <v>0</v>
      </c>
      <c r="R409" s="18">
        <f ca="1">SUMIFS(OFFSET('BPC Data'!$F:$F,0,Summary!R$2),'BPC Data'!$E:$E,Summary!$D409,'BPC Data'!$B:$B,Summary!$C409)</f>
        <v>0</v>
      </c>
      <c r="S409" s="64">
        <f t="shared" ca="1" si="202"/>
        <v>0</v>
      </c>
      <c r="T409" s="65"/>
      <c r="U409"/>
      <c r="V409"/>
      <c r="W409"/>
      <c r="X409"/>
      <c r="Y409"/>
      <c r="Z409"/>
      <c r="AA409"/>
      <c r="AB409"/>
    </row>
    <row r="410" spans="1:28" s="15" customFormat="1" hidden="1" outlineLevel="1" x14ac:dyDescent="0.55000000000000004">
      <c r="A410" s="15">
        <f t="shared" si="204"/>
        <v>37</v>
      </c>
      <c r="B410"/>
      <c r="C410">
        <f>$F405</f>
        <v>0</v>
      </c>
      <c r="D410" s="3" t="str">
        <f t="shared" si="203"/>
        <v>T_BAD_DEBT - Tenant Bad Debt Expense</v>
      </c>
      <c r="E410"/>
      <c r="F410" s="22" t="str">
        <f>_xll.EVDES(D410)</f>
        <v>#Error, no current connection.</v>
      </c>
      <c r="G410" s="17">
        <f ca="1">SUMIFS(OFFSET('BPC Data'!$F:$F,0,Summary!G$2),'BPC Data'!$E:$E,Summary!$D410,'BPC Data'!$B:$B,Summary!$C410)</f>
        <v>0</v>
      </c>
      <c r="H410" s="18">
        <f ca="1">SUMIFS(OFFSET('BPC Data'!$F:$F,0,Summary!H$2),'BPC Data'!$E:$E,Summary!$D410,'BPC Data'!$B:$B,Summary!$C410)</f>
        <v>0</v>
      </c>
      <c r="I410" s="17">
        <f ca="1">SUMIFS(OFFSET('BPC Data'!$F:$F,0,Summary!I$2),'BPC Data'!$E:$E,Summary!$D410,'BPC Data'!$B:$B,Summary!$C410)</f>
        <v>0</v>
      </c>
      <c r="J410" s="18">
        <f ca="1">SUMIFS(OFFSET('BPC Data'!$F:$F,0,Summary!J$2),'BPC Data'!$E:$E,Summary!$D410,'BPC Data'!$B:$B,Summary!$C410)</f>
        <v>0</v>
      </c>
      <c r="K410" s="17">
        <f ca="1">SUMIFS(OFFSET('BPC Data'!$F:$F,0,Summary!K$2),'BPC Data'!$E:$E,Summary!$D410,'BPC Data'!$B:$B,Summary!$C410)</f>
        <v>0</v>
      </c>
      <c r="L410" s="18">
        <f ca="1">SUMIFS(OFFSET('BPC Data'!$F:$F,0,Summary!L$2),'BPC Data'!$E:$E,Summary!$D410,'BPC Data'!$B:$B,Summary!$C410)</f>
        <v>0</v>
      </c>
      <c r="M410" s="17">
        <f ca="1">SUMIFS(OFFSET('BPC Data'!$F:$F,0,Summary!M$2),'BPC Data'!$E:$E,Summary!$D410,'BPC Data'!$B:$B,Summary!$C410)</f>
        <v>0</v>
      </c>
      <c r="N410" s="18">
        <f ca="1">SUMIFS(OFFSET('BPC Data'!$F:$F,0,Summary!N$2),'BPC Data'!$E:$E,Summary!$D410,'BPC Data'!$B:$B,Summary!$C410)</f>
        <v>0</v>
      </c>
      <c r="O410" s="17">
        <f ca="1">SUMIFS(OFFSET('BPC Data'!$F:$F,0,Summary!O$2),'BPC Data'!$E:$E,Summary!$D410,'BPC Data'!$B:$B,Summary!$C410)</f>
        <v>0</v>
      </c>
      <c r="P410" s="18">
        <f ca="1">SUMIFS(OFFSET('BPC Data'!$F:$F,0,Summary!P$2),'BPC Data'!$E:$E,Summary!$D410,'BPC Data'!$B:$B,Summary!$C410)</f>
        <v>0</v>
      </c>
      <c r="Q410" s="17">
        <f ca="1">SUMIFS(OFFSET('BPC Data'!$F:$F,0,Summary!Q$2),'BPC Data'!$E:$E,Summary!$D410,'BPC Data'!$B:$B,Summary!$C410)</f>
        <v>0</v>
      </c>
      <c r="R410" s="18">
        <f ca="1">SUMIFS(OFFSET('BPC Data'!$F:$F,0,Summary!R$2),'BPC Data'!$E:$E,Summary!$D410,'BPC Data'!$B:$B,Summary!$C410)</f>
        <v>0</v>
      </c>
      <c r="S410" s="64">
        <f t="shared" ca="1" si="202"/>
        <v>0</v>
      </c>
      <c r="T410" s="65"/>
      <c r="U410"/>
      <c r="V410"/>
      <c r="W410"/>
      <c r="X410"/>
      <c r="Y410"/>
      <c r="Z410"/>
      <c r="AA410"/>
      <c r="AB410"/>
    </row>
    <row r="411" spans="1:28" s="15" customFormat="1" hidden="1" outlineLevel="1" x14ac:dyDescent="0.55000000000000004">
      <c r="A411" s="15">
        <f t="shared" si="204"/>
        <v>37</v>
      </c>
      <c r="B411"/>
      <c r="C411">
        <f>$F405</f>
        <v>0</v>
      </c>
      <c r="D411" s="2" t="str">
        <f t="shared" si="203"/>
        <v>T_EBITDARM - EBITDARM</v>
      </c>
      <c r="E411"/>
      <c r="F411" s="22" t="str">
        <f>_xll.EVDES(D411)</f>
        <v>#Error, no current connection.</v>
      </c>
      <c r="G411" s="17">
        <f ca="1">SUMIFS(OFFSET('BPC Data'!$F:$F,0,Summary!G$2),'BPC Data'!$E:$E,Summary!$D411,'BPC Data'!$B:$B,Summary!$C411)</f>
        <v>0</v>
      </c>
      <c r="H411" s="18">
        <f ca="1">SUMIFS(OFFSET('BPC Data'!$F:$F,0,Summary!H$2),'BPC Data'!$E:$E,Summary!$D411,'BPC Data'!$B:$B,Summary!$C411)</f>
        <v>0</v>
      </c>
      <c r="I411" s="17">
        <f ca="1">SUMIFS(OFFSET('BPC Data'!$F:$F,0,Summary!I$2),'BPC Data'!$E:$E,Summary!$D411,'BPC Data'!$B:$B,Summary!$C411)</f>
        <v>0</v>
      </c>
      <c r="J411" s="18">
        <f ca="1">SUMIFS(OFFSET('BPC Data'!$F:$F,0,Summary!J$2),'BPC Data'!$E:$E,Summary!$D411,'BPC Data'!$B:$B,Summary!$C411)</f>
        <v>0</v>
      </c>
      <c r="K411" s="17">
        <f ca="1">SUMIFS(OFFSET('BPC Data'!$F:$F,0,Summary!K$2),'BPC Data'!$E:$E,Summary!$D411,'BPC Data'!$B:$B,Summary!$C411)</f>
        <v>0</v>
      </c>
      <c r="L411" s="18">
        <f ca="1">SUMIFS(OFFSET('BPC Data'!$F:$F,0,Summary!L$2),'BPC Data'!$E:$E,Summary!$D411,'BPC Data'!$B:$B,Summary!$C411)</f>
        <v>0</v>
      </c>
      <c r="M411" s="17">
        <f ca="1">SUMIFS(OFFSET('BPC Data'!$F:$F,0,Summary!M$2),'BPC Data'!$E:$E,Summary!$D411,'BPC Data'!$B:$B,Summary!$C411)</f>
        <v>0</v>
      </c>
      <c r="N411" s="18">
        <f ca="1">SUMIFS(OFFSET('BPC Data'!$F:$F,0,Summary!N$2),'BPC Data'!$E:$E,Summary!$D411,'BPC Data'!$B:$B,Summary!$C411)</f>
        <v>0</v>
      </c>
      <c r="O411" s="17">
        <f ca="1">SUMIFS(OFFSET('BPC Data'!$F:$F,0,Summary!O$2),'BPC Data'!$E:$E,Summary!$D411,'BPC Data'!$B:$B,Summary!$C411)</f>
        <v>0</v>
      </c>
      <c r="P411" s="18">
        <f ca="1">SUMIFS(OFFSET('BPC Data'!$F:$F,0,Summary!P$2),'BPC Data'!$E:$E,Summary!$D411,'BPC Data'!$B:$B,Summary!$C411)</f>
        <v>0</v>
      </c>
      <c r="Q411" s="17">
        <f ca="1">SUMIFS(OFFSET('BPC Data'!$F:$F,0,Summary!Q$2),'BPC Data'!$E:$E,Summary!$D411,'BPC Data'!$B:$B,Summary!$C411)</f>
        <v>0</v>
      </c>
      <c r="R411" s="18">
        <f ca="1">SUMIFS(OFFSET('BPC Data'!$F:$F,0,Summary!R$2),'BPC Data'!$E:$E,Summary!$D411,'BPC Data'!$B:$B,Summary!$C411)</f>
        <v>0</v>
      </c>
      <c r="S411" s="64">
        <f t="shared" ca="1" si="202"/>
        <v>0</v>
      </c>
      <c r="T411" s="65"/>
      <c r="U411"/>
      <c r="V411"/>
      <c r="W411"/>
      <c r="X411"/>
      <c r="Y411"/>
      <c r="Z411"/>
      <c r="AA411"/>
      <c r="AB411"/>
    </row>
    <row r="412" spans="1:28" s="15" customFormat="1" hidden="1" outlineLevel="1" x14ac:dyDescent="0.55000000000000004">
      <c r="A412" s="15">
        <f t="shared" si="204"/>
        <v>37</v>
      </c>
      <c r="B412"/>
      <c r="C412">
        <f>$F405</f>
        <v>0</v>
      </c>
      <c r="D412" s="2" t="str">
        <f t="shared" si="203"/>
        <v>T_MGMT_FEE - Tenant Management Fee - Actual</v>
      </c>
      <c r="E412"/>
      <c r="F412" s="22" t="str">
        <f>_xll.EVDES(D412)</f>
        <v>#Error, no current connection.</v>
      </c>
      <c r="G412" s="17">
        <f ca="1">SUMIFS(OFFSET('BPC Data'!$F:$F,0,Summary!G$2),'BPC Data'!$E:$E,Summary!$D412,'BPC Data'!$B:$B,Summary!$C412)</f>
        <v>0</v>
      </c>
      <c r="H412" s="18">
        <f ca="1">SUMIFS(OFFSET('BPC Data'!$F:$F,0,Summary!H$2),'BPC Data'!$E:$E,Summary!$D412,'BPC Data'!$B:$B,Summary!$C412)</f>
        <v>0</v>
      </c>
      <c r="I412" s="17">
        <f ca="1">SUMIFS(OFFSET('BPC Data'!$F:$F,0,Summary!I$2),'BPC Data'!$E:$E,Summary!$D412,'BPC Data'!$B:$B,Summary!$C412)</f>
        <v>0</v>
      </c>
      <c r="J412" s="18">
        <f ca="1">SUMIFS(OFFSET('BPC Data'!$F:$F,0,Summary!J$2),'BPC Data'!$E:$E,Summary!$D412,'BPC Data'!$B:$B,Summary!$C412)</f>
        <v>0</v>
      </c>
      <c r="K412" s="17">
        <f ca="1">SUMIFS(OFFSET('BPC Data'!$F:$F,0,Summary!K$2),'BPC Data'!$E:$E,Summary!$D412,'BPC Data'!$B:$B,Summary!$C412)</f>
        <v>0</v>
      </c>
      <c r="L412" s="18">
        <f ca="1">SUMIFS(OFFSET('BPC Data'!$F:$F,0,Summary!L$2),'BPC Data'!$E:$E,Summary!$D412,'BPC Data'!$B:$B,Summary!$C412)</f>
        <v>0</v>
      </c>
      <c r="M412" s="17">
        <f ca="1">SUMIFS(OFFSET('BPC Data'!$F:$F,0,Summary!M$2),'BPC Data'!$E:$E,Summary!$D412,'BPC Data'!$B:$B,Summary!$C412)</f>
        <v>0</v>
      </c>
      <c r="N412" s="18">
        <f ca="1">SUMIFS(OFFSET('BPC Data'!$F:$F,0,Summary!N$2),'BPC Data'!$E:$E,Summary!$D412,'BPC Data'!$B:$B,Summary!$C412)</f>
        <v>0</v>
      </c>
      <c r="O412" s="17">
        <f ca="1">SUMIFS(OFFSET('BPC Data'!$F:$F,0,Summary!O$2),'BPC Data'!$E:$E,Summary!$D412,'BPC Data'!$B:$B,Summary!$C412)</f>
        <v>0</v>
      </c>
      <c r="P412" s="18">
        <f ca="1">SUMIFS(OFFSET('BPC Data'!$F:$F,0,Summary!P$2),'BPC Data'!$E:$E,Summary!$D412,'BPC Data'!$B:$B,Summary!$C412)</f>
        <v>0</v>
      </c>
      <c r="Q412" s="17">
        <f ca="1">SUMIFS(OFFSET('BPC Data'!$F:$F,0,Summary!Q$2),'BPC Data'!$E:$E,Summary!$D412,'BPC Data'!$B:$B,Summary!$C412)</f>
        <v>0</v>
      </c>
      <c r="R412" s="18">
        <f ca="1">SUMIFS(OFFSET('BPC Data'!$F:$F,0,Summary!R$2),'BPC Data'!$E:$E,Summary!$D412,'BPC Data'!$B:$B,Summary!$C412)</f>
        <v>0</v>
      </c>
      <c r="S412" s="64">
        <f t="shared" ca="1" si="202"/>
        <v>0</v>
      </c>
      <c r="T412" s="65"/>
      <c r="U412"/>
      <c r="V412"/>
      <c r="W412"/>
      <c r="X412"/>
      <c r="Y412"/>
      <c r="Z412"/>
      <c r="AA412"/>
      <c r="AB412"/>
    </row>
    <row r="413" spans="1:28" s="15" customFormat="1" hidden="1" outlineLevel="1" x14ac:dyDescent="0.55000000000000004">
      <c r="A413" s="15">
        <f t="shared" si="204"/>
        <v>37</v>
      </c>
      <c r="B413"/>
      <c r="C413">
        <f>$F405</f>
        <v>0</v>
      </c>
      <c r="D413" s="1" t="str">
        <f t="shared" si="203"/>
        <v>T_EBITDAR - EBITDAR</v>
      </c>
      <c r="E413"/>
      <c r="F413" s="22" t="str">
        <f>_xll.EVDES(D413)</f>
        <v>#Error, no current connection.</v>
      </c>
      <c r="G413" s="17">
        <f ca="1">SUMIFS(OFFSET('BPC Data'!$F:$F,0,Summary!G$2),'BPC Data'!$E:$E,Summary!$D413,'BPC Data'!$B:$B,Summary!$C413)</f>
        <v>0</v>
      </c>
      <c r="H413" s="18">
        <f ca="1">SUMIFS(OFFSET('BPC Data'!$F:$F,0,Summary!H$2),'BPC Data'!$E:$E,Summary!$D413,'BPC Data'!$B:$B,Summary!$C413)</f>
        <v>0</v>
      </c>
      <c r="I413" s="17">
        <f ca="1">SUMIFS(OFFSET('BPC Data'!$F:$F,0,Summary!I$2),'BPC Data'!$E:$E,Summary!$D413,'BPC Data'!$B:$B,Summary!$C413)</f>
        <v>0</v>
      </c>
      <c r="J413" s="18">
        <f ca="1">SUMIFS(OFFSET('BPC Data'!$F:$F,0,Summary!J$2),'BPC Data'!$E:$E,Summary!$D413,'BPC Data'!$B:$B,Summary!$C413)</f>
        <v>0</v>
      </c>
      <c r="K413" s="17">
        <f ca="1">SUMIFS(OFFSET('BPC Data'!$F:$F,0,Summary!K$2),'BPC Data'!$E:$E,Summary!$D413,'BPC Data'!$B:$B,Summary!$C413)</f>
        <v>0</v>
      </c>
      <c r="L413" s="18">
        <f ca="1">SUMIFS(OFFSET('BPC Data'!$F:$F,0,Summary!L$2),'BPC Data'!$E:$E,Summary!$D413,'BPC Data'!$B:$B,Summary!$C413)</f>
        <v>0</v>
      </c>
      <c r="M413" s="17">
        <f ca="1">SUMIFS(OFFSET('BPC Data'!$F:$F,0,Summary!M$2),'BPC Data'!$E:$E,Summary!$D413,'BPC Data'!$B:$B,Summary!$C413)</f>
        <v>0</v>
      </c>
      <c r="N413" s="18">
        <f ca="1">SUMIFS(OFFSET('BPC Data'!$F:$F,0,Summary!N$2),'BPC Data'!$E:$E,Summary!$D413,'BPC Data'!$B:$B,Summary!$C413)</f>
        <v>0</v>
      </c>
      <c r="O413" s="17">
        <f ca="1">SUMIFS(OFFSET('BPC Data'!$F:$F,0,Summary!O$2),'BPC Data'!$E:$E,Summary!$D413,'BPC Data'!$B:$B,Summary!$C413)</f>
        <v>0</v>
      </c>
      <c r="P413" s="18">
        <f ca="1">SUMIFS(OFFSET('BPC Data'!$F:$F,0,Summary!P$2),'BPC Data'!$E:$E,Summary!$D413,'BPC Data'!$B:$B,Summary!$C413)</f>
        <v>0</v>
      </c>
      <c r="Q413" s="17">
        <f ca="1">SUMIFS(OFFSET('BPC Data'!$F:$F,0,Summary!Q$2),'BPC Data'!$E:$E,Summary!$D413,'BPC Data'!$B:$B,Summary!$C413)</f>
        <v>0</v>
      </c>
      <c r="R413" s="18">
        <f ca="1">SUMIFS(OFFSET('BPC Data'!$F:$F,0,Summary!R$2),'BPC Data'!$E:$E,Summary!$D413,'BPC Data'!$B:$B,Summary!$C413)</f>
        <v>0</v>
      </c>
      <c r="S413" s="64">
        <f t="shared" ca="1" si="202"/>
        <v>0</v>
      </c>
      <c r="T413" s="65"/>
      <c r="U413"/>
      <c r="V413"/>
      <c r="W413"/>
      <c r="X413"/>
      <c r="Y413"/>
      <c r="Z413"/>
      <c r="AA413"/>
      <c r="AB413"/>
    </row>
    <row r="414" spans="1:28" s="15" customFormat="1" hidden="1" outlineLevel="1" x14ac:dyDescent="0.55000000000000004">
      <c r="A414" s="15">
        <f t="shared" si="204"/>
        <v>37</v>
      </c>
      <c r="B414"/>
      <c r="C414">
        <f>$F405</f>
        <v>0</v>
      </c>
      <c r="D414" s="1" t="str">
        <f t="shared" si="203"/>
        <v>T_RENT_EXP - Tenant Rent Expense</v>
      </c>
      <c r="E414"/>
      <c r="F414" s="22" t="str">
        <f>_xll.EVDES(D414)</f>
        <v>#Error, no current connection.</v>
      </c>
      <c r="G414" s="17">
        <f ca="1">SUMIFS(OFFSET('BPC Data'!$F:$F,0,Summary!G$2),'BPC Data'!$E:$E,Summary!$D414,'BPC Data'!$B:$B,Summary!$C414)</f>
        <v>0</v>
      </c>
      <c r="H414" s="18">
        <f ca="1">SUMIFS(OFFSET('BPC Data'!$F:$F,0,Summary!H$2),'BPC Data'!$E:$E,Summary!$D414,'BPC Data'!$B:$B,Summary!$C414)</f>
        <v>0</v>
      </c>
      <c r="I414" s="17">
        <f ca="1">SUMIFS(OFFSET('BPC Data'!$F:$F,0,Summary!I$2),'BPC Data'!$E:$E,Summary!$D414,'BPC Data'!$B:$B,Summary!$C414)</f>
        <v>0</v>
      </c>
      <c r="J414" s="18">
        <f ca="1">SUMIFS(OFFSET('BPC Data'!$F:$F,0,Summary!J$2),'BPC Data'!$E:$E,Summary!$D414,'BPC Data'!$B:$B,Summary!$C414)</f>
        <v>0</v>
      </c>
      <c r="K414" s="17">
        <f ca="1">SUMIFS(OFFSET('BPC Data'!$F:$F,0,Summary!K$2),'BPC Data'!$E:$E,Summary!$D414,'BPC Data'!$B:$B,Summary!$C414)</f>
        <v>0</v>
      </c>
      <c r="L414" s="18">
        <f ca="1">SUMIFS(OFFSET('BPC Data'!$F:$F,0,Summary!L$2),'BPC Data'!$E:$E,Summary!$D414,'BPC Data'!$B:$B,Summary!$C414)</f>
        <v>0</v>
      </c>
      <c r="M414" s="17">
        <f ca="1">SUMIFS(OFFSET('BPC Data'!$F:$F,0,Summary!M$2),'BPC Data'!$E:$E,Summary!$D414,'BPC Data'!$B:$B,Summary!$C414)</f>
        <v>0</v>
      </c>
      <c r="N414" s="18">
        <f ca="1">SUMIFS(OFFSET('BPC Data'!$F:$F,0,Summary!N$2),'BPC Data'!$E:$E,Summary!$D414,'BPC Data'!$B:$B,Summary!$C414)</f>
        <v>0</v>
      </c>
      <c r="O414" s="17">
        <f ca="1">SUMIFS(OFFSET('BPC Data'!$F:$F,0,Summary!O$2),'BPC Data'!$E:$E,Summary!$D414,'BPC Data'!$B:$B,Summary!$C414)</f>
        <v>0</v>
      </c>
      <c r="P414" s="18">
        <f ca="1">SUMIFS(OFFSET('BPC Data'!$F:$F,0,Summary!P$2),'BPC Data'!$E:$E,Summary!$D414,'BPC Data'!$B:$B,Summary!$C414)</f>
        <v>0</v>
      </c>
      <c r="Q414" s="17">
        <f ca="1">SUMIFS(OFFSET('BPC Data'!$F:$F,0,Summary!Q$2),'BPC Data'!$E:$E,Summary!$D414,'BPC Data'!$B:$B,Summary!$C414)</f>
        <v>0</v>
      </c>
      <c r="R414" s="18">
        <f ca="1">SUMIFS(OFFSET('BPC Data'!$F:$F,0,Summary!R$2),'BPC Data'!$E:$E,Summary!$D414,'BPC Data'!$B:$B,Summary!$C414)</f>
        <v>0</v>
      </c>
      <c r="S414" s="64">
        <f t="shared" ca="1" si="202"/>
        <v>0</v>
      </c>
      <c r="T414" s="65"/>
      <c r="U414"/>
      <c r="V414"/>
      <c r="W414"/>
      <c r="X414"/>
      <c r="Y414"/>
      <c r="Z414"/>
      <c r="AA414"/>
      <c r="AB414"/>
    </row>
    <row r="415" spans="1:28" s="15" customFormat="1" hidden="1" outlineLevel="1" x14ac:dyDescent="0.55000000000000004">
      <c r="A415" s="15">
        <f t="shared" si="204"/>
        <v>37</v>
      </c>
      <c r="B415"/>
      <c r="C415"/>
      <c r="D415" s="1" t="str">
        <f t="shared" si="203"/>
        <v>x</v>
      </c>
      <c r="E415"/>
      <c r="F415" s="22" t="s">
        <v>0</v>
      </c>
      <c r="G415" s="12" t="e">
        <f t="shared" ref="G415:M415" ca="1" si="205">G413/G414</f>
        <v>#DIV/0!</v>
      </c>
      <c r="H415" s="4" t="e">
        <f t="shared" ca="1" si="205"/>
        <v>#DIV/0!</v>
      </c>
      <c r="I415" s="12" t="e">
        <f t="shared" ca="1" si="205"/>
        <v>#DIV/0!</v>
      </c>
      <c r="J415" s="4" t="e">
        <f t="shared" ca="1" si="205"/>
        <v>#DIV/0!</v>
      </c>
      <c r="K415" s="12" t="e">
        <f t="shared" ca="1" si="205"/>
        <v>#DIV/0!</v>
      </c>
      <c r="L415" s="4" t="e">
        <f t="shared" ca="1" si="205"/>
        <v>#DIV/0!</v>
      </c>
      <c r="M415" s="12" t="e">
        <f t="shared" ca="1" si="205"/>
        <v>#DIV/0!</v>
      </c>
      <c r="N415" s="4" t="e">
        <f t="shared" ref="N415:O415" ca="1" si="206">N413/N414</f>
        <v>#DIV/0!</v>
      </c>
      <c r="O415" s="12" t="e">
        <f t="shared" ca="1" si="206"/>
        <v>#DIV/0!</v>
      </c>
      <c r="P415" s="4" t="e">
        <f t="shared" ref="P415:Q415" ca="1" si="207">P413/P414</f>
        <v>#DIV/0!</v>
      </c>
      <c r="Q415" s="12" t="e">
        <f t="shared" ca="1" si="207"/>
        <v>#DIV/0!</v>
      </c>
      <c r="R415" s="4" t="e">
        <f t="shared" ref="R415" ca="1" si="208">R413/R414</f>
        <v>#DIV/0!</v>
      </c>
      <c r="S415" s="64" t="e">
        <f t="shared" ca="1" si="202"/>
        <v>#DIV/0!</v>
      </c>
      <c r="T415" s="65"/>
      <c r="U415"/>
      <c r="V415"/>
      <c r="W415"/>
      <c r="X415"/>
      <c r="Y415"/>
      <c r="Z415"/>
      <c r="AA415"/>
      <c r="AB415"/>
    </row>
    <row r="416" spans="1:28" s="15" customFormat="1" hidden="1" outlineLevel="1" x14ac:dyDescent="0.55000000000000004">
      <c r="A416" s="15">
        <f>IF(AND(D416&lt;&gt;"",C416=""),A415+1,A415)</f>
        <v>38</v>
      </c>
      <c r="B416" s="5"/>
      <c r="C416" s="5"/>
      <c r="D416" s="5" t="str">
        <f t="shared" si="203"/>
        <v>x</v>
      </c>
      <c r="E416" s="5"/>
      <c r="F416" s="21">
        <f>INDEX(PropertyList!$D:$D,MATCH(Summary!$A416,PropertyList!$C:$C,0))</f>
        <v>0</v>
      </c>
      <c r="G416" s="11"/>
      <c r="H416" s="5"/>
      <c r="I416" s="11"/>
      <c r="J416" s="5"/>
      <c r="K416" s="11"/>
      <c r="L416" s="5"/>
      <c r="M416" s="11"/>
      <c r="N416" s="5"/>
      <c r="O416" s="11"/>
      <c r="P416" s="5"/>
      <c r="Q416" s="11"/>
      <c r="R416" s="5"/>
      <c r="S416" s="64">
        <f t="shared" si="202"/>
        <v>0</v>
      </c>
      <c r="T416" s="65"/>
      <c r="U416"/>
      <c r="V416"/>
      <c r="W416"/>
      <c r="X416"/>
      <c r="Y416"/>
      <c r="Z416"/>
      <c r="AA416"/>
      <c r="AB416"/>
    </row>
    <row r="417" spans="1:28" s="15" customFormat="1" hidden="1" outlineLevel="1" x14ac:dyDescent="0.55000000000000004">
      <c r="A417" s="15">
        <f>IF(AND(F417&lt;&gt;"",D417=""),A416+1,A416)</f>
        <v>38</v>
      </c>
      <c r="C417">
        <f>$F416</f>
        <v>0</v>
      </c>
      <c r="D417" s="3" t="str">
        <f t="shared" si="203"/>
        <v>PAY_PAT_DAYS - Total Payor Patient Days</v>
      </c>
      <c r="F417" s="22" t="str">
        <f>_xll.EVDES(D417)</f>
        <v>#Error, no current connection.</v>
      </c>
      <c r="G417" s="17">
        <f ca="1">SUMIFS(OFFSET('BPC Data'!$F:$F,0,Summary!G$2),'BPC Data'!$E:$E,Summary!$D417,'BPC Data'!$B:$B,Summary!$C417)</f>
        <v>0</v>
      </c>
      <c r="H417" s="18">
        <f ca="1">SUMIFS(OFFSET('BPC Data'!$F:$F,0,Summary!H$2),'BPC Data'!$E:$E,Summary!$D417,'BPC Data'!$B:$B,Summary!$C417)</f>
        <v>0</v>
      </c>
      <c r="I417" s="17">
        <f ca="1">SUMIFS(OFFSET('BPC Data'!$F:$F,0,Summary!I$2),'BPC Data'!$E:$E,Summary!$D417,'BPC Data'!$B:$B,Summary!$C417)</f>
        <v>0</v>
      </c>
      <c r="J417" s="18">
        <f ca="1">SUMIFS(OFFSET('BPC Data'!$F:$F,0,Summary!J$2),'BPC Data'!$E:$E,Summary!$D417,'BPC Data'!$B:$B,Summary!$C417)</f>
        <v>0</v>
      </c>
      <c r="K417" s="17">
        <f ca="1">SUMIFS(OFFSET('BPC Data'!$F:$F,0,Summary!K$2),'BPC Data'!$E:$E,Summary!$D417,'BPC Data'!$B:$B,Summary!$C417)</f>
        <v>0</v>
      </c>
      <c r="L417" s="18">
        <f ca="1">SUMIFS(OFFSET('BPC Data'!$F:$F,0,Summary!L$2),'BPC Data'!$E:$E,Summary!$D417,'BPC Data'!$B:$B,Summary!$C417)</f>
        <v>0</v>
      </c>
      <c r="M417" s="17">
        <f ca="1">SUMIFS(OFFSET('BPC Data'!$F:$F,0,Summary!M$2),'BPC Data'!$E:$E,Summary!$D417,'BPC Data'!$B:$B,Summary!$C417)</f>
        <v>0</v>
      </c>
      <c r="N417" s="18">
        <f ca="1">SUMIFS(OFFSET('BPC Data'!$F:$F,0,Summary!N$2),'BPC Data'!$E:$E,Summary!$D417,'BPC Data'!$B:$B,Summary!$C417)</f>
        <v>0</v>
      </c>
      <c r="O417" s="17">
        <f ca="1">SUMIFS(OFFSET('BPC Data'!$F:$F,0,Summary!O$2),'BPC Data'!$E:$E,Summary!$D417,'BPC Data'!$B:$B,Summary!$C417)</f>
        <v>0</v>
      </c>
      <c r="P417" s="18">
        <f ca="1">SUMIFS(OFFSET('BPC Data'!$F:$F,0,Summary!P$2),'BPC Data'!$E:$E,Summary!$D417,'BPC Data'!$B:$B,Summary!$C417)</f>
        <v>0</v>
      </c>
      <c r="Q417" s="17">
        <f ca="1">SUMIFS(OFFSET('BPC Data'!$F:$F,0,Summary!Q$2),'BPC Data'!$E:$E,Summary!$D417,'BPC Data'!$B:$B,Summary!$C417)</f>
        <v>0</v>
      </c>
      <c r="R417" s="18">
        <f ca="1">SUMIFS(OFFSET('BPC Data'!$F:$F,0,Summary!R$2),'BPC Data'!$E:$E,Summary!$D417,'BPC Data'!$B:$B,Summary!$C417)</f>
        <v>0</v>
      </c>
      <c r="S417" s="64">
        <f t="shared" ca="1" si="202"/>
        <v>0</v>
      </c>
      <c r="T417" s="65"/>
      <c r="U417"/>
      <c r="V417"/>
      <c r="W417"/>
      <c r="X417"/>
      <c r="Y417"/>
      <c r="Z417"/>
      <c r="AA417"/>
      <c r="AB417"/>
    </row>
    <row r="418" spans="1:28" s="15" customFormat="1" hidden="1" outlineLevel="1" x14ac:dyDescent="0.55000000000000004">
      <c r="A418" s="15">
        <f t="shared" ref="A418:A426" si="209">IF(AND(F418&lt;&gt;"",D418=""),A417+1,A417)</f>
        <v>38</v>
      </c>
      <c r="C418">
        <f>$F416</f>
        <v>0</v>
      </c>
      <c r="D418" s="3" t="str">
        <f t="shared" si="203"/>
        <v>A_BEDS_TOTAL - Total Available Beds</v>
      </c>
      <c r="F418" s="22" t="str">
        <f>_xll.EVDES(D418)</f>
        <v>#Error, no current connection.</v>
      </c>
      <c r="G418" s="17">
        <f ca="1">SUMIFS(OFFSET('BPC Data'!$F:$F,0,Summary!G$2),'BPC Data'!$E:$E,Summary!$D418,'BPC Data'!$B:$B,Summary!$C418)</f>
        <v>0</v>
      </c>
      <c r="H418" s="18">
        <f ca="1">SUMIFS(OFFSET('BPC Data'!$F:$F,0,Summary!H$2),'BPC Data'!$E:$E,Summary!$D418,'BPC Data'!$B:$B,Summary!$C418)</f>
        <v>0</v>
      </c>
      <c r="I418" s="17">
        <f ca="1">SUMIFS(OFFSET('BPC Data'!$F:$F,0,Summary!I$2),'BPC Data'!$E:$E,Summary!$D418,'BPC Data'!$B:$B,Summary!$C418)</f>
        <v>0</v>
      </c>
      <c r="J418" s="18">
        <f ca="1">SUMIFS(OFFSET('BPC Data'!$F:$F,0,Summary!J$2),'BPC Data'!$E:$E,Summary!$D418,'BPC Data'!$B:$B,Summary!$C418)</f>
        <v>0</v>
      </c>
      <c r="K418" s="17">
        <f ca="1">SUMIFS(OFFSET('BPC Data'!$F:$F,0,Summary!K$2),'BPC Data'!$E:$E,Summary!$D418,'BPC Data'!$B:$B,Summary!$C418)</f>
        <v>0</v>
      </c>
      <c r="L418" s="18">
        <f ca="1">SUMIFS(OFFSET('BPC Data'!$F:$F,0,Summary!L$2),'BPC Data'!$E:$E,Summary!$D418,'BPC Data'!$B:$B,Summary!$C418)</f>
        <v>0</v>
      </c>
      <c r="M418" s="17">
        <f ca="1">SUMIFS(OFFSET('BPC Data'!$F:$F,0,Summary!M$2),'BPC Data'!$E:$E,Summary!$D418,'BPC Data'!$B:$B,Summary!$C418)</f>
        <v>0</v>
      </c>
      <c r="N418" s="18">
        <f ca="1">SUMIFS(OFFSET('BPC Data'!$F:$F,0,Summary!N$2),'BPC Data'!$E:$E,Summary!$D418,'BPC Data'!$B:$B,Summary!$C418)</f>
        <v>0</v>
      </c>
      <c r="O418" s="17">
        <f ca="1">SUMIFS(OFFSET('BPC Data'!$F:$F,0,Summary!O$2),'BPC Data'!$E:$E,Summary!$D418,'BPC Data'!$B:$B,Summary!$C418)</f>
        <v>0</v>
      </c>
      <c r="P418" s="18">
        <f ca="1">SUMIFS(OFFSET('BPC Data'!$F:$F,0,Summary!P$2),'BPC Data'!$E:$E,Summary!$D418,'BPC Data'!$B:$B,Summary!$C418)</f>
        <v>0</v>
      </c>
      <c r="Q418" s="17">
        <f ca="1">SUMIFS(OFFSET('BPC Data'!$F:$F,0,Summary!Q$2),'BPC Data'!$E:$E,Summary!$D418,'BPC Data'!$B:$B,Summary!$C418)</f>
        <v>0</v>
      </c>
      <c r="R418" s="18">
        <f ca="1">SUMIFS(OFFSET('BPC Data'!$F:$F,0,Summary!R$2),'BPC Data'!$E:$E,Summary!$D418,'BPC Data'!$B:$B,Summary!$C418)</f>
        <v>0</v>
      </c>
      <c r="S418" s="64">
        <f t="shared" ca="1" si="202"/>
        <v>0</v>
      </c>
      <c r="T418" s="65"/>
      <c r="U418"/>
      <c r="V418"/>
      <c r="W418"/>
      <c r="X418"/>
      <c r="Y418"/>
      <c r="Z418"/>
      <c r="AA418"/>
      <c r="AB418"/>
    </row>
    <row r="419" spans="1:28" s="15" customFormat="1" hidden="1" outlineLevel="1" x14ac:dyDescent="0.55000000000000004">
      <c r="A419" s="15">
        <f t="shared" si="209"/>
        <v>38</v>
      </c>
      <c r="B419"/>
      <c r="C419">
        <f>$F416</f>
        <v>0</v>
      </c>
      <c r="D419" s="3" t="str">
        <f t="shared" si="203"/>
        <v>T_REVENUES - Total Tenant Revenues</v>
      </c>
      <c r="E419"/>
      <c r="F419" s="22" t="str">
        <f>_xll.EVDES(D419)</f>
        <v>#Error, no current connection.</v>
      </c>
      <c r="G419" s="17">
        <f ca="1">SUMIFS(OFFSET('BPC Data'!$F:$F,0,Summary!G$2),'BPC Data'!$E:$E,Summary!$D419,'BPC Data'!$B:$B,Summary!$C419)</f>
        <v>0</v>
      </c>
      <c r="H419" s="18">
        <f ca="1">SUMIFS(OFFSET('BPC Data'!$F:$F,0,Summary!H$2),'BPC Data'!$E:$E,Summary!$D419,'BPC Data'!$B:$B,Summary!$C419)</f>
        <v>0</v>
      </c>
      <c r="I419" s="17">
        <f ca="1">SUMIFS(OFFSET('BPC Data'!$F:$F,0,Summary!I$2),'BPC Data'!$E:$E,Summary!$D419,'BPC Data'!$B:$B,Summary!$C419)</f>
        <v>0</v>
      </c>
      <c r="J419" s="18">
        <f ca="1">SUMIFS(OFFSET('BPC Data'!$F:$F,0,Summary!J$2),'BPC Data'!$E:$E,Summary!$D419,'BPC Data'!$B:$B,Summary!$C419)</f>
        <v>0</v>
      </c>
      <c r="K419" s="17">
        <f ca="1">SUMIFS(OFFSET('BPC Data'!$F:$F,0,Summary!K$2),'BPC Data'!$E:$E,Summary!$D419,'BPC Data'!$B:$B,Summary!$C419)</f>
        <v>0</v>
      </c>
      <c r="L419" s="18">
        <f ca="1">SUMIFS(OFFSET('BPC Data'!$F:$F,0,Summary!L$2),'BPC Data'!$E:$E,Summary!$D419,'BPC Data'!$B:$B,Summary!$C419)</f>
        <v>0</v>
      </c>
      <c r="M419" s="17">
        <f ca="1">SUMIFS(OFFSET('BPC Data'!$F:$F,0,Summary!M$2),'BPC Data'!$E:$E,Summary!$D419,'BPC Data'!$B:$B,Summary!$C419)</f>
        <v>0</v>
      </c>
      <c r="N419" s="18">
        <f ca="1">SUMIFS(OFFSET('BPC Data'!$F:$F,0,Summary!N$2),'BPC Data'!$E:$E,Summary!$D419,'BPC Data'!$B:$B,Summary!$C419)</f>
        <v>0</v>
      </c>
      <c r="O419" s="17">
        <f ca="1">SUMIFS(OFFSET('BPC Data'!$F:$F,0,Summary!O$2),'BPC Data'!$E:$E,Summary!$D419,'BPC Data'!$B:$B,Summary!$C419)</f>
        <v>0</v>
      </c>
      <c r="P419" s="18">
        <f ca="1">SUMIFS(OFFSET('BPC Data'!$F:$F,0,Summary!P$2),'BPC Data'!$E:$E,Summary!$D419,'BPC Data'!$B:$B,Summary!$C419)</f>
        <v>0</v>
      </c>
      <c r="Q419" s="17">
        <f ca="1">SUMIFS(OFFSET('BPC Data'!$F:$F,0,Summary!Q$2),'BPC Data'!$E:$E,Summary!$D419,'BPC Data'!$B:$B,Summary!$C419)</f>
        <v>0</v>
      </c>
      <c r="R419" s="18">
        <f ca="1">SUMIFS(OFFSET('BPC Data'!$F:$F,0,Summary!R$2),'BPC Data'!$E:$E,Summary!$D419,'BPC Data'!$B:$B,Summary!$C419)</f>
        <v>0</v>
      </c>
      <c r="S419" s="64">
        <f t="shared" ca="1" si="202"/>
        <v>0</v>
      </c>
      <c r="T419" s="65"/>
      <c r="U419"/>
      <c r="V419"/>
      <c r="W419"/>
      <c r="X419"/>
      <c r="Y419"/>
      <c r="Z419"/>
      <c r="AA419"/>
      <c r="AB419"/>
    </row>
    <row r="420" spans="1:28" s="15" customFormat="1" hidden="1" outlineLevel="1" x14ac:dyDescent="0.55000000000000004">
      <c r="A420" s="15">
        <f t="shared" si="209"/>
        <v>38</v>
      </c>
      <c r="B420"/>
      <c r="C420">
        <f>$F416</f>
        <v>0</v>
      </c>
      <c r="D420" s="3" t="str">
        <f t="shared" si="203"/>
        <v>T_OPEX - Tenant Operating Expenses</v>
      </c>
      <c r="E420"/>
      <c r="F420" s="22" t="str">
        <f>_xll.EVDES(D420)</f>
        <v>#Error, no current connection.</v>
      </c>
      <c r="G420" s="17">
        <f ca="1">SUMIFS(OFFSET('BPC Data'!$F:$F,0,Summary!G$2),'BPC Data'!$E:$E,Summary!$D420,'BPC Data'!$B:$B,Summary!$C420)</f>
        <v>0</v>
      </c>
      <c r="H420" s="18">
        <f ca="1">SUMIFS(OFFSET('BPC Data'!$F:$F,0,Summary!H$2),'BPC Data'!$E:$E,Summary!$D420,'BPC Data'!$B:$B,Summary!$C420)</f>
        <v>0</v>
      </c>
      <c r="I420" s="17">
        <f ca="1">SUMIFS(OFFSET('BPC Data'!$F:$F,0,Summary!I$2),'BPC Data'!$E:$E,Summary!$D420,'BPC Data'!$B:$B,Summary!$C420)</f>
        <v>0</v>
      </c>
      <c r="J420" s="18">
        <f ca="1">SUMIFS(OFFSET('BPC Data'!$F:$F,0,Summary!J$2),'BPC Data'!$E:$E,Summary!$D420,'BPC Data'!$B:$B,Summary!$C420)</f>
        <v>0</v>
      </c>
      <c r="K420" s="17">
        <f ca="1">SUMIFS(OFFSET('BPC Data'!$F:$F,0,Summary!K$2),'BPC Data'!$E:$E,Summary!$D420,'BPC Data'!$B:$B,Summary!$C420)</f>
        <v>0</v>
      </c>
      <c r="L420" s="18">
        <f ca="1">SUMIFS(OFFSET('BPC Data'!$F:$F,0,Summary!L$2),'BPC Data'!$E:$E,Summary!$D420,'BPC Data'!$B:$B,Summary!$C420)</f>
        <v>0</v>
      </c>
      <c r="M420" s="17">
        <f ca="1">SUMIFS(OFFSET('BPC Data'!$F:$F,0,Summary!M$2),'BPC Data'!$E:$E,Summary!$D420,'BPC Data'!$B:$B,Summary!$C420)</f>
        <v>0</v>
      </c>
      <c r="N420" s="18">
        <f ca="1">SUMIFS(OFFSET('BPC Data'!$F:$F,0,Summary!N$2),'BPC Data'!$E:$E,Summary!$D420,'BPC Data'!$B:$B,Summary!$C420)</f>
        <v>0</v>
      </c>
      <c r="O420" s="17">
        <f ca="1">SUMIFS(OFFSET('BPC Data'!$F:$F,0,Summary!O$2),'BPC Data'!$E:$E,Summary!$D420,'BPC Data'!$B:$B,Summary!$C420)</f>
        <v>0</v>
      </c>
      <c r="P420" s="18">
        <f ca="1">SUMIFS(OFFSET('BPC Data'!$F:$F,0,Summary!P$2),'BPC Data'!$E:$E,Summary!$D420,'BPC Data'!$B:$B,Summary!$C420)</f>
        <v>0</v>
      </c>
      <c r="Q420" s="17">
        <f ca="1">SUMIFS(OFFSET('BPC Data'!$F:$F,0,Summary!Q$2),'BPC Data'!$E:$E,Summary!$D420,'BPC Data'!$B:$B,Summary!$C420)</f>
        <v>0</v>
      </c>
      <c r="R420" s="18">
        <f ca="1">SUMIFS(OFFSET('BPC Data'!$F:$F,0,Summary!R$2),'BPC Data'!$E:$E,Summary!$D420,'BPC Data'!$B:$B,Summary!$C420)</f>
        <v>0</v>
      </c>
      <c r="S420" s="64">
        <f t="shared" ca="1" si="202"/>
        <v>0</v>
      </c>
      <c r="T420" s="65"/>
      <c r="U420"/>
      <c r="V420"/>
      <c r="W420"/>
      <c r="X420"/>
      <c r="Y420"/>
      <c r="Z420"/>
      <c r="AA420"/>
      <c r="AB420"/>
    </row>
    <row r="421" spans="1:28" s="15" customFormat="1" hidden="1" outlineLevel="1" x14ac:dyDescent="0.55000000000000004">
      <c r="A421" s="15">
        <f t="shared" si="209"/>
        <v>38</v>
      </c>
      <c r="B421"/>
      <c r="C421">
        <f>$F416</f>
        <v>0</v>
      </c>
      <c r="D421" s="3" t="str">
        <f t="shared" si="203"/>
        <v>T_BAD_DEBT - Tenant Bad Debt Expense</v>
      </c>
      <c r="E421"/>
      <c r="F421" s="22" t="str">
        <f>_xll.EVDES(D421)</f>
        <v>#Error, no current connection.</v>
      </c>
      <c r="G421" s="17">
        <f ca="1">SUMIFS(OFFSET('BPC Data'!$F:$F,0,Summary!G$2),'BPC Data'!$E:$E,Summary!$D421,'BPC Data'!$B:$B,Summary!$C421)</f>
        <v>0</v>
      </c>
      <c r="H421" s="18">
        <f ca="1">SUMIFS(OFFSET('BPC Data'!$F:$F,0,Summary!H$2),'BPC Data'!$E:$E,Summary!$D421,'BPC Data'!$B:$B,Summary!$C421)</f>
        <v>0</v>
      </c>
      <c r="I421" s="17">
        <f ca="1">SUMIFS(OFFSET('BPC Data'!$F:$F,0,Summary!I$2),'BPC Data'!$E:$E,Summary!$D421,'BPC Data'!$B:$B,Summary!$C421)</f>
        <v>0</v>
      </c>
      <c r="J421" s="18">
        <f ca="1">SUMIFS(OFFSET('BPC Data'!$F:$F,0,Summary!J$2),'BPC Data'!$E:$E,Summary!$D421,'BPC Data'!$B:$B,Summary!$C421)</f>
        <v>0</v>
      </c>
      <c r="K421" s="17">
        <f ca="1">SUMIFS(OFFSET('BPC Data'!$F:$F,0,Summary!K$2),'BPC Data'!$E:$E,Summary!$D421,'BPC Data'!$B:$B,Summary!$C421)</f>
        <v>0</v>
      </c>
      <c r="L421" s="18">
        <f ca="1">SUMIFS(OFFSET('BPC Data'!$F:$F,0,Summary!L$2),'BPC Data'!$E:$E,Summary!$D421,'BPC Data'!$B:$B,Summary!$C421)</f>
        <v>0</v>
      </c>
      <c r="M421" s="17">
        <f ca="1">SUMIFS(OFFSET('BPC Data'!$F:$F,0,Summary!M$2),'BPC Data'!$E:$E,Summary!$D421,'BPC Data'!$B:$B,Summary!$C421)</f>
        <v>0</v>
      </c>
      <c r="N421" s="18">
        <f ca="1">SUMIFS(OFFSET('BPC Data'!$F:$F,0,Summary!N$2),'BPC Data'!$E:$E,Summary!$D421,'BPC Data'!$B:$B,Summary!$C421)</f>
        <v>0</v>
      </c>
      <c r="O421" s="17">
        <f ca="1">SUMIFS(OFFSET('BPC Data'!$F:$F,0,Summary!O$2),'BPC Data'!$E:$E,Summary!$D421,'BPC Data'!$B:$B,Summary!$C421)</f>
        <v>0</v>
      </c>
      <c r="P421" s="18">
        <f ca="1">SUMIFS(OFFSET('BPC Data'!$F:$F,0,Summary!P$2),'BPC Data'!$E:$E,Summary!$D421,'BPC Data'!$B:$B,Summary!$C421)</f>
        <v>0</v>
      </c>
      <c r="Q421" s="17">
        <f ca="1">SUMIFS(OFFSET('BPC Data'!$F:$F,0,Summary!Q$2),'BPC Data'!$E:$E,Summary!$D421,'BPC Data'!$B:$B,Summary!$C421)</f>
        <v>0</v>
      </c>
      <c r="R421" s="18">
        <f ca="1">SUMIFS(OFFSET('BPC Data'!$F:$F,0,Summary!R$2),'BPC Data'!$E:$E,Summary!$D421,'BPC Data'!$B:$B,Summary!$C421)</f>
        <v>0</v>
      </c>
      <c r="S421" s="64">
        <f t="shared" ca="1" si="202"/>
        <v>0</v>
      </c>
      <c r="T421" s="65"/>
      <c r="U421"/>
      <c r="V421"/>
      <c r="W421"/>
      <c r="X421"/>
      <c r="Y421"/>
      <c r="Z421"/>
      <c r="AA421"/>
      <c r="AB421"/>
    </row>
    <row r="422" spans="1:28" s="15" customFormat="1" hidden="1" outlineLevel="1" x14ac:dyDescent="0.55000000000000004">
      <c r="A422" s="15">
        <f t="shared" si="209"/>
        <v>38</v>
      </c>
      <c r="B422"/>
      <c r="C422">
        <f>$F416</f>
        <v>0</v>
      </c>
      <c r="D422" s="2" t="str">
        <f t="shared" si="203"/>
        <v>T_EBITDARM - EBITDARM</v>
      </c>
      <c r="E422"/>
      <c r="F422" s="22" t="str">
        <f>_xll.EVDES(D422)</f>
        <v>#Error, no current connection.</v>
      </c>
      <c r="G422" s="17">
        <f ca="1">SUMIFS(OFFSET('BPC Data'!$F:$F,0,Summary!G$2),'BPC Data'!$E:$E,Summary!$D422,'BPC Data'!$B:$B,Summary!$C422)</f>
        <v>0</v>
      </c>
      <c r="H422" s="18">
        <f ca="1">SUMIFS(OFFSET('BPC Data'!$F:$F,0,Summary!H$2),'BPC Data'!$E:$E,Summary!$D422,'BPC Data'!$B:$B,Summary!$C422)</f>
        <v>0</v>
      </c>
      <c r="I422" s="17">
        <f ca="1">SUMIFS(OFFSET('BPC Data'!$F:$F,0,Summary!I$2),'BPC Data'!$E:$E,Summary!$D422,'BPC Data'!$B:$B,Summary!$C422)</f>
        <v>0</v>
      </c>
      <c r="J422" s="18">
        <f ca="1">SUMIFS(OFFSET('BPC Data'!$F:$F,0,Summary!J$2),'BPC Data'!$E:$E,Summary!$D422,'BPC Data'!$B:$B,Summary!$C422)</f>
        <v>0</v>
      </c>
      <c r="K422" s="17">
        <f ca="1">SUMIFS(OFFSET('BPC Data'!$F:$F,0,Summary!K$2),'BPC Data'!$E:$E,Summary!$D422,'BPC Data'!$B:$B,Summary!$C422)</f>
        <v>0</v>
      </c>
      <c r="L422" s="18">
        <f ca="1">SUMIFS(OFFSET('BPC Data'!$F:$F,0,Summary!L$2),'BPC Data'!$E:$E,Summary!$D422,'BPC Data'!$B:$B,Summary!$C422)</f>
        <v>0</v>
      </c>
      <c r="M422" s="17">
        <f ca="1">SUMIFS(OFFSET('BPC Data'!$F:$F,0,Summary!M$2),'BPC Data'!$E:$E,Summary!$D422,'BPC Data'!$B:$B,Summary!$C422)</f>
        <v>0</v>
      </c>
      <c r="N422" s="18">
        <f ca="1">SUMIFS(OFFSET('BPC Data'!$F:$F,0,Summary!N$2),'BPC Data'!$E:$E,Summary!$D422,'BPC Data'!$B:$B,Summary!$C422)</f>
        <v>0</v>
      </c>
      <c r="O422" s="17">
        <f ca="1">SUMIFS(OFFSET('BPC Data'!$F:$F,0,Summary!O$2),'BPC Data'!$E:$E,Summary!$D422,'BPC Data'!$B:$B,Summary!$C422)</f>
        <v>0</v>
      </c>
      <c r="P422" s="18">
        <f ca="1">SUMIFS(OFFSET('BPC Data'!$F:$F,0,Summary!P$2),'BPC Data'!$E:$E,Summary!$D422,'BPC Data'!$B:$B,Summary!$C422)</f>
        <v>0</v>
      </c>
      <c r="Q422" s="17">
        <f ca="1">SUMIFS(OFFSET('BPC Data'!$F:$F,0,Summary!Q$2),'BPC Data'!$E:$E,Summary!$D422,'BPC Data'!$B:$B,Summary!$C422)</f>
        <v>0</v>
      </c>
      <c r="R422" s="18">
        <f ca="1">SUMIFS(OFFSET('BPC Data'!$F:$F,0,Summary!R$2),'BPC Data'!$E:$E,Summary!$D422,'BPC Data'!$B:$B,Summary!$C422)</f>
        <v>0</v>
      </c>
      <c r="S422" s="64">
        <f t="shared" ca="1" si="202"/>
        <v>0</v>
      </c>
      <c r="T422" s="65"/>
      <c r="U422"/>
      <c r="V422"/>
      <c r="W422"/>
      <c r="X422"/>
      <c r="Y422"/>
      <c r="Z422"/>
      <c r="AA422"/>
      <c r="AB422"/>
    </row>
    <row r="423" spans="1:28" s="15" customFormat="1" hidden="1" outlineLevel="1" x14ac:dyDescent="0.55000000000000004">
      <c r="A423" s="15">
        <f t="shared" si="209"/>
        <v>38</v>
      </c>
      <c r="B423"/>
      <c r="C423">
        <f>$F416</f>
        <v>0</v>
      </c>
      <c r="D423" s="2" t="str">
        <f t="shared" si="203"/>
        <v>T_MGMT_FEE - Tenant Management Fee - Actual</v>
      </c>
      <c r="E423"/>
      <c r="F423" s="22" t="str">
        <f>_xll.EVDES(D423)</f>
        <v>#Error, no current connection.</v>
      </c>
      <c r="G423" s="17">
        <f ca="1">SUMIFS(OFFSET('BPC Data'!$F:$F,0,Summary!G$2),'BPC Data'!$E:$E,Summary!$D423,'BPC Data'!$B:$B,Summary!$C423)</f>
        <v>0</v>
      </c>
      <c r="H423" s="18">
        <f ca="1">SUMIFS(OFFSET('BPC Data'!$F:$F,0,Summary!H$2),'BPC Data'!$E:$E,Summary!$D423,'BPC Data'!$B:$B,Summary!$C423)</f>
        <v>0</v>
      </c>
      <c r="I423" s="17">
        <f ca="1">SUMIFS(OFFSET('BPC Data'!$F:$F,0,Summary!I$2),'BPC Data'!$E:$E,Summary!$D423,'BPC Data'!$B:$B,Summary!$C423)</f>
        <v>0</v>
      </c>
      <c r="J423" s="18">
        <f ca="1">SUMIFS(OFFSET('BPC Data'!$F:$F,0,Summary!J$2),'BPC Data'!$E:$E,Summary!$D423,'BPC Data'!$B:$B,Summary!$C423)</f>
        <v>0</v>
      </c>
      <c r="K423" s="17">
        <f ca="1">SUMIFS(OFFSET('BPC Data'!$F:$F,0,Summary!K$2),'BPC Data'!$E:$E,Summary!$D423,'BPC Data'!$B:$B,Summary!$C423)</f>
        <v>0</v>
      </c>
      <c r="L423" s="18">
        <f ca="1">SUMIFS(OFFSET('BPC Data'!$F:$F,0,Summary!L$2),'BPC Data'!$E:$E,Summary!$D423,'BPC Data'!$B:$B,Summary!$C423)</f>
        <v>0</v>
      </c>
      <c r="M423" s="17">
        <f ca="1">SUMIFS(OFFSET('BPC Data'!$F:$F,0,Summary!M$2),'BPC Data'!$E:$E,Summary!$D423,'BPC Data'!$B:$B,Summary!$C423)</f>
        <v>0</v>
      </c>
      <c r="N423" s="18">
        <f ca="1">SUMIFS(OFFSET('BPC Data'!$F:$F,0,Summary!N$2),'BPC Data'!$E:$E,Summary!$D423,'BPC Data'!$B:$B,Summary!$C423)</f>
        <v>0</v>
      </c>
      <c r="O423" s="17">
        <f ca="1">SUMIFS(OFFSET('BPC Data'!$F:$F,0,Summary!O$2),'BPC Data'!$E:$E,Summary!$D423,'BPC Data'!$B:$B,Summary!$C423)</f>
        <v>0</v>
      </c>
      <c r="P423" s="18">
        <f ca="1">SUMIFS(OFFSET('BPC Data'!$F:$F,0,Summary!P$2),'BPC Data'!$E:$E,Summary!$D423,'BPC Data'!$B:$B,Summary!$C423)</f>
        <v>0</v>
      </c>
      <c r="Q423" s="17">
        <f ca="1">SUMIFS(OFFSET('BPC Data'!$F:$F,0,Summary!Q$2),'BPC Data'!$E:$E,Summary!$D423,'BPC Data'!$B:$B,Summary!$C423)</f>
        <v>0</v>
      </c>
      <c r="R423" s="18">
        <f ca="1">SUMIFS(OFFSET('BPC Data'!$F:$F,0,Summary!R$2),'BPC Data'!$E:$E,Summary!$D423,'BPC Data'!$B:$B,Summary!$C423)</f>
        <v>0</v>
      </c>
      <c r="S423" s="64">
        <f t="shared" ca="1" si="202"/>
        <v>0</v>
      </c>
      <c r="T423" s="65"/>
      <c r="U423"/>
      <c r="V423"/>
      <c r="W423"/>
      <c r="X423"/>
      <c r="Y423"/>
      <c r="Z423"/>
      <c r="AA423"/>
      <c r="AB423"/>
    </row>
    <row r="424" spans="1:28" s="15" customFormat="1" hidden="1" outlineLevel="1" x14ac:dyDescent="0.55000000000000004">
      <c r="A424" s="15">
        <f t="shared" si="209"/>
        <v>38</v>
      </c>
      <c r="B424"/>
      <c r="C424">
        <f>$F416</f>
        <v>0</v>
      </c>
      <c r="D424" s="1" t="str">
        <f t="shared" si="203"/>
        <v>T_EBITDAR - EBITDAR</v>
      </c>
      <c r="E424"/>
      <c r="F424" s="22" t="str">
        <f>_xll.EVDES(D424)</f>
        <v>#Error, no current connection.</v>
      </c>
      <c r="G424" s="17">
        <f ca="1">SUMIFS(OFFSET('BPC Data'!$F:$F,0,Summary!G$2),'BPC Data'!$E:$E,Summary!$D424,'BPC Data'!$B:$B,Summary!$C424)</f>
        <v>0</v>
      </c>
      <c r="H424" s="18">
        <f ca="1">SUMIFS(OFFSET('BPC Data'!$F:$F,0,Summary!H$2),'BPC Data'!$E:$E,Summary!$D424,'BPC Data'!$B:$B,Summary!$C424)</f>
        <v>0</v>
      </c>
      <c r="I424" s="17">
        <f ca="1">SUMIFS(OFFSET('BPC Data'!$F:$F,0,Summary!I$2),'BPC Data'!$E:$E,Summary!$D424,'BPC Data'!$B:$B,Summary!$C424)</f>
        <v>0</v>
      </c>
      <c r="J424" s="18">
        <f ca="1">SUMIFS(OFFSET('BPC Data'!$F:$F,0,Summary!J$2),'BPC Data'!$E:$E,Summary!$D424,'BPC Data'!$B:$B,Summary!$C424)</f>
        <v>0</v>
      </c>
      <c r="K424" s="17">
        <f ca="1">SUMIFS(OFFSET('BPC Data'!$F:$F,0,Summary!K$2),'BPC Data'!$E:$E,Summary!$D424,'BPC Data'!$B:$B,Summary!$C424)</f>
        <v>0</v>
      </c>
      <c r="L424" s="18">
        <f ca="1">SUMIFS(OFFSET('BPC Data'!$F:$F,0,Summary!L$2),'BPC Data'!$E:$E,Summary!$D424,'BPC Data'!$B:$B,Summary!$C424)</f>
        <v>0</v>
      </c>
      <c r="M424" s="17">
        <f ca="1">SUMIFS(OFFSET('BPC Data'!$F:$F,0,Summary!M$2),'BPC Data'!$E:$E,Summary!$D424,'BPC Data'!$B:$B,Summary!$C424)</f>
        <v>0</v>
      </c>
      <c r="N424" s="18">
        <f ca="1">SUMIFS(OFFSET('BPC Data'!$F:$F,0,Summary!N$2),'BPC Data'!$E:$E,Summary!$D424,'BPC Data'!$B:$B,Summary!$C424)</f>
        <v>0</v>
      </c>
      <c r="O424" s="17">
        <f ca="1">SUMIFS(OFFSET('BPC Data'!$F:$F,0,Summary!O$2),'BPC Data'!$E:$E,Summary!$D424,'BPC Data'!$B:$B,Summary!$C424)</f>
        <v>0</v>
      </c>
      <c r="P424" s="18">
        <f ca="1">SUMIFS(OFFSET('BPC Data'!$F:$F,0,Summary!P$2),'BPC Data'!$E:$E,Summary!$D424,'BPC Data'!$B:$B,Summary!$C424)</f>
        <v>0</v>
      </c>
      <c r="Q424" s="17">
        <f ca="1">SUMIFS(OFFSET('BPC Data'!$F:$F,0,Summary!Q$2),'BPC Data'!$E:$E,Summary!$D424,'BPC Data'!$B:$B,Summary!$C424)</f>
        <v>0</v>
      </c>
      <c r="R424" s="18">
        <f ca="1">SUMIFS(OFFSET('BPC Data'!$F:$F,0,Summary!R$2),'BPC Data'!$E:$E,Summary!$D424,'BPC Data'!$B:$B,Summary!$C424)</f>
        <v>0</v>
      </c>
      <c r="S424" s="64">
        <f t="shared" ca="1" si="202"/>
        <v>0</v>
      </c>
      <c r="T424" s="65"/>
      <c r="U424"/>
      <c r="V424"/>
      <c r="W424"/>
      <c r="X424"/>
      <c r="Y424"/>
      <c r="Z424"/>
      <c r="AA424"/>
      <c r="AB424"/>
    </row>
    <row r="425" spans="1:28" s="15" customFormat="1" hidden="1" outlineLevel="1" x14ac:dyDescent="0.55000000000000004">
      <c r="A425" s="15">
        <f t="shared" si="209"/>
        <v>38</v>
      </c>
      <c r="B425"/>
      <c r="C425">
        <f>$F416</f>
        <v>0</v>
      </c>
      <c r="D425" s="1" t="str">
        <f t="shared" si="203"/>
        <v>T_RENT_EXP - Tenant Rent Expense</v>
      </c>
      <c r="E425"/>
      <c r="F425" s="22" t="str">
        <f>_xll.EVDES(D425)</f>
        <v>#Error, no current connection.</v>
      </c>
      <c r="G425" s="17">
        <f ca="1">SUMIFS(OFFSET('BPC Data'!$F:$F,0,Summary!G$2),'BPC Data'!$E:$E,Summary!$D425,'BPC Data'!$B:$B,Summary!$C425)</f>
        <v>0</v>
      </c>
      <c r="H425" s="18">
        <f ca="1">SUMIFS(OFFSET('BPC Data'!$F:$F,0,Summary!H$2),'BPC Data'!$E:$E,Summary!$D425,'BPC Data'!$B:$B,Summary!$C425)</f>
        <v>0</v>
      </c>
      <c r="I425" s="17">
        <f ca="1">SUMIFS(OFFSET('BPC Data'!$F:$F,0,Summary!I$2),'BPC Data'!$E:$E,Summary!$D425,'BPC Data'!$B:$B,Summary!$C425)</f>
        <v>0</v>
      </c>
      <c r="J425" s="18">
        <f ca="1">SUMIFS(OFFSET('BPC Data'!$F:$F,0,Summary!J$2),'BPC Data'!$E:$E,Summary!$D425,'BPC Data'!$B:$B,Summary!$C425)</f>
        <v>0</v>
      </c>
      <c r="K425" s="17">
        <f ca="1">SUMIFS(OFFSET('BPC Data'!$F:$F,0,Summary!K$2),'BPC Data'!$E:$E,Summary!$D425,'BPC Data'!$B:$B,Summary!$C425)</f>
        <v>0</v>
      </c>
      <c r="L425" s="18">
        <f ca="1">SUMIFS(OFFSET('BPC Data'!$F:$F,0,Summary!L$2),'BPC Data'!$E:$E,Summary!$D425,'BPC Data'!$B:$B,Summary!$C425)</f>
        <v>0</v>
      </c>
      <c r="M425" s="17">
        <f ca="1">SUMIFS(OFFSET('BPC Data'!$F:$F,0,Summary!M$2),'BPC Data'!$E:$E,Summary!$D425,'BPC Data'!$B:$B,Summary!$C425)</f>
        <v>0</v>
      </c>
      <c r="N425" s="18">
        <f ca="1">SUMIFS(OFFSET('BPC Data'!$F:$F,0,Summary!N$2),'BPC Data'!$E:$E,Summary!$D425,'BPC Data'!$B:$B,Summary!$C425)</f>
        <v>0</v>
      </c>
      <c r="O425" s="17">
        <f ca="1">SUMIFS(OFFSET('BPC Data'!$F:$F,0,Summary!O$2),'BPC Data'!$E:$E,Summary!$D425,'BPC Data'!$B:$B,Summary!$C425)</f>
        <v>0</v>
      </c>
      <c r="P425" s="18">
        <f ca="1">SUMIFS(OFFSET('BPC Data'!$F:$F,0,Summary!P$2),'BPC Data'!$E:$E,Summary!$D425,'BPC Data'!$B:$B,Summary!$C425)</f>
        <v>0</v>
      </c>
      <c r="Q425" s="17">
        <f ca="1">SUMIFS(OFFSET('BPC Data'!$F:$F,0,Summary!Q$2),'BPC Data'!$E:$E,Summary!$D425,'BPC Data'!$B:$B,Summary!$C425)</f>
        <v>0</v>
      </c>
      <c r="R425" s="18">
        <f ca="1">SUMIFS(OFFSET('BPC Data'!$F:$F,0,Summary!R$2),'BPC Data'!$E:$E,Summary!$D425,'BPC Data'!$B:$B,Summary!$C425)</f>
        <v>0</v>
      </c>
      <c r="S425" s="64">
        <f t="shared" ca="1" si="202"/>
        <v>0</v>
      </c>
      <c r="T425" s="65"/>
      <c r="U425"/>
      <c r="V425"/>
      <c r="W425"/>
      <c r="X425"/>
      <c r="Y425"/>
      <c r="Z425"/>
      <c r="AA425"/>
      <c r="AB425"/>
    </row>
    <row r="426" spans="1:28" s="15" customFormat="1" hidden="1" outlineLevel="1" x14ac:dyDescent="0.55000000000000004">
      <c r="A426" s="15">
        <f t="shared" si="209"/>
        <v>38</v>
      </c>
      <c r="B426"/>
      <c r="C426"/>
      <c r="D426" s="1" t="str">
        <f t="shared" si="203"/>
        <v>x</v>
      </c>
      <c r="E426"/>
      <c r="F426" s="22" t="s">
        <v>0</v>
      </c>
      <c r="G426" s="12" t="e">
        <f t="shared" ref="G426:M426" ca="1" si="210">G424/G425</f>
        <v>#DIV/0!</v>
      </c>
      <c r="H426" s="4" t="e">
        <f t="shared" ca="1" si="210"/>
        <v>#DIV/0!</v>
      </c>
      <c r="I426" s="12" t="e">
        <f t="shared" ca="1" si="210"/>
        <v>#DIV/0!</v>
      </c>
      <c r="J426" s="4" t="e">
        <f t="shared" ca="1" si="210"/>
        <v>#DIV/0!</v>
      </c>
      <c r="K426" s="12" t="e">
        <f t="shared" ca="1" si="210"/>
        <v>#DIV/0!</v>
      </c>
      <c r="L426" s="4" t="e">
        <f t="shared" ca="1" si="210"/>
        <v>#DIV/0!</v>
      </c>
      <c r="M426" s="12" t="e">
        <f t="shared" ca="1" si="210"/>
        <v>#DIV/0!</v>
      </c>
      <c r="N426" s="4" t="e">
        <f t="shared" ref="N426:O426" ca="1" si="211">N424/N425</f>
        <v>#DIV/0!</v>
      </c>
      <c r="O426" s="12" t="e">
        <f t="shared" ca="1" si="211"/>
        <v>#DIV/0!</v>
      </c>
      <c r="P426" s="4" t="e">
        <f t="shared" ref="P426:Q426" ca="1" si="212">P424/P425</f>
        <v>#DIV/0!</v>
      </c>
      <c r="Q426" s="12" t="e">
        <f t="shared" ca="1" si="212"/>
        <v>#DIV/0!</v>
      </c>
      <c r="R426" s="4" t="e">
        <f t="shared" ref="R426" ca="1" si="213">R424/R425</f>
        <v>#DIV/0!</v>
      </c>
      <c r="S426" s="64" t="e">
        <f t="shared" ca="1" si="202"/>
        <v>#DIV/0!</v>
      </c>
      <c r="T426" s="65"/>
      <c r="U426"/>
      <c r="V426"/>
      <c r="W426"/>
      <c r="X426"/>
      <c r="Y426"/>
      <c r="Z426"/>
      <c r="AA426"/>
      <c r="AB426"/>
    </row>
    <row r="427" spans="1:28" s="15" customFormat="1" hidden="1" outlineLevel="1" x14ac:dyDescent="0.55000000000000004">
      <c r="A427" s="15">
        <f>IF(AND(D427&lt;&gt;"",C427=""),A426+1,A426)</f>
        <v>39</v>
      </c>
      <c r="B427" s="5"/>
      <c r="C427" s="5"/>
      <c r="D427" s="5" t="str">
        <f t="shared" si="203"/>
        <v>x</v>
      </c>
      <c r="E427" s="5"/>
      <c r="F427" s="21">
        <f>INDEX(PropertyList!$D:$D,MATCH(Summary!$A427,PropertyList!$C:$C,0))</f>
        <v>0</v>
      </c>
      <c r="G427" s="11"/>
      <c r="H427" s="5"/>
      <c r="I427" s="11"/>
      <c r="J427" s="5"/>
      <c r="K427" s="11"/>
      <c r="L427" s="5"/>
      <c r="M427" s="11"/>
      <c r="N427" s="5"/>
      <c r="O427" s="11"/>
      <c r="P427" s="5"/>
      <c r="Q427" s="11"/>
      <c r="R427" s="5"/>
      <c r="S427" s="64">
        <f t="shared" si="202"/>
        <v>0</v>
      </c>
      <c r="T427" s="65"/>
      <c r="U427"/>
      <c r="V427"/>
      <c r="W427"/>
      <c r="X427"/>
      <c r="Y427"/>
      <c r="Z427"/>
      <c r="AA427"/>
      <c r="AB427"/>
    </row>
    <row r="428" spans="1:28" s="15" customFormat="1" hidden="1" outlineLevel="1" x14ac:dyDescent="0.55000000000000004">
      <c r="A428" s="15">
        <f>IF(AND(F428&lt;&gt;"",D428=""),A427+1,A427)</f>
        <v>39</v>
      </c>
      <c r="C428">
        <f>$F427</f>
        <v>0</v>
      </c>
      <c r="D428" s="3" t="str">
        <f t="shared" si="203"/>
        <v>PAY_PAT_DAYS - Total Payor Patient Days</v>
      </c>
      <c r="F428" s="22" t="str">
        <f>_xll.EVDES(D428)</f>
        <v>#Error, no current connection.</v>
      </c>
      <c r="G428" s="17">
        <f ca="1">SUMIFS(OFFSET('BPC Data'!$F:$F,0,Summary!G$2),'BPC Data'!$E:$E,Summary!$D428,'BPC Data'!$B:$B,Summary!$C428)</f>
        <v>0</v>
      </c>
      <c r="H428" s="18">
        <f ca="1">SUMIFS(OFFSET('BPC Data'!$F:$F,0,Summary!H$2),'BPC Data'!$E:$E,Summary!$D428,'BPC Data'!$B:$B,Summary!$C428)</f>
        <v>0</v>
      </c>
      <c r="I428" s="17">
        <f ca="1">SUMIFS(OFFSET('BPC Data'!$F:$F,0,Summary!I$2),'BPC Data'!$E:$E,Summary!$D428,'BPC Data'!$B:$B,Summary!$C428)</f>
        <v>0</v>
      </c>
      <c r="J428" s="18">
        <f ca="1">SUMIFS(OFFSET('BPC Data'!$F:$F,0,Summary!J$2),'BPC Data'!$E:$E,Summary!$D428,'BPC Data'!$B:$B,Summary!$C428)</f>
        <v>0</v>
      </c>
      <c r="K428" s="17">
        <f ca="1">SUMIFS(OFFSET('BPC Data'!$F:$F,0,Summary!K$2),'BPC Data'!$E:$E,Summary!$D428,'BPC Data'!$B:$B,Summary!$C428)</f>
        <v>0</v>
      </c>
      <c r="L428" s="18">
        <f ca="1">SUMIFS(OFFSET('BPC Data'!$F:$F,0,Summary!L$2),'BPC Data'!$E:$E,Summary!$D428,'BPC Data'!$B:$B,Summary!$C428)</f>
        <v>0</v>
      </c>
      <c r="M428" s="17">
        <f ca="1">SUMIFS(OFFSET('BPC Data'!$F:$F,0,Summary!M$2),'BPC Data'!$E:$E,Summary!$D428,'BPC Data'!$B:$B,Summary!$C428)</f>
        <v>0</v>
      </c>
      <c r="N428" s="18">
        <f ca="1">SUMIFS(OFFSET('BPC Data'!$F:$F,0,Summary!N$2),'BPC Data'!$E:$E,Summary!$D428,'BPC Data'!$B:$B,Summary!$C428)</f>
        <v>0</v>
      </c>
      <c r="O428" s="17">
        <f ca="1">SUMIFS(OFFSET('BPC Data'!$F:$F,0,Summary!O$2),'BPC Data'!$E:$E,Summary!$D428,'BPC Data'!$B:$B,Summary!$C428)</f>
        <v>0</v>
      </c>
      <c r="P428" s="18">
        <f ca="1">SUMIFS(OFFSET('BPC Data'!$F:$F,0,Summary!P$2),'BPC Data'!$E:$E,Summary!$D428,'BPC Data'!$B:$B,Summary!$C428)</f>
        <v>0</v>
      </c>
      <c r="Q428" s="17">
        <f ca="1">SUMIFS(OFFSET('BPC Data'!$F:$F,0,Summary!Q$2),'BPC Data'!$E:$E,Summary!$D428,'BPC Data'!$B:$B,Summary!$C428)</f>
        <v>0</v>
      </c>
      <c r="R428" s="18">
        <f ca="1">SUMIFS(OFFSET('BPC Data'!$F:$F,0,Summary!R$2),'BPC Data'!$E:$E,Summary!$D428,'BPC Data'!$B:$B,Summary!$C428)</f>
        <v>0</v>
      </c>
      <c r="S428" s="64">
        <f t="shared" ca="1" si="202"/>
        <v>0</v>
      </c>
      <c r="T428" s="65"/>
      <c r="U428"/>
      <c r="V428"/>
      <c r="W428"/>
      <c r="X428"/>
      <c r="Y428"/>
      <c r="Z428"/>
      <c r="AA428"/>
      <c r="AB428"/>
    </row>
    <row r="429" spans="1:28" s="15" customFormat="1" hidden="1" outlineLevel="1" x14ac:dyDescent="0.55000000000000004">
      <c r="A429" s="15">
        <f t="shared" ref="A429:A437" si="214">IF(AND(F429&lt;&gt;"",D429=""),A428+1,A428)</f>
        <v>39</v>
      </c>
      <c r="C429">
        <f>$F427</f>
        <v>0</v>
      </c>
      <c r="D429" s="3" t="str">
        <f t="shared" si="203"/>
        <v>A_BEDS_TOTAL - Total Available Beds</v>
      </c>
      <c r="F429" s="22" t="str">
        <f>_xll.EVDES(D429)</f>
        <v>#Error, no current connection.</v>
      </c>
      <c r="G429" s="17">
        <f ca="1">SUMIFS(OFFSET('BPC Data'!$F:$F,0,Summary!G$2),'BPC Data'!$E:$E,Summary!$D429,'BPC Data'!$B:$B,Summary!$C429)</f>
        <v>0</v>
      </c>
      <c r="H429" s="18">
        <f ca="1">SUMIFS(OFFSET('BPC Data'!$F:$F,0,Summary!H$2),'BPC Data'!$E:$E,Summary!$D429,'BPC Data'!$B:$B,Summary!$C429)</f>
        <v>0</v>
      </c>
      <c r="I429" s="17">
        <f ca="1">SUMIFS(OFFSET('BPC Data'!$F:$F,0,Summary!I$2),'BPC Data'!$E:$E,Summary!$D429,'BPC Data'!$B:$B,Summary!$C429)</f>
        <v>0</v>
      </c>
      <c r="J429" s="18">
        <f ca="1">SUMIFS(OFFSET('BPC Data'!$F:$F,0,Summary!J$2),'BPC Data'!$E:$E,Summary!$D429,'BPC Data'!$B:$B,Summary!$C429)</f>
        <v>0</v>
      </c>
      <c r="K429" s="17">
        <f ca="1">SUMIFS(OFFSET('BPC Data'!$F:$F,0,Summary!K$2),'BPC Data'!$E:$E,Summary!$D429,'BPC Data'!$B:$B,Summary!$C429)</f>
        <v>0</v>
      </c>
      <c r="L429" s="18">
        <f ca="1">SUMIFS(OFFSET('BPC Data'!$F:$F,0,Summary!L$2),'BPC Data'!$E:$E,Summary!$D429,'BPC Data'!$B:$B,Summary!$C429)</f>
        <v>0</v>
      </c>
      <c r="M429" s="17">
        <f ca="1">SUMIFS(OFFSET('BPC Data'!$F:$F,0,Summary!M$2),'BPC Data'!$E:$E,Summary!$D429,'BPC Data'!$B:$B,Summary!$C429)</f>
        <v>0</v>
      </c>
      <c r="N429" s="18">
        <f ca="1">SUMIFS(OFFSET('BPC Data'!$F:$F,0,Summary!N$2),'BPC Data'!$E:$E,Summary!$D429,'BPC Data'!$B:$B,Summary!$C429)</f>
        <v>0</v>
      </c>
      <c r="O429" s="17">
        <f ca="1">SUMIFS(OFFSET('BPC Data'!$F:$F,0,Summary!O$2),'BPC Data'!$E:$E,Summary!$D429,'BPC Data'!$B:$B,Summary!$C429)</f>
        <v>0</v>
      </c>
      <c r="P429" s="18">
        <f ca="1">SUMIFS(OFFSET('BPC Data'!$F:$F,0,Summary!P$2),'BPC Data'!$E:$E,Summary!$D429,'BPC Data'!$B:$B,Summary!$C429)</f>
        <v>0</v>
      </c>
      <c r="Q429" s="17">
        <f ca="1">SUMIFS(OFFSET('BPC Data'!$F:$F,0,Summary!Q$2),'BPC Data'!$E:$E,Summary!$D429,'BPC Data'!$B:$B,Summary!$C429)</f>
        <v>0</v>
      </c>
      <c r="R429" s="18">
        <f ca="1">SUMIFS(OFFSET('BPC Data'!$F:$F,0,Summary!R$2),'BPC Data'!$E:$E,Summary!$D429,'BPC Data'!$B:$B,Summary!$C429)</f>
        <v>0</v>
      </c>
      <c r="S429" s="64">
        <f t="shared" ca="1" si="202"/>
        <v>0</v>
      </c>
      <c r="T429" s="65"/>
      <c r="U429"/>
      <c r="V429"/>
      <c r="W429"/>
      <c r="X429"/>
      <c r="Y429"/>
      <c r="Z429"/>
      <c r="AA429"/>
      <c r="AB429"/>
    </row>
    <row r="430" spans="1:28" s="15" customFormat="1" hidden="1" outlineLevel="1" x14ac:dyDescent="0.55000000000000004">
      <c r="A430" s="15">
        <f t="shared" si="214"/>
        <v>39</v>
      </c>
      <c r="B430"/>
      <c r="C430">
        <f>$F427</f>
        <v>0</v>
      </c>
      <c r="D430" s="3" t="str">
        <f t="shared" si="203"/>
        <v>T_REVENUES - Total Tenant Revenues</v>
      </c>
      <c r="E430"/>
      <c r="F430" s="22" t="str">
        <f>_xll.EVDES(D430)</f>
        <v>#Error, no current connection.</v>
      </c>
      <c r="G430" s="17">
        <f ca="1">SUMIFS(OFFSET('BPC Data'!$F:$F,0,Summary!G$2),'BPC Data'!$E:$E,Summary!$D430,'BPC Data'!$B:$B,Summary!$C430)</f>
        <v>0</v>
      </c>
      <c r="H430" s="18">
        <f ca="1">SUMIFS(OFFSET('BPC Data'!$F:$F,0,Summary!H$2),'BPC Data'!$E:$E,Summary!$D430,'BPC Data'!$B:$B,Summary!$C430)</f>
        <v>0</v>
      </c>
      <c r="I430" s="17">
        <f ca="1">SUMIFS(OFFSET('BPC Data'!$F:$F,0,Summary!I$2),'BPC Data'!$E:$E,Summary!$D430,'BPC Data'!$B:$B,Summary!$C430)</f>
        <v>0</v>
      </c>
      <c r="J430" s="18">
        <f ca="1">SUMIFS(OFFSET('BPC Data'!$F:$F,0,Summary!J$2),'BPC Data'!$E:$E,Summary!$D430,'BPC Data'!$B:$B,Summary!$C430)</f>
        <v>0</v>
      </c>
      <c r="K430" s="17">
        <f ca="1">SUMIFS(OFFSET('BPC Data'!$F:$F,0,Summary!K$2),'BPC Data'!$E:$E,Summary!$D430,'BPC Data'!$B:$B,Summary!$C430)</f>
        <v>0</v>
      </c>
      <c r="L430" s="18">
        <f ca="1">SUMIFS(OFFSET('BPC Data'!$F:$F,0,Summary!L$2),'BPC Data'!$E:$E,Summary!$D430,'BPC Data'!$B:$B,Summary!$C430)</f>
        <v>0</v>
      </c>
      <c r="M430" s="17">
        <f ca="1">SUMIFS(OFFSET('BPC Data'!$F:$F,0,Summary!M$2),'BPC Data'!$E:$E,Summary!$D430,'BPC Data'!$B:$B,Summary!$C430)</f>
        <v>0</v>
      </c>
      <c r="N430" s="18">
        <f ca="1">SUMIFS(OFFSET('BPC Data'!$F:$F,0,Summary!N$2),'BPC Data'!$E:$E,Summary!$D430,'BPC Data'!$B:$B,Summary!$C430)</f>
        <v>0</v>
      </c>
      <c r="O430" s="17">
        <f ca="1">SUMIFS(OFFSET('BPC Data'!$F:$F,0,Summary!O$2),'BPC Data'!$E:$E,Summary!$D430,'BPC Data'!$B:$B,Summary!$C430)</f>
        <v>0</v>
      </c>
      <c r="P430" s="18">
        <f ca="1">SUMIFS(OFFSET('BPC Data'!$F:$F,0,Summary!P$2),'BPC Data'!$E:$E,Summary!$D430,'BPC Data'!$B:$B,Summary!$C430)</f>
        <v>0</v>
      </c>
      <c r="Q430" s="17">
        <f ca="1">SUMIFS(OFFSET('BPC Data'!$F:$F,0,Summary!Q$2),'BPC Data'!$E:$E,Summary!$D430,'BPC Data'!$B:$B,Summary!$C430)</f>
        <v>0</v>
      </c>
      <c r="R430" s="18">
        <f ca="1">SUMIFS(OFFSET('BPC Data'!$F:$F,0,Summary!R$2),'BPC Data'!$E:$E,Summary!$D430,'BPC Data'!$B:$B,Summary!$C430)</f>
        <v>0</v>
      </c>
      <c r="S430" s="64">
        <f t="shared" ca="1" si="202"/>
        <v>0</v>
      </c>
      <c r="T430" s="65"/>
      <c r="U430"/>
      <c r="V430"/>
      <c r="W430"/>
      <c r="X430"/>
      <c r="Y430"/>
      <c r="Z430"/>
      <c r="AA430"/>
      <c r="AB430"/>
    </row>
    <row r="431" spans="1:28" s="15" customFormat="1" hidden="1" outlineLevel="1" x14ac:dyDescent="0.55000000000000004">
      <c r="A431" s="15">
        <f t="shared" si="214"/>
        <v>39</v>
      </c>
      <c r="B431"/>
      <c r="C431">
        <f>$F427</f>
        <v>0</v>
      </c>
      <c r="D431" s="3" t="str">
        <f t="shared" si="203"/>
        <v>T_OPEX - Tenant Operating Expenses</v>
      </c>
      <c r="E431"/>
      <c r="F431" s="22" t="str">
        <f>_xll.EVDES(D431)</f>
        <v>#Error, no current connection.</v>
      </c>
      <c r="G431" s="17">
        <f ca="1">SUMIFS(OFFSET('BPC Data'!$F:$F,0,Summary!G$2),'BPC Data'!$E:$E,Summary!$D431,'BPC Data'!$B:$B,Summary!$C431)</f>
        <v>0</v>
      </c>
      <c r="H431" s="18">
        <f ca="1">SUMIFS(OFFSET('BPC Data'!$F:$F,0,Summary!H$2),'BPC Data'!$E:$E,Summary!$D431,'BPC Data'!$B:$B,Summary!$C431)</f>
        <v>0</v>
      </c>
      <c r="I431" s="17">
        <f ca="1">SUMIFS(OFFSET('BPC Data'!$F:$F,0,Summary!I$2),'BPC Data'!$E:$E,Summary!$D431,'BPC Data'!$B:$B,Summary!$C431)</f>
        <v>0</v>
      </c>
      <c r="J431" s="18">
        <f ca="1">SUMIFS(OFFSET('BPC Data'!$F:$F,0,Summary!J$2),'BPC Data'!$E:$E,Summary!$D431,'BPC Data'!$B:$B,Summary!$C431)</f>
        <v>0</v>
      </c>
      <c r="K431" s="17">
        <f ca="1">SUMIFS(OFFSET('BPC Data'!$F:$F,0,Summary!K$2),'BPC Data'!$E:$E,Summary!$D431,'BPC Data'!$B:$B,Summary!$C431)</f>
        <v>0</v>
      </c>
      <c r="L431" s="18">
        <f ca="1">SUMIFS(OFFSET('BPC Data'!$F:$F,0,Summary!L$2),'BPC Data'!$E:$E,Summary!$D431,'BPC Data'!$B:$B,Summary!$C431)</f>
        <v>0</v>
      </c>
      <c r="M431" s="17">
        <f ca="1">SUMIFS(OFFSET('BPC Data'!$F:$F,0,Summary!M$2),'BPC Data'!$E:$E,Summary!$D431,'BPC Data'!$B:$B,Summary!$C431)</f>
        <v>0</v>
      </c>
      <c r="N431" s="18">
        <f ca="1">SUMIFS(OFFSET('BPC Data'!$F:$F,0,Summary!N$2),'BPC Data'!$E:$E,Summary!$D431,'BPC Data'!$B:$B,Summary!$C431)</f>
        <v>0</v>
      </c>
      <c r="O431" s="17">
        <f ca="1">SUMIFS(OFFSET('BPC Data'!$F:$F,0,Summary!O$2),'BPC Data'!$E:$E,Summary!$D431,'BPC Data'!$B:$B,Summary!$C431)</f>
        <v>0</v>
      </c>
      <c r="P431" s="18">
        <f ca="1">SUMIFS(OFFSET('BPC Data'!$F:$F,0,Summary!P$2),'BPC Data'!$E:$E,Summary!$D431,'BPC Data'!$B:$B,Summary!$C431)</f>
        <v>0</v>
      </c>
      <c r="Q431" s="17">
        <f ca="1">SUMIFS(OFFSET('BPC Data'!$F:$F,0,Summary!Q$2),'BPC Data'!$E:$E,Summary!$D431,'BPC Data'!$B:$B,Summary!$C431)</f>
        <v>0</v>
      </c>
      <c r="R431" s="18">
        <f ca="1">SUMIFS(OFFSET('BPC Data'!$F:$F,0,Summary!R$2),'BPC Data'!$E:$E,Summary!$D431,'BPC Data'!$B:$B,Summary!$C431)</f>
        <v>0</v>
      </c>
      <c r="S431" s="64">
        <f t="shared" ca="1" si="202"/>
        <v>0</v>
      </c>
      <c r="T431" s="65"/>
      <c r="U431"/>
      <c r="V431"/>
      <c r="W431"/>
      <c r="X431"/>
      <c r="Y431"/>
      <c r="Z431"/>
      <c r="AA431"/>
      <c r="AB431"/>
    </row>
    <row r="432" spans="1:28" s="15" customFormat="1" hidden="1" outlineLevel="1" x14ac:dyDescent="0.55000000000000004">
      <c r="A432" s="15">
        <f t="shared" si="214"/>
        <v>39</v>
      </c>
      <c r="B432"/>
      <c r="C432">
        <f>$F427</f>
        <v>0</v>
      </c>
      <c r="D432" s="3" t="str">
        <f t="shared" si="203"/>
        <v>T_BAD_DEBT - Tenant Bad Debt Expense</v>
      </c>
      <c r="E432"/>
      <c r="F432" s="22" t="str">
        <f>_xll.EVDES(D432)</f>
        <v>#Error, no current connection.</v>
      </c>
      <c r="G432" s="17">
        <f ca="1">SUMIFS(OFFSET('BPC Data'!$F:$F,0,Summary!G$2),'BPC Data'!$E:$E,Summary!$D432,'BPC Data'!$B:$B,Summary!$C432)</f>
        <v>0</v>
      </c>
      <c r="H432" s="18">
        <f ca="1">SUMIFS(OFFSET('BPC Data'!$F:$F,0,Summary!H$2),'BPC Data'!$E:$E,Summary!$D432,'BPC Data'!$B:$B,Summary!$C432)</f>
        <v>0</v>
      </c>
      <c r="I432" s="17">
        <f ca="1">SUMIFS(OFFSET('BPC Data'!$F:$F,0,Summary!I$2),'BPC Data'!$E:$E,Summary!$D432,'BPC Data'!$B:$B,Summary!$C432)</f>
        <v>0</v>
      </c>
      <c r="J432" s="18">
        <f ca="1">SUMIFS(OFFSET('BPC Data'!$F:$F,0,Summary!J$2),'BPC Data'!$E:$E,Summary!$D432,'BPC Data'!$B:$B,Summary!$C432)</f>
        <v>0</v>
      </c>
      <c r="K432" s="17">
        <f ca="1">SUMIFS(OFFSET('BPC Data'!$F:$F,0,Summary!K$2),'BPC Data'!$E:$E,Summary!$D432,'BPC Data'!$B:$B,Summary!$C432)</f>
        <v>0</v>
      </c>
      <c r="L432" s="18">
        <f ca="1">SUMIFS(OFFSET('BPC Data'!$F:$F,0,Summary!L$2),'BPC Data'!$E:$E,Summary!$D432,'BPC Data'!$B:$B,Summary!$C432)</f>
        <v>0</v>
      </c>
      <c r="M432" s="17">
        <f ca="1">SUMIFS(OFFSET('BPC Data'!$F:$F,0,Summary!M$2),'BPC Data'!$E:$E,Summary!$D432,'BPC Data'!$B:$B,Summary!$C432)</f>
        <v>0</v>
      </c>
      <c r="N432" s="18">
        <f ca="1">SUMIFS(OFFSET('BPC Data'!$F:$F,0,Summary!N$2),'BPC Data'!$E:$E,Summary!$D432,'BPC Data'!$B:$B,Summary!$C432)</f>
        <v>0</v>
      </c>
      <c r="O432" s="17">
        <f ca="1">SUMIFS(OFFSET('BPC Data'!$F:$F,0,Summary!O$2),'BPC Data'!$E:$E,Summary!$D432,'BPC Data'!$B:$B,Summary!$C432)</f>
        <v>0</v>
      </c>
      <c r="P432" s="18">
        <f ca="1">SUMIFS(OFFSET('BPC Data'!$F:$F,0,Summary!P$2),'BPC Data'!$E:$E,Summary!$D432,'BPC Data'!$B:$B,Summary!$C432)</f>
        <v>0</v>
      </c>
      <c r="Q432" s="17">
        <f ca="1">SUMIFS(OFFSET('BPC Data'!$F:$F,0,Summary!Q$2),'BPC Data'!$E:$E,Summary!$D432,'BPC Data'!$B:$B,Summary!$C432)</f>
        <v>0</v>
      </c>
      <c r="R432" s="18">
        <f ca="1">SUMIFS(OFFSET('BPC Data'!$F:$F,0,Summary!R$2),'BPC Data'!$E:$E,Summary!$D432,'BPC Data'!$B:$B,Summary!$C432)</f>
        <v>0</v>
      </c>
      <c r="S432" s="64">
        <f t="shared" ca="1" si="202"/>
        <v>0</v>
      </c>
      <c r="T432" s="65"/>
      <c r="U432"/>
      <c r="V432"/>
      <c r="W432"/>
      <c r="X432"/>
      <c r="Y432"/>
      <c r="Z432"/>
      <c r="AA432"/>
      <c r="AB432"/>
    </row>
    <row r="433" spans="1:28" s="15" customFormat="1" hidden="1" outlineLevel="1" x14ac:dyDescent="0.55000000000000004">
      <c r="A433" s="15">
        <f t="shared" si="214"/>
        <v>39</v>
      </c>
      <c r="B433"/>
      <c r="C433">
        <f>$F427</f>
        <v>0</v>
      </c>
      <c r="D433" s="2" t="str">
        <f t="shared" si="203"/>
        <v>T_EBITDARM - EBITDARM</v>
      </c>
      <c r="E433"/>
      <c r="F433" s="22" t="str">
        <f>_xll.EVDES(D433)</f>
        <v>#Error, no current connection.</v>
      </c>
      <c r="G433" s="17">
        <f ca="1">SUMIFS(OFFSET('BPC Data'!$F:$F,0,Summary!G$2),'BPC Data'!$E:$E,Summary!$D433,'BPC Data'!$B:$B,Summary!$C433)</f>
        <v>0</v>
      </c>
      <c r="H433" s="18">
        <f ca="1">SUMIFS(OFFSET('BPC Data'!$F:$F,0,Summary!H$2),'BPC Data'!$E:$E,Summary!$D433,'BPC Data'!$B:$B,Summary!$C433)</f>
        <v>0</v>
      </c>
      <c r="I433" s="17">
        <f ca="1">SUMIFS(OFFSET('BPC Data'!$F:$F,0,Summary!I$2),'BPC Data'!$E:$E,Summary!$D433,'BPC Data'!$B:$B,Summary!$C433)</f>
        <v>0</v>
      </c>
      <c r="J433" s="18">
        <f ca="1">SUMIFS(OFFSET('BPC Data'!$F:$F,0,Summary!J$2),'BPC Data'!$E:$E,Summary!$D433,'BPC Data'!$B:$B,Summary!$C433)</f>
        <v>0</v>
      </c>
      <c r="K433" s="17">
        <f ca="1">SUMIFS(OFFSET('BPC Data'!$F:$F,0,Summary!K$2),'BPC Data'!$E:$E,Summary!$D433,'BPC Data'!$B:$B,Summary!$C433)</f>
        <v>0</v>
      </c>
      <c r="L433" s="18">
        <f ca="1">SUMIFS(OFFSET('BPC Data'!$F:$F,0,Summary!L$2),'BPC Data'!$E:$E,Summary!$D433,'BPC Data'!$B:$B,Summary!$C433)</f>
        <v>0</v>
      </c>
      <c r="M433" s="17">
        <f ca="1">SUMIFS(OFFSET('BPC Data'!$F:$F,0,Summary!M$2),'BPC Data'!$E:$E,Summary!$D433,'BPC Data'!$B:$B,Summary!$C433)</f>
        <v>0</v>
      </c>
      <c r="N433" s="18">
        <f ca="1">SUMIFS(OFFSET('BPC Data'!$F:$F,0,Summary!N$2),'BPC Data'!$E:$E,Summary!$D433,'BPC Data'!$B:$B,Summary!$C433)</f>
        <v>0</v>
      </c>
      <c r="O433" s="17">
        <f ca="1">SUMIFS(OFFSET('BPC Data'!$F:$F,0,Summary!O$2),'BPC Data'!$E:$E,Summary!$D433,'BPC Data'!$B:$B,Summary!$C433)</f>
        <v>0</v>
      </c>
      <c r="P433" s="18">
        <f ca="1">SUMIFS(OFFSET('BPC Data'!$F:$F,0,Summary!P$2),'BPC Data'!$E:$E,Summary!$D433,'BPC Data'!$B:$B,Summary!$C433)</f>
        <v>0</v>
      </c>
      <c r="Q433" s="17">
        <f ca="1">SUMIFS(OFFSET('BPC Data'!$F:$F,0,Summary!Q$2),'BPC Data'!$E:$E,Summary!$D433,'BPC Data'!$B:$B,Summary!$C433)</f>
        <v>0</v>
      </c>
      <c r="R433" s="18">
        <f ca="1">SUMIFS(OFFSET('BPC Data'!$F:$F,0,Summary!R$2),'BPC Data'!$E:$E,Summary!$D433,'BPC Data'!$B:$B,Summary!$C433)</f>
        <v>0</v>
      </c>
      <c r="S433" s="64">
        <f t="shared" ca="1" si="202"/>
        <v>0</v>
      </c>
      <c r="T433" s="65"/>
      <c r="U433"/>
      <c r="V433"/>
      <c r="W433"/>
      <c r="X433"/>
      <c r="Y433"/>
      <c r="Z433"/>
      <c r="AA433"/>
      <c r="AB433"/>
    </row>
    <row r="434" spans="1:28" s="15" customFormat="1" hidden="1" outlineLevel="1" x14ac:dyDescent="0.55000000000000004">
      <c r="A434" s="15">
        <f t="shared" si="214"/>
        <v>39</v>
      </c>
      <c r="B434"/>
      <c r="C434">
        <f>$F427</f>
        <v>0</v>
      </c>
      <c r="D434" s="2" t="str">
        <f t="shared" si="203"/>
        <v>T_MGMT_FEE - Tenant Management Fee - Actual</v>
      </c>
      <c r="E434"/>
      <c r="F434" s="22" t="str">
        <f>_xll.EVDES(D434)</f>
        <v>#Error, no current connection.</v>
      </c>
      <c r="G434" s="17">
        <f ca="1">SUMIFS(OFFSET('BPC Data'!$F:$F,0,Summary!G$2),'BPC Data'!$E:$E,Summary!$D434,'BPC Data'!$B:$B,Summary!$C434)</f>
        <v>0</v>
      </c>
      <c r="H434" s="18">
        <f ca="1">SUMIFS(OFFSET('BPC Data'!$F:$F,0,Summary!H$2),'BPC Data'!$E:$E,Summary!$D434,'BPC Data'!$B:$B,Summary!$C434)</f>
        <v>0</v>
      </c>
      <c r="I434" s="17">
        <f ca="1">SUMIFS(OFFSET('BPC Data'!$F:$F,0,Summary!I$2),'BPC Data'!$E:$E,Summary!$D434,'BPC Data'!$B:$B,Summary!$C434)</f>
        <v>0</v>
      </c>
      <c r="J434" s="18">
        <f ca="1">SUMIFS(OFFSET('BPC Data'!$F:$F,0,Summary!J$2),'BPC Data'!$E:$E,Summary!$D434,'BPC Data'!$B:$B,Summary!$C434)</f>
        <v>0</v>
      </c>
      <c r="K434" s="17">
        <f ca="1">SUMIFS(OFFSET('BPC Data'!$F:$F,0,Summary!K$2),'BPC Data'!$E:$E,Summary!$D434,'BPC Data'!$B:$B,Summary!$C434)</f>
        <v>0</v>
      </c>
      <c r="L434" s="18">
        <f ca="1">SUMIFS(OFFSET('BPC Data'!$F:$F,0,Summary!L$2),'BPC Data'!$E:$E,Summary!$D434,'BPC Data'!$B:$B,Summary!$C434)</f>
        <v>0</v>
      </c>
      <c r="M434" s="17">
        <f ca="1">SUMIFS(OFFSET('BPC Data'!$F:$F,0,Summary!M$2),'BPC Data'!$E:$E,Summary!$D434,'BPC Data'!$B:$B,Summary!$C434)</f>
        <v>0</v>
      </c>
      <c r="N434" s="18">
        <f ca="1">SUMIFS(OFFSET('BPC Data'!$F:$F,0,Summary!N$2),'BPC Data'!$E:$E,Summary!$D434,'BPC Data'!$B:$B,Summary!$C434)</f>
        <v>0</v>
      </c>
      <c r="O434" s="17">
        <f ca="1">SUMIFS(OFFSET('BPC Data'!$F:$F,0,Summary!O$2),'BPC Data'!$E:$E,Summary!$D434,'BPC Data'!$B:$B,Summary!$C434)</f>
        <v>0</v>
      </c>
      <c r="P434" s="18">
        <f ca="1">SUMIFS(OFFSET('BPC Data'!$F:$F,0,Summary!P$2),'BPC Data'!$E:$E,Summary!$D434,'BPC Data'!$B:$B,Summary!$C434)</f>
        <v>0</v>
      </c>
      <c r="Q434" s="17">
        <f ca="1">SUMIFS(OFFSET('BPC Data'!$F:$F,0,Summary!Q$2),'BPC Data'!$E:$E,Summary!$D434,'BPC Data'!$B:$B,Summary!$C434)</f>
        <v>0</v>
      </c>
      <c r="R434" s="18">
        <f ca="1">SUMIFS(OFFSET('BPC Data'!$F:$F,0,Summary!R$2),'BPC Data'!$E:$E,Summary!$D434,'BPC Data'!$B:$B,Summary!$C434)</f>
        <v>0</v>
      </c>
      <c r="S434" s="64">
        <f t="shared" ca="1" si="202"/>
        <v>0</v>
      </c>
      <c r="T434" s="65"/>
      <c r="U434"/>
      <c r="V434"/>
      <c r="W434"/>
      <c r="X434"/>
      <c r="Y434"/>
      <c r="Z434"/>
      <c r="AA434"/>
      <c r="AB434"/>
    </row>
    <row r="435" spans="1:28" s="15" customFormat="1" hidden="1" outlineLevel="1" x14ac:dyDescent="0.55000000000000004">
      <c r="A435" s="15">
        <f t="shared" si="214"/>
        <v>39</v>
      </c>
      <c r="B435"/>
      <c r="C435">
        <f>$F427</f>
        <v>0</v>
      </c>
      <c r="D435" s="1" t="str">
        <f t="shared" si="203"/>
        <v>T_EBITDAR - EBITDAR</v>
      </c>
      <c r="E435"/>
      <c r="F435" s="22" t="str">
        <f>_xll.EVDES(D435)</f>
        <v>#Error, no current connection.</v>
      </c>
      <c r="G435" s="17">
        <f ca="1">SUMIFS(OFFSET('BPC Data'!$F:$F,0,Summary!G$2),'BPC Data'!$E:$E,Summary!$D435,'BPC Data'!$B:$B,Summary!$C435)</f>
        <v>0</v>
      </c>
      <c r="H435" s="18">
        <f ca="1">SUMIFS(OFFSET('BPC Data'!$F:$F,0,Summary!H$2),'BPC Data'!$E:$E,Summary!$D435,'BPC Data'!$B:$B,Summary!$C435)</f>
        <v>0</v>
      </c>
      <c r="I435" s="17">
        <f ca="1">SUMIFS(OFFSET('BPC Data'!$F:$F,0,Summary!I$2),'BPC Data'!$E:$E,Summary!$D435,'BPC Data'!$B:$B,Summary!$C435)</f>
        <v>0</v>
      </c>
      <c r="J435" s="18">
        <f ca="1">SUMIFS(OFFSET('BPC Data'!$F:$F,0,Summary!J$2),'BPC Data'!$E:$E,Summary!$D435,'BPC Data'!$B:$B,Summary!$C435)</f>
        <v>0</v>
      </c>
      <c r="K435" s="17">
        <f ca="1">SUMIFS(OFFSET('BPC Data'!$F:$F,0,Summary!K$2),'BPC Data'!$E:$E,Summary!$D435,'BPC Data'!$B:$B,Summary!$C435)</f>
        <v>0</v>
      </c>
      <c r="L435" s="18">
        <f ca="1">SUMIFS(OFFSET('BPC Data'!$F:$F,0,Summary!L$2),'BPC Data'!$E:$E,Summary!$D435,'BPC Data'!$B:$B,Summary!$C435)</f>
        <v>0</v>
      </c>
      <c r="M435" s="17">
        <f ca="1">SUMIFS(OFFSET('BPC Data'!$F:$F,0,Summary!M$2),'BPC Data'!$E:$E,Summary!$D435,'BPC Data'!$B:$B,Summary!$C435)</f>
        <v>0</v>
      </c>
      <c r="N435" s="18">
        <f ca="1">SUMIFS(OFFSET('BPC Data'!$F:$F,0,Summary!N$2),'BPC Data'!$E:$E,Summary!$D435,'BPC Data'!$B:$B,Summary!$C435)</f>
        <v>0</v>
      </c>
      <c r="O435" s="17">
        <f ca="1">SUMIFS(OFFSET('BPC Data'!$F:$F,0,Summary!O$2),'BPC Data'!$E:$E,Summary!$D435,'BPC Data'!$B:$B,Summary!$C435)</f>
        <v>0</v>
      </c>
      <c r="P435" s="18">
        <f ca="1">SUMIFS(OFFSET('BPC Data'!$F:$F,0,Summary!P$2),'BPC Data'!$E:$E,Summary!$D435,'BPC Data'!$B:$B,Summary!$C435)</f>
        <v>0</v>
      </c>
      <c r="Q435" s="17">
        <f ca="1">SUMIFS(OFFSET('BPC Data'!$F:$F,0,Summary!Q$2),'BPC Data'!$E:$E,Summary!$D435,'BPC Data'!$B:$B,Summary!$C435)</f>
        <v>0</v>
      </c>
      <c r="R435" s="18">
        <f ca="1">SUMIFS(OFFSET('BPC Data'!$F:$F,0,Summary!R$2),'BPC Data'!$E:$E,Summary!$D435,'BPC Data'!$B:$B,Summary!$C435)</f>
        <v>0</v>
      </c>
      <c r="S435" s="64">
        <f t="shared" ca="1" si="202"/>
        <v>0</v>
      </c>
      <c r="T435" s="65"/>
      <c r="U435"/>
      <c r="V435"/>
      <c r="W435"/>
      <c r="X435"/>
      <c r="Y435"/>
      <c r="Z435"/>
      <c r="AA435"/>
      <c r="AB435"/>
    </row>
    <row r="436" spans="1:28" s="15" customFormat="1" hidden="1" outlineLevel="1" x14ac:dyDescent="0.55000000000000004">
      <c r="A436" s="15">
        <f t="shared" si="214"/>
        <v>39</v>
      </c>
      <c r="B436"/>
      <c r="C436">
        <f>$F427</f>
        <v>0</v>
      </c>
      <c r="D436" s="1" t="str">
        <f t="shared" si="203"/>
        <v>T_RENT_EXP - Tenant Rent Expense</v>
      </c>
      <c r="E436"/>
      <c r="F436" s="22" t="str">
        <f>_xll.EVDES(D436)</f>
        <v>#Error, no current connection.</v>
      </c>
      <c r="G436" s="17">
        <f ca="1">SUMIFS(OFFSET('BPC Data'!$F:$F,0,Summary!G$2),'BPC Data'!$E:$E,Summary!$D436,'BPC Data'!$B:$B,Summary!$C436)</f>
        <v>0</v>
      </c>
      <c r="H436" s="18">
        <f ca="1">SUMIFS(OFFSET('BPC Data'!$F:$F,0,Summary!H$2),'BPC Data'!$E:$E,Summary!$D436,'BPC Data'!$B:$B,Summary!$C436)</f>
        <v>0</v>
      </c>
      <c r="I436" s="17">
        <f ca="1">SUMIFS(OFFSET('BPC Data'!$F:$F,0,Summary!I$2),'BPC Data'!$E:$E,Summary!$D436,'BPC Data'!$B:$B,Summary!$C436)</f>
        <v>0</v>
      </c>
      <c r="J436" s="18">
        <f ca="1">SUMIFS(OFFSET('BPC Data'!$F:$F,0,Summary!J$2),'BPC Data'!$E:$E,Summary!$D436,'BPC Data'!$B:$B,Summary!$C436)</f>
        <v>0</v>
      </c>
      <c r="K436" s="17">
        <f ca="1">SUMIFS(OFFSET('BPC Data'!$F:$F,0,Summary!K$2),'BPC Data'!$E:$E,Summary!$D436,'BPC Data'!$B:$B,Summary!$C436)</f>
        <v>0</v>
      </c>
      <c r="L436" s="18">
        <f ca="1">SUMIFS(OFFSET('BPC Data'!$F:$F,0,Summary!L$2),'BPC Data'!$E:$E,Summary!$D436,'BPC Data'!$B:$B,Summary!$C436)</f>
        <v>0</v>
      </c>
      <c r="M436" s="17">
        <f ca="1">SUMIFS(OFFSET('BPC Data'!$F:$F,0,Summary!M$2),'BPC Data'!$E:$E,Summary!$D436,'BPC Data'!$B:$B,Summary!$C436)</f>
        <v>0</v>
      </c>
      <c r="N436" s="18">
        <f ca="1">SUMIFS(OFFSET('BPC Data'!$F:$F,0,Summary!N$2),'BPC Data'!$E:$E,Summary!$D436,'BPC Data'!$B:$B,Summary!$C436)</f>
        <v>0</v>
      </c>
      <c r="O436" s="17">
        <f ca="1">SUMIFS(OFFSET('BPC Data'!$F:$F,0,Summary!O$2),'BPC Data'!$E:$E,Summary!$D436,'BPC Data'!$B:$B,Summary!$C436)</f>
        <v>0</v>
      </c>
      <c r="P436" s="18">
        <f ca="1">SUMIFS(OFFSET('BPC Data'!$F:$F,0,Summary!P$2),'BPC Data'!$E:$E,Summary!$D436,'BPC Data'!$B:$B,Summary!$C436)</f>
        <v>0</v>
      </c>
      <c r="Q436" s="17">
        <f ca="1">SUMIFS(OFFSET('BPC Data'!$F:$F,0,Summary!Q$2),'BPC Data'!$E:$E,Summary!$D436,'BPC Data'!$B:$B,Summary!$C436)</f>
        <v>0</v>
      </c>
      <c r="R436" s="18">
        <f ca="1">SUMIFS(OFFSET('BPC Data'!$F:$F,0,Summary!R$2),'BPC Data'!$E:$E,Summary!$D436,'BPC Data'!$B:$B,Summary!$C436)</f>
        <v>0</v>
      </c>
      <c r="S436" s="64">
        <f t="shared" ca="1" si="202"/>
        <v>0</v>
      </c>
      <c r="T436" s="65"/>
      <c r="U436"/>
      <c r="V436"/>
      <c r="W436"/>
      <c r="X436"/>
      <c r="Y436"/>
      <c r="Z436"/>
      <c r="AA436"/>
      <c r="AB436"/>
    </row>
    <row r="437" spans="1:28" s="15" customFormat="1" hidden="1" outlineLevel="1" x14ac:dyDescent="0.55000000000000004">
      <c r="A437" s="15">
        <f t="shared" si="214"/>
        <v>39</v>
      </c>
      <c r="B437"/>
      <c r="C437"/>
      <c r="D437" s="1" t="str">
        <f t="shared" si="203"/>
        <v>x</v>
      </c>
      <c r="E437"/>
      <c r="F437" s="22" t="s">
        <v>0</v>
      </c>
      <c r="G437" s="12" t="e">
        <f t="shared" ref="G437:M437" ca="1" si="215">G435/G436</f>
        <v>#DIV/0!</v>
      </c>
      <c r="H437" s="4" t="e">
        <f t="shared" ca="1" si="215"/>
        <v>#DIV/0!</v>
      </c>
      <c r="I437" s="12" t="e">
        <f t="shared" ca="1" si="215"/>
        <v>#DIV/0!</v>
      </c>
      <c r="J437" s="4" t="e">
        <f t="shared" ca="1" si="215"/>
        <v>#DIV/0!</v>
      </c>
      <c r="K437" s="12" t="e">
        <f t="shared" ca="1" si="215"/>
        <v>#DIV/0!</v>
      </c>
      <c r="L437" s="4" t="e">
        <f t="shared" ca="1" si="215"/>
        <v>#DIV/0!</v>
      </c>
      <c r="M437" s="12" t="e">
        <f t="shared" ca="1" si="215"/>
        <v>#DIV/0!</v>
      </c>
      <c r="N437" s="4" t="e">
        <f t="shared" ref="N437:O437" ca="1" si="216">N435/N436</f>
        <v>#DIV/0!</v>
      </c>
      <c r="O437" s="12" t="e">
        <f t="shared" ca="1" si="216"/>
        <v>#DIV/0!</v>
      </c>
      <c r="P437" s="4" t="e">
        <f t="shared" ref="P437:Q437" ca="1" si="217">P435/P436</f>
        <v>#DIV/0!</v>
      </c>
      <c r="Q437" s="12" t="e">
        <f t="shared" ca="1" si="217"/>
        <v>#DIV/0!</v>
      </c>
      <c r="R437" s="4" t="e">
        <f t="shared" ref="R437" ca="1" si="218">R435/R436</f>
        <v>#DIV/0!</v>
      </c>
      <c r="S437" s="64" t="e">
        <f t="shared" ca="1" si="202"/>
        <v>#DIV/0!</v>
      </c>
      <c r="T437" s="65"/>
      <c r="U437"/>
      <c r="V437"/>
      <c r="W437"/>
      <c r="X437"/>
      <c r="Y437"/>
      <c r="Z437"/>
      <c r="AA437"/>
      <c r="AB437"/>
    </row>
    <row r="438" spans="1:28" s="15" customFormat="1" hidden="1" outlineLevel="1" x14ac:dyDescent="0.55000000000000004">
      <c r="A438" s="15">
        <f>IF(AND(D438&lt;&gt;"",C438=""),A437+1,A437)</f>
        <v>40</v>
      </c>
      <c r="B438" s="5"/>
      <c r="C438" s="5"/>
      <c r="D438" s="5" t="str">
        <f t="shared" si="203"/>
        <v>x</v>
      </c>
      <c r="E438" s="5"/>
      <c r="F438" s="21">
        <f>INDEX(PropertyList!$D:$D,MATCH(Summary!$A438,PropertyList!$C:$C,0))</f>
        <v>0</v>
      </c>
      <c r="G438" s="11"/>
      <c r="H438" s="5"/>
      <c r="I438" s="11"/>
      <c r="J438" s="5"/>
      <c r="K438" s="11"/>
      <c r="L438" s="5"/>
      <c r="M438" s="11"/>
      <c r="N438" s="5"/>
      <c r="O438" s="11"/>
      <c r="P438" s="5"/>
      <c r="Q438" s="11"/>
      <c r="R438" s="5"/>
      <c r="S438" s="64">
        <f t="shared" si="202"/>
        <v>0</v>
      </c>
      <c r="T438" s="65"/>
      <c r="U438"/>
      <c r="V438"/>
      <c r="W438"/>
      <c r="X438"/>
      <c r="Y438"/>
      <c r="Z438"/>
      <c r="AA438"/>
      <c r="AB438"/>
    </row>
    <row r="439" spans="1:28" s="15" customFormat="1" hidden="1" outlineLevel="1" x14ac:dyDescent="0.55000000000000004">
      <c r="A439" s="15">
        <f>IF(AND(F439&lt;&gt;"",D439=""),A438+1,A438)</f>
        <v>40</v>
      </c>
      <c r="C439">
        <f>$F438</f>
        <v>0</v>
      </c>
      <c r="D439" s="3" t="str">
        <f t="shared" si="203"/>
        <v>PAY_PAT_DAYS - Total Payor Patient Days</v>
      </c>
      <c r="F439" s="22" t="str">
        <f>_xll.EVDES(D439)</f>
        <v>#Error, no current connection.</v>
      </c>
      <c r="G439" s="17">
        <f ca="1">SUMIFS(OFFSET('BPC Data'!$F:$F,0,Summary!G$2),'BPC Data'!$E:$E,Summary!$D439,'BPC Data'!$B:$B,Summary!$C439)</f>
        <v>0</v>
      </c>
      <c r="H439" s="18">
        <f ca="1">SUMIFS(OFFSET('BPC Data'!$F:$F,0,Summary!H$2),'BPC Data'!$E:$E,Summary!$D439,'BPC Data'!$B:$B,Summary!$C439)</f>
        <v>0</v>
      </c>
      <c r="I439" s="17">
        <f ca="1">SUMIFS(OFFSET('BPC Data'!$F:$F,0,Summary!I$2),'BPC Data'!$E:$E,Summary!$D439,'BPC Data'!$B:$B,Summary!$C439)</f>
        <v>0</v>
      </c>
      <c r="J439" s="18">
        <f ca="1">SUMIFS(OFFSET('BPC Data'!$F:$F,0,Summary!J$2),'BPC Data'!$E:$E,Summary!$D439,'BPC Data'!$B:$B,Summary!$C439)</f>
        <v>0</v>
      </c>
      <c r="K439" s="17">
        <f ca="1">SUMIFS(OFFSET('BPC Data'!$F:$F,0,Summary!K$2),'BPC Data'!$E:$E,Summary!$D439,'BPC Data'!$B:$B,Summary!$C439)</f>
        <v>0</v>
      </c>
      <c r="L439" s="18">
        <f ca="1">SUMIFS(OFFSET('BPC Data'!$F:$F,0,Summary!L$2),'BPC Data'!$E:$E,Summary!$D439,'BPC Data'!$B:$B,Summary!$C439)</f>
        <v>0</v>
      </c>
      <c r="M439" s="17">
        <f ca="1">SUMIFS(OFFSET('BPC Data'!$F:$F,0,Summary!M$2),'BPC Data'!$E:$E,Summary!$D439,'BPC Data'!$B:$B,Summary!$C439)</f>
        <v>0</v>
      </c>
      <c r="N439" s="18">
        <f ca="1">SUMIFS(OFFSET('BPC Data'!$F:$F,0,Summary!N$2),'BPC Data'!$E:$E,Summary!$D439,'BPC Data'!$B:$B,Summary!$C439)</f>
        <v>0</v>
      </c>
      <c r="O439" s="17">
        <f ca="1">SUMIFS(OFFSET('BPC Data'!$F:$F,0,Summary!O$2),'BPC Data'!$E:$E,Summary!$D439,'BPC Data'!$B:$B,Summary!$C439)</f>
        <v>0</v>
      </c>
      <c r="P439" s="18">
        <f ca="1">SUMIFS(OFFSET('BPC Data'!$F:$F,0,Summary!P$2),'BPC Data'!$E:$E,Summary!$D439,'BPC Data'!$B:$B,Summary!$C439)</f>
        <v>0</v>
      </c>
      <c r="Q439" s="17">
        <f ca="1">SUMIFS(OFFSET('BPC Data'!$F:$F,0,Summary!Q$2),'BPC Data'!$E:$E,Summary!$D439,'BPC Data'!$B:$B,Summary!$C439)</f>
        <v>0</v>
      </c>
      <c r="R439" s="18">
        <f ca="1">SUMIFS(OFFSET('BPC Data'!$F:$F,0,Summary!R$2),'BPC Data'!$E:$E,Summary!$D439,'BPC Data'!$B:$B,Summary!$C439)</f>
        <v>0</v>
      </c>
      <c r="S439" s="64">
        <f t="shared" ca="1" si="202"/>
        <v>0</v>
      </c>
      <c r="T439" s="65"/>
      <c r="U439"/>
      <c r="V439"/>
      <c r="W439"/>
      <c r="X439"/>
      <c r="Y439"/>
      <c r="Z439"/>
      <c r="AA439"/>
      <c r="AB439"/>
    </row>
    <row r="440" spans="1:28" s="15" customFormat="1" hidden="1" outlineLevel="1" x14ac:dyDescent="0.55000000000000004">
      <c r="A440" s="15">
        <f t="shared" ref="A440:A448" si="219">IF(AND(F440&lt;&gt;"",D440=""),A439+1,A439)</f>
        <v>40</v>
      </c>
      <c r="C440">
        <f>$F438</f>
        <v>0</v>
      </c>
      <c r="D440" s="3" t="str">
        <f t="shared" si="203"/>
        <v>A_BEDS_TOTAL - Total Available Beds</v>
      </c>
      <c r="F440" s="22" t="str">
        <f>_xll.EVDES(D440)</f>
        <v>#Error, no current connection.</v>
      </c>
      <c r="G440" s="17">
        <f ca="1">SUMIFS(OFFSET('BPC Data'!$F:$F,0,Summary!G$2),'BPC Data'!$E:$E,Summary!$D440,'BPC Data'!$B:$B,Summary!$C440)</f>
        <v>0</v>
      </c>
      <c r="H440" s="18">
        <f ca="1">SUMIFS(OFFSET('BPC Data'!$F:$F,0,Summary!H$2),'BPC Data'!$E:$E,Summary!$D440,'BPC Data'!$B:$B,Summary!$C440)</f>
        <v>0</v>
      </c>
      <c r="I440" s="17">
        <f ca="1">SUMIFS(OFFSET('BPC Data'!$F:$F,0,Summary!I$2),'BPC Data'!$E:$E,Summary!$D440,'BPC Data'!$B:$B,Summary!$C440)</f>
        <v>0</v>
      </c>
      <c r="J440" s="18">
        <f ca="1">SUMIFS(OFFSET('BPC Data'!$F:$F,0,Summary!J$2),'BPC Data'!$E:$E,Summary!$D440,'BPC Data'!$B:$B,Summary!$C440)</f>
        <v>0</v>
      </c>
      <c r="K440" s="17">
        <f ca="1">SUMIFS(OFFSET('BPC Data'!$F:$F,0,Summary!K$2),'BPC Data'!$E:$E,Summary!$D440,'BPC Data'!$B:$B,Summary!$C440)</f>
        <v>0</v>
      </c>
      <c r="L440" s="18">
        <f ca="1">SUMIFS(OFFSET('BPC Data'!$F:$F,0,Summary!L$2),'BPC Data'!$E:$E,Summary!$D440,'BPC Data'!$B:$B,Summary!$C440)</f>
        <v>0</v>
      </c>
      <c r="M440" s="17">
        <f ca="1">SUMIFS(OFFSET('BPC Data'!$F:$F,0,Summary!M$2),'BPC Data'!$E:$E,Summary!$D440,'BPC Data'!$B:$B,Summary!$C440)</f>
        <v>0</v>
      </c>
      <c r="N440" s="18">
        <f ca="1">SUMIFS(OFFSET('BPC Data'!$F:$F,0,Summary!N$2),'BPC Data'!$E:$E,Summary!$D440,'BPC Data'!$B:$B,Summary!$C440)</f>
        <v>0</v>
      </c>
      <c r="O440" s="17">
        <f ca="1">SUMIFS(OFFSET('BPC Data'!$F:$F,0,Summary!O$2),'BPC Data'!$E:$E,Summary!$D440,'BPC Data'!$B:$B,Summary!$C440)</f>
        <v>0</v>
      </c>
      <c r="P440" s="18">
        <f ca="1">SUMIFS(OFFSET('BPC Data'!$F:$F,0,Summary!P$2),'BPC Data'!$E:$E,Summary!$D440,'BPC Data'!$B:$B,Summary!$C440)</f>
        <v>0</v>
      </c>
      <c r="Q440" s="17">
        <f ca="1">SUMIFS(OFFSET('BPC Data'!$F:$F,0,Summary!Q$2),'BPC Data'!$E:$E,Summary!$D440,'BPC Data'!$B:$B,Summary!$C440)</f>
        <v>0</v>
      </c>
      <c r="R440" s="18">
        <f ca="1">SUMIFS(OFFSET('BPC Data'!$F:$F,0,Summary!R$2),'BPC Data'!$E:$E,Summary!$D440,'BPC Data'!$B:$B,Summary!$C440)</f>
        <v>0</v>
      </c>
      <c r="S440" s="64">
        <f t="shared" ca="1" si="202"/>
        <v>0</v>
      </c>
      <c r="T440" s="65"/>
      <c r="U440"/>
      <c r="V440"/>
      <c r="W440"/>
      <c r="X440"/>
      <c r="Y440"/>
      <c r="Z440"/>
      <c r="AA440"/>
      <c r="AB440"/>
    </row>
    <row r="441" spans="1:28" s="15" customFormat="1" hidden="1" outlineLevel="1" x14ac:dyDescent="0.55000000000000004">
      <c r="A441" s="15">
        <f t="shared" si="219"/>
        <v>40</v>
      </c>
      <c r="B441"/>
      <c r="C441">
        <f>$F438</f>
        <v>0</v>
      </c>
      <c r="D441" s="3" t="str">
        <f t="shared" si="203"/>
        <v>T_REVENUES - Total Tenant Revenues</v>
      </c>
      <c r="E441"/>
      <c r="F441" s="22" t="str">
        <f>_xll.EVDES(D441)</f>
        <v>#Error, no current connection.</v>
      </c>
      <c r="G441" s="17">
        <f ca="1">SUMIFS(OFFSET('BPC Data'!$F:$F,0,Summary!G$2),'BPC Data'!$E:$E,Summary!$D441,'BPC Data'!$B:$B,Summary!$C441)</f>
        <v>0</v>
      </c>
      <c r="H441" s="18">
        <f ca="1">SUMIFS(OFFSET('BPC Data'!$F:$F,0,Summary!H$2),'BPC Data'!$E:$E,Summary!$D441,'BPC Data'!$B:$B,Summary!$C441)</f>
        <v>0</v>
      </c>
      <c r="I441" s="17">
        <f ca="1">SUMIFS(OFFSET('BPC Data'!$F:$F,0,Summary!I$2),'BPC Data'!$E:$E,Summary!$D441,'BPC Data'!$B:$B,Summary!$C441)</f>
        <v>0</v>
      </c>
      <c r="J441" s="18">
        <f ca="1">SUMIFS(OFFSET('BPC Data'!$F:$F,0,Summary!J$2),'BPC Data'!$E:$E,Summary!$D441,'BPC Data'!$B:$B,Summary!$C441)</f>
        <v>0</v>
      </c>
      <c r="K441" s="17">
        <f ca="1">SUMIFS(OFFSET('BPC Data'!$F:$F,0,Summary!K$2),'BPC Data'!$E:$E,Summary!$D441,'BPC Data'!$B:$B,Summary!$C441)</f>
        <v>0</v>
      </c>
      <c r="L441" s="18">
        <f ca="1">SUMIFS(OFFSET('BPC Data'!$F:$F,0,Summary!L$2),'BPC Data'!$E:$E,Summary!$D441,'BPC Data'!$B:$B,Summary!$C441)</f>
        <v>0</v>
      </c>
      <c r="M441" s="17">
        <f ca="1">SUMIFS(OFFSET('BPC Data'!$F:$F,0,Summary!M$2),'BPC Data'!$E:$E,Summary!$D441,'BPC Data'!$B:$B,Summary!$C441)</f>
        <v>0</v>
      </c>
      <c r="N441" s="18">
        <f ca="1">SUMIFS(OFFSET('BPC Data'!$F:$F,0,Summary!N$2),'BPC Data'!$E:$E,Summary!$D441,'BPC Data'!$B:$B,Summary!$C441)</f>
        <v>0</v>
      </c>
      <c r="O441" s="17">
        <f ca="1">SUMIFS(OFFSET('BPC Data'!$F:$F,0,Summary!O$2),'BPC Data'!$E:$E,Summary!$D441,'BPC Data'!$B:$B,Summary!$C441)</f>
        <v>0</v>
      </c>
      <c r="P441" s="18">
        <f ca="1">SUMIFS(OFFSET('BPC Data'!$F:$F,0,Summary!P$2),'BPC Data'!$E:$E,Summary!$D441,'BPC Data'!$B:$B,Summary!$C441)</f>
        <v>0</v>
      </c>
      <c r="Q441" s="17">
        <f ca="1">SUMIFS(OFFSET('BPC Data'!$F:$F,0,Summary!Q$2),'BPC Data'!$E:$E,Summary!$D441,'BPC Data'!$B:$B,Summary!$C441)</f>
        <v>0</v>
      </c>
      <c r="R441" s="18">
        <f ca="1">SUMIFS(OFFSET('BPC Data'!$F:$F,0,Summary!R$2),'BPC Data'!$E:$E,Summary!$D441,'BPC Data'!$B:$B,Summary!$C441)</f>
        <v>0</v>
      </c>
      <c r="S441" s="64">
        <f t="shared" ca="1" si="202"/>
        <v>0</v>
      </c>
      <c r="T441" s="65"/>
      <c r="U441"/>
      <c r="V441"/>
      <c r="W441"/>
      <c r="X441"/>
      <c r="Y441"/>
      <c r="Z441"/>
      <c r="AA441"/>
      <c r="AB441"/>
    </row>
    <row r="442" spans="1:28" s="15" customFormat="1" hidden="1" outlineLevel="1" x14ac:dyDescent="0.55000000000000004">
      <c r="A442" s="15">
        <f t="shared" si="219"/>
        <v>40</v>
      </c>
      <c r="B442"/>
      <c r="C442">
        <f>$F438</f>
        <v>0</v>
      </c>
      <c r="D442" s="3" t="str">
        <f t="shared" si="203"/>
        <v>T_OPEX - Tenant Operating Expenses</v>
      </c>
      <c r="E442"/>
      <c r="F442" s="22" t="str">
        <f>_xll.EVDES(D442)</f>
        <v>#Error, no current connection.</v>
      </c>
      <c r="G442" s="17">
        <f ca="1">SUMIFS(OFFSET('BPC Data'!$F:$F,0,Summary!G$2),'BPC Data'!$E:$E,Summary!$D442,'BPC Data'!$B:$B,Summary!$C442)</f>
        <v>0</v>
      </c>
      <c r="H442" s="18">
        <f ca="1">SUMIFS(OFFSET('BPC Data'!$F:$F,0,Summary!H$2),'BPC Data'!$E:$E,Summary!$D442,'BPC Data'!$B:$B,Summary!$C442)</f>
        <v>0</v>
      </c>
      <c r="I442" s="17">
        <f ca="1">SUMIFS(OFFSET('BPC Data'!$F:$F,0,Summary!I$2),'BPC Data'!$E:$E,Summary!$D442,'BPC Data'!$B:$B,Summary!$C442)</f>
        <v>0</v>
      </c>
      <c r="J442" s="18">
        <f ca="1">SUMIFS(OFFSET('BPC Data'!$F:$F,0,Summary!J$2),'BPC Data'!$E:$E,Summary!$D442,'BPC Data'!$B:$B,Summary!$C442)</f>
        <v>0</v>
      </c>
      <c r="K442" s="17">
        <f ca="1">SUMIFS(OFFSET('BPC Data'!$F:$F,0,Summary!K$2),'BPC Data'!$E:$E,Summary!$D442,'BPC Data'!$B:$B,Summary!$C442)</f>
        <v>0</v>
      </c>
      <c r="L442" s="18">
        <f ca="1">SUMIFS(OFFSET('BPC Data'!$F:$F,0,Summary!L$2),'BPC Data'!$E:$E,Summary!$D442,'BPC Data'!$B:$B,Summary!$C442)</f>
        <v>0</v>
      </c>
      <c r="M442" s="17">
        <f ca="1">SUMIFS(OFFSET('BPC Data'!$F:$F,0,Summary!M$2),'BPC Data'!$E:$E,Summary!$D442,'BPC Data'!$B:$B,Summary!$C442)</f>
        <v>0</v>
      </c>
      <c r="N442" s="18">
        <f ca="1">SUMIFS(OFFSET('BPC Data'!$F:$F,0,Summary!N$2),'BPC Data'!$E:$E,Summary!$D442,'BPC Data'!$B:$B,Summary!$C442)</f>
        <v>0</v>
      </c>
      <c r="O442" s="17">
        <f ca="1">SUMIFS(OFFSET('BPC Data'!$F:$F,0,Summary!O$2),'BPC Data'!$E:$E,Summary!$D442,'BPC Data'!$B:$B,Summary!$C442)</f>
        <v>0</v>
      </c>
      <c r="P442" s="18">
        <f ca="1">SUMIFS(OFFSET('BPC Data'!$F:$F,0,Summary!P$2),'BPC Data'!$E:$E,Summary!$D442,'BPC Data'!$B:$B,Summary!$C442)</f>
        <v>0</v>
      </c>
      <c r="Q442" s="17">
        <f ca="1">SUMIFS(OFFSET('BPC Data'!$F:$F,0,Summary!Q$2),'BPC Data'!$E:$E,Summary!$D442,'BPC Data'!$B:$B,Summary!$C442)</f>
        <v>0</v>
      </c>
      <c r="R442" s="18">
        <f ca="1">SUMIFS(OFFSET('BPC Data'!$F:$F,0,Summary!R$2),'BPC Data'!$E:$E,Summary!$D442,'BPC Data'!$B:$B,Summary!$C442)</f>
        <v>0</v>
      </c>
      <c r="S442" s="64">
        <f t="shared" ca="1" si="202"/>
        <v>0</v>
      </c>
      <c r="T442" s="65"/>
      <c r="U442"/>
      <c r="V442"/>
      <c r="W442"/>
      <c r="X442"/>
      <c r="Y442"/>
      <c r="Z442"/>
      <c r="AA442"/>
      <c r="AB442"/>
    </row>
    <row r="443" spans="1:28" s="15" customFormat="1" hidden="1" outlineLevel="1" x14ac:dyDescent="0.55000000000000004">
      <c r="A443" s="15">
        <f t="shared" si="219"/>
        <v>40</v>
      </c>
      <c r="B443"/>
      <c r="C443">
        <f>$F438</f>
        <v>0</v>
      </c>
      <c r="D443" s="3" t="str">
        <f t="shared" si="203"/>
        <v>T_BAD_DEBT - Tenant Bad Debt Expense</v>
      </c>
      <c r="E443"/>
      <c r="F443" s="22" t="str">
        <f>_xll.EVDES(D443)</f>
        <v>#Error, no current connection.</v>
      </c>
      <c r="G443" s="17">
        <f ca="1">SUMIFS(OFFSET('BPC Data'!$F:$F,0,Summary!G$2),'BPC Data'!$E:$E,Summary!$D443,'BPC Data'!$B:$B,Summary!$C443)</f>
        <v>0</v>
      </c>
      <c r="H443" s="18">
        <f ca="1">SUMIFS(OFFSET('BPC Data'!$F:$F,0,Summary!H$2),'BPC Data'!$E:$E,Summary!$D443,'BPC Data'!$B:$B,Summary!$C443)</f>
        <v>0</v>
      </c>
      <c r="I443" s="17">
        <f ca="1">SUMIFS(OFFSET('BPC Data'!$F:$F,0,Summary!I$2),'BPC Data'!$E:$E,Summary!$D443,'BPC Data'!$B:$B,Summary!$C443)</f>
        <v>0</v>
      </c>
      <c r="J443" s="18">
        <f ca="1">SUMIFS(OFFSET('BPC Data'!$F:$F,0,Summary!J$2),'BPC Data'!$E:$E,Summary!$D443,'BPC Data'!$B:$B,Summary!$C443)</f>
        <v>0</v>
      </c>
      <c r="K443" s="17">
        <f ca="1">SUMIFS(OFFSET('BPC Data'!$F:$F,0,Summary!K$2),'BPC Data'!$E:$E,Summary!$D443,'BPC Data'!$B:$B,Summary!$C443)</f>
        <v>0</v>
      </c>
      <c r="L443" s="18">
        <f ca="1">SUMIFS(OFFSET('BPC Data'!$F:$F,0,Summary!L$2),'BPC Data'!$E:$E,Summary!$D443,'BPC Data'!$B:$B,Summary!$C443)</f>
        <v>0</v>
      </c>
      <c r="M443" s="17">
        <f ca="1">SUMIFS(OFFSET('BPC Data'!$F:$F,0,Summary!M$2),'BPC Data'!$E:$E,Summary!$D443,'BPC Data'!$B:$B,Summary!$C443)</f>
        <v>0</v>
      </c>
      <c r="N443" s="18">
        <f ca="1">SUMIFS(OFFSET('BPC Data'!$F:$F,0,Summary!N$2),'BPC Data'!$E:$E,Summary!$D443,'BPC Data'!$B:$B,Summary!$C443)</f>
        <v>0</v>
      </c>
      <c r="O443" s="17">
        <f ca="1">SUMIFS(OFFSET('BPC Data'!$F:$F,0,Summary!O$2),'BPC Data'!$E:$E,Summary!$D443,'BPC Data'!$B:$B,Summary!$C443)</f>
        <v>0</v>
      </c>
      <c r="P443" s="18">
        <f ca="1">SUMIFS(OFFSET('BPC Data'!$F:$F,0,Summary!P$2),'BPC Data'!$E:$E,Summary!$D443,'BPC Data'!$B:$B,Summary!$C443)</f>
        <v>0</v>
      </c>
      <c r="Q443" s="17">
        <f ca="1">SUMIFS(OFFSET('BPC Data'!$F:$F,0,Summary!Q$2),'BPC Data'!$E:$E,Summary!$D443,'BPC Data'!$B:$B,Summary!$C443)</f>
        <v>0</v>
      </c>
      <c r="R443" s="18">
        <f ca="1">SUMIFS(OFFSET('BPC Data'!$F:$F,0,Summary!R$2),'BPC Data'!$E:$E,Summary!$D443,'BPC Data'!$B:$B,Summary!$C443)</f>
        <v>0</v>
      </c>
      <c r="S443" s="64">
        <f t="shared" ca="1" si="202"/>
        <v>0</v>
      </c>
      <c r="T443" s="65"/>
      <c r="U443"/>
      <c r="V443"/>
      <c r="W443"/>
      <c r="X443"/>
      <c r="Y443"/>
      <c r="Z443"/>
      <c r="AA443"/>
      <c r="AB443"/>
    </row>
    <row r="444" spans="1:28" s="15" customFormat="1" hidden="1" outlineLevel="1" x14ac:dyDescent="0.55000000000000004">
      <c r="A444" s="15">
        <f t="shared" si="219"/>
        <v>40</v>
      </c>
      <c r="B444"/>
      <c r="C444">
        <f>$F438</f>
        <v>0</v>
      </c>
      <c r="D444" s="2" t="str">
        <f t="shared" si="203"/>
        <v>T_EBITDARM - EBITDARM</v>
      </c>
      <c r="E444"/>
      <c r="F444" s="22" t="str">
        <f>_xll.EVDES(D444)</f>
        <v>#Error, no current connection.</v>
      </c>
      <c r="G444" s="17">
        <f ca="1">SUMIFS(OFFSET('BPC Data'!$F:$F,0,Summary!G$2),'BPC Data'!$E:$E,Summary!$D444,'BPC Data'!$B:$B,Summary!$C444)</f>
        <v>0</v>
      </c>
      <c r="H444" s="18">
        <f ca="1">SUMIFS(OFFSET('BPC Data'!$F:$F,0,Summary!H$2),'BPC Data'!$E:$E,Summary!$D444,'BPC Data'!$B:$B,Summary!$C444)</f>
        <v>0</v>
      </c>
      <c r="I444" s="17">
        <f ca="1">SUMIFS(OFFSET('BPC Data'!$F:$F,0,Summary!I$2),'BPC Data'!$E:$E,Summary!$D444,'BPC Data'!$B:$B,Summary!$C444)</f>
        <v>0</v>
      </c>
      <c r="J444" s="18">
        <f ca="1">SUMIFS(OFFSET('BPC Data'!$F:$F,0,Summary!J$2),'BPC Data'!$E:$E,Summary!$D444,'BPC Data'!$B:$B,Summary!$C444)</f>
        <v>0</v>
      </c>
      <c r="K444" s="17">
        <f ca="1">SUMIFS(OFFSET('BPC Data'!$F:$F,0,Summary!K$2),'BPC Data'!$E:$E,Summary!$D444,'BPC Data'!$B:$B,Summary!$C444)</f>
        <v>0</v>
      </c>
      <c r="L444" s="18">
        <f ca="1">SUMIFS(OFFSET('BPC Data'!$F:$F,0,Summary!L$2),'BPC Data'!$E:$E,Summary!$D444,'BPC Data'!$B:$B,Summary!$C444)</f>
        <v>0</v>
      </c>
      <c r="M444" s="17">
        <f ca="1">SUMIFS(OFFSET('BPC Data'!$F:$F,0,Summary!M$2),'BPC Data'!$E:$E,Summary!$D444,'BPC Data'!$B:$B,Summary!$C444)</f>
        <v>0</v>
      </c>
      <c r="N444" s="18">
        <f ca="1">SUMIFS(OFFSET('BPC Data'!$F:$F,0,Summary!N$2),'BPC Data'!$E:$E,Summary!$D444,'BPC Data'!$B:$B,Summary!$C444)</f>
        <v>0</v>
      </c>
      <c r="O444" s="17">
        <f ca="1">SUMIFS(OFFSET('BPC Data'!$F:$F,0,Summary!O$2),'BPC Data'!$E:$E,Summary!$D444,'BPC Data'!$B:$B,Summary!$C444)</f>
        <v>0</v>
      </c>
      <c r="P444" s="18">
        <f ca="1">SUMIFS(OFFSET('BPC Data'!$F:$F,0,Summary!P$2),'BPC Data'!$E:$E,Summary!$D444,'BPC Data'!$B:$B,Summary!$C444)</f>
        <v>0</v>
      </c>
      <c r="Q444" s="17">
        <f ca="1">SUMIFS(OFFSET('BPC Data'!$F:$F,0,Summary!Q$2),'BPC Data'!$E:$E,Summary!$D444,'BPC Data'!$B:$B,Summary!$C444)</f>
        <v>0</v>
      </c>
      <c r="R444" s="18">
        <f ca="1">SUMIFS(OFFSET('BPC Data'!$F:$F,0,Summary!R$2),'BPC Data'!$E:$E,Summary!$D444,'BPC Data'!$B:$B,Summary!$C444)</f>
        <v>0</v>
      </c>
      <c r="S444" s="64">
        <f t="shared" ca="1" si="202"/>
        <v>0</v>
      </c>
      <c r="T444" s="65"/>
      <c r="U444"/>
      <c r="V444"/>
      <c r="W444"/>
      <c r="X444"/>
      <c r="Y444"/>
      <c r="Z444"/>
      <c r="AA444"/>
      <c r="AB444"/>
    </row>
    <row r="445" spans="1:28" s="15" customFormat="1" hidden="1" outlineLevel="1" x14ac:dyDescent="0.55000000000000004">
      <c r="A445" s="15">
        <f t="shared" si="219"/>
        <v>40</v>
      </c>
      <c r="B445"/>
      <c r="C445">
        <f>$F438</f>
        <v>0</v>
      </c>
      <c r="D445" s="2" t="str">
        <f t="shared" si="203"/>
        <v>T_MGMT_FEE - Tenant Management Fee - Actual</v>
      </c>
      <c r="E445"/>
      <c r="F445" s="22" t="str">
        <f>_xll.EVDES(D445)</f>
        <v>#Error, no current connection.</v>
      </c>
      <c r="G445" s="17">
        <f ca="1">SUMIFS(OFFSET('BPC Data'!$F:$F,0,Summary!G$2),'BPC Data'!$E:$E,Summary!$D445,'BPC Data'!$B:$B,Summary!$C445)</f>
        <v>0</v>
      </c>
      <c r="H445" s="18">
        <f ca="1">SUMIFS(OFFSET('BPC Data'!$F:$F,0,Summary!H$2),'BPC Data'!$E:$E,Summary!$D445,'BPC Data'!$B:$B,Summary!$C445)</f>
        <v>0</v>
      </c>
      <c r="I445" s="17">
        <f ca="1">SUMIFS(OFFSET('BPC Data'!$F:$F,0,Summary!I$2),'BPC Data'!$E:$E,Summary!$D445,'BPC Data'!$B:$B,Summary!$C445)</f>
        <v>0</v>
      </c>
      <c r="J445" s="18">
        <f ca="1">SUMIFS(OFFSET('BPC Data'!$F:$F,0,Summary!J$2),'BPC Data'!$E:$E,Summary!$D445,'BPC Data'!$B:$B,Summary!$C445)</f>
        <v>0</v>
      </c>
      <c r="K445" s="17">
        <f ca="1">SUMIFS(OFFSET('BPC Data'!$F:$F,0,Summary!K$2),'BPC Data'!$E:$E,Summary!$D445,'BPC Data'!$B:$B,Summary!$C445)</f>
        <v>0</v>
      </c>
      <c r="L445" s="18">
        <f ca="1">SUMIFS(OFFSET('BPC Data'!$F:$F,0,Summary!L$2),'BPC Data'!$E:$E,Summary!$D445,'BPC Data'!$B:$B,Summary!$C445)</f>
        <v>0</v>
      </c>
      <c r="M445" s="17">
        <f ca="1">SUMIFS(OFFSET('BPC Data'!$F:$F,0,Summary!M$2),'BPC Data'!$E:$E,Summary!$D445,'BPC Data'!$B:$B,Summary!$C445)</f>
        <v>0</v>
      </c>
      <c r="N445" s="18">
        <f ca="1">SUMIFS(OFFSET('BPC Data'!$F:$F,0,Summary!N$2),'BPC Data'!$E:$E,Summary!$D445,'BPC Data'!$B:$B,Summary!$C445)</f>
        <v>0</v>
      </c>
      <c r="O445" s="17">
        <f ca="1">SUMIFS(OFFSET('BPC Data'!$F:$F,0,Summary!O$2),'BPC Data'!$E:$E,Summary!$D445,'BPC Data'!$B:$B,Summary!$C445)</f>
        <v>0</v>
      </c>
      <c r="P445" s="18">
        <f ca="1">SUMIFS(OFFSET('BPC Data'!$F:$F,0,Summary!P$2),'BPC Data'!$E:$E,Summary!$D445,'BPC Data'!$B:$B,Summary!$C445)</f>
        <v>0</v>
      </c>
      <c r="Q445" s="17">
        <f ca="1">SUMIFS(OFFSET('BPC Data'!$F:$F,0,Summary!Q$2),'BPC Data'!$E:$E,Summary!$D445,'BPC Data'!$B:$B,Summary!$C445)</f>
        <v>0</v>
      </c>
      <c r="R445" s="18">
        <f ca="1">SUMIFS(OFFSET('BPC Data'!$F:$F,0,Summary!R$2),'BPC Data'!$E:$E,Summary!$D445,'BPC Data'!$B:$B,Summary!$C445)</f>
        <v>0</v>
      </c>
      <c r="S445" s="64">
        <f t="shared" ca="1" si="202"/>
        <v>0</v>
      </c>
      <c r="T445" s="65"/>
      <c r="U445"/>
      <c r="V445"/>
      <c r="W445"/>
      <c r="X445"/>
      <c r="Y445"/>
      <c r="Z445"/>
      <c r="AA445"/>
      <c r="AB445"/>
    </row>
    <row r="446" spans="1:28" s="15" customFormat="1" hidden="1" outlineLevel="1" x14ac:dyDescent="0.55000000000000004">
      <c r="A446" s="15">
        <f t="shared" si="219"/>
        <v>40</v>
      </c>
      <c r="B446"/>
      <c r="C446">
        <f>$F438</f>
        <v>0</v>
      </c>
      <c r="D446" s="1" t="str">
        <f t="shared" si="203"/>
        <v>T_EBITDAR - EBITDAR</v>
      </c>
      <c r="E446"/>
      <c r="F446" s="22" t="str">
        <f>_xll.EVDES(D446)</f>
        <v>#Error, no current connection.</v>
      </c>
      <c r="G446" s="17">
        <f ca="1">SUMIFS(OFFSET('BPC Data'!$F:$F,0,Summary!G$2),'BPC Data'!$E:$E,Summary!$D446,'BPC Data'!$B:$B,Summary!$C446)</f>
        <v>0</v>
      </c>
      <c r="H446" s="18">
        <f ca="1">SUMIFS(OFFSET('BPC Data'!$F:$F,0,Summary!H$2),'BPC Data'!$E:$E,Summary!$D446,'BPC Data'!$B:$B,Summary!$C446)</f>
        <v>0</v>
      </c>
      <c r="I446" s="17">
        <f ca="1">SUMIFS(OFFSET('BPC Data'!$F:$F,0,Summary!I$2),'BPC Data'!$E:$E,Summary!$D446,'BPC Data'!$B:$B,Summary!$C446)</f>
        <v>0</v>
      </c>
      <c r="J446" s="18">
        <f ca="1">SUMIFS(OFFSET('BPC Data'!$F:$F,0,Summary!J$2),'BPC Data'!$E:$E,Summary!$D446,'BPC Data'!$B:$B,Summary!$C446)</f>
        <v>0</v>
      </c>
      <c r="K446" s="17">
        <f ca="1">SUMIFS(OFFSET('BPC Data'!$F:$F,0,Summary!K$2),'BPC Data'!$E:$E,Summary!$D446,'BPC Data'!$B:$B,Summary!$C446)</f>
        <v>0</v>
      </c>
      <c r="L446" s="18">
        <f ca="1">SUMIFS(OFFSET('BPC Data'!$F:$F,0,Summary!L$2),'BPC Data'!$E:$E,Summary!$D446,'BPC Data'!$B:$B,Summary!$C446)</f>
        <v>0</v>
      </c>
      <c r="M446" s="17">
        <f ca="1">SUMIFS(OFFSET('BPC Data'!$F:$F,0,Summary!M$2),'BPC Data'!$E:$E,Summary!$D446,'BPC Data'!$B:$B,Summary!$C446)</f>
        <v>0</v>
      </c>
      <c r="N446" s="18">
        <f ca="1">SUMIFS(OFFSET('BPC Data'!$F:$F,0,Summary!N$2),'BPC Data'!$E:$E,Summary!$D446,'BPC Data'!$B:$B,Summary!$C446)</f>
        <v>0</v>
      </c>
      <c r="O446" s="17">
        <f ca="1">SUMIFS(OFFSET('BPC Data'!$F:$F,0,Summary!O$2),'BPC Data'!$E:$E,Summary!$D446,'BPC Data'!$B:$B,Summary!$C446)</f>
        <v>0</v>
      </c>
      <c r="P446" s="18">
        <f ca="1">SUMIFS(OFFSET('BPC Data'!$F:$F,0,Summary!P$2),'BPC Data'!$E:$E,Summary!$D446,'BPC Data'!$B:$B,Summary!$C446)</f>
        <v>0</v>
      </c>
      <c r="Q446" s="17">
        <f ca="1">SUMIFS(OFFSET('BPC Data'!$F:$F,0,Summary!Q$2),'BPC Data'!$E:$E,Summary!$D446,'BPC Data'!$B:$B,Summary!$C446)</f>
        <v>0</v>
      </c>
      <c r="R446" s="18">
        <f ca="1">SUMIFS(OFFSET('BPC Data'!$F:$F,0,Summary!R$2),'BPC Data'!$E:$E,Summary!$D446,'BPC Data'!$B:$B,Summary!$C446)</f>
        <v>0</v>
      </c>
      <c r="S446" s="64">
        <f t="shared" ca="1" si="202"/>
        <v>0</v>
      </c>
      <c r="T446" s="65"/>
      <c r="U446"/>
      <c r="V446"/>
      <c r="W446"/>
      <c r="X446"/>
      <c r="Y446"/>
      <c r="Z446"/>
      <c r="AA446"/>
      <c r="AB446"/>
    </row>
    <row r="447" spans="1:28" s="15" customFormat="1" hidden="1" outlineLevel="1" x14ac:dyDescent="0.55000000000000004">
      <c r="A447" s="15">
        <f t="shared" si="219"/>
        <v>40</v>
      </c>
      <c r="B447"/>
      <c r="C447">
        <f>$F438</f>
        <v>0</v>
      </c>
      <c r="D447" s="1" t="str">
        <f t="shared" si="203"/>
        <v>T_RENT_EXP - Tenant Rent Expense</v>
      </c>
      <c r="E447"/>
      <c r="F447" s="22" t="str">
        <f>_xll.EVDES(D447)</f>
        <v>#Error, no current connection.</v>
      </c>
      <c r="G447" s="17">
        <f ca="1">SUMIFS(OFFSET('BPC Data'!$F:$F,0,Summary!G$2),'BPC Data'!$E:$E,Summary!$D447,'BPC Data'!$B:$B,Summary!$C447)</f>
        <v>0</v>
      </c>
      <c r="H447" s="18">
        <f ca="1">SUMIFS(OFFSET('BPC Data'!$F:$F,0,Summary!H$2),'BPC Data'!$E:$E,Summary!$D447,'BPC Data'!$B:$B,Summary!$C447)</f>
        <v>0</v>
      </c>
      <c r="I447" s="17">
        <f ca="1">SUMIFS(OFFSET('BPC Data'!$F:$F,0,Summary!I$2),'BPC Data'!$E:$E,Summary!$D447,'BPC Data'!$B:$B,Summary!$C447)</f>
        <v>0</v>
      </c>
      <c r="J447" s="18">
        <f ca="1">SUMIFS(OFFSET('BPC Data'!$F:$F,0,Summary!J$2),'BPC Data'!$E:$E,Summary!$D447,'BPC Data'!$B:$B,Summary!$C447)</f>
        <v>0</v>
      </c>
      <c r="K447" s="17">
        <f ca="1">SUMIFS(OFFSET('BPC Data'!$F:$F,0,Summary!K$2),'BPC Data'!$E:$E,Summary!$D447,'BPC Data'!$B:$B,Summary!$C447)</f>
        <v>0</v>
      </c>
      <c r="L447" s="18">
        <f ca="1">SUMIFS(OFFSET('BPC Data'!$F:$F,0,Summary!L$2),'BPC Data'!$E:$E,Summary!$D447,'BPC Data'!$B:$B,Summary!$C447)</f>
        <v>0</v>
      </c>
      <c r="M447" s="17">
        <f ca="1">SUMIFS(OFFSET('BPC Data'!$F:$F,0,Summary!M$2),'BPC Data'!$E:$E,Summary!$D447,'BPC Data'!$B:$B,Summary!$C447)</f>
        <v>0</v>
      </c>
      <c r="N447" s="18">
        <f ca="1">SUMIFS(OFFSET('BPC Data'!$F:$F,0,Summary!N$2),'BPC Data'!$E:$E,Summary!$D447,'BPC Data'!$B:$B,Summary!$C447)</f>
        <v>0</v>
      </c>
      <c r="O447" s="17">
        <f ca="1">SUMIFS(OFFSET('BPC Data'!$F:$F,0,Summary!O$2),'BPC Data'!$E:$E,Summary!$D447,'BPC Data'!$B:$B,Summary!$C447)</f>
        <v>0</v>
      </c>
      <c r="P447" s="18">
        <f ca="1">SUMIFS(OFFSET('BPC Data'!$F:$F,0,Summary!P$2),'BPC Data'!$E:$E,Summary!$D447,'BPC Data'!$B:$B,Summary!$C447)</f>
        <v>0</v>
      </c>
      <c r="Q447" s="17">
        <f ca="1">SUMIFS(OFFSET('BPC Data'!$F:$F,0,Summary!Q$2),'BPC Data'!$E:$E,Summary!$D447,'BPC Data'!$B:$B,Summary!$C447)</f>
        <v>0</v>
      </c>
      <c r="R447" s="18">
        <f ca="1">SUMIFS(OFFSET('BPC Data'!$F:$F,0,Summary!R$2),'BPC Data'!$E:$E,Summary!$D447,'BPC Data'!$B:$B,Summary!$C447)</f>
        <v>0</v>
      </c>
      <c r="S447" s="64">
        <f t="shared" ca="1" si="202"/>
        <v>0</v>
      </c>
      <c r="T447" s="65"/>
      <c r="U447"/>
      <c r="V447"/>
      <c r="W447"/>
      <c r="X447"/>
      <c r="Y447"/>
      <c r="Z447"/>
      <c r="AA447"/>
      <c r="AB447"/>
    </row>
    <row r="448" spans="1:28" s="15" customFormat="1" hidden="1" outlineLevel="1" x14ac:dyDescent="0.55000000000000004">
      <c r="A448" s="15">
        <f t="shared" si="219"/>
        <v>40</v>
      </c>
      <c r="B448"/>
      <c r="C448"/>
      <c r="D448" s="1" t="str">
        <f t="shared" si="203"/>
        <v>x</v>
      </c>
      <c r="E448"/>
      <c r="F448" s="22" t="s">
        <v>0</v>
      </c>
      <c r="G448" s="12" t="e">
        <f t="shared" ref="G448:M448" ca="1" si="220">G446/G447</f>
        <v>#DIV/0!</v>
      </c>
      <c r="H448" s="4" t="e">
        <f t="shared" ca="1" si="220"/>
        <v>#DIV/0!</v>
      </c>
      <c r="I448" s="12" t="e">
        <f t="shared" ca="1" si="220"/>
        <v>#DIV/0!</v>
      </c>
      <c r="J448" s="4" t="e">
        <f t="shared" ca="1" si="220"/>
        <v>#DIV/0!</v>
      </c>
      <c r="K448" s="12" t="e">
        <f t="shared" ca="1" si="220"/>
        <v>#DIV/0!</v>
      </c>
      <c r="L448" s="4" t="e">
        <f t="shared" ca="1" si="220"/>
        <v>#DIV/0!</v>
      </c>
      <c r="M448" s="12" t="e">
        <f t="shared" ca="1" si="220"/>
        <v>#DIV/0!</v>
      </c>
      <c r="N448" s="4" t="e">
        <f t="shared" ref="N448:O448" ca="1" si="221">N446/N447</f>
        <v>#DIV/0!</v>
      </c>
      <c r="O448" s="12" t="e">
        <f t="shared" ca="1" si="221"/>
        <v>#DIV/0!</v>
      </c>
      <c r="P448" s="4" t="e">
        <f t="shared" ref="P448:Q448" ca="1" si="222">P446/P447</f>
        <v>#DIV/0!</v>
      </c>
      <c r="Q448" s="12" t="e">
        <f t="shared" ca="1" si="222"/>
        <v>#DIV/0!</v>
      </c>
      <c r="R448" s="4" t="e">
        <f t="shared" ref="R448" ca="1" si="223">R446/R447</f>
        <v>#DIV/0!</v>
      </c>
      <c r="S448" s="64" t="e">
        <f t="shared" ca="1" si="202"/>
        <v>#DIV/0!</v>
      </c>
      <c r="T448" s="65"/>
      <c r="U448"/>
      <c r="V448"/>
      <c r="W448"/>
      <c r="X448"/>
      <c r="Y448"/>
      <c r="Z448"/>
      <c r="AA448"/>
      <c r="AB448"/>
    </row>
    <row r="449" spans="1:28" s="15" customFormat="1" hidden="1" outlineLevel="1" x14ac:dyDescent="0.55000000000000004">
      <c r="A449" s="15">
        <f>IF(AND(D449&lt;&gt;"",C449=""),A448+1,A448)</f>
        <v>41</v>
      </c>
      <c r="B449" s="5"/>
      <c r="C449" s="5"/>
      <c r="D449" s="5" t="str">
        <f t="shared" si="203"/>
        <v>x</v>
      </c>
      <c r="E449" s="5"/>
      <c r="F449" s="21">
        <f>INDEX(PropertyList!$D:$D,MATCH(Summary!$A449,PropertyList!$C:$C,0))</f>
        <v>0</v>
      </c>
      <c r="G449" s="11"/>
      <c r="H449" s="5"/>
      <c r="I449" s="11"/>
      <c r="J449" s="5"/>
      <c r="K449" s="11"/>
      <c r="L449" s="5"/>
      <c r="M449" s="11"/>
      <c r="N449" s="5"/>
      <c r="O449" s="11"/>
      <c r="P449" s="5"/>
      <c r="Q449" s="11"/>
      <c r="R449" s="5"/>
      <c r="S449" s="64">
        <f t="shared" si="202"/>
        <v>0</v>
      </c>
      <c r="T449" s="65"/>
      <c r="U449"/>
      <c r="V449"/>
      <c r="W449"/>
      <c r="X449"/>
      <c r="Y449"/>
      <c r="Z449"/>
      <c r="AA449"/>
      <c r="AB449"/>
    </row>
    <row r="450" spans="1:28" s="15" customFormat="1" hidden="1" outlineLevel="1" x14ac:dyDescent="0.55000000000000004">
      <c r="A450" s="15">
        <f>IF(AND(F450&lt;&gt;"",D450=""),A449+1,A449)</f>
        <v>41</v>
      </c>
      <c r="C450">
        <f>$F449</f>
        <v>0</v>
      </c>
      <c r="D450" s="3" t="str">
        <f t="shared" si="203"/>
        <v>PAY_PAT_DAYS - Total Payor Patient Days</v>
      </c>
      <c r="F450" s="22" t="str">
        <f>_xll.EVDES(D450)</f>
        <v>#Error, no current connection.</v>
      </c>
      <c r="G450" s="17">
        <f ca="1">SUMIFS(OFFSET('BPC Data'!$F:$F,0,Summary!G$2),'BPC Data'!$E:$E,Summary!$D450,'BPC Data'!$B:$B,Summary!$C450)</f>
        <v>0</v>
      </c>
      <c r="H450" s="18">
        <f ca="1">SUMIFS(OFFSET('BPC Data'!$F:$F,0,Summary!H$2),'BPC Data'!$E:$E,Summary!$D450,'BPC Data'!$B:$B,Summary!$C450)</f>
        <v>0</v>
      </c>
      <c r="I450" s="17">
        <f ca="1">SUMIFS(OFFSET('BPC Data'!$F:$F,0,Summary!I$2),'BPC Data'!$E:$E,Summary!$D450,'BPC Data'!$B:$B,Summary!$C450)</f>
        <v>0</v>
      </c>
      <c r="J450" s="18">
        <f ca="1">SUMIFS(OFFSET('BPC Data'!$F:$F,0,Summary!J$2),'BPC Data'!$E:$E,Summary!$D450,'BPC Data'!$B:$B,Summary!$C450)</f>
        <v>0</v>
      </c>
      <c r="K450" s="17">
        <f ca="1">SUMIFS(OFFSET('BPC Data'!$F:$F,0,Summary!K$2),'BPC Data'!$E:$E,Summary!$D450,'BPC Data'!$B:$B,Summary!$C450)</f>
        <v>0</v>
      </c>
      <c r="L450" s="18">
        <f ca="1">SUMIFS(OFFSET('BPC Data'!$F:$F,0,Summary!L$2),'BPC Data'!$E:$E,Summary!$D450,'BPC Data'!$B:$B,Summary!$C450)</f>
        <v>0</v>
      </c>
      <c r="M450" s="17">
        <f ca="1">SUMIFS(OFFSET('BPC Data'!$F:$F,0,Summary!M$2),'BPC Data'!$E:$E,Summary!$D450,'BPC Data'!$B:$B,Summary!$C450)</f>
        <v>0</v>
      </c>
      <c r="N450" s="18">
        <f ca="1">SUMIFS(OFFSET('BPC Data'!$F:$F,0,Summary!N$2),'BPC Data'!$E:$E,Summary!$D450,'BPC Data'!$B:$B,Summary!$C450)</f>
        <v>0</v>
      </c>
      <c r="O450" s="17">
        <f ca="1">SUMIFS(OFFSET('BPC Data'!$F:$F,0,Summary!O$2),'BPC Data'!$E:$E,Summary!$D450,'BPC Data'!$B:$B,Summary!$C450)</f>
        <v>0</v>
      </c>
      <c r="P450" s="18">
        <f ca="1">SUMIFS(OFFSET('BPC Data'!$F:$F,0,Summary!P$2),'BPC Data'!$E:$E,Summary!$D450,'BPC Data'!$B:$B,Summary!$C450)</f>
        <v>0</v>
      </c>
      <c r="Q450" s="17">
        <f ca="1">SUMIFS(OFFSET('BPC Data'!$F:$F,0,Summary!Q$2),'BPC Data'!$E:$E,Summary!$D450,'BPC Data'!$B:$B,Summary!$C450)</f>
        <v>0</v>
      </c>
      <c r="R450" s="18">
        <f ca="1">SUMIFS(OFFSET('BPC Data'!$F:$F,0,Summary!R$2),'BPC Data'!$E:$E,Summary!$D450,'BPC Data'!$B:$B,Summary!$C450)</f>
        <v>0</v>
      </c>
      <c r="S450" s="64">
        <f t="shared" ca="1" si="202"/>
        <v>0</v>
      </c>
      <c r="T450" s="65"/>
      <c r="U450"/>
      <c r="V450"/>
      <c r="W450"/>
      <c r="X450"/>
      <c r="Y450"/>
      <c r="Z450"/>
      <c r="AA450"/>
      <c r="AB450"/>
    </row>
    <row r="451" spans="1:28" s="15" customFormat="1" hidden="1" outlineLevel="1" x14ac:dyDescent="0.55000000000000004">
      <c r="A451" s="15">
        <f t="shared" ref="A451:A459" si="224">IF(AND(F451&lt;&gt;"",D451=""),A450+1,A450)</f>
        <v>41</v>
      </c>
      <c r="C451">
        <f>$F449</f>
        <v>0</v>
      </c>
      <c r="D451" s="3" t="str">
        <f t="shared" si="203"/>
        <v>A_BEDS_TOTAL - Total Available Beds</v>
      </c>
      <c r="F451" s="22" t="str">
        <f>_xll.EVDES(D451)</f>
        <v>#Error, no current connection.</v>
      </c>
      <c r="G451" s="17">
        <f ca="1">SUMIFS(OFFSET('BPC Data'!$F:$F,0,Summary!G$2),'BPC Data'!$E:$E,Summary!$D451,'BPC Data'!$B:$B,Summary!$C451)</f>
        <v>0</v>
      </c>
      <c r="H451" s="18">
        <f ca="1">SUMIFS(OFFSET('BPC Data'!$F:$F,0,Summary!H$2),'BPC Data'!$E:$E,Summary!$D451,'BPC Data'!$B:$B,Summary!$C451)</f>
        <v>0</v>
      </c>
      <c r="I451" s="17">
        <f ca="1">SUMIFS(OFFSET('BPC Data'!$F:$F,0,Summary!I$2),'BPC Data'!$E:$E,Summary!$D451,'BPC Data'!$B:$B,Summary!$C451)</f>
        <v>0</v>
      </c>
      <c r="J451" s="18">
        <f ca="1">SUMIFS(OFFSET('BPC Data'!$F:$F,0,Summary!J$2),'BPC Data'!$E:$E,Summary!$D451,'BPC Data'!$B:$B,Summary!$C451)</f>
        <v>0</v>
      </c>
      <c r="K451" s="17">
        <f ca="1">SUMIFS(OFFSET('BPC Data'!$F:$F,0,Summary!K$2),'BPC Data'!$E:$E,Summary!$D451,'BPC Data'!$B:$B,Summary!$C451)</f>
        <v>0</v>
      </c>
      <c r="L451" s="18">
        <f ca="1">SUMIFS(OFFSET('BPC Data'!$F:$F,0,Summary!L$2),'BPC Data'!$E:$E,Summary!$D451,'BPC Data'!$B:$B,Summary!$C451)</f>
        <v>0</v>
      </c>
      <c r="M451" s="17">
        <f ca="1">SUMIFS(OFFSET('BPC Data'!$F:$F,0,Summary!M$2),'BPC Data'!$E:$E,Summary!$D451,'BPC Data'!$B:$B,Summary!$C451)</f>
        <v>0</v>
      </c>
      <c r="N451" s="18">
        <f ca="1">SUMIFS(OFFSET('BPC Data'!$F:$F,0,Summary!N$2),'BPC Data'!$E:$E,Summary!$D451,'BPC Data'!$B:$B,Summary!$C451)</f>
        <v>0</v>
      </c>
      <c r="O451" s="17">
        <f ca="1">SUMIFS(OFFSET('BPC Data'!$F:$F,0,Summary!O$2),'BPC Data'!$E:$E,Summary!$D451,'BPC Data'!$B:$B,Summary!$C451)</f>
        <v>0</v>
      </c>
      <c r="P451" s="18">
        <f ca="1">SUMIFS(OFFSET('BPC Data'!$F:$F,0,Summary!P$2),'BPC Data'!$E:$E,Summary!$D451,'BPC Data'!$B:$B,Summary!$C451)</f>
        <v>0</v>
      </c>
      <c r="Q451" s="17">
        <f ca="1">SUMIFS(OFFSET('BPC Data'!$F:$F,0,Summary!Q$2),'BPC Data'!$E:$E,Summary!$D451,'BPC Data'!$B:$B,Summary!$C451)</f>
        <v>0</v>
      </c>
      <c r="R451" s="18">
        <f ca="1">SUMIFS(OFFSET('BPC Data'!$F:$F,0,Summary!R$2),'BPC Data'!$E:$E,Summary!$D451,'BPC Data'!$B:$B,Summary!$C451)</f>
        <v>0</v>
      </c>
      <c r="S451" s="64">
        <f t="shared" ca="1" si="202"/>
        <v>0</v>
      </c>
      <c r="T451" s="65"/>
      <c r="U451"/>
      <c r="V451"/>
      <c r="W451"/>
      <c r="X451"/>
      <c r="Y451"/>
      <c r="Z451"/>
      <c r="AA451"/>
      <c r="AB451"/>
    </row>
    <row r="452" spans="1:28" s="15" customFormat="1" hidden="1" outlineLevel="1" x14ac:dyDescent="0.55000000000000004">
      <c r="A452" s="15">
        <f t="shared" si="224"/>
        <v>41</v>
      </c>
      <c r="B452"/>
      <c r="C452">
        <f>$F449</f>
        <v>0</v>
      </c>
      <c r="D452" s="3" t="str">
        <f t="shared" si="203"/>
        <v>T_REVENUES - Total Tenant Revenues</v>
      </c>
      <c r="E452"/>
      <c r="F452" s="22" t="str">
        <f>_xll.EVDES(D452)</f>
        <v>#Error, no current connection.</v>
      </c>
      <c r="G452" s="17">
        <f ca="1">SUMIFS(OFFSET('BPC Data'!$F:$F,0,Summary!G$2),'BPC Data'!$E:$E,Summary!$D452,'BPC Data'!$B:$B,Summary!$C452)</f>
        <v>0</v>
      </c>
      <c r="H452" s="18">
        <f ca="1">SUMIFS(OFFSET('BPC Data'!$F:$F,0,Summary!H$2),'BPC Data'!$E:$E,Summary!$D452,'BPC Data'!$B:$B,Summary!$C452)</f>
        <v>0</v>
      </c>
      <c r="I452" s="17">
        <f ca="1">SUMIFS(OFFSET('BPC Data'!$F:$F,0,Summary!I$2),'BPC Data'!$E:$E,Summary!$D452,'BPC Data'!$B:$B,Summary!$C452)</f>
        <v>0</v>
      </c>
      <c r="J452" s="18">
        <f ca="1">SUMIFS(OFFSET('BPC Data'!$F:$F,0,Summary!J$2),'BPC Data'!$E:$E,Summary!$D452,'BPC Data'!$B:$B,Summary!$C452)</f>
        <v>0</v>
      </c>
      <c r="K452" s="17">
        <f ca="1">SUMIFS(OFFSET('BPC Data'!$F:$F,0,Summary!K$2),'BPC Data'!$E:$E,Summary!$D452,'BPC Data'!$B:$B,Summary!$C452)</f>
        <v>0</v>
      </c>
      <c r="L452" s="18">
        <f ca="1">SUMIFS(OFFSET('BPC Data'!$F:$F,0,Summary!L$2),'BPC Data'!$E:$E,Summary!$D452,'BPC Data'!$B:$B,Summary!$C452)</f>
        <v>0</v>
      </c>
      <c r="M452" s="17">
        <f ca="1">SUMIFS(OFFSET('BPC Data'!$F:$F,0,Summary!M$2),'BPC Data'!$E:$E,Summary!$D452,'BPC Data'!$B:$B,Summary!$C452)</f>
        <v>0</v>
      </c>
      <c r="N452" s="18">
        <f ca="1">SUMIFS(OFFSET('BPC Data'!$F:$F,0,Summary!N$2),'BPC Data'!$E:$E,Summary!$D452,'BPC Data'!$B:$B,Summary!$C452)</f>
        <v>0</v>
      </c>
      <c r="O452" s="17">
        <f ca="1">SUMIFS(OFFSET('BPC Data'!$F:$F,0,Summary!O$2),'BPC Data'!$E:$E,Summary!$D452,'BPC Data'!$B:$B,Summary!$C452)</f>
        <v>0</v>
      </c>
      <c r="P452" s="18">
        <f ca="1">SUMIFS(OFFSET('BPC Data'!$F:$F,0,Summary!P$2),'BPC Data'!$E:$E,Summary!$D452,'BPC Data'!$B:$B,Summary!$C452)</f>
        <v>0</v>
      </c>
      <c r="Q452" s="17">
        <f ca="1">SUMIFS(OFFSET('BPC Data'!$F:$F,0,Summary!Q$2),'BPC Data'!$E:$E,Summary!$D452,'BPC Data'!$B:$B,Summary!$C452)</f>
        <v>0</v>
      </c>
      <c r="R452" s="18">
        <f ca="1">SUMIFS(OFFSET('BPC Data'!$F:$F,0,Summary!R$2),'BPC Data'!$E:$E,Summary!$D452,'BPC Data'!$B:$B,Summary!$C452)</f>
        <v>0</v>
      </c>
      <c r="S452" s="64">
        <f t="shared" ca="1" si="202"/>
        <v>0</v>
      </c>
      <c r="T452" s="65"/>
      <c r="U452"/>
      <c r="V452"/>
      <c r="W452"/>
      <c r="X452"/>
      <c r="Y452"/>
      <c r="Z452"/>
      <c r="AA452"/>
      <c r="AB452"/>
    </row>
    <row r="453" spans="1:28" s="15" customFormat="1" hidden="1" outlineLevel="1" x14ac:dyDescent="0.55000000000000004">
      <c r="A453" s="15">
        <f t="shared" si="224"/>
        <v>41</v>
      </c>
      <c r="B453"/>
      <c r="C453">
        <f>$F449</f>
        <v>0</v>
      </c>
      <c r="D453" s="3" t="str">
        <f t="shared" si="203"/>
        <v>T_OPEX - Tenant Operating Expenses</v>
      </c>
      <c r="E453"/>
      <c r="F453" s="22" t="str">
        <f>_xll.EVDES(D453)</f>
        <v>#Error, no current connection.</v>
      </c>
      <c r="G453" s="17">
        <f ca="1">SUMIFS(OFFSET('BPC Data'!$F:$F,0,Summary!G$2),'BPC Data'!$E:$E,Summary!$D453,'BPC Data'!$B:$B,Summary!$C453)</f>
        <v>0</v>
      </c>
      <c r="H453" s="18">
        <f ca="1">SUMIFS(OFFSET('BPC Data'!$F:$F,0,Summary!H$2),'BPC Data'!$E:$E,Summary!$D453,'BPC Data'!$B:$B,Summary!$C453)</f>
        <v>0</v>
      </c>
      <c r="I453" s="17">
        <f ca="1">SUMIFS(OFFSET('BPC Data'!$F:$F,0,Summary!I$2),'BPC Data'!$E:$E,Summary!$D453,'BPC Data'!$B:$B,Summary!$C453)</f>
        <v>0</v>
      </c>
      <c r="J453" s="18">
        <f ca="1">SUMIFS(OFFSET('BPC Data'!$F:$F,0,Summary!J$2),'BPC Data'!$E:$E,Summary!$D453,'BPC Data'!$B:$B,Summary!$C453)</f>
        <v>0</v>
      </c>
      <c r="K453" s="17">
        <f ca="1">SUMIFS(OFFSET('BPC Data'!$F:$F,0,Summary!K$2),'BPC Data'!$E:$E,Summary!$D453,'BPC Data'!$B:$B,Summary!$C453)</f>
        <v>0</v>
      </c>
      <c r="L453" s="18">
        <f ca="1">SUMIFS(OFFSET('BPC Data'!$F:$F,0,Summary!L$2),'BPC Data'!$E:$E,Summary!$D453,'BPC Data'!$B:$B,Summary!$C453)</f>
        <v>0</v>
      </c>
      <c r="M453" s="17">
        <f ca="1">SUMIFS(OFFSET('BPC Data'!$F:$F,0,Summary!M$2),'BPC Data'!$E:$E,Summary!$D453,'BPC Data'!$B:$B,Summary!$C453)</f>
        <v>0</v>
      </c>
      <c r="N453" s="18">
        <f ca="1">SUMIFS(OFFSET('BPC Data'!$F:$F,0,Summary!N$2),'BPC Data'!$E:$E,Summary!$D453,'BPC Data'!$B:$B,Summary!$C453)</f>
        <v>0</v>
      </c>
      <c r="O453" s="17">
        <f ca="1">SUMIFS(OFFSET('BPC Data'!$F:$F,0,Summary!O$2),'BPC Data'!$E:$E,Summary!$D453,'BPC Data'!$B:$B,Summary!$C453)</f>
        <v>0</v>
      </c>
      <c r="P453" s="18">
        <f ca="1">SUMIFS(OFFSET('BPC Data'!$F:$F,0,Summary!P$2),'BPC Data'!$E:$E,Summary!$D453,'BPC Data'!$B:$B,Summary!$C453)</f>
        <v>0</v>
      </c>
      <c r="Q453" s="17">
        <f ca="1">SUMIFS(OFFSET('BPC Data'!$F:$F,0,Summary!Q$2),'BPC Data'!$E:$E,Summary!$D453,'BPC Data'!$B:$B,Summary!$C453)</f>
        <v>0</v>
      </c>
      <c r="R453" s="18">
        <f ca="1">SUMIFS(OFFSET('BPC Data'!$F:$F,0,Summary!R$2),'BPC Data'!$E:$E,Summary!$D453,'BPC Data'!$B:$B,Summary!$C453)</f>
        <v>0</v>
      </c>
      <c r="S453" s="64">
        <f t="shared" ca="1" si="202"/>
        <v>0</v>
      </c>
      <c r="T453" s="65"/>
      <c r="U453"/>
      <c r="V453"/>
      <c r="W453"/>
      <c r="X453"/>
      <c r="Y453"/>
      <c r="Z453"/>
      <c r="AA453"/>
      <c r="AB453"/>
    </row>
    <row r="454" spans="1:28" s="15" customFormat="1" hidden="1" outlineLevel="1" x14ac:dyDescent="0.55000000000000004">
      <c r="A454" s="15">
        <f t="shared" si="224"/>
        <v>41</v>
      </c>
      <c r="B454"/>
      <c r="C454">
        <f>$F449</f>
        <v>0</v>
      </c>
      <c r="D454" s="3" t="str">
        <f t="shared" si="203"/>
        <v>T_BAD_DEBT - Tenant Bad Debt Expense</v>
      </c>
      <c r="E454"/>
      <c r="F454" s="22" t="str">
        <f>_xll.EVDES(D454)</f>
        <v>#Error, no current connection.</v>
      </c>
      <c r="G454" s="17">
        <f ca="1">SUMIFS(OFFSET('BPC Data'!$F:$F,0,Summary!G$2),'BPC Data'!$E:$E,Summary!$D454,'BPC Data'!$B:$B,Summary!$C454)</f>
        <v>0</v>
      </c>
      <c r="H454" s="18">
        <f ca="1">SUMIFS(OFFSET('BPC Data'!$F:$F,0,Summary!H$2),'BPC Data'!$E:$E,Summary!$D454,'BPC Data'!$B:$B,Summary!$C454)</f>
        <v>0</v>
      </c>
      <c r="I454" s="17">
        <f ca="1">SUMIFS(OFFSET('BPC Data'!$F:$F,0,Summary!I$2),'BPC Data'!$E:$E,Summary!$D454,'BPC Data'!$B:$B,Summary!$C454)</f>
        <v>0</v>
      </c>
      <c r="J454" s="18">
        <f ca="1">SUMIFS(OFFSET('BPC Data'!$F:$F,0,Summary!J$2),'BPC Data'!$E:$E,Summary!$D454,'BPC Data'!$B:$B,Summary!$C454)</f>
        <v>0</v>
      </c>
      <c r="K454" s="17">
        <f ca="1">SUMIFS(OFFSET('BPC Data'!$F:$F,0,Summary!K$2),'BPC Data'!$E:$E,Summary!$D454,'BPC Data'!$B:$B,Summary!$C454)</f>
        <v>0</v>
      </c>
      <c r="L454" s="18">
        <f ca="1">SUMIFS(OFFSET('BPC Data'!$F:$F,0,Summary!L$2),'BPC Data'!$E:$E,Summary!$D454,'BPC Data'!$B:$B,Summary!$C454)</f>
        <v>0</v>
      </c>
      <c r="M454" s="17">
        <f ca="1">SUMIFS(OFFSET('BPC Data'!$F:$F,0,Summary!M$2),'BPC Data'!$E:$E,Summary!$D454,'BPC Data'!$B:$B,Summary!$C454)</f>
        <v>0</v>
      </c>
      <c r="N454" s="18">
        <f ca="1">SUMIFS(OFFSET('BPC Data'!$F:$F,0,Summary!N$2),'BPC Data'!$E:$E,Summary!$D454,'BPC Data'!$B:$B,Summary!$C454)</f>
        <v>0</v>
      </c>
      <c r="O454" s="17">
        <f ca="1">SUMIFS(OFFSET('BPC Data'!$F:$F,0,Summary!O$2),'BPC Data'!$E:$E,Summary!$D454,'BPC Data'!$B:$B,Summary!$C454)</f>
        <v>0</v>
      </c>
      <c r="P454" s="18">
        <f ca="1">SUMIFS(OFFSET('BPC Data'!$F:$F,0,Summary!P$2),'BPC Data'!$E:$E,Summary!$D454,'BPC Data'!$B:$B,Summary!$C454)</f>
        <v>0</v>
      </c>
      <c r="Q454" s="17">
        <f ca="1">SUMIFS(OFFSET('BPC Data'!$F:$F,0,Summary!Q$2),'BPC Data'!$E:$E,Summary!$D454,'BPC Data'!$B:$B,Summary!$C454)</f>
        <v>0</v>
      </c>
      <c r="R454" s="18">
        <f ca="1">SUMIFS(OFFSET('BPC Data'!$F:$F,0,Summary!R$2),'BPC Data'!$E:$E,Summary!$D454,'BPC Data'!$B:$B,Summary!$C454)</f>
        <v>0</v>
      </c>
      <c r="S454" s="64">
        <f t="shared" ca="1" si="202"/>
        <v>0</v>
      </c>
      <c r="T454" s="65"/>
      <c r="U454"/>
      <c r="V454"/>
      <c r="W454"/>
      <c r="X454"/>
      <c r="Y454"/>
      <c r="Z454"/>
      <c r="AA454"/>
      <c r="AB454"/>
    </row>
    <row r="455" spans="1:28" s="15" customFormat="1" hidden="1" outlineLevel="1" x14ac:dyDescent="0.55000000000000004">
      <c r="A455" s="15">
        <f t="shared" si="224"/>
        <v>41</v>
      </c>
      <c r="B455"/>
      <c r="C455">
        <f>$F449</f>
        <v>0</v>
      </c>
      <c r="D455" s="2" t="str">
        <f t="shared" si="203"/>
        <v>T_EBITDARM - EBITDARM</v>
      </c>
      <c r="E455"/>
      <c r="F455" s="22" t="str">
        <f>_xll.EVDES(D455)</f>
        <v>#Error, no current connection.</v>
      </c>
      <c r="G455" s="17">
        <f ca="1">SUMIFS(OFFSET('BPC Data'!$F:$F,0,Summary!G$2),'BPC Data'!$E:$E,Summary!$D455,'BPC Data'!$B:$B,Summary!$C455)</f>
        <v>0</v>
      </c>
      <c r="H455" s="18">
        <f ca="1">SUMIFS(OFFSET('BPC Data'!$F:$F,0,Summary!H$2),'BPC Data'!$E:$E,Summary!$D455,'BPC Data'!$B:$B,Summary!$C455)</f>
        <v>0</v>
      </c>
      <c r="I455" s="17">
        <f ca="1">SUMIFS(OFFSET('BPC Data'!$F:$F,0,Summary!I$2),'BPC Data'!$E:$E,Summary!$D455,'BPC Data'!$B:$B,Summary!$C455)</f>
        <v>0</v>
      </c>
      <c r="J455" s="18">
        <f ca="1">SUMIFS(OFFSET('BPC Data'!$F:$F,0,Summary!J$2),'BPC Data'!$E:$E,Summary!$D455,'BPC Data'!$B:$B,Summary!$C455)</f>
        <v>0</v>
      </c>
      <c r="K455" s="17">
        <f ca="1">SUMIFS(OFFSET('BPC Data'!$F:$F,0,Summary!K$2),'BPC Data'!$E:$E,Summary!$D455,'BPC Data'!$B:$B,Summary!$C455)</f>
        <v>0</v>
      </c>
      <c r="L455" s="18">
        <f ca="1">SUMIFS(OFFSET('BPC Data'!$F:$F,0,Summary!L$2),'BPC Data'!$E:$E,Summary!$D455,'BPC Data'!$B:$B,Summary!$C455)</f>
        <v>0</v>
      </c>
      <c r="M455" s="17">
        <f ca="1">SUMIFS(OFFSET('BPC Data'!$F:$F,0,Summary!M$2),'BPC Data'!$E:$E,Summary!$D455,'BPC Data'!$B:$B,Summary!$C455)</f>
        <v>0</v>
      </c>
      <c r="N455" s="18">
        <f ca="1">SUMIFS(OFFSET('BPC Data'!$F:$F,0,Summary!N$2),'BPC Data'!$E:$E,Summary!$D455,'BPC Data'!$B:$B,Summary!$C455)</f>
        <v>0</v>
      </c>
      <c r="O455" s="17">
        <f ca="1">SUMIFS(OFFSET('BPC Data'!$F:$F,0,Summary!O$2),'BPC Data'!$E:$E,Summary!$D455,'BPC Data'!$B:$B,Summary!$C455)</f>
        <v>0</v>
      </c>
      <c r="P455" s="18">
        <f ca="1">SUMIFS(OFFSET('BPC Data'!$F:$F,0,Summary!P$2),'BPC Data'!$E:$E,Summary!$D455,'BPC Data'!$B:$B,Summary!$C455)</f>
        <v>0</v>
      </c>
      <c r="Q455" s="17">
        <f ca="1">SUMIFS(OFFSET('BPC Data'!$F:$F,0,Summary!Q$2),'BPC Data'!$E:$E,Summary!$D455,'BPC Data'!$B:$B,Summary!$C455)</f>
        <v>0</v>
      </c>
      <c r="R455" s="18">
        <f ca="1">SUMIFS(OFFSET('BPC Data'!$F:$F,0,Summary!R$2),'BPC Data'!$E:$E,Summary!$D455,'BPC Data'!$B:$B,Summary!$C455)</f>
        <v>0</v>
      </c>
      <c r="S455" s="64">
        <f t="shared" ca="1" si="202"/>
        <v>0</v>
      </c>
      <c r="T455" s="65"/>
      <c r="U455"/>
      <c r="V455"/>
      <c r="W455"/>
      <c r="X455"/>
      <c r="Y455"/>
      <c r="Z455"/>
      <c r="AA455"/>
      <c r="AB455"/>
    </row>
    <row r="456" spans="1:28" s="15" customFormat="1" hidden="1" outlineLevel="1" x14ac:dyDescent="0.55000000000000004">
      <c r="A456" s="15">
        <f t="shared" si="224"/>
        <v>41</v>
      </c>
      <c r="B456"/>
      <c r="C456">
        <f>$F449</f>
        <v>0</v>
      </c>
      <c r="D456" s="2" t="str">
        <f t="shared" si="203"/>
        <v>T_MGMT_FEE - Tenant Management Fee - Actual</v>
      </c>
      <c r="E456"/>
      <c r="F456" s="22" t="str">
        <f>_xll.EVDES(D456)</f>
        <v>#Error, no current connection.</v>
      </c>
      <c r="G456" s="17">
        <f ca="1">SUMIFS(OFFSET('BPC Data'!$F:$F,0,Summary!G$2),'BPC Data'!$E:$E,Summary!$D456,'BPC Data'!$B:$B,Summary!$C456)</f>
        <v>0</v>
      </c>
      <c r="H456" s="18">
        <f ca="1">SUMIFS(OFFSET('BPC Data'!$F:$F,0,Summary!H$2),'BPC Data'!$E:$E,Summary!$D456,'BPC Data'!$B:$B,Summary!$C456)</f>
        <v>0</v>
      </c>
      <c r="I456" s="17">
        <f ca="1">SUMIFS(OFFSET('BPC Data'!$F:$F,0,Summary!I$2),'BPC Data'!$E:$E,Summary!$D456,'BPC Data'!$B:$B,Summary!$C456)</f>
        <v>0</v>
      </c>
      <c r="J456" s="18">
        <f ca="1">SUMIFS(OFFSET('BPC Data'!$F:$F,0,Summary!J$2),'BPC Data'!$E:$E,Summary!$D456,'BPC Data'!$B:$B,Summary!$C456)</f>
        <v>0</v>
      </c>
      <c r="K456" s="17">
        <f ca="1">SUMIFS(OFFSET('BPC Data'!$F:$F,0,Summary!K$2),'BPC Data'!$E:$E,Summary!$D456,'BPC Data'!$B:$B,Summary!$C456)</f>
        <v>0</v>
      </c>
      <c r="L456" s="18">
        <f ca="1">SUMIFS(OFFSET('BPC Data'!$F:$F,0,Summary!L$2),'BPC Data'!$E:$E,Summary!$D456,'BPC Data'!$B:$B,Summary!$C456)</f>
        <v>0</v>
      </c>
      <c r="M456" s="17">
        <f ca="1">SUMIFS(OFFSET('BPC Data'!$F:$F,0,Summary!M$2),'BPC Data'!$E:$E,Summary!$D456,'BPC Data'!$B:$B,Summary!$C456)</f>
        <v>0</v>
      </c>
      <c r="N456" s="18">
        <f ca="1">SUMIFS(OFFSET('BPC Data'!$F:$F,0,Summary!N$2),'BPC Data'!$E:$E,Summary!$D456,'BPC Data'!$B:$B,Summary!$C456)</f>
        <v>0</v>
      </c>
      <c r="O456" s="17">
        <f ca="1">SUMIFS(OFFSET('BPC Data'!$F:$F,0,Summary!O$2),'BPC Data'!$E:$E,Summary!$D456,'BPC Data'!$B:$B,Summary!$C456)</f>
        <v>0</v>
      </c>
      <c r="P456" s="18">
        <f ca="1">SUMIFS(OFFSET('BPC Data'!$F:$F,0,Summary!P$2),'BPC Data'!$E:$E,Summary!$D456,'BPC Data'!$B:$B,Summary!$C456)</f>
        <v>0</v>
      </c>
      <c r="Q456" s="17">
        <f ca="1">SUMIFS(OFFSET('BPC Data'!$F:$F,0,Summary!Q$2),'BPC Data'!$E:$E,Summary!$D456,'BPC Data'!$B:$B,Summary!$C456)</f>
        <v>0</v>
      </c>
      <c r="R456" s="18">
        <f ca="1">SUMIFS(OFFSET('BPC Data'!$F:$F,0,Summary!R$2),'BPC Data'!$E:$E,Summary!$D456,'BPC Data'!$B:$B,Summary!$C456)</f>
        <v>0</v>
      </c>
      <c r="S456" s="64">
        <f t="shared" ca="1" si="202"/>
        <v>0</v>
      </c>
      <c r="T456" s="65"/>
      <c r="U456"/>
      <c r="V456"/>
      <c r="W456"/>
      <c r="X456"/>
      <c r="Y456"/>
      <c r="Z456"/>
      <c r="AA456"/>
      <c r="AB456"/>
    </row>
    <row r="457" spans="1:28" s="15" customFormat="1" hidden="1" outlineLevel="1" x14ac:dyDescent="0.55000000000000004">
      <c r="A457" s="15">
        <f t="shared" si="224"/>
        <v>41</v>
      </c>
      <c r="B457"/>
      <c r="C457">
        <f>$F449</f>
        <v>0</v>
      </c>
      <c r="D457" s="1" t="str">
        <f t="shared" si="203"/>
        <v>T_EBITDAR - EBITDAR</v>
      </c>
      <c r="E457"/>
      <c r="F457" s="22" t="str">
        <f>_xll.EVDES(D457)</f>
        <v>#Error, no current connection.</v>
      </c>
      <c r="G457" s="17">
        <f ca="1">SUMIFS(OFFSET('BPC Data'!$F:$F,0,Summary!G$2),'BPC Data'!$E:$E,Summary!$D457,'BPC Data'!$B:$B,Summary!$C457)</f>
        <v>0</v>
      </c>
      <c r="H457" s="18">
        <f ca="1">SUMIFS(OFFSET('BPC Data'!$F:$F,0,Summary!H$2),'BPC Data'!$E:$E,Summary!$D457,'BPC Data'!$B:$B,Summary!$C457)</f>
        <v>0</v>
      </c>
      <c r="I457" s="17">
        <f ca="1">SUMIFS(OFFSET('BPC Data'!$F:$F,0,Summary!I$2),'BPC Data'!$E:$E,Summary!$D457,'BPC Data'!$B:$B,Summary!$C457)</f>
        <v>0</v>
      </c>
      <c r="J457" s="18">
        <f ca="1">SUMIFS(OFFSET('BPC Data'!$F:$F,0,Summary!J$2),'BPC Data'!$E:$E,Summary!$D457,'BPC Data'!$B:$B,Summary!$C457)</f>
        <v>0</v>
      </c>
      <c r="K457" s="17">
        <f ca="1">SUMIFS(OFFSET('BPC Data'!$F:$F,0,Summary!K$2),'BPC Data'!$E:$E,Summary!$D457,'BPC Data'!$B:$B,Summary!$C457)</f>
        <v>0</v>
      </c>
      <c r="L457" s="18">
        <f ca="1">SUMIFS(OFFSET('BPC Data'!$F:$F,0,Summary!L$2),'BPC Data'!$E:$E,Summary!$D457,'BPC Data'!$B:$B,Summary!$C457)</f>
        <v>0</v>
      </c>
      <c r="M457" s="17">
        <f ca="1">SUMIFS(OFFSET('BPC Data'!$F:$F,0,Summary!M$2),'BPC Data'!$E:$E,Summary!$D457,'BPC Data'!$B:$B,Summary!$C457)</f>
        <v>0</v>
      </c>
      <c r="N457" s="18">
        <f ca="1">SUMIFS(OFFSET('BPC Data'!$F:$F,0,Summary!N$2),'BPC Data'!$E:$E,Summary!$D457,'BPC Data'!$B:$B,Summary!$C457)</f>
        <v>0</v>
      </c>
      <c r="O457" s="17">
        <f ca="1">SUMIFS(OFFSET('BPC Data'!$F:$F,0,Summary!O$2),'BPC Data'!$E:$E,Summary!$D457,'BPC Data'!$B:$B,Summary!$C457)</f>
        <v>0</v>
      </c>
      <c r="P457" s="18">
        <f ca="1">SUMIFS(OFFSET('BPC Data'!$F:$F,0,Summary!P$2),'BPC Data'!$E:$E,Summary!$D457,'BPC Data'!$B:$B,Summary!$C457)</f>
        <v>0</v>
      </c>
      <c r="Q457" s="17">
        <f ca="1">SUMIFS(OFFSET('BPC Data'!$F:$F,0,Summary!Q$2),'BPC Data'!$E:$E,Summary!$D457,'BPC Data'!$B:$B,Summary!$C457)</f>
        <v>0</v>
      </c>
      <c r="R457" s="18">
        <f ca="1">SUMIFS(OFFSET('BPC Data'!$F:$F,0,Summary!R$2),'BPC Data'!$E:$E,Summary!$D457,'BPC Data'!$B:$B,Summary!$C457)</f>
        <v>0</v>
      </c>
      <c r="S457" s="64">
        <f t="shared" ca="1" si="202"/>
        <v>0</v>
      </c>
      <c r="T457" s="65"/>
      <c r="U457"/>
      <c r="V457"/>
      <c r="W457"/>
      <c r="X457"/>
      <c r="Y457"/>
      <c r="Z457"/>
      <c r="AA457"/>
      <c r="AB457"/>
    </row>
    <row r="458" spans="1:28" s="15" customFormat="1" hidden="1" outlineLevel="1" x14ac:dyDescent="0.55000000000000004">
      <c r="A458" s="15">
        <f t="shared" si="224"/>
        <v>41</v>
      </c>
      <c r="B458"/>
      <c r="C458">
        <f>$F449</f>
        <v>0</v>
      </c>
      <c r="D458" s="1" t="str">
        <f t="shared" si="203"/>
        <v>T_RENT_EXP - Tenant Rent Expense</v>
      </c>
      <c r="E458"/>
      <c r="F458" s="22" t="str">
        <f>_xll.EVDES(D458)</f>
        <v>#Error, no current connection.</v>
      </c>
      <c r="G458" s="17">
        <f ca="1">SUMIFS(OFFSET('BPC Data'!$F:$F,0,Summary!G$2),'BPC Data'!$E:$E,Summary!$D458,'BPC Data'!$B:$B,Summary!$C458)</f>
        <v>0</v>
      </c>
      <c r="H458" s="18">
        <f ca="1">SUMIFS(OFFSET('BPC Data'!$F:$F,0,Summary!H$2),'BPC Data'!$E:$E,Summary!$D458,'BPC Data'!$B:$B,Summary!$C458)</f>
        <v>0</v>
      </c>
      <c r="I458" s="17">
        <f ca="1">SUMIFS(OFFSET('BPC Data'!$F:$F,0,Summary!I$2),'BPC Data'!$E:$E,Summary!$D458,'BPC Data'!$B:$B,Summary!$C458)</f>
        <v>0</v>
      </c>
      <c r="J458" s="18">
        <f ca="1">SUMIFS(OFFSET('BPC Data'!$F:$F,0,Summary!J$2),'BPC Data'!$E:$E,Summary!$D458,'BPC Data'!$B:$B,Summary!$C458)</f>
        <v>0</v>
      </c>
      <c r="K458" s="17">
        <f ca="1">SUMIFS(OFFSET('BPC Data'!$F:$F,0,Summary!K$2),'BPC Data'!$E:$E,Summary!$D458,'BPC Data'!$B:$B,Summary!$C458)</f>
        <v>0</v>
      </c>
      <c r="L458" s="18">
        <f ca="1">SUMIFS(OFFSET('BPC Data'!$F:$F,0,Summary!L$2),'BPC Data'!$E:$E,Summary!$D458,'BPC Data'!$B:$B,Summary!$C458)</f>
        <v>0</v>
      </c>
      <c r="M458" s="17">
        <f ca="1">SUMIFS(OFFSET('BPC Data'!$F:$F,0,Summary!M$2),'BPC Data'!$E:$E,Summary!$D458,'BPC Data'!$B:$B,Summary!$C458)</f>
        <v>0</v>
      </c>
      <c r="N458" s="18">
        <f ca="1">SUMIFS(OFFSET('BPC Data'!$F:$F,0,Summary!N$2),'BPC Data'!$E:$E,Summary!$D458,'BPC Data'!$B:$B,Summary!$C458)</f>
        <v>0</v>
      </c>
      <c r="O458" s="17">
        <f ca="1">SUMIFS(OFFSET('BPC Data'!$F:$F,0,Summary!O$2),'BPC Data'!$E:$E,Summary!$D458,'BPC Data'!$B:$B,Summary!$C458)</f>
        <v>0</v>
      </c>
      <c r="P458" s="18">
        <f ca="1">SUMIFS(OFFSET('BPC Data'!$F:$F,0,Summary!P$2),'BPC Data'!$E:$E,Summary!$D458,'BPC Data'!$B:$B,Summary!$C458)</f>
        <v>0</v>
      </c>
      <c r="Q458" s="17">
        <f ca="1">SUMIFS(OFFSET('BPC Data'!$F:$F,0,Summary!Q$2),'BPC Data'!$E:$E,Summary!$D458,'BPC Data'!$B:$B,Summary!$C458)</f>
        <v>0</v>
      </c>
      <c r="R458" s="18">
        <f ca="1">SUMIFS(OFFSET('BPC Data'!$F:$F,0,Summary!R$2),'BPC Data'!$E:$E,Summary!$D458,'BPC Data'!$B:$B,Summary!$C458)</f>
        <v>0</v>
      </c>
      <c r="S458" s="64">
        <f t="shared" ca="1" si="202"/>
        <v>0</v>
      </c>
      <c r="T458" s="65"/>
      <c r="U458"/>
      <c r="V458"/>
      <c r="W458"/>
      <c r="X458"/>
      <c r="Y458"/>
      <c r="Z458"/>
      <c r="AA458"/>
      <c r="AB458"/>
    </row>
    <row r="459" spans="1:28" s="15" customFormat="1" hidden="1" outlineLevel="1" x14ac:dyDescent="0.55000000000000004">
      <c r="A459" s="15">
        <f t="shared" si="224"/>
        <v>41</v>
      </c>
      <c r="B459"/>
      <c r="C459"/>
      <c r="D459" s="1" t="str">
        <f t="shared" si="203"/>
        <v>x</v>
      </c>
      <c r="E459"/>
      <c r="F459" s="22" t="s">
        <v>0</v>
      </c>
      <c r="G459" s="12" t="e">
        <f t="shared" ref="G459:M459" ca="1" si="225">G457/G458</f>
        <v>#DIV/0!</v>
      </c>
      <c r="H459" s="4" t="e">
        <f t="shared" ca="1" si="225"/>
        <v>#DIV/0!</v>
      </c>
      <c r="I459" s="12" t="e">
        <f t="shared" ca="1" si="225"/>
        <v>#DIV/0!</v>
      </c>
      <c r="J459" s="4" t="e">
        <f t="shared" ca="1" si="225"/>
        <v>#DIV/0!</v>
      </c>
      <c r="K459" s="12" t="e">
        <f t="shared" ca="1" si="225"/>
        <v>#DIV/0!</v>
      </c>
      <c r="L459" s="4" t="e">
        <f t="shared" ca="1" si="225"/>
        <v>#DIV/0!</v>
      </c>
      <c r="M459" s="12" t="e">
        <f t="shared" ca="1" si="225"/>
        <v>#DIV/0!</v>
      </c>
      <c r="N459" s="4" t="e">
        <f t="shared" ref="N459:O459" ca="1" si="226">N457/N458</f>
        <v>#DIV/0!</v>
      </c>
      <c r="O459" s="12" t="e">
        <f t="shared" ca="1" si="226"/>
        <v>#DIV/0!</v>
      </c>
      <c r="P459" s="4" t="e">
        <f t="shared" ref="P459:Q459" ca="1" si="227">P457/P458</f>
        <v>#DIV/0!</v>
      </c>
      <c r="Q459" s="12" t="e">
        <f t="shared" ca="1" si="227"/>
        <v>#DIV/0!</v>
      </c>
      <c r="R459" s="4" t="e">
        <f t="shared" ref="R459" ca="1" si="228">R457/R458</f>
        <v>#DIV/0!</v>
      </c>
      <c r="S459" s="64" t="e">
        <f t="shared" ca="1" si="202"/>
        <v>#DIV/0!</v>
      </c>
      <c r="T459" s="65"/>
      <c r="U459"/>
      <c r="V459"/>
      <c r="W459"/>
      <c r="X459"/>
      <c r="Y459"/>
      <c r="Z459"/>
      <c r="AA459"/>
      <c r="AB459"/>
    </row>
    <row r="460" spans="1:28" s="15" customFormat="1" hidden="1" outlineLevel="1" x14ac:dyDescent="0.55000000000000004">
      <c r="A460" s="15">
        <f>IF(AND(D460&lt;&gt;"",C460=""),A459+1,A459)</f>
        <v>42</v>
      </c>
      <c r="B460" s="5"/>
      <c r="C460" s="5"/>
      <c r="D460" s="5" t="str">
        <f t="shared" si="203"/>
        <v>x</v>
      </c>
      <c r="E460" s="5"/>
      <c r="F460" s="21">
        <f>INDEX(PropertyList!$D:$D,MATCH(Summary!$A460,PropertyList!$C:$C,0))</f>
        <v>0</v>
      </c>
      <c r="G460" s="11"/>
      <c r="H460" s="5"/>
      <c r="I460" s="11"/>
      <c r="J460" s="5"/>
      <c r="K460" s="11"/>
      <c r="L460" s="5"/>
      <c r="M460" s="11"/>
      <c r="N460" s="5"/>
      <c r="O460" s="11"/>
      <c r="P460" s="5"/>
      <c r="Q460" s="11"/>
      <c r="R460" s="5"/>
      <c r="S460" s="64">
        <f t="shared" si="202"/>
        <v>0</v>
      </c>
      <c r="T460" s="65"/>
      <c r="U460"/>
      <c r="V460"/>
      <c r="W460"/>
      <c r="X460"/>
      <c r="Y460"/>
      <c r="Z460"/>
      <c r="AA460"/>
      <c r="AB460"/>
    </row>
    <row r="461" spans="1:28" s="15" customFormat="1" hidden="1" outlineLevel="1" x14ac:dyDescent="0.55000000000000004">
      <c r="A461" s="15">
        <f>IF(AND(F461&lt;&gt;"",D461=""),A460+1,A460)</f>
        <v>42</v>
      </c>
      <c r="C461">
        <f>$F460</f>
        <v>0</v>
      </c>
      <c r="D461" s="3" t="str">
        <f t="shared" si="203"/>
        <v>PAY_PAT_DAYS - Total Payor Patient Days</v>
      </c>
      <c r="F461" s="22" t="str">
        <f>_xll.EVDES(D461)</f>
        <v>#Error, no current connection.</v>
      </c>
      <c r="G461" s="17">
        <f ca="1">SUMIFS(OFFSET('BPC Data'!$F:$F,0,Summary!G$2),'BPC Data'!$E:$E,Summary!$D461,'BPC Data'!$B:$B,Summary!$C461)</f>
        <v>0</v>
      </c>
      <c r="H461" s="18">
        <f ca="1">SUMIFS(OFFSET('BPC Data'!$F:$F,0,Summary!H$2),'BPC Data'!$E:$E,Summary!$D461,'BPC Data'!$B:$B,Summary!$C461)</f>
        <v>0</v>
      </c>
      <c r="I461" s="17">
        <f ca="1">SUMIFS(OFFSET('BPC Data'!$F:$F,0,Summary!I$2),'BPC Data'!$E:$E,Summary!$D461,'BPC Data'!$B:$B,Summary!$C461)</f>
        <v>0</v>
      </c>
      <c r="J461" s="18">
        <f ca="1">SUMIFS(OFFSET('BPC Data'!$F:$F,0,Summary!J$2),'BPC Data'!$E:$E,Summary!$D461,'BPC Data'!$B:$B,Summary!$C461)</f>
        <v>0</v>
      </c>
      <c r="K461" s="17">
        <f ca="1">SUMIFS(OFFSET('BPC Data'!$F:$F,0,Summary!K$2),'BPC Data'!$E:$E,Summary!$D461,'BPC Data'!$B:$B,Summary!$C461)</f>
        <v>0</v>
      </c>
      <c r="L461" s="18">
        <f ca="1">SUMIFS(OFFSET('BPC Data'!$F:$F,0,Summary!L$2),'BPC Data'!$E:$E,Summary!$D461,'BPC Data'!$B:$B,Summary!$C461)</f>
        <v>0</v>
      </c>
      <c r="M461" s="17">
        <f ca="1">SUMIFS(OFFSET('BPC Data'!$F:$F,0,Summary!M$2),'BPC Data'!$E:$E,Summary!$D461,'BPC Data'!$B:$B,Summary!$C461)</f>
        <v>0</v>
      </c>
      <c r="N461" s="18">
        <f ca="1">SUMIFS(OFFSET('BPC Data'!$F:$F,0,Summary!N$2),'BPC Data'!$E:$E,Summary!$D461,'BPC Data'!$B:$B,Summary!$C461)</f>
        <v>0</v>
      </c>
      <c r="O461" s="17">
        <f ca="1">SUMIFS(OFFSET('BPC Data'!$F:$F,0,Summary!O$2),'BPC Data'!$E:$E,Summary!$D461,'BPC Data'!$B:$B,Summary!$C461)</f>
        <v>0</v>
      </c>
      <c r="P461" s="18">
        <f ca="1">SUMIFS(OFFSET('BPC Data'!$F:$F,0,Summary!P$2),'BPC Data'!$E:$E,Summary!$D461,'BPC Data'!$B:$B,Summary!$C461)</f>
        <v>0</v>
      </c>
      <c r="Q461" s="17">
        <f ca="1">SUMIFS(OFFSET('BPC Data'!$F:$F,0,Summary!Q$2),'BPC Data'!$E:$E,Summary!$D461,'BPC Data'!$B:$B,Summary!$C461)</f>
        <v>0</v>
      </c>
      <c r="R461" s="18">
        <f ca="1">SUMIFS(OFFSET('BPC Data'!$F:$F,0,Summary!R$2),'BPC Data'!$E:$E,Summary!$D461,'BPC Data'!$B:$B,Summary!$C461)</f>
        <v>0</v>
      </c>
      <c r="S461" s="64">
        <f t="shared" ca="1" si="202"/>
        <v>0</v>
      </c>
      <c r="T461" s="65"/>
      <c r="U461"/>
      <c r="V461"/>
      <c r="W461"/>
      <c r="X461"/>
      <c r="Y461"/>
      <c r="Z461"/>
      <c r="AA461"/>
      <c r="AB461"/>
    </row>
    <row r="462" spans="1:28" s="15" customFormat="1" hidden="1" outlineLevel="1" x14ac:dyDescent="0.55000000000000004">
      <c r="A462" s="15">
        <f t="shared" ref="A462:A470" si="229">IF(AND(F462&lt;&gt;"",D462=""),A461+1,A461)</f>
        <v>42</v>
      </c>
      <c r="C462">
        <f>$F460</f>
        <v>0</v>
      </c>
      <c r="D462" s="3" t="str">
        <f t="shared" si="203"/>
        <v>A_BEDS_TOTAL - Total Available Beds</v>
      </c>
      <c r="F462" s="22" t="str">
        <f>_xll.EVDES(D462)</f>
        <v>#Error, no current connection.</v>
      </c>
      <c r="G462" s="17">
        <f ca="1">SUMIFS(OFFSET('BPC Data'!$F:$F,0,Summary!G$2),'BPC Data'!$E:$E,Summary!$D462,'BPC Data'!$B:$B,Summary!$C462)</f>
        <v>0</v>
      </c>
      <c r="H462" s="18">
        <f ca="1">SUMIFS(OFFSET('BPC Data'!$F:$F,0,Summary!H$2),'BPC Data'!$E:$E,Summary!$D462,'BPC Data'!$B:$B,Summary!$C462)</f>
        <v>0</v>
      </c>
      <c r="I462" s="17">
        <f ca="1">SUMIFS(OFFSET('BPC Data'!$F:$F,0,Summary!I$2),'BPC Data'!$E:$E,Summary!$D462,'BPC Data'!$B:$B,Summary!$C462)</f>
        <v>0</v>
      </c>
      <c r="J462" s="18">
        <f ca="1">SUMIFS(OFFSET('BPC Data'!$F:$F,0,Summary!J$2),'BPC Data'!$E:$E,Summary!$D462,'BPC Data'!$B:$B,Summary!$C462)</f>
        <v>0</v>
      </c>
      <c r="K462" s="17">
        <f ca="1">SUMIFS(OFFSET('BPC Data'!$F:$F,0,Summary!K$2),'BPC Data'!$E:$E,Summary!$D462,'BPC Data'!$B:$B,Summary!$C462)</f>
        <v>0</v>
      </c>
      <c r="L462" s="18">
        <f ca="1">SUMIFS(OFFSET('BPC Data'!$F:$F,0,Summary!L$2),'BPC Data'!$E:$E,Summary!$D462,'BPC Data'!$B:$B,Summary!$C462)</f>
        <v>0</v>
      </c>
      <c r="M462" s="17">
        <f ca="1">SUMIFS(OFFSET('BPC Data'!$F:$F,0,Summary!M$2),'BPC Data'!$E:$E,Summary!$D462,'BPC Data'!$B:$B,Summary!$C462)</f>
        <v>0</v>
      </c>
      <c r="N462" s="18">
        <f ca="1">SUMIFS(OFFSET('BPC Data'!$F:$F,0,Summary!N$2),'BPC Data'!$E:$E,Summary!$D462,'BPC Data'!$B:$B,Summary!$C462)</f>
        <v>0</v>
      </c>
      <c r="O462" s="17">
        <f ca="1">SUMIFS(OFFSET('BPC Data'!$F:$F,0,Summary!O$2),'BPC Data'!$E:$E,Summary!$D462,'BPC Data'!$B:$B,Summary!$C462)</f>
        <v>0</v>
      </c>
      <c r="P462" s="18">
        <f ca="1">SUMIFS(OFFSET('BPC Data'!$F:$F,0,Summary!P$2),'BPC Data'!$E:$E,Summary!$D462,'BPC Data'!$B:$B,Summary!$C462)</f>
        <v>0</v>
      </c>
      <c r="Q462" s="17">
        <f ca="1">SUMIFS(OFFSET('BPC Data'!$F:$F,0,Summary!Q$2),'BPC Data'!$E:$E,Summary!$D462,'BPC Data'!$B:$B,Summary!$C462)</f>
        <v>0</v>
      </c>
      <c r="R462" s="18">
        <f ca="1">SUMIFS(OFFSET('BPC Data'!$F:$F,0,Summary!R$2),'BPC Data'!$E:$E,Summary!$D462,'BPC Data'!$B:$B,Summary!$C462)</f>
        <v>0</v>
      </c>
      <c r="S462" s="64">
        <f t="shared" ca="1" si="202"/>
        <v>0</v>
      </c>
      <c r="T462" s="65"/>
      <c r="U462"/>
      <c r="V462"/>
      <c r="W462"/>
      <c r="X462"/>
      <c r="Y462"/>
      <c r="Z462"/>
      <c r="AA462"/>
      <c r="AB462"/>
    </row>
    <row r="463" spans="1:28" s="15" customFormat="1" hidden="1" outlineLevel="1" x14ac:dyDescent="0.55000000000000004">
      <c r="A463" s="15">
        <f t="shared" si="229"/>
        <v>42</v>
      </c>
      <c r="B463"/>
      <c r="C463">
        <f>$F460</f>
        <v>0</v>
      </c>
      <c r="D463" s="3" t="str">
        <f t="shared" si="203"/>
        <v>T_REVENUES - Total Tenant Revenues</v>
      </c>
      <c r="E463"/>
      <c r="F463" s="22" t="str">
        <f>_xll.EVDES(D463)</f>
        <v>#Error, no current connection.</v>
      </c>
      <c r="G463" s="17">
        <f ca="1">SUMIFS(OFFSET('BPC Data'!$F:$F,0,Summary!G$2),'BPC Data'!$E:$E,Summary!$D463,'BPC Data'!$B:$B,Summary!$C463)</f>
        <v>0</v>
      </c>
      <c r="H463" s="18">
        <f ca="1">SUMIFS(OFFSET('BPC Data'!$F:$F,0,Summary!H$2),'BPC Data'!$E:$E,Summary!$D463,'BPC Data'!$B:$B,Summary!$C463)</f>
        <v>0</v>
      </c>
      <c r="I463" s="17">
        <f ca="1">SUMIFS(OFFSET('BPC Data'!$F:$F,0,Summary!I$2),'BPC Data'!$E:$E,Summary!$D463,'BPC Data'!$B:$B,Summary!$C463)</f>
        <v>0</v>
      </c>
      <c r="J463" s="18">
        <f ca="1">SUMIFS(OFFSET('BPC Data'!$F:$F,0,Summary!J$2),'BPC Data'!$E:$E,Summary!$D463,'BPC Data'!$B:$B,Summary!$C463)</f>
        <v>0</v>
      </c>
      <c r="K463" s="17">
        <f ca="1">SUMIFS(OFFSET('BPC Data'!$F:$F,0,Summary!K$2),'BPC Data'!$E:$E,Summary!$D463,'BPC Data'!$B:$B,Summary!$C463)</f>
        <v>0</v>
      </c>
      <c r="L463" s="18">
        <f ca="1">SUMIFS(OFFSET('BPC Data'!$F:$F,0,Summary!L$2),'BPC Data'!$E:$E,Summary!$D463,'BPC Data'!$B:$B,Summary!$C463)</f>
        <v>0</v>
      </c>
      <c r="M463" s="17">
        <f ca="1">SUMIFS(OFFSET('BPC Data'!$F:$F,0,Summary!M$2),'BPC Data'!$E:$E,Summary!$D463,'BPC Data'!$B:$B,Summary!$C463)</f>
        <v>0</v>
      </c>
      <c r="N463" s="18">
        <f ca="1">SUMIFS(OFFSET('BPC Data'!$F:$F,0,Summary!N$2),'BPC Data'!$E:$E,Summary!$D463,'BPC Data'!$B:$B,Summary!$C463)</f>
        <v>0</v>
      </c>
      <c r="O463" s="17">
        <f ca="1">SUMIFS(OFFSET('BPC Data'!$F:$F,0,Summary!O$2),'BPC Data'!$E:$E,Summary!$D463,'BPC Data'!$B:$B,Summary!$C463)</f>
        <v>0</v>
      </c>
      <c r="P463" s="18">
        <f ca="1">SUMIFS(OFFSET('BPC Data'!$F:$F,0,Summary!P$2),'BPC Data'!$E:$E,Summary!$D463,'BPC Data'!$B:$B,Summary!$C463)</f>
        <v>0</v>
      </c>
      <c r="Q463" s="17">
        <f ca="1">SUMIFS(OFFSET('BPC Data'!$F:$F,0,Summary!Q$2),'BPC Data'!$E:$E,Summary!$D463,'BPC Data'!$B:$B,Summary!$C463)</f>
        <v>0</v>
      </c>
      <c r="R463" s="18">
        <f ca="1">SUMIFS(OFFSET('BPC Data'!$F:$F,0,Summary!R$2),'BPC Data'!$E:$E,Summary!$D463,'BPC Data'!$B:$B,Summary!$C463)</f>
        <v>0</v>
      </c>
      <c r="S463" s="64">
        <f t="shared" ca="1" si="202"/>
        <v>0</v>
      </c>
      <c r="T463" s="65"/>
      <c r="U463"/>
      <c r="V463"/>
      <c r="W463"/>
      <c r="X463"/>
      <c r="Y463"/>
      <c r="Z463"/>
      <c r="AA463"/>
      <c r="AB463"/>
    </row>
    <row r="464" spans="1:28" s="15" customFormat="1" hidden="1" outlineLevel="1" x14ac:dyDescent="0.55000000000000004">
      <c r="A464" s="15">
        <f t="shared" si="229"/>
        <v>42</v>
      </c>
      <c r="B464"/>
      <c r="C464">
        <f>$F460</f>
        <v>0</v>
      </c>
      <c r="D464" s="3" t="str">
        <f t="shared" si="203"/>
        <v>T_OPEX - Tenant Operating Expenses</v>
      </c>
      <c r="E464"/>
      <c r="F464" s="22" t="str">
        <f>_xll.EVDES(D464)</f>
        <v>#Error, no current connection.</v>
      </c>
      <c r="G464" s="17">
        <f ca="1">SUMIFS(OFFSET('BPC Data'!$F:$F,0,Summary!G$2),'BPC Data'!$E:$E,Summary!$D464,'BPC Data'!$B:$B,Summary!$C464)</f>
        <v>0</v>
      </c>
      <c r="H464" s="18">
        <f ca="1">SUMIFS(OFFSET('BPC Data'!$F:$F,0,Summary!H$2),'BPC Data'!$E:$E,Summary!$D464,'BPC Data'!$B:$B,Summary!$C464)</f>
        <v>0</v>
      </c>
      <c r="I464" s="17">
        <f ca="1">SUMIFS(OFFSET('BPC Data'!$F:$F,0,Summary!I$2),'BPC Data'!$E:$E,Summary!$D464,'BPC Data'!$B:$B,Summary!$C464)</f>
        <v>0</v>
      </c>
      <c r="J464" s="18">
        <f ca="1">SUMIFS(OFFSET('BPC Data'!$F:$F,0,Summary!J$2),'BPC Data'!$E:$E,Summary!$D464,'BPC Data'!$B:$B,Summary!$C464)</f>
        <v>0</v>
      </c>
      <c r="K464" s="17">
        <f ca="1">SUMIFS(OFFSET('BPC Data'!$F:$F,0,Summary!K$2),'BPC Data'!$E:$E,Summary!$D464,'BPC Data'!$B:$B,Summary!$C464)</f>
        <v>0</v>
      </c>
      <c r="L464" s="18">
        <f ca="1">SUMIFS(OFFSET('BPC Data'!$F:$F,0,Summary!L$2),'BPC Data'!$E:$E,Summary!$D464,'BPC Data'!$B:$B,Summary!$C464)</f>
        <v>0</v>
      </c>
      <c r="M464" s="17">
        <f ca="1">SUMIFS(OFFSET('BPC Data'!$F:$F,0,Summary!M$2),'BPC Data'!$E:$E,Summary!$D464,'BPC Data'!$B:$B,Summary!$C464)</f>
        <v>0</v>
      </c>
      <c r="N464" s="18">
        <f ca="1">SUMIFS(OFFSET('BPC Data'!$F:$F,0,Summary!N$2),'BPC Data'!$E:$E,Summary!$D464,'BPC Data'!$B:$B,Summary!$C464)</f>
        <v>0</v>
      </c>
      <c r="O464" s="17">
        <f ca="1">SUMIFS(OFFSET('BPC Data'!$F:$F,0,Summary!O$2),'BPC Data'!$E:$E,Summary!$D464,'BPC Data'!$B:$B,Summary!$C464)</f>
        <v>0</v>
      </c>
      <c r="P464" s="18">
        <f ca="1">SUMIFS(OFFSET('BPC Data'!$F:$F,0,Summary!P$2),'BPC Data'!$E:$E,Summary!$D464,'BPC Data'!$B:$B,Summary!$C464)</f>
        <v>0</v>
      </c>
      <c r="Q464" s="17">
        <f ca="1">SUMIFS(OFFSET('BPC Data'!$F:$F,0,Summary!Q$2),'BPC Data'!$E:$E,Summary!$D464,'BPC Data'!$B:$B,Summary!$C464)</f>
        <v>0</v>
      </c>
      <c r="R464" s="18">
        <f ca="1">SUMIFS(OFFSET('BPC Data'!$F:$F,0,Summary!R$2),'BPC Data'!$E:$E,Summary!$D464,'BPC Data'!$B:$B,Summary!$C464)</f>
        <v>0</v>
      </c>
      <c r="S464" s="64">
        <f t="shared" ca="1" si="202"/>
        <v>0</v>
      </c>
      <c r="T464" s="65"/>
      <c r="U464"/>
      <c r="V464"/>
      <c r="W464"/>
      <c r="X464"/>
      <c r="Y464"/>
      <c r="Z464"/>
      <c r="AA464"/>
      <c r="AB464"/>
    </row>
    <row r="465" spans="1:28" s="15" customFormat="1" hidden="1" outlineLevel="1" x14ac:dyDescent="0.55000000000000004">
      <c r="A465" s="15">
        <f t="shared" si="229"/>
        <v>42</v>
      </c>
      <c r="B465"/>
      <c r="C465">
        <f>$F460</f>
        <v>0</v>
      </c>
      <c r="D465" s="3" t="str">
        <f t="shared" si="203"/>
        <v>T_BAD_DEBT - Tenant Bad Debt Expense</v>
      </c>
      <c r="E465"/>
      <c r="F465" s="22" t="str">
        <f>_xll.EVDES(D465)</f>
        <v>#Error, no current connection.</v>
      </c>
      <c r="G465" s="17">
        <f ca="1">SUMIFS(OFFSET('BPC Data'!$F:$F,0,Summary!G$2),'BPC Data'!$E:$E,Summary!$D465,'BPC Data'!$B:$B,Summary!$C465)</f>
        <v>0</v>
      </c>
      <c r="H465" s="18">
        <f ca="1">SUMIFS(OFFSET('BPC Data'!$F:$F,0,Summary!H$2),'BPC Data'!$E:$E,Summary!$D465,'BPC Data'!$B:$B,Summary!$C465)</f>
        <v>0</v>
      </c>
      <c r="I465" s="17">
        <f ca="1">SUMIFS(OFFSET('BPC Data'!$F:$F,0,Summary!I$2),'BPC Data'!$E:$E,Summary!$D465,'BPC Data'!$B:$B,Summary!$C465)</f>
        <v>0</v>
      </c>
      <c r="J465" s="18">
        <f ca="1">SUMIFS(OFFSET('BPC Data'!$F:$F,0,Summary!J$2),'BPC Data'!$E:$E,Summary!$D465,'BPC Data'!$B:$B,Summary!$C465)</f>
        <v>0</v>
      </c>
      <c r="K465" s="17">
        <f ca="1">SUMIFS(OFFSET('BPC Data'!$F:$F,0,Summary!K$2),'BPC Data'!$E:$E,Summary!$D465,'BPC Data'!$B:$B,Summary!$C465)</f>
        <v>0</v>
      </c>
      <c r="L465" s="18">
        <f ca="1">SUMIFS(OFFSET('BPC Data'!$F:$F,0,Summary!L$2),'BPC Data'!$E:$E,Summary!$D465,'BPC Data'!$B:$B,Summary!$C465)</f>
        <v>0</v>
      </c>
      <c r="M465" s="17">
        <f ca="1">SUMIFS(OFFSET('BPC Data'!$F:$F,0,Summary!M$2),'BPC Data'!$E:$E,Summary!$D465,'BPC Data'!$B:$B,Summary!$C465)</f>
        <v>0</v>
      </c>
      <c r="N465" s="18">
        <f ca="1">SUMIFS(OFFSET('BPC Data'!$F:$F,0,Summary!N$2),'BPC Data'!$E:$E,Summary!$D465,'BPC Data'!$B:$B,Summary!$C465)</f>
        <v>0</v>
      </c>
      <c r="O465" s="17">
        <f ca="1">SUMIFS(OFFSET('BPC Data'!$F:$F,0,Summary!O$2),'BPC Data'!$E:$E,Summary!$D465,'BPC Data'!$B:$B,Summary!$C465)</f>
        <v>0</v>
      </c>
      <c r="P465" s="18">
        <f ca="1">SUMIFS(OFFSET('BPC Data'!$F:$F,0,Summary!P$2),'BPC Data'!$E:$E,Summary!$D465,'BPC Data'!$B:$B,Summary!$C465)</f>
        <v>0</v>
      </c>
      <c r="Q465" s="17">
        <f ca="1">SUMIFS(OFFSET('BPC Data'!$F:$F,0,Summary!Q$2),'BPC Data'!$E:$E,Summary!$D465,'BPC Data'!$B:$B,Summary!$C465)</f>
        <v>0</v>
      </c>
      <c r="R465" s="18">
        <f ca="1">SUMIFS(OFFSET('BPC Data'!$F:$F,0,Summary!R$2),'BPC Data'!$E:$E,Summary!$D465,'BPC Data'!$B:$B,Summary!$C465)</f>
        <v>0</v>
      </c>
      <c r="S465" s="64">
        <f t="shared" ca="1" si="202"/>
        <v>0</v>
      </c>
      <c r="T465" s="65"/>
      <c r="U465"/>
      <c r="V465"/>
      <c r="W465"/>
      <c r="X465"/>
      <c r="Y465"/>
      <c r="Z465"/>
      <c r="AA465"/>
      <c r="AB465"/>
    </row>
    <row r="466" spans="1:28" s="15" customFormat="1" hidden="1" outlineLevel="1" x14ac:dyDescent="0.55000000000000004">
      <c r="A466" s="15">
        <f t="shared" si="229"/>
        <v>42</v>
      </c>
      <c r="B466"/>
      <c r="C466">
        <f>$F460</f>
        <v>0</v>
      </c>
      <c r="D466" s="2" t="str">
        <f t="shared" si="203"/>
        <v>T_EBITDARM - EBITDARM</v>
      </c>
      <c r="E466"/>
      <c r="F466" s="22" t="str">
        <f>_xll.EVDES(D466)</f>
        <v>#Error, no current connection.</v>
      </c>
      <c r="G466" s="17">
        <f ca="1">SUMIFS(OFFSET('BPC Data'!$F:$F,0,Summary!G$2),'BPC Data'!$E:$E,Summary!$D466,'BPC Data'!$B:$B,Summary!$C466)</f>
        <v>0</v>
      </c>
      <c r="H466" s="18">
        <f ca="1">SUMIFS(OFFSET('BPC Data'!$F:$F,0,Summary!H$2),'BPC Data'!$E:$E,Summary!$D466,'BPC Data'!$B:$B,Summary!$C466)</f>
        <v>0</v>
      </c>
      <c r="I466" s="17">
        <f ca="1">SUMIFS(OFFSET('BPC Data'!$F:$F,0,Summary!I$2),'BPC Data'!$E:$E,Summary!$D466,'BPC Data'!$B:$B,Summary!$C466)</f>
        <v>0</v>
      </c>
      <c r="J466" s="18">
        <f ca="1">SUMIFS(OFFSET('BPC Data'!$F:$F,0,Summary!J$2),'BPC Data'!$E:$E,Summary!$D466,'BPC Data'!$B:$B,Summary!$C466)</f>
        <v>0</v>
      </c>
      <c r="K466" s="17">
        <f ca="1">SUMIFS(OFFSET('BPC Data'!$F:$F,0,Summary!K$2),'BPC Data'!$E:$E,Summary!$D466,'BPC Data'!$B:$B,Summary!$C466)</f>
        <v>0</v>
      </c>
      <c r="L466" s="18">
        <f ca="1">SUMIFS(OFFSET('BPC Data'!$F:$F,0,Summary!L$2),'BPC Data'!$E:$E,Summary!$D466,'BPC Data'!$B:$B,Summary!$C466)</f>
        <v>0</v>
      </c>
      <c r="M466" s="17">
        <f ca="1">SUMIFS(OFFSET('BPC Data'!$F:$F,0,Summary!M$2),'BPC Data'!$E:$E,Summary!$D466,'BPC Data'!$B:$B,Summary!$C466)</f>
        <v>0</v>
      </c>
      <c r="N466" s="18">
        <f ca="1">SUMIFS(OFFSET('BPC Data'!$F:$F,0,Summary!N$2),'BPC Data'!$E:$E,Summary!$D466,'BPC Data'!$B:$B,Summary!$C466)</f>
        <v>0</v>
      </c>
      <c r="O466" s="17">
        <f ca="1">SUMIFS(OFFSET('BPC Data'!$F:$F,0,Summary!O$2),'BPC Data'!$E:$E,Summary!$D466,'BPC Data'!$B:$B,Summary!$C466)</f>
        <v>0</v>
      </c>
      <c r="P466" s="18">
        <f ca="1">SUMIFS(OFFSET('BPC Data'!$F:$F,0,Summary!P$2),'BPC Data'!$E:$E,Summary!$D466,'BPC Data'!$B:$B,Summary!$C466)</f>
        <v>0</v>
      </c>
      <c r="Q466" s="17">
        <f ca="1">SUMIFS(OFFSET('BPC Data'!$F:$F,0,Summary!Q$2),'BPC Data'!$E:$E,Summary!$D466,'BPC Data'!$B:$B,Summary!$C466)</f>
        <v>0</v>
      </c>
      <c r="R466" s="18">
        <f ca="1">SUMIFS(OFFSET('BPC Data'!$F:$F,0,Summary!R$2),'BPC Data'!$E:$E,Summary!$D466,'BPC Data'!$B:$B,Summary!$C466)</f>
        <v>0</v>
      </c>
      <c r="S466" s="64">
        <f t="shared" ca="1" si="202"/>
        <v>0</v>
      </c>
      <c r="T466" s="65"/>
      <c r="U466"/>
      <c r="V466"/>
      <c r="W466"/>
      <c r="X466"/>
      <c r="Y466"/>
      <c r="Z466"/>
      <c r="AA466"/>
      <c r="AB466"/>
    </row>
    <row r="467" spans="1:28" s="15" customFormat="1" hidden="1" outlineLevel="1" x14ac:dyDescent="0.55000000000000004">
      <c r="A467" s="15">
        <f t="shared" si="229"/>
        <v>42</v>
      </c>
      <c r="B467"/>
      <c r="C467">
        <f>$F460</f>
        <v>0</v>
      </c>
      <c r="D467" s="2" t="str">
        <f t="shared" si="203"/>
        <v>T_MGMT_FEE - Tenant Management Fee - Actual</v>
      </c>
      <c r="E467"/>
      <c r="F467" s="22" t="str">
        <f>_xll.EVDES(D467)</f>
        <v>#Error, no current connection.</v>
      </c>
      <c r="G467" s="17">
        <f ca="1">SUMIFS(OFFSET('BPC Data'!$F:$F,0,Summary!G$2),'BPC Data'!$E:$E,Summary!$D467,'BPC Data'!$B:$B,Summary!$C467)</f>
        <v>0</v>
      </c>
      <c r="H467" s="18">
        <f ca="1">SUMIFS(OFFSET('BPC Data'!$F:$F,0,Summary!H$2),'BPC Data'!$E:$E,Summary!$D467,'BPC Data'!$B:$B,Summary!$C467)</f>
        <v>0</v>
      </c>
      <c r="I467" s="17">
        <f ca="1">SUMIFS(OFFSET('BPC Data'!$F:$F,0,Summary!I$2),'BPC Data'!$E:$E,Summary!$D467,'BPC Data'!$B:$B,Summary!$C467)</f>
        <v>0</v>
      </c>
      <c r="J467" s="18">
        <f ca="1">SUMIFS(OFFSET('BPC Data'!$F:$F,0,Summary!J$2),'BPC Data'!$E:$E,Summary!$D467,'BPC Data'!$B:$B,Summary!$C467)</f>
        <v>0</v>
      </c>
      <c r="K467" s="17">
        <f ca="1">SUMIFS(OFFSET('BPC Data'!$F:$F,0,Summary!K$2),'BPC Data'!$E:$E,Summary!$D467,'BPC Data'!$B:$B,Summary!$C467)</f>
        <v>0</v>
      </c>
      <c r="L467" s="18">
        <f ca="1">SUMIFS(OFFSET('BPC Data'!$F:$F,0,Summary!L$2),'BPC Data'!$E:$E,Summary!$D467,'BPC Data'!$B:$B,Summary!$C467)</f>
        <v>0</v>
      </c>
      <c r="M467" s="17">
        <f ca="1">SUMIFS(OFFSET('BPC Data'!$F:$F,0,Summary!M$2),'BPC Data'!$E:$E,Summary!$D467,'BPC Data'!$B:$B,Summary!$C467)</f>
        <v>0</v>
      </c>
      <c r="N467" s="18">
        <f ca="1">SUMIFS(OFFSET('BPC Data'!$F:$F,0,Summary!N$2),'BPC Data'!$E:$E,Summary!$D467,'BPC Data'!$B:$B,Summary!$C467)</f>
        <v>0</v>
      </c>
      <c r="O467" s="17">
        <f ca="1">SUMIFS(OFFSET('BPC Data'!$F:$F,0,Summary!O$2),'BPC Data'!$E:$E,Summary!$D467,'BPC Data'!$B:$B,Summary!$C467)</f>
        <v>0</v>
      </c>
      <c r="P467" s="18">
        <f ca="1">SUMIFS(OFFSET('BPC Data'!$F:$F,0,Summary!P$2),'BPC Data'!$E:$E,Summary!$D467,'BPC Data'!$B:$B,Summary!$C467)</f>
        <v>0</v>
      </c>
      <c r="Q467" s="17">
        <f ca="1">SUMIFS(OFFSET('BPC Data'!$F:$F,0,Summary!Q$2),'BPC Data'!$E:$E,Summary!$D467,'BPC Data'!$B:$B,Summary!$C467)</f>
        <v>0</v>
      </c>
      <c r="R467" s="18">
        <f ca="1">SUMIFS(OFFSET('BPC Data'!$F:$F,0,Summary!R$2),'BPC Data'!$E:$E,Summary!$D467,'BPC Data'!$B:$B,Summary!$C467)</f>
        <v>0</v>
      </c>
      <c r="S467" s="64">
        <f t="shared" ca="1" si="202"/>
        <v>0</v>
      </c>
      <c r="T467" s="65"/>
      <c r="U467"/>
      <c r="V467"/>
      <c r="W467"/>
      <c r="X467"/>
      <c r="Y467"/>
      <c r="Z467"/>
      <c r="AA467"/>
      <c r="AB467"/>
    </row>
    <row r="468" spans="1:28" s="15" customFormat="1" hidden="1" outlineLevel="1" x14ac:dyDescent="0.55000000000000004">
      <c r="A468" s="15">
        <f t="shared" si="229"/>
        <v>42</v>
      </c>
      <c r="B468"/>
      <c r="C468">
        <f>$F460</f>
        <v>0</v>
      </c>
      <c r="D468" s="1" t="str">
        <f t="shared" si="203"/>
        <v>T_EBITDAR - EBITDAR</v>
      </c>
      <c r="E468"/>
      <c r="F468" s="22" t="str">
        <f>_xll.EVDES(D468)</f>
        <v>#Error, no current connection.</v>
      </c>
      <c r="G468" s="17">
        <f ca="1">SUMIFS(OFFSET('BPC Data'!$F:$F,0,Summary!G$2),'BPC Data'!$E:$E,Summary!$D468,'BPC Data'!$B:$B,Summary!$C468)</f>
        <v>0</v>
      </c>
      <c r="H468" s="18">
        <f ca="1">SUMIFS(OFFSET('BPC Data'!$F:$F,0,Summary!H$2),'BPC Data'!$E:$E,Summary!$D468,'BPC Data'!$B:$B,Summary!$C468)</f>
        <v>0</v>
      </c>
      <c r="I468" s="17">
        <f ca="1">SUMIFS(OFFSET('BPC Data'!$F:$F,0,Summary!I$2),'BPC Data'!$E:$E,Summary!$D468,'BPC Data'!$B:$B,Summary!$C468)</f>
        <v>0</v>
      </c>
      <c r="J468" s="18">
        <f ca="1">SUMIFS(OFFSET('BPC Data'!$F:$F,0,Summary!J$2),'BPC Data'!$E:$E,Summary!$D468,'BPC Data'!$B:$B,Summary!$C468)</f>
        <v>0</v>
      </c>
      <c r="K468" s="17">
        <f ca="1">SUMIFS(OFFSET('BPC Data'!$F:$F,0,Summary!K$2),'BPC Data'!$E:$E,Summary!$D468,'BPC Data'!$B:$B,Summary!$C468)</f>
        <v>0</v>
      </c>
      <c r="L468" s="18">
        <f ca="1">SUMIFS(OFFSET('BPC Data'!$F:$F,0,Summary!L$2),'BPC Data'!$E:$E,Summary!$D468,'BPC Data'!$B:$B,Summary!$C468)</f>
        <v>0</v>
      </c>
      <c r="M468" s="17">
        <f ca="1">SUMIFS(OFFSET('BPC Data'!$F:$F,0,Summary!M$2),'BPC Data'!$E:$E,Summary!$D468,'BPC Data'!$B:$B,Summary!$C468)</f>
        <v>0</v>
      </c>
      <c r="N468" s="18">
        <f ca="1">SUMIFS(OFFSET('BPC Data'!$F:$F,0,Summary!N$2),'BPC Data'!$E:$E,Summary!$D468,'BPC Data'!$B:$B,Summary!$C468)</f>
        <v>0</v>
      </c>
      <c r="O468" s="17">
        <f ca="1">SUMIFS(OFFSET('BPC Data'!$F:$F,0,Summary!O$2),'BPC Data'!$E:$E,Summary!$D468,'BPC Data'!$B:$B,Summary!$C468)</f>
        <v>0</v>
      </c>
      <c r="P468" s="18">
        <f ca="1">SUMIFS(OFFSET('BPC Data'!$F:$F,0,Summary!P$2),'BPC Data'!$E:$E,Summary!$D468,'BPC Data'!$B:$B,Summary!$C468)</f>
        <v>0</v>
      </c>
      <c r="Q468" s="17">
        <f ca="1">SUMIFS(OFFSET('BPC Data'!$F:$F,0,Summary!Q$2),'BPC Data'!$E:$E,Summary!$D468,'BPC Data'!$B:$B,Summary!$C468)</f>
        <v>0</v>
      </c>
      <c r="R468" s="18">
        <f ca="1">SUMIFS(OFFSET('BPC Data'!$F:$F,0,Summary!R$2),'BPC Data'!$E:$E,Summary!$D468,'BPC Data'!$B:$B,Summary!$C468)</f>
        <v>0</v>
      </c>
      <c r="S468" s="64">
        <f t="shared" ref="S468:S531" ca="1" si="230">SUM(G468:N468)</f>
        <v>0</v>
      </c>
      <c r="T468" s="65"/>
      <c r="U468"/>
      <c r="V468"/>
      <c r="W468"/>
      <c r="X468"/>
      <c r="Y468"/>
      <c r="Z468"/>
      <c r="AA468"/>
      <c r="AB468"/>
    </row>
    <row r="469" spans="1:28" s="15" customFormat="1" hidden="1" outlineLevel="1" x14ac:dyDescent="0.55000000000000004">
      <c r="A469" s="15">
        <f t="shared" si="229"/>
        <v>42</v>
      </c>
      <c r="B469"/>
      <c r="C469">
        <f>$F460</f>
        <v>0</v>
      </c>
      <c r="D469" s="1" t="str">
        <f t="shared" si="203"/>
        <v>T_RENT_EXP - Tenant Rent Expense</v>
      </c>
      <c r="E469"/>
      <c r="F469" s="22" t="str">
        <f>_xll.EVDES(D469)</f>
        <v>#Error, no current connection.</v>
      </c>
      <c r="G469" s="17">
        <f ca="1">SUMIFS(OFFSET('BPC Data'!$F:$F,0,Summary!G$2),'BPC Data'!$E:$E,Summary!$D469,'BPC Data'!$B:$B,Summary!$C469)</f>
        <v>0</v>
      </c>
      <c r="H469" s="18">
        <f ca="1">SUMIFS(OFFSET('BPC Data'!$F:$F,0,Summary!H$2),'BPC Data'!$E:$E,Summary!$D469,'BPC Data'!$B:$B,Summary!$C469)</f>
        <v>0</v>
      </c>
      <c r="I469" s="17">
        <f ca="1">SUMIFS(OFFSET('BPC Data'!$F:$F,0,Summary!I$2),'BPC Data'!$E:$E,Summary!$D469,'BPC Data'!$B:$B,Summary!$C469)</f>
        <v>0</v>
      </c>
      <c r="J469" s="18">
        <f ca="1">SUMIFS(OFFSET('BPC Data'!$F:$F,0,Summary!J$2),'BPC Data'!$E:$E,Summary!$D469,'BPC Data'!$B:$B,Summary!$C469)</f>
        <v>0</v>
      </c>
      <c r="K469" s="17">
        <f ca="1">SUMIFS(OFFSET('BPC Data'!$F:$F,0,Summary!K$2),'BPC Data'!$E:$E,Summary!$D469,'BPC Data'!$B:$B,Summary!$C469)</f>
        <v>0</v>
      </c>
      <c r="L469" s="18">
        <f ca="1">SUMIFS(OFFSET('BPC Data'!$F:$F,0,Summary!L$2),'BPC Data'!$E:$E,Summary!$D469,'BPC Data'!$B:$B,Summary!$C469)</f>
        <v>0</v>
      </c>
      <c r="M469" s="17">
        <f ca="1">SUMIFS(OFFSET('BPC Data'!$F:$F,0,Summary!M$2),'BPC Data'!$E:$E,Summary!$D469,'BPC Data'!$B:$B,Summary!$C469)</f>
        <v>0</v>
      </c>
      <c r="N469" s="18">
        <f ca="1">SUMIFS(OFFSET('BPC Data'!$F:$F,0,Summary!N$2),'BPC Data'!$E:$E,Summary!$D469,'BPC Data'!$B:$B,Summary!$C469)</f>
        <v>0</v>
      </c>
      <c r="O469" s="17">
        <f ca="1">SUMIFS(OFFSET('BPC Data'!$F:$F,0,Summary!O$2),'BPC Data'!$E:$E,Summary!$D469,'BPC Data'!$B:$B,Summary!$C469)</f>
        <v>0</v>
      </c>
      <c r="P469" s="18">
        <f ca="1">SUMIFS(OFFSET('BPC Data'!$F:$F,0,Summary!P$2),'BPC Data'!$E:$E,Summary!$D469,'BPC Data'!$B:$B,Summary!$C469)</f>
        <v>0</v>
      </c>
      <c r="Q469" s="17">
        <f ca="1">SUMIFS(OFFSET('BPC Data'!$F:$F,0,Summary!Q$2),'BPC Data'!$E:$E,Summary!$D469,'BPC Data'!$B:$B,Summary!$C469)</f>
        <v>0</v>
      </c>
      <c r="R469" s="18">
        <f ca="1">SUMIFS(OFFSET('BPC Data'!$F:$F,0,Summary!R$2),'BPC Data'!$E:$E,Summary!$D469,'BPC Data'!$B:$B,Summary!$C469)</f>
        <v>0</v>
      </c>
      <c r="S469" s="64">
        <f t="shared" ca="1" si="230"/>
        <v>0</v>
      </c>
      <c r="T469" s="65"/>
      <c r="U469"/>
      <c r="V469"/>
      <c r="W469"/>
      <c r="X469"/>
      <c r="Y469"/>
      <c r="Z469"/>
      <c r="AA469"/>
      <c r="AB469"/>
    </row>
    <row r="470" spans="1:28" s="15" customFormat="1" hidden="1" outlineLevel="1" x14ac:dyDescent="0.55000000000000004">
      <c r="A470" s="15">
        <f t="shared" si="229"/>
        <v>42</v>
      </c>
      <c r="B470"/>
      <c r="C470"/>
      <c r="D470" s="1" t="str">
        <f t="shared" ref="D470:D533" si="231">$D459</f>
        <v>x</v>
      </c>
      <c r="E470"/>
      <c r="F470" s="22" t="s">
        <v>0</v>
      </c>
      <c r="G470" s="12" t="e">
        <f t="shared" ref="G470:M470" ca="1" si="232">G468/G469</f>
        <v>#DIV/0!</v>
      </c>
      <c r="H470" s="4" t="e">
        <f t="shared" ca="1" si="232"/>
        <v>#DIV/0!</v>
      </c>
      <c r="I470" s="12" t="e">
        <f t="shared" ca="1" si="232"/>
        <v>#DIV/0!</v>
      </c>
      <c r="J470" s="4" t="e">
        <f t="shared" ca="1" si="232"/>
        <v>#DIV/0!</v>
      </c>
      <c r="K470" s="12" t="e">
        <f t="shared" ca="1" si="232"/>
        <v>#DIV/0!</v>
      </c>
      <c r="L470" s="4" t="e">
        <f t="shared" ca="1" si="232"/>
        <v>#DIV/0!</v>
      </c>
      <c r="M470" s="12" t="e">
        <f t="shared" ca="1" si="232"/>
        <v>#DIV/0!</v>
      </c>
      <c r="N470" s="4" t="e">
        <f t="shared" ref="N470:O470" ca="1" si="233">N468/N469</f>
        <v>#DIV/0!</v>
      </c>
      <c r="O470" s="12" t="e">
        <f t="shared" ca="1" si="233"/>
        <v>#DIV/0!</v>
      </c>
      <c r="P470" s="4" t="e">
        <f t="shared" ref="P470:Q470" ca="1" si="234">P468/P469</f>
        <v>#DIV/0!</v>
      </c>
      <c r="Q470" s="12" t="e">
        <f t="shared" ca="1" si="234"/>
        <v>#DIV/0!</v>
      </c>
      <c r="R470" s="4" t="e">
        <f t="shared" ref="R470" ca="1" si="235">R468/R469</f>
        <v>#DIV/0!</v>
      </c>
      <c r="S470" s="64" t="e">
        <f t="shared" ca="1" si="230"/>
        <v>#DIV/0!</v>
      </c>
      <c r="T470" s="65"/>
      <c r="U470"/>
      <c r="V470"/>
      <c r="W470"/>
      <c r="X470"/>
      <c r="Y470"/>
      <c r="Z470"/>
      <c r="AA470"/>
      <c r="AB470"/>
    </row>
    <row r="471" spans="1:28" s="15" customFormat="1" hidden="1" outlineLevel="1" x14ac:dyDescent="0.55000000000000004">
      <c r="A471" s="15">
        <f>IF(AND(D471&lt;&gt;"",C471=""),A470+1,A470)</f>
        <v>43</v>
      </c>
      <c r="B471" s="5"/>
      <c r="C471" s="5"/>
      <c r="D471" s="5" t="str">
        <f t="shared" si="231"/>
        <v>x</v>
      </c>
      <c r="E471" s="5"/>
      <c r="F471" s="21">
        <f>INDEX(PropertyList!$D:$D,MATCH(Summary!$A471,PropertyList!$C:$C,0))</f>
        <v>0</v>
      </c>
      <c r="G471" s="11"/>
      <c r="H471" s="5"/>
      <c r="I471" s="11"/>
      <c r="J471" s="5"/>
      <c r="K471" s="11"/>
      <c r="L471" s="5"/>
      <c r="M471" s="11"/>
      <c r="N471" s="5"/>
      <c r="O471" s="11"/>
      <c r="P471" s="5"/>
      <c r="Q471" s="11"/>
      <c r="R471" s="5"/>
      <c r="S471" s="64">
        <f t="shared" si="230"/>
        <v>0</v>
      </c>
      <c r="T471" s="65"/>
      <c r="U471"/>
      <c r="V471"/>
      <c r="W471"/>
      <c r="X471"/>
      <c r="Y471"/>
      <c r="Z471"/>
      <c r="AA471"/>
      <c r="AB471"/>
    </row>
    <row r="472" spans="1:28" s="15" customFormat="1" hidden="1" outlineLevel="1" x14ac:dyDescent="0.55000000000000004">
      <c r="A472" s="15">
        <f>IF(AND(F472&lt;&gt;"",D472=""),A471+1,A471)</f>
        <v>43</v>
      </c>
      <c r="C472">
        <f>$F471</f>
        <v>0</v>
      </c>
      <c r="D472" s="3" t="str">
        <f t="shared" si="231"/>
        <v>PAY_PAT_DAYS - Total Payor Patient Days</v>
      </c>
      <c r="F472" s="22" t="str">
        <f>_xll.EVDES(D472)</f>
        <v>#Error, no current connection.</v>
      </c>
      <c r="G472" s="17">
        <f ca="1">SUMIFS(OFFSET('BPC Data'!$F:$F,0,Summary!G$2),'BPC Data'!$E:$E,Summary!$D472,'BPC Data'!$B:$B,Summary!$C472)</f>
        <v>0</v>
      </c>
      <c r="H472" s="18">
        <f ca="1">SUMIFS(OFFSET('BPC Data'!$F:$F,0,Summary!H$2),'BPC Data'!$E:$E,Summary!$D472,'BPC Data'!$B:$B,Summary!$C472)</f>
        <v>0</v>
      </c>
      <c r="I472" s="17">
        <f ca="1">SUMIFS(OFFSET('BPC Data'!$F:$F,0,Summary!I$2),'BPC Data'!$E:$E,Summary!$D472,'BPC Data'!$B:$B,Summary!$C472)</f>
        <v>0</v>
      </c>
      <c r="J472" s="18">
        <f ca="1">SUMIFS(OFFSET('BPC Data'!$F:$F,0,Summary!J$2),'BPC Data'!$E:$E,Summary!$D472,'BPC Data'!$B:$B,Summary!$C472)</f>
        <v>0</v>
      </c>
      <c r="K472" s="17">
        <f ca="1">SUMIFS(OFFSET('BPC Data'!$F:$F,0,Summary!K$2),'BPC Data'!$E:$E,Summary!$D472,'BPC Data'!$B:$B,Summary!$C472)</f>
        <v>0</v>
      </c>
      <c r="L472" s="18">
        <f ca="1">SUMIFS(OFFSET('BPC Data'!$F:$F,0,Summary!L$2),'BPC Data'!$E:$E,Summary!$D472,'BPC Data'!$B:$B,Summary!$C472)</f>
        <v>0</v>
      </c>
      <c r="M472" s="17">
        <f ca="1">SUMIFS(OFFSET('BPC Data'!$F:$F,0,Summary!M$2),'BPC Data'!$E:$E,Summary!$D472,'BPC Data'!$B:$B,Summary!$C472)</f>
        <v>0</v>
      </c>
      <c r="N472" s="18">
        <f ca="1">SUMIFS(OFFSET('BPC Data'!$F:$F,0,Summary!N$2),'BPC Data'!$E:$E,Summary!$D472,'BPC Data'!$B:$B,Summary!$C472)</f>
        <v>0</v>
      </c>
      <c r="O472" s="17">
        <f ca="1">SUMIFS(OFFSET('BPC Data'!$F:$F,0,Summary!O$2),'BPC Data'!$E:$E,Summary!$D472,'BPC Data'!$B:$B,Summary!$C472)</f>
        <v>0</v>
      </c>
      <c r="P472" s="18">
        <f ca="1">SUMIFS(OFFSET('BPC Data'!$F:$F,0,Summary!P$2),'BPC Data'!$E:$E,Summary!$D472,'BPC Data'!$B:$B,Summary!$C472)</f>
        <v>0</v>
      </c>
      <c r="Q472" s="17">
        <f ca="1">SUMIFS(OFFSET('BPC Data'!$F:$F,0,Summary!Q$2),'BPC Data'!$E:$E,Summary!$D472,'BPC Data'!$B:$B,Summary!$C472)</f>
        <v>0</v>
      </c>
      <c r="R472" s="18">
        <f ca="1">SUMIFS(OFFSET('BPC Data'!$F:$F,0,Summary!R$2),'BPC Data'!$E:$E,Summary!$D472,'BPC Data'!$B:$B,Summary!$C472)</f>
        <v>0</v>
      </c>
      <c r="S472" s="64">
        <f t="shared" ca="1" si="230"/>
        <v>0</v>
      </c>
      <c r="T472" s="65"/>
      <c r="U472"/>
      <c r="V472"/>
      <c r="W472"/>
      <c r="X472"/>
      <c r="Y472"/>
      <c r="Z472"/>
      <c r="AA472"/>
      <c r="AB472"/>
    </row>
    <row r="473" spans="1:28" s="15" customFormat="1" hidden="1" outlineLevel="1" x14ac:dyDescent="0.55000000000000004">
      <c r="A473" s="15">
        <f t="shared" ref="A473:A481" si="236">IF(AND(F473&lt;&gt;"",D473=""),A472+1,A472)</f>
        <v>43</v>
      </c>
      <c r="C473">
        <f>$F471</f>
        <v>0</v>
      </c>
      <c r="D473" s="3" t="str">
        <f t="shared" si="231"/>
        <v>A_BEDS_TOTAL - Total Available Beds</v>
      </c>
      <c r="F473" s="22" t="str">
        <f>_xll.EVDES(D473)</f>
        <v>#Error, no current connection.</v>
      </c>
      <c r="G473" s="17">
        <f ca="1">SUMIFS(OFFSET('BPC Data'!$F:$F,0,Summary!G$2),'BPC Data'!$E:$E,Summary!$D473,'BPC Data'!$B:$B,Summary!$C473)</f>
        <v>0</v>
      </c>
      <c r="H473" s="18">
        <f ca="1">SUMIFS(OFFSET('BPC Data'!$F:$F,0,Summary!H$2),'BPC Data'!$E:$E,Summary!$D473,'BPC Data'!$B:$B,Summary!$C473)</f>
        <v>0</v>
      </c>
      <c r="I473" s="17">
        <f ca="1">SUMIFS(OFFSET('BPC Data'!$F:$F,0,Summary!I$2),'BPC Data'!$E:$E,Summary!$D473,'BPC Data'!$B:$B,Summary!$C473)</f>
        <v>0</v>
      </c>
      <c r="J473" s="18">
        <f ca="1">SUMIFS(OFFSET('BPC Data'!$F:$F,0,Summary!J$2),'BPC Data'!$E:$E,Summary!$D473,'BPC Data'!$B:$B,Summary!$C473)</f>
        <v>0</v>
      </c>
      <c r="K473" s="17">
        <f ca="1">SUMIFS(OFFSET('BPC Data'!$F:$F,0,Summary!K$2),'BPC Data'!$E:$E,Summary!$D473,'BPC Data'!$B:$B,Summary!$C473)</f>
        <v>0</v>
      </c>
      <c r="L473" s="18">
        <f ca="1">SUMIFS(OFFSET('BPC Data'!$F:$F,0,Summary!L$2),'BPC Data'!$E:$E,Summary!$D473,'BPC Data'!$B:$B,Summary!$C473)</f>
        <v>0</v>
      </c>
      <c r="M473" s="17">
        <f ca="1">SUMIFS(OFFSET('BPC Data'!$F:$F,0,Summary!M$2),'BPC Data'!$E:$E,Summary!$D473,'BPC Data'!$B:$B,Summary!$C473)</f>
        <v>0</v>
      </c>
      <c r="N473" s="18">
        <f ca="1">SUMIFS(OFFSET('BPC Data'!$F:$F,0,Summary!N$2),'BPC Data'!$E:$E,Summary!$D473,'BPC Data'!$B:$B,Summary!$C473)</f>
        <v>0</v>
      </c>
      <c r="O473" s="17">
        <f ca="1">SUMIFS(OFFSET('BPC Data'!$F:$F,0,Summary!O$2),'BPC Data'!$E:$E,Summary!$D473,'BPC Data'!$B:$B,Summary!$C473)</f>
        <v>0</v>
      </c>
      <c r="P473" s="18">
        <f ca="1">SUMIFS(OFFSET('BPC Data'!$F:$F,0,Summary!P$2),'BPC Data'!$E:$E,Summary!$D473,'BPC Data'!$B:$B,Summary!$C473)</f>
        <v>0</v>
      </c>
      <c r="Q473" s="17">
        <f ca="1">SUMIFS(OFFSET('BPC Data'!$F:$F,0,Summary!Q$2),'BPC Data'!$E:$E,Summary!$D473,'BPC Data'!$B:$B,Summary!$C473)</f>
        <v>0</v>
      </c>
      <c r="R473" s="18">
        <f ca="1">SUMIFS(OFFSET('BPC Data'!$F:$F,0,Summary!R$2),'BPC Data'!$E:$E,Summary!$D473,'BPC Data'!$B:$B,Summary!$C473)</f>
        <v>0</v>
      </c>
      <c r="S473" s="64">
        <f t="shared" ca="1" si="230"/>
        <v>0</v>
      </c>
      <c r="T473" s="65"/>
      <c r="U473"/>
      <c r="V473"/>
      <c r="W473"/>
      <c r="X473"/>
      <c r="Y473"/>
      <c r="Z473"/>
      <c r="AA473"/>
      <c r="AB473"/>
    </row>
    <row r="474" spans="1:28" s="15" customFormat="1" hidden="1" outlineLevel="1" x14ac:dyDescent="0.55000000000000004">
      <c r="A474" s="15">
        <f t="shared" si="236"/>
        <v>43</v>
      </c>
      <c r="B474"/>
      <c r="C474">
        <f>$F471</f>
        <v>0</v>
      </c>
      <c r="D474" s="3" t="str">
        <f t="shared" si="231"/>
        <v>T_REVENUES - Total Tenant Revenues</v>
      </c>
      <c r="E474"/>
      <c r="F474" s="22" t="str">
        <f>_xll.EVDES(D474)</f>
        <v>#Error, no current connection.</v>
      </c>
      <c r="G474" s="17">
        <f ca="1">SUMIFS(OFFSET('BPC Data'!$F:$F,0,Summary!G$2),'BPC Data'!$E:$E,Summary!$D474,'BPC Data'!$B:$B,Summary!$C474)</f>
        <v>0</v>
      </c>
      <c r="H474" s="18">
        <f ca="1">SUMIFS(OFFSET('BPC Data'!$F:$F,0,Summary!H$2),'BPC Data'!$E:$E,Summary!$D474,'BPC Data'!$B:$B,Summary!$C474)</f>
        <v>0</v>
      </c>
      <c r="I474" s="17">
        <f ca="1">SUMIFS(OFFSET('BPC Data'!$F:$F,0,Summary!I$2),'BPC Data'!$E:$E,Summary!$D474,'BPC Data'!$B:$B,Summary!$C474)</f>
        <v>0</v>
      </c>
      <c r="J474" s="18">
        <f ca="1">SUMIFS(OFFSET('BPC Data'!$F:$F,0,Summary!J$2),'BPC Data'!$E:$E,Summary!$D474,'BPC Data'!$B:$B,Summary!$C474)</f>
        <v>0</v>
      </c>
      <c r="K474" s="17">
        <f ca="1">SUMIFS(OFFSET('BPC Data'!$F:$F,0,Summary!K$2),'BPC Data'!$E:$E,Summary!$D474,'BPC Data'!$B:$B,Summary!$C474)</f>
        <v>0</v>
      </c>
      <c r="L474" s="18">
        <f ca="1">SUMIFS(OFFSET('BPC Data'!$F:$F,0,Summary!L$2),'BPC Data'!$E:$E,Summary!$D474,'BPC Data'!$B:$B,Summary!$C474)</f>
        <v>0</v>
      </c>
      <c r="M474" s="17">
        <f ca="1">SUMIFS(OFFSET('BPC Data'!$F:$F,0,Summary!M$2),'BPC Data'!$E:$E,Summary!$D474,'BPC Data'!$B:$B,Summary!$C474)</f>
        <v>0</v>
      </c>
      <c r="N474" s="18">
        <f ca="1">SUMIFS(OFFSET('BPC Data'!$F:$F,0,Summary!N$2),'BPC Data'!$E:$E,Summary!$D474,'BPC Data'!$B:$B,Summary!$C474)</f>
        <v>0</v>
      </c>
      <c r="O474" s="17">
        <f ca="1">SUMIFS(OFFSET('BPC Data'!$F:$F,0,Summary!O$2),'BPC Data'!$E:$E,Summary!$D474,'BPC Data'!$B:$B,Summary!$C474)</f>
        <v>0</v>
      </c>
      <c r="P474" s="18">
        <f ca="1">SUMIFS(OFFSET('BPC Data'!$F:$F,0,Summary!P$2),'BPC Data'!$E:$E,Summary!$D474,'BPC Data'!$B:$B,Summary!$C474)</f>
        <v>0</v>
      </c>
      <c r="Q474" s="17">
        <f ca="1">SUMIFS(OFFSET('BPC Data'!$F:$F,0,Summary!Q$2),'BPC Data'!$E:$E,Summary!$D474,'BPC Data'!$B:$B,Summary!$C474)</f>
        <v>0</v>
      </c>
      <c r="R474" s="18">
        <f ca="1">SUMIFS(OFFSET('BPC Data'!$F:$F,0,Summary!R$2),'BPC Data'!$E:$E,Summary!$D474,'BPC Data'!$B:$B,Summary!$C474)</f>
        <v>0</v>
      </c>
      <c r="S474" s="64">
        <f t="shared" ca="1" si="230"/>
        <v>0</v>
      </c>
      <c r="T474" s="65"/>
      <c r="U474"/>
      <c r="V474"/>
      <c r="W474"/>
      <c r="X474"/>
      <c r="Y474"/>
      <c r="Z474"/>
      <c r="AA474"/>
      <c r="AB474"/>
    </row>
    <row r="475" spans="1:28" s="15" customFormat="1" hidden="1" outlineLevel="1" x14ac:dyDescent="0.55000000000000004">
      <c r="A475" s="15">
        <f t="shared" si="236"/>
        <v>43</v>
      </c>
      <c r="B475"/>
      <c r="C475">
        <f>$F471</f>
        <v>0</v>
      </c>
      <c r="D475" s="3" t="str">
        <f t="shared" si="231"/>
        <v>T_OPEX - Tenant Operating Expenses</v>
      </c>
      <c r="E475"/>
      <c r="F475" s="22" t="str">
        <f>_xll.EVDES(D475)</f>
        <v>#Error, no current connection.</v>
      </c>
      <c r="G475" s="17">
        <f ca="1">SUMIFS(OFFSET('BPC Data'!$F:$F,0,Summary!G$2),'BPC Data'!$E:$E,Summary!$D475,'BPC Data'!$B:$B,Summary!$C475)</f>
        <v>0</v>
      </c>
      <c r="H475" s="18">
        <f ca="1">SUMIFS(OFFSET('BPC Data'!$F:$F,0,Summary!H$2),'BPC Data'!$E:$E,Summary!$D475,'BPC Data'!$B:$B,Summary!$C475)</f>
        <v>0</v>
      </c>
      <c r="I475" s="17">
        <f ca="1">SUMIFS(OFFSET('BPC Data'!$F:$F,0,Summary!I$2),'BPC Data'!$E:$E,Summary!$D475,'BPC Data'!$B:$B,Summary!$C475)</f>
        <v>0</v>
      </c>
      <c r="J475" s="18">
        <f ca="1">SUMIFS(OFFSET('BPC Data'!$F:$F,0,Summary!J$2),'BPC Data'!$E:$E,Summary!$D475,'BPC Data'!$B:$B,Summary!$C475)</f>
        <v>0</v>
      </c>
      <c r="K475" s="17">
        <f ca="1">SUMIFS(OFFSET('BPC Data'!$F:$F,0,Summary!K$2),'BPC Data'!$E:$E,Summary!$D475,'BPC Data'!$B:$B,Summary!$C475)</f>
        <v>0</v>
      </c>
      <c r="L475" s="18">
        <f ca="1">SUMIFS(OFFSET('BPC Data'!$F:$F,0,Summary!L$2),'BPC Data'!$E:$E,Summary!$D475,'BPC Data'!$B:$B,Summary!$C475)</f>
        <v>0</v>
      </c>
      <c r="M475" s="17">
        <f ca="1">SUMIFS(OFFSET('BPC Data'!$F:$F,0,Summary!M$2),'BPC Data'!$E:$E,Summary!$D475,'BPC Data'!$B:$B,Summary!$C475)</f>
        <v>0</v>
      </c>
      <c r="N475" s="18">
        <f ca="1">SUMIFS(OFFSET('BPC Data'!$F:$F,0,Summary!N$2),'BPC Data'!$E:$E,Summary!$D475,'BPC Data'!$B:$B,Summary!$C475)</f>
        <v>0</v>
      </c>
      <c r="O475" s="17">
        <f ca="1">SUMIFS(OFFSET('BPC Data'!$F:$F,0,Summary!O$2),'BPC Data'!$E:$E,Summary!$D475,'BPC Data'!$B:$B,Summary!$C475)</f>
        <v>0</v>
      </c>
      <c r="P475" s="18">
        <f ca="1">SUMIFS(OFFSET('BPC Data'!$F:$F,0,Summary!P$2),'BPC Data'!$E:$E,Summary!$D475,'BPC Data'!$B:$B,Summary!$C475)</f>
        <v>0</v>
      </c>
      <c r="Q475" s="17">
        <f ca="1">SUMIFS(OFFSET('BPC Data'!$F:$F,0,Summary!Q$2),'BPC Data'!$E:$E,Summary!$D475,'BPC Data'!$B:$B,Summary!$C475)</f>
        <v>0</v>
      </c>
      <c r="R475" s="18">
        <f ca="1">SUMIFS(OFFSET('BPC Data'!$F:$F,0,Summary!R$2),'BPC Data'!$E:$E,Summary!$D475,'BPC Data'!$B:$B,Summary!$C475)</f>
        <v>0</v>
      </c>
      <c r="S475" s="64">
        <f t="shared" ca="1" si="230"/>
        <v>0</v>
      </c>
      <c r="T475" s="65"/>
      <c r="U475"/>
      <c r="V475"/>
      <c r="W475"/>
      <c r="X475"/>
      <c r="Y475"/>
      <c r="Z475"/>
      <c r="AA475"/>
      <c r="AB475"/>
    </row>
    <row r="476" spans="1:28" s="15" customFormat="1" hidden="1" outlineLevel="1" x14ac:dyDescent="0.55000000000000004">
      <c r="A476" s="15">
        <f t="shared" si="236"/>
        <v>43</v>
      </c>
      <c r="B476"/>
      <c r="C476">
        <f>$F471</f>
        <v>0</v>
      </c>
      <c r="D476" s="3" t="str">
        <f t="shared" si="231"/>
        <v>T_BAD_DEBT - Tenant Bad Debt Expense</v>
      </c>
      <c r="E476"/>
      <c r="F476" s="22" t="str">
        <f>_xll.EVDES(D476)</f>
        <v>#Error, no current connection.</v>
      </c>
      <c r="G476" s="17">
        <f ca="1">SUMIFS(OFFSET('BPC Data'!$F:$F,0,Summary!G$2),'BPC Data'!$E:$E,Summary!$D476,'BPC Data'!$B:$B,Summary!$C476)</f>
        <v>0</v>
      </c>
      <c r="H476" s="18">
        <f ca="1">SUMIFS(OFFSET('BPC Data'!$F:$F,0,Summary!H$2),'BPC Data'!$E:$E,Summary!$D476,'BPC Data'!$B:$B,Summary!$C476)</f>
        <v>0</v>
      </c>
      <c r="I476" s="17">
        <f ca="1">SUMIFS(OFFSET('BPC Data'!$F:$F,0,Summary!I$2),'BPC Data'!$E:$E,Summary!$D476,'BPC Data'!$B:$B,Summary!$C476)</f>
        <v>0</v>
      </c>
      <c r="J476" s="18">
        <f ca="1">SUMIFS(OFFSET('BPC Data'!$F:$F,0,Summary!J$2),'BPC Data'!$E:$E,Summary!$D476,'BPC Data'!$B:$B,Summary!$C476)</f>
        <v>0</v>
      </c>
      <c r="K476" s="17">
        <f ca="1">SUMIFS(OFFSET('BPC Data'!$F:$F,0,Summary!K$2),'BPC Data'!$E:$E,Summary!$D476,'BPC Data'!$B:$B,Summary!$C476)</f>
        <v>0</v>
      </c>
      <c r="L476" s="18">
        <f ca="1">SUMIFS(OFFSET('BPC Data'!$F:$F,0,Summary!L$2),'BPC Data'!$E:$E,Summary!$D476,'BPC Data'!$B:$B,Summary!$C476)</f>
        <v>0</v>
      </c>
      <c r="M476" s="17">
        <f ca="1">SUMIFS(OFFSET('BPC Data'!$F:$F,0,Summary!M$2),'BPC Data'!$E:$E,Summary!$D476,'BPC Data'!$B:$B,Summary!$C476)</f>
        <v>0</v>
      </c>
      <c r="N476" s="18">
        <f ca="1">SUMIFS(OFFSET('BPC Data'!$F:$F,0,Summary!N$2),'BPC Data'!$E:$E,Summary!$D476,'BPC Data'!$B:$B,Summary!$C476)</f>
        <v>0</v>
      </c>
      <c r="O476" s="17">
        <f ca="1">SUMIFS(OFFSET('BPC Data'!$F:$F,0,Summary!O$2),'BPC Data'!$E:$E,Summary!$D476,'BPC Data'!$B:$B,Summary!$C476)</f>
        <v>0</v>
      </c>
      <c r="P476" s="18">
        <f ca="1">SUMIFS(OFFSET('BPC Data'!$F:$F,0,Summary!P$2),'BPC Data'!$E:$E,Summary!$D476,'BPC Data'!$B:$B,Summary!$C476)</f>
        <v>0</v>
      </c>
      <c r="Q476" s="17">
        <f ca="1">SUMIFS(OFFSET('BPC Data'!$F:$F,0,Summary!Q$2),'BPC Data'!$E:$E,Summary!$D476,'BPC Data'!$B:$B,Summary!$C476)</f>
        <v>0</v>
      </c>
      <c r="R476" s="18">
        <f ca="1">SUMIFS(OFFSET('BPC Data'!$F:$F,0,Summary!R$2),'BPC Data'!$E:$E,Summary!$D476,'BPC Data'!$B:$B,Summary!$C476)</f>
        <v>0</v>
      </c>
      <c r="S476" s="64">
        <f t="shared" ca="1" si="230"/>
        <v>0</v>
      </c>
      <c r="T476" s="65"/>
      <c r="U476"/>
      <c r="V476"/>
      <c r="W476"/>
      <c r="X476"/>
      <c r="Y476"/>
      <c r="Z476"/>
      <c r="AA476"/>
      <c r="AB476"/>
    </row>
    <row r="477" spans="1:28" s="15" customFormat="1" hidden="1" outlineLevel="1" x14ac:dyDescent="0.55000000000000004">
      <c r="A477" s="15">
        <f t="shared" si="236"/>
        <v>43</v>
      </c>
      <c r="B477"/>
      <c r="C477">
        <f>$F471</f>
        <v>0</v>
      </c>
      <c r="D477" s="2" t="str">
        <f t="shared" si="231"/>
        <v>T_EBITDARM - EBITDARM</v>
      </c>
      <c r="E477"/>
      <c r="F477" s="22" t="str">
        <f>_xll.EVDES(D477)</f>
        <v>#Error, no current connection.</v>
      </c>
      <c r="G477" s="17">
        <f ca="1">SUMIFS(OFFSET('BPC Data'!$F:$F,0,Summary!G$2),'BPC Data'!$E:$E,Summary!$D477,'BPC Data'!$B:$B,Summary!$C477)</f>
        <v>0</v>
      </c>
      <c r="H477" s="18">
        <f ca="1">SUMIFS(OFFSET('BPC Data'!$F:$F,0,Summary!H$2),'BPC Data'!$E:$E,Summary!$D477,'BPC Data'!$B:$B,Summary!$C477)</f>
        <v>0</v>
      </c>
      <c r="I477" s="17">
        <f ca="1">SUMIFS(OFFSET('BPC Data'!$F:$F,0,Summary!I$2),'BPC Data'!$E:$E,Summary!$D477,'BPC Data'!$B:$B,Summary!$C477)</f>
        <v>0</v>
      </c>
      <c r="J477" s="18">
        <f ca="1">SUMIFS(OFFSET('BPC Data'!$F:$F,0,Summary!J$2),'BPC Data'!$E:$E,Summary!$D477,'BPC Data'!$B:$B,Summary!$C477)</f>
        <v>0</v>
      </c>
      <c r="K477" s="17">
        <f ca="1">SUMIFS(OFFSET('BPC Data'!$F:$F,0,Summary!K$2),'BPC Data'!$E:$E,Summary!$D477,'BPC Data'!$B:$B,Summary!$C477)</f>
        <v>0</v>
      </c>
      <c r="L477" s="18">
        <f ca="1">SUMIFS(OFFSET('BPC Data'!$F:$F,0,Summary!L$2),'BPC Data'!$E:$E,Summary!$D477,'BPC Data'!$B:$B,Summary!$C477)</f>
        <v>0</v>
      </c>
      <c r="M477" s="17">
        <f ca="1">SUMIFS(OFFSET('BPC Data'!$F:$F,0,Summary!M$2),'BPC Data'!$E:$E,Summary!$D477,'BPC Data'!$B:$B,Summary!$C477)</f>
        <v>0</v>
      </c>
      <c r="N477" s="18">
        <f ca="1">SUMIFS(OFFSET('BPC Data'!$F:$F,0,Summary!N$2),'BPC Data'!$E:$E,Summary!$D477,'BPC Data'!$B:$B,Summary!$C477)</f>
        <v>0</v>
      </c>
      <c r="O477" s="17">
        <f ca="1">SUMIFS(OFFSET('BPC Data'!$F:$F,0,Summary!O$2),'BPC Data'!$E:$E,Summary!$D477,'BPC Data'!$B:$B,Summary!$C477)</f>
        <v>0</v>
      </c>
      <c r="P477" s="18">
        <f ca="1">SUMIFS(OFFSET('BPC Data'!$F:$F,0,Summary!P$2),'BPC Data'!$E:$E,Summary!$D477,'BPC Data'!$B:$B,Summary!$C477)</f>
        <v>0</v>
      </c>
      <c r="Q477" s="17">
        <f ca="1">SUMIFS(OFFSET('BPC Data'!$F:$F,0,Summary!Q$2),'BPC Data'!$E:$E,Summary!$D477,'BPC Data'!$B:$B,Summary!$C477)</f>
        <v>0</v>
      </c>
      <c r="R477" s="18">
        <f ca="1">SUMIFS(OFFSET('BPC Data'!$F:$F,0,Summary!R$2),'BPC Data'!$E:$E,Summary!$D477,'BPC Data'!$B:$B,Summary!$C477)</f>
        <v>0</v>
      </c>
      <c r="S477" s="64">
        <f t="shared" ca="1" si="230"/>
        <v>0</v>
      </c>
      <c r="T477" s="65"/>
      <c r="U477"/>
      <c r="V477"/>
      <c r="W477"/>
      <c r="X477"/>
      <c r="Y477"/>
      <c r="Z477"/>
      <c r="AA477"/>
      <c r="AB477"/>
    </row>
    <row r="478" spans="1:28" s="15" customFormat="1" hidden="1" outlineLevel="1" x14ac:dyDescent="0.55000000000000004">
      <c r="A478" s="15">
        <f t="shared" si="236"/>
        <v>43</v>
      </c>
      <c r="B478"/>
      <c r="C478">
        <f>$F471</f>
        <v>0</v>
      </c>
      <c r="D478" s="2" t="str">
        <f t="shared" si="231"/>
        <v>T_MGMT_FEE - Tenant Management Fee - Actual</v>
      </c>
      <c r="E478"/>
      <c r="F478" s="22" t="str">
        <f>_xll.EVDES(D478)</f>
        <v>#Error, no current connection.</v>
      </c>
      <c r="G478" s="17">
        <f ca="1">SUMIFS(OFFSET('BPC Data'!$F:$F,0,Summary!G$2),'BPC Data'!$E:$E,Summary!$D478,'BPC Data'!$B:$B,Summary!$C478)</f>
        <v>0</v>
      </c>
      <c r="H478" s="18">
        <f ca="1">SUMIFS(OFFSET('BPC Data'!$F:$F,0,Summary!H$2),'BPC Data'!$E:$E,Summary!$D478,'BPC Data'!$B:$B,Summary!$C478)</f>
        <v>0</v>
      </c>
      <c r="I478" s="17">
        <f ca="1">SUMIFS(OFFSET('BPC Data'!$F:$F,0,Summary!I$2),'BPC Data'!$E:$E,Summary!$D478,'BPC Data'!$B:$B,Summary!$C478)</f>
        <v>0</v>
      </c>
      <c r="J478" s="18">
        <f ca="1">SUMIFS(OFFSET('BPC Data'!$F:$F,0,Summary!J$2),'BPC Data'!$E:$E,Summary!$D478,'BPC Data'!$B:$B,Summary!$C478)</f>
        <v>0</v>
      </c>
      <c r="K478" s="17">
        <f ca="1">SUMIFS(OFFSET('BPC Data'!$F:$F,0,Summary!K$2),'BPC Data'!$E:$E,Summary!$D478,'BPC Data'!$B:$B,Summary!$C478)</f>
        <v>0</v>
      </c>
      <c r="L478" s="18">
        <f ca="1">SUMIFS(OFFSET('BPC Data'!$F:$F,0,Summary!L$2),'BPC Data'!$E:$E,Summary!$D478,'BPC Data'!$B:$B,Summary!$C478)</f>
        <v>0</v>
      </c>
      <c r="M478" s="17">
        <f ca="1">SUMIFS(OFFSET('BPC Data'!$F:$F,0,Summary!M$2),'BPC Data'!$E:$E,Summary!$D478,'BPC Data'!$B:$B,Summary!$C478)</f>
        <v>0</v>
      </c>
      <c r="N478" s="18">
        <f ca="1">SUMIFS(OFFSET('BPC Data'!$F:$F,0,Summary!N$2),'BPC Data'!$E:$E,Summary!$D478,'BPC Data'!$B:$B,Summary!$C478)</f>
        <v>0</v>
      </c>
      <c r="O478" s="17">
        <f ca="1">SUMIFS(OFFSET('BPC Data'!$F:$F,0,Summary!O$2),'BPC Data'!$E:$E,Summary!$D478,'BPC Data'!$B:$B,Summary!$C478)</f>
        <v>0</v>
      </c>
      <c r="P478" s="18">
        <f ca="1">SUMIFS(OFFSET('BPC Data'!$F:$F,0,Summary!P$2),'BPC Data'!$E:$E,Summary!$D478,'BPC Data'!$B:$B,Summary!$C478)</f>
        <v>0</v>
      </c>
      <c r="Q478" s="17">
        <f ca="1">SUMIFS(OFFSET('BPC Data'!$F:$F,0,Summary!Q$2),'BPC Data'!$E:$E,Summary!$D478,'BPC Data'!$B:$B,Summary!$C478)</f>
        <v>0</v>
      </c>
      <c r="R478" s="18">
        <f ca="1">SUMIFS(OFFSET('BPC Data'!$F:$F,0,Summary!R$2),'BPC Data'!$E:$E,Summary!$D478,'BPC Data'!$B:$B,Summary!$C478)</f>
        <v>0</v>
      </c>
      <c r="S478" s="64">
        <f t="shared" ca="1" si="230"/>
        <v>0</v>
      </c>
      <c r="T478" s="65"/>
      <c r="U478"/>
      <c r="V478"/>
      <c r="W478"/>
      <c r="X478"/>
      <c r="Y478"/>
      <c r="Z478"/>
      <c r="AA478"/>
      <c r="AB478"/>
    </row>
    <row r="479" spans="1:28" s="15" customFormat="1" hidden="1" outlineLevel="1" x14ac:dyDescent="0.55000000000000004">
      <c r="A479" s="15">
        <f t="shared" si="236"/>
        <v>43</v>
      </c>
      <c r="B479"/>
      <c r="C479">
        <f>$F471</f>
        <v>0</v>
      </c>
      <c r="D479" s="1" t="str">
        <f t="shared" si="231"/>
        <v>T_EBITDAR - EBITDAR</v>
      </c>
      <c r="E479"/>
      <c r="F479" s="22" t="str">
        <f>_xll.EVDES(D479)</f>
        <v>#Error, no current connection.</v>
      </c>
      <c r="G479" s="17">
        <f ca="1">SUMIFS(OFFSET('BPC Data'!$F:$F,0,Summary!G$2),'BPC Data'!$E:$E,Summary!$D479,'BPC Data'!$B:$B,Summary!$C479)</f>
        <v>0</v>
      </c>
      <c r="H479" s="18">
        <f ca="1">SUMIFS(OFFSET('BPC Data'!$F:$F,0,Summary!H$2),'BPC Data'!$E:$E,Summary!$D479,'BPC Data'!$B:$B,Summary!$C479)</f>
        <v>0</v>
      </c>
      <c r="I479" s="17">
        <f ca="1">SUMIFS(OFFSET('BPC Data'!$F:$F,0,Summary!I$2),'BPC Data'!$E:$E,Summary!$D479,'BPC Data'!$B:$B,Summary!$C479)</f>
        <v>0</v>
      </c>
      <c r="J479" s="18">
        <f ca="1">SUMIFS(OFFSET('BPC Data'!$F:$F,0,Summary!J$2),'BPC Data'!$E:$E,Summary!$D479,'BPC Data'!$B:$B,Summary!$C479)</f>
        <v>0</v>
      </c>
      <c r="K479" s="17">
        <f ca="1">SUMIFS(OFFSET('BPC Data'!$F:$F,0,Summary!K$2),'BPC Data'!$E:$E,Summary!$D479,'BPC Data'!$B:$B,Summary!$C479)</f>
        <v>0</v>
      </c>
      <c r="L479" s="18">
        <f ca="1">SUMIFS(OFFSET('BPC Data'!$F:$F,0,Summary!L$2),'BPC Data'!$E:$E,Summary!$D479,'BPC Data'!$B:$B,Summary!$C479)</f>
        <v>0</v>
      </c>
      <c r="M479" s="17">
        <f ca="1">SUMIFS(OFFSET('BPC Data'!$F:$F,0,Summary!M$2),'BPC Data'!$E:$E,Summary!$D479,'BPC Data'!$B:$B,Summary!$C479)</f>
        <v>0</v>
      </c>
      <c r="N479" s="18">
        <f ca="1">SUMIFS(OFFSET('BPC Data'!$F:$F,0,Summary!N$2),'BPC Data'!$E:$E,Summary!$D479,'BPC Data'!$B:$B,Summary!$C479)</f>
        <v>0</v>
      </c>
      <c r="O479" s="17">
        <f ca="1">SUMIFS(OFFSET('BPC Data'!$F:$F,0,Summary!O$2),'BPC Data'!$E:$E,Summary!$D479,'BPC Data'!$B:$B,Summary!$C479)</f>
        <v>0</v>
      </c>
      <c r="P479" s="18">
        <f ca="1">SUMIFS(OFFSET('BPC Data'!$F:$F,0,Summary!P$2),'BPC Data'!$E:$E,Summary!$D479,'BPC Data'!$B:$B,Summary!$C479)</f>
        <v>0</v>
      </c>
      <c r="Q479" s="17">
        <f ca="1">SUMIFS(OFFSET('BPC Data'!$F:$F,0,Summary!Q$2),'BPC Data'!$E:$E,Summary!$D479,'BPC Data'!$B:$B,Summary!$C479)</f>
        <v>0</v>
      </c>
      <c r="R479" s="18">
        <f ca="1">SUMIFS(OFFSET('BPC Data'!$F:$F,0,Summary!R$2),'BPC Data'!$E:$E,Summary!$D479,'BPC Data'!$B:$B,Summary!$C479)</f>
        <v>0</v>
      </c>
      <c r="S479" s="64">
        <f t="shared" ca="1" si="230"/>
        <v>0</v>
      </c>
      <c r="T479" s="65"/>
      <c r="U479"/>
      <c r="V479"/>
      <c r="W479"/>
      <c r="X479"/>
      <c r="Y479"/>
      <c r="Z479"/>
      <c r="AA479"/>
      <c r="AB479"/>
    </row>
    <row r="480" spans="1:28" s="15" customFormat="1" hidden="1" outlineLevel="1" x14ac:dyDescent="0.55000000000000004">
      <c r="A480" s="15">
        <f t="shared" si="236"/>
        <v>43</v>
      </c>
      <c r="B480"/>
      <c r="C480">
        <f>$F471</f>
        <v>0</v>
      </c>
      <c r="D480" s="1" t="str">
        <f t="shared" si="231"/>
        <v>T_RENT_EXP - Tenant Rent Expense</v>
      </c>
      <c r="E480"/>
      <c r="F480" s="22" t="str">
        <f>_xll.EVDES(D480)</f>
        <v>#Error, no current connection.</v>
      </c>
      <c r="G480" s="17">
        <f ca="1">SUMIFS(OFFSET('BPC Data'!$F:$F,0,Summary!G$2),'BPC Data'!$E:$E,Summary!$D480,'BPC Data'!$B:$B,Summary!$C480)</f>
        <v>0</v>
      </c>
      <c r="H480" s="18">
        <f ca="1">SUMIFS(OFFSET('BPC Data'!$F:$F,0,Summary!H$2),'BPC Data'!$E:$E,Summary!$D480,'BPC Data'!$B:$B,Summary!$C480)</f>
        <v>0</v>
      </c>
      <c r="I480" s="17">
        <f ca="1">SUMIFS(OFFSET('BPC Data'!$F:$F,0,Summary!I$2),'BPC Data'!$E:$E,Summary!$D480,'BPC Data'!$B:$B,Summary!$C480)</f>
        <v>0</v>
      </c>
      <c r="J480" s="18">
        <f ca="1">SUMIFS(OFFSET('BPC Data'!$F:$F,0,Summary!J$2),'BPC Data'!$E:$E,Summary!$D480,'BPC Data'!$B:$B,Summary!$C480)</f>
        <v>0</v>
      </c>
      <c r="K480" s="17">
        <f ca="1">SUMIFS(OFFSET('BPC Data'!$F:$F,0,Summary!K$2),'BPC Data'!$E:$E,Summary!$D480,'BPC Data'!$B:$B,Summary!$C480)</f>
        <v>0</v>
      </c>
      <c r="L480" s="18">
        <f ca="1">SUMIFS(OFFSET('BPC Data'!$F:$F,0,Summary!L$2),'BPC Data'!$E:$E,Summary!$D480,'BPC Data'!$B:$B,Summary!$C480)</f>
        <v>0</v>
      </c>
      <c r="M480" s="17">
        <f ca="1">SUMIFS(OFFSET('BPC Data'!$F:$F,0,Summary!M$2),'BPC Data'!$E:$E,Summary!$D480,'BPC Data'!$B:$B,Summary!$C480)</f>
        <v>0</v>
      </c>
      <c r="N480" s="18">
        <f ca="1">SUMIFS(OFFSET('BPC Data'!$F:$F,0,Summary!N$2),'BPC Data'!$E:$E,Summary!$D480,'BPC Data'!$B:$B,Summary!$C480)</f>
        <v>0</v>
      </c>
      <c r="O480" s="17">
        <f ca="1">SUMIFS(OFFSET('BPC Data'!$F:$F,0,Summary!O$2),'BPC Data'!$E:$E,Summary!$D480,'BPC Data'!$B:$B,Summary!$C480)</f>
        <v>0</v>
      </c>
      <c r="P480" s="18">
        <f ca="1">SUMIFS(OFFSET('BPC Data'!$F:$F,0,Summary!P$2),'BPC Data'!$E:$E,Summary!$D480,'BPC Data'!$B:$B,Summary!$C480)</f>
        <v>0</v>
      </c>
      <c r="Q480" s="17">
        <f ca="1">SUMIFS(OFFSET('BPC Data'!$F:$F,0,Summary!Q$2),'BPC Data'!$E:$E,Summary!$D480,'BPC Data'!$B:$B,Summary!$C480)</f>
        <v>0</v>
      </c>
      <c r="R480" s="18">
        <f ca="1">SUMIFS(OFFSET('BPC Data'!$F:$F,0,Summary!R$2),'BPC Data'!$E:$E,Summary!$D480,'BPC Data'!$B:$B,Summary!$C480)</f>
        <v>0</v>
      </c>
      <c r="S480" s="64">
        <f t="shared" ca="1" si="230"/>
        <v>0</v>
      </c>
      <c r="T480" s="65"/>
      <c r="U480"/>
      <c r="V480"/>
      <c r="W480"/>
      <c r="X480"/>
      <c r="Y480"/>
      <c r="Z480"/>
      <c r="AA480"/>
      <c r="AB480"/>
    </row>
    <row r="481" spans="1:28" s="15" customFormat="1" hidden="1" outlineLevel="1" x14ac:dyDescent="0.55000000000000004">
      <c r="A481" s="15">
        <f t="shared" si="236"/>
        <v>43</v>
      </c>
      <c r="B481"/>
      <c r="C481"/>
      <c r="D481" s="1" t="str">
        <f t="shared" si="231"/>
        <v>x</v>
      </c>
      <c r="E481"/>
      <c r="F481" s="22" t="s">
        <v>0</v>
      </c>
      <c r="G481" s="12" t="e">
        <f t="shared" ref="G481:M481" ca="1" si="237">G479/G480</f>
        <v>#DIV/0!</v>
      </c>
      <c r="H481" s="4" t="e">
        <f t="shared" ca="1" si="237"/>
        <v>#DIV/0!</v>
      </c>
      <c r="I481" s="12" t="e">
        <f t="shared" ca="1" si="237"/>
        <v>#DIV/0!</v>
      </c>
      <c r="J481" s="4" t="e">
        <f t="shared" ca="1" si="237"/>
        <v>#DIV/0!</v>
      </c>
      <c r="K481" s="12" t="e">
        <f t="shared" ca="1" si="237"/>
        <v>#DIV/0!</v>
      </c>
      <c r="L481" s="4" t="e">
        <f t="shared" ca="1" si="237"/>
        <v>#DIV/0!</v>
      </c>
      <c r="M481" s="12" t="e">
        <f t="shared" ca="1" si="237"/>
        <v>#DIV/0!</v>
      </c>
      <c r="N481" s="4" t="e">
        <f t="shared" ref="N481:O481" ca="1" si="238">N479/N480</f>
        <v>#DIV/0!</v>
      </c>
      <c r="O481" s="12" t="e">
        <f t="shared" ca="1" si="238"/>
        <v>#DIV/0!</v>
      </c>
      <c r="P481" s="4" t="e">
        <f t="shared" ref="P481:Q481" ca="1" si="239">P479/P480</f>
        <v>#DIV/0!</v>
      </c>
      <c r="Q481" s="12" t="e">
        <f t="shared" ca="1" si="239"/>
        <v>#DIV/0!</v>
      </c>
      <c r="R481" s="4" t="e">
        <f t="shared" ref="R481" ca="1" si="240">R479/R480</f>
        <v>#DIV/0!</v>
      </c>
      <c r="S481" s="64" t="e">
        <f t="shared" ca="1" si="230"/>
        <v>#DIV/0!</v>
      </c>
      <c r="T481" s="65"/>
      <c r="U481"/>
      <c r="V481"/>
      <c r="W481"/>
      <c r="X481"/>
      <c r="Y481"/>
      <c r="Z481"/>
      <c r="AA481"/>
      <c r="AB481"/>
    </row>
    <row r="482" spans="1:28" s="15" customFormat="1" hidden="1" outlineLevel="1" x14ac:dyDescent="0.55000000000000004">
      <c r="A482" s="15">
        <f>IF(AND(D482&lt;&gt;"",C482=""),A481+1,A481)</f>
        <v>44</v>
      </c>
      <c r="B482" s="5"/>
      <c r="C482" s="5"/>
      <c r="D482" s="5" t="str">
        <f t="shared" si="231"/>
        <v>x</v>
      </c>
      <c r="E482" s="5"/>
      <c r="F482" s="21">
        <f>INDEX(PropertyList!$D:$D,MATCH(Summary!$A482,PropertyList!$C:$C,0))</f>
        <v>0</v>
      </c>
      <c r="G482" s="11"/>
      <c r="H482" s="5"/>
      <c r="I482" s="11"/>
      <c r="J482" s="5"/>
      <c r="K482" s="11"/>
      <c r="L482" s="5"/>
      <c r="M482" s="11"/>
      <c r="N482" s="5"/>
      <c r="O482" s="11"/>
      <c r="P482" s="5"/>
      <c r="Q482" s="11"/>
      <c r="R482" s="5"/>
      <c r="S482" s="64">
        <f t="shared" si="230"/>
        <v>0</v>
      </c>
      <c r="T482" s="65"/>
      <c r="U482"/>
      <c r="V482"/>
      <c r="W482"/>
      <c r="X482"/>
      <c r="Y482"/>
      <c r="Z482"/>
      <c r="AA482"/>
      <c r="AB482"/>
    </row>
    <row r="483" spans="1:28" s="15" customFormat="1" hidden="1" outlineLevel="1" x14ac:dyDescent="0.55000000000000004">
      <c r="A483" s="15">
        <f>IF(AND(F483&lt;&gt;"",D483=""),A482+1,A482)</f>
        <v>44</v>
      </c>
      <c r="C483">
        <f>$F482</f>
        <v>0</v>
      </c>
      <c r="D483" s="3" t="str">
        <f t="shared" si="231"/>
        <v>PAY_PAT_DAYS - Total Payor Patient Days</v>
      </c>
      <c r="F483" s="22" t="str">
        <f>_xll.EVDES(D483)</f>
        <v>#Error, no current connection.</v>
      </c>
      <c r="G483" s="17">
        <f ca="1">SUMIFS(OFFSET('BPC Data'!$F:$F,0,Summary!G$2),'BPC Data'!$E:$E,Summary!$D483,'BPC Data'!$B:$B,Summary!$C483)</f>
        <v>0</v>
      </c>
      <c r="H483" s="18">
        <f ca="1">SUMIFS(OFFSET('BPC Data'!$F:$F,0,Summary!H$2),'BPC Data'!$E:$E,Summary!$D483,'BPC Data'!$B:$B,Summary!$C483)</f>
        <v>0</v>
      </c>
      <c r="I483" s="17">
        <f ca="1">SUMIFS(OFFSET('BPC Data'!$F:$F,0,Summary!I$2),'BPC Data'!$E:$E,Summary!$D483,'BPC Data'!$B:$B,Summary!$C483)</f>
        <v>0</v>
      </c>
      <c r="J483" s="18">
        <f ca="1">SUMIFS(OFFSET('BPC Data'!$F:$F,0,Summary!J$2),'BPC Data'!$E:$E,Summary!$D483,'BPC Data'!$B:$B,Summary!$C483)</f>
        <v>0</v>
      </c>
      <c r="K483" s="17">
        <f ca="1">SUMIFS(OFFSET('BPC Data'!$F:$F,0,Summary!K$2),'BPC Data'!$E:$E,Summary!$D483,'BPC Data'!$B:$B,Summary!$C483)</f>
        <v>0</v>
      </c>
      <c r="L483" s="18">
        <f ca="1">SUMIFS(OFFSET('BPC Data'!$F:$F,0,Summary!L$2),'BPC Data'!$E:$E,Summary!$D483,'BPC Data'!$B:$B,Summary!$C483)</f>
        <v>0</v>
      </c>
      <c r="M483" s="17">
        <f ca="1">SUMIFS(OFFSET('BPC Data'!$F:$F,0,Summary!M$2),'BPC Data'!$E:$E,Summary!$D483,'BPC Data'!$B:$B,Summary!$C483)</f>
        <v>0</v>
      </c>
      <c r="N483" s="18">
        <f ca="1">SUMIFS(OFFSET('BPC Data'!$F:$F,0,Summary!N$2),'BPC Data'!$E:$E,Summary!$D483,'BPC Data'!$B:$B,Summary!$C483)</f>
        <v>0</v>
      </c>
      <c r="O483" s="17">
        <f ca="1">SUMIFS(OFFSET('BPC Data'!$F:$F,0,Summary!O$2),'BPC Data'!$E:$E,Summary!$D483,'BPC Data'!$B:$B,Summary!$C483)</f>
        <v>0</v>
      </c>
      <c r="P483" s="18">
        <f ca="1">SUMIFS(OFFSET('BPC Data'!$F:$F,0,Summary!P$2),'BPC Data'!$E:$E,Summary!$D483,'BPC Data'!$B:$B,Summary!$C483)</f>
        <v>0</v>
      </c>
      <c r="Q483" s="17">
        <f ca="1">SUMIFS(OFFSET('BPC Data'!$F:$F,0,Summary!Q$2),'BPC Data'!$E:$E,Summary!$D483,'BPC Data'!$B:$B,Summary!$C483)</f>
        <v>0</v>
      </c>
      <c r="R483" s="18">
        <f ca="1">SUMIFS(OFFSET('BPC Data'!$F:$F,0,Summary!R$2),'BPC Data'!$E:$E,Summary!$D483,'BPC Data'!$B:$B,Summary!$C483)</f>
        <v>0</v>
      </c>
      <c r="S483" s="64">
        <f t="shared" ca="1" si="230"/>
        <v>0</v>
      </c>
      <c r="T483" s="65"/>
      <c r="U483"/>
      <c r="V483"/>
      <c r="W483"/>
      <c r="X483"/>
      <c r="Y483"/>
      <c r="Z483"/>
      <c r="AA483"/>
      <c r="AB483"/>
    </row>
    <row r="484" spans="1:28" s="15" customFormat="1" hidden="1" outlineLevel="1" x14ac:dyDescent="0.55000000000000004">
      <c r="A484" s="15">
        <f t="shared" ref="A484:A492" si="241">IF(AND(F484&lt;&gt;"",D484=""),A483+1,A483)</f>
        <v>44</v>
      </c>
      <c r="C484">
        <f>$F482</f>
        <v>0</v>
      </c>
      <c r="D484" s="3" t="str">
        <f t="shared" si="231"/>
        <v>A_BEDS_TOTAL - Total Available Beds</v>
      </c>
      <c r="F484" s="22" t="str">
        <f>_xll.EVDES(D484)</f>
        <v>#Error, no current connection.</v>
      </c>
      <c r="G484" s="17">
        <f ca="1">SUMIFS(OFFSET('BPC Data'!$F:$F,0,Summary!G$2),'BPC Data'!$E:$E,Summary!$D484,'BPC Data'!$B:$B,Summary!$C484)</f>
        <v>0</v>
      </c>
      <c r="H484" s="18">
        <f ca="1">SUMIFS(OFFSET('BPC Data'!$F:$F,0,Summary!H$2),'BPC Data'!$E:$E,Summary!$D484,'BPC Data'!$B:$B,Summary!$C484)</f>
        <v>0</v>
      </c>
      <c r="I484" s="17">
        <f ca="1">SUMIFS(OFFSET('BPC Data'!$F:$F,0,Summary!I$2),'BPC Data'!$E:$E,Summary!$D484,'BPC Data'!$B:$B,Summary!$C484)</f>
        <v>0</v>
      </c>
      <c r="J484" s="18">
        <f ca="1">SUMIFS(OFFSET('BPC Data'!$F:$F,0,Summary!J$2),'BPC Data'!$E:$E,Summary!$D484,'BPC Data'!$B:$B,Summary!$C484)</f>
        <v>0</v>
      </c>
      <c r="K484" s="17">
        <f ca="1">SUMIFS(OFFSET('BPC Data'!$F:$F,0,Summary!K$2),'BPC Data'!$E:$E,Summary!$D484,'BPC Data'!$B:$B,Summary!$C484)</f>
        <v>0</v>
      </c>
      <c r="L484" s="18">
        <f ca="1">SUMIFS(OFFSET('BPC Data'!$F:$F,0,Summary!L$2),'BPC Data'!$E:$E,Summary!$D484,'BPC Data'!$B:$B,Summary!$C484)</f>
        <v>0</v>
      </c>
      <c r="M484" s="17">
        <f ca="1">SUMIFS(OFFSET('BPC Data'!$F:$F,0,Summary!M$2),'BPC Data'!$E:$E,Summary!$D484,'BPC Data'!$B:$B,Summary!$C484)</f>
        <v>0</v>
      </c>
      <c r="N484" s="18">
        <f ca="1">SUMIFS(OFFSET('BPC Data'!$F:$F,0,Summary!N$2),'BPC Data'!$E:$E,Summary!$D484,'BPC Data'!$B:$B,Summary!$C484)</f>
        <v>0</v>
      </c>
      <c r="O484" s="17">
        <f ca="1">SUMIFS(OFFSET('BPC Data'!$F:$F,0,Summary!O$2),'BPC Data'!$E:$E,Summary!$D484,'BPC Data'!$B:$B,Summary!$C484)</f>
        <v>0</v>
      </c>
      <c r="P484" s="18">
        <f ca="1">SUMIFS(OFFSET('BPC Data'!$F:$F,0,Summary!P$2),'BPC Data'!$E:$E,Summary!$D484,'BPC Data'!$B:$B,Summary!$C484)</f>
        <v>0</v>
      </c>
      <c r="Q484" s="17">
        <f ca="1">SUMIFS(OFFSET('BPC Data'!$F:$F,0,Summary!Q$2),'BPC Data'!$E:$E,Summary!$D484,'BPC Data'!$B:$B,Summary!$C484)</f>
        <v>0</v>
      </c>
      <c r="R484" s="18">
        <f ca="1">SUMIFS(OFFSET('BPC Data'!$F:$F,0,Summary!R$2),'BPC Data'!$E:$E,Summary!$D484,'BPC Data'!$B:$B,Summary!$C484)</f>
        <v>0</v>
      </c>
      <c r="S484" s="64">
        <f t="shared" ca="1" si="230"/>
        <v>0</v>
      </c>
      <c r="T484" s="65"/>
      <c r="U484"/>
      <c r="V484"/>
      <c r="W484"/>
      <c r="X484"/>
      <c r="Y484"/>
      <c r="Z484"/>
      <c r="AA484"/>
      <c r="AB484"/>
    </row>
    <row r="485" spans="1:28" s="15" customFormat="1" hidden="1" outlineLevel="1" x14ac:dyDescent="0.55000000000000004">
      <c r="A485" s="15">
        <f t="shared" si="241"/>
        <v>44</v>
      </c>
      <c r="B485"/>
      <c r="C485">
        <f>$F482</f>
        <v>0</v>
      </c>
      <c r="D485" s="3" t="str">
        <f t="shared" si="231"/>
        <v>T_REVENUES - Total Tenant Revenues</v>
      </c>
      <c r="E485"/>
      <c r="F485" s="22" t="str">
        <f>_xll.EVDES(D485)</f>
        <v>#Error, no current connection.</v>
      </c>
      <c r="G485" s="17">
        <f ca="1">SUMIFS(OFFSET('BPC Data'!$F:$F,0,Summary!G$2),'BPC Data'!$E:$E,Summary!$D485,'BPC Data'!$B:$B,Summary!$C485)</f>
        <v>0</v>
      </c>
      <c r="H485" s="18">
        <f ca="1">SUMIFS(OFFSET('BPC Data'!$F:$F,0,Summary!H$2),'BPC Data'!$E:$E,Summary!$D485,'BPC Data'!$B:$B,Summary!$C485)</f>
        <v>0</v>
      </c>
      <c r="I485" s="17">
        <f ca="1">SUMIFS(OFFSET('BPC Data'!$F:$F,0,Summary!I$2),'BPC Data'!$E:$E,Summary!$D485,'BPC Data'!$B:$B,Summary!$C485)</f>
        <v>0</v>
      </c>
      <c r="J485" s="18">
        <f ca="1">SUMIFS(OFFSET('BPC Data'!$F:$F,0,Summary!J$2),'BPC Data'!$E:$E,Summary!$D485,'BPC Data'!$B:$B,Summary!$C485)</f>
        <v>0</v>
      </c>
      <c r="K485" s="17">
        <f ca="1">SUMIFS(OFFSET('BPC Data'!$F:$F,0,Summary!K$2),'BPC Data'!$E:$E,Summary!$D485,'BPC Data'!$B:$B,Summary!$C485)</f>
        <v>0</v>
      </c>
      <c r="L485" s="18">
        <f ca="1">SUMIFS(OFFSET('BPC Data'!$F:$F,0,Summary!L$2),'BPC Data'!$E:$E,Summary!$D485,'BPC Data'!$B:$B,Summary!$C485)</f>
        <v>0</v>
      </c>
      <c r="M485" s="17">
        <f ca="1">SUMIFS(OFFSET('BPC Data'!$F:$F,0,Summary!M$2),'BPC Data'!$E:$E,Summary!$D485,'BPC Data'!$B:$B,Summary!$C485)</f>
        <v>0</v>
      </c>
      <c r="N485" s="18">
        <f ca="1">SUMIFS(OFFSET('BPC Data'!$F:$F,0,Summary!N$2),'BPC Data'!$E:$E,Summary!$D485,'BPC Data'!$B:$B,Summary!$C485)</f>
        <v>0</v>
      </c>
      <c r="O485" s="17">
        <f ca="1">SUMIFS(OFFSET('BPC Data'!$F:$F,0,Summary!O$2),'BPC Data'!$E:$E,Summary!$D485,'BPC Data'!$B:$B,Summary!$C485)</f>
        <v>0</v>
      </c>
      <c r="P485" s="18">
        <f ca="1">SUMIFS(OFFSET('BPC Data'!$F:$F,0,Summary!P$2),'BPC Data'!$E:$E,Summary!$D485,'BPC Data'!$B:$B,Summary!$C485)</f>
        <v>0</v>
      </c>
      <c r="Q485" s="17">
        <f ca="1">SUMIFS(OFFSET('BPC Data'!$F:$F,0,Summary!Q$2),'BPC Data'!$E:$E,Summary!$D485,'BPC Data'!$B:$B,Summary!$C485)</f>
        <v>0</v>
      </c>
      <c r="R485" s="18">
        <f ca="1">SUMIFS(OFFSET('BPC Data'!$F:$F,0,Summary!R$2),'BPC Data'!$E:$E,Summary!$D485,'BPC Data'!$B:$B,Summary!$C485)</f>
        <v>0</v>
      </c>
      <c r="S485" s="64">
        <f t="shared" ca="1" si="230"/>
        <v>0</v>
      </c>
      <c r="T485" s="65"/>
      <c r="U485"/>
      <c r="V485"/>
      <c r="W485"/>
      <c r="X485"/>
      <c r="Y485"/>
      <c r="Z485"/>
      <c r="AA485"/>
      <c r="AB485"/>
    </row>
    <row r="486" spans="1:28" s="15" customFormat="1" hidden="1" outlineLevel="1" x14ac:dyDescent="0.55000000000000004">
      <c r="A486" s="15">
        <f t="shared" si="241"/>
        <v>44</v>
      </c>
      <c r="B486"/>
      <c r="C486">
        <f>$F482</f>
        <v>0</v>
      </c>
      <c r="D486" s="3" t="str">
        <f t="shared" si="231"/>
        <v>T_OPEX - Tenant Operating Expenses</v>
      </c>
      <c r="E486"/>
      <c r="F486" s="22" t="str">
        <f>_xll.EVDES(D486)</f>
        <v>#Error, no current connection.</v>
      </c>
      <c r="G486" s="17">
        <f ca="1">SUMIFS(OFFSET('BPC Data'!$F:$F,0,Summary!G$2),'BPC Data'!$E:$E,Summary!$D486,'BPC Data'!$B:$B,Summary!$C486)</f>
        <v>0</v>
      </c>
      <c r="H486" s="18">
        <f ca="1">SUMIFS(OFFSET('BPC Data'!$F:$F,0,Summary!H$2),'BPC Data'!$E:$E,Summary!$D486,'BPC Data'!$B:$B,Summary!$C486)</f>
        <v>0</v>
      </c>
      <c r="I486" s="17">
        <f ca="1">SUMIFS(OFFSET('BPC Data'!$F:$F,0,Summary!I$2),'BPC Data'!$E:$E,Summary!$D486,'BPC Data'!$B:$B,Summary!$C486)</f>
        <v>0</v>
      </c>
      <c r="J486" s="18">
        <f ca="1">SUMIFS(OFFSET('BPC Data'!$F:$F,0,Summary!J$2),'BPC Data'!$E:$E,Summary!$D486,'BPC Data'!$B:$B,Summary!$C486)</f>
        <v>0</v>
      </c>
      <c r="K486" s="17">
        <f ca="1">SUMIFS(OFFSET('BPC Data'!$F:$F,0,Summary!K$2),'BPC Data'!$E:$E,Summary!$D486,'BPC Data'!$B:$B,Summary!$C486)</f>
        <v>0</v>
      </c>
      <c r="L486" s="18">
        <f ca="1">SUMIFS(OFFSET('BPC Data'!$F:$F,0,Summary!L$2),'BPC Data'!$E:$E,Summary!$D486,'BPC Data'!$B:$B,Summary!$C486)</f>
        <v>0</v>
      </c>
      <c r="M486" s="17">
        <f ca="1">SUMIFS(OFFSET('BPC Data'!$F:$F,0,Summary!M$2),'BPC Data'!$E:$E,Summary!$D486,'BPC Data'!$B:$B,Summary!$C486)</f>
        <v>0</v>
      </c>
      <c r="N486" s="18">
        <f ca="1">SUMIFS(OFFSET('BPC Data'!$F:$F,0,Summary!N$2),'BPC Data'!$E:$E,Summary!$D486,'BPC Data'!$B:$B,Summary!$C486)</f>
        <v>0</v>
      </c>
      <c r="O486" s="17">
        <f ca="1">SUMIFS(OFFSET('BPC Data'!$F:$F,0,Summary!O$2),'BPC Data'!$E:$E,Summary!$D486,'BPC Data'!$B:$B,Summary!$C486)</f>
        <v>0</v>
      </c>
      <c r="P486" s="18">
        <f ca="1">SUMIFS(OFFSET('BPC Data'!$F:$F,0,Summary!P$2),'BPC Data'!$E:$E,Summary!$D486,'BPC Data'!$B:$B,Summary!$C486)</f>
        <v>0</v>
      </c>
      <c r="Q486" s="17">
        <f ca="1">SUMIFS(OFFSET('BPC Data'!$F:$F,0,Summary!Q$2),'BPC Data'!$E:$E,Summary!$D486,'BPC Data'!$B:$B,Summary!$C486)</f>
        <v>0</v>
      </c>
      <c r="R486" s="18">
        <f ca="1">SUMIFS(OFFSET('BPC Data'!$F:$F,0,Summary!R$2),'BPC Data'!$E:$E,Summary!$D486,'BPC Data'!$B:$B,Summary!$C486)</f>
        <v>0</v>
      </c>
      <c r="S486" s="64">
        <f t="shared" ca="1" si="230"/>
        <v>0</v>
      </c>
      <c r="T486" s="65"/>
      <c r="U486"/>
      <c r="V486"/>
      <c r="W486"/>
      <c r="X486"/>
      <c r="Y486"/>
      <c r="Z486"/>
      <c r="AA486"/>
      <c r="AB486"/>
    </row>
    <row r="487" spans="1:28" s="15" customFormat="1" hidden="1" outlineLevel="1" x14ac:dyDescent="0.55000000000000004">
      <c r="A487" s="15">
        <f t="shared" si="241"/>
        <v>44</v>
      </c>
      <c r="B487"/>
      <c r="C487">
        <f>$F482</f>
        <v>0</v>
      </c>
      <c r="D487" s="3" t="str">
        <f t="shared" si="231"/>
        <v>T_BAD_DEBT - Tenant Bad Debt Expense</v>
      </c>
      <c r="E487"/>
      <c r="F487" s="22" t="str">
        <f>_xll.EVDES(D487)</f>
        <v>#Error, no current connection.</v>
      </c>
      <c r="G487" s="17">
        <f ca="1">SUMIFS(OFFSET('BPC Data'!$F:$F,0,Summary!G$2),'BPC Data'!$E:$E,Summary!$D487,'BPC Data'!$B:$B,Summary!$C487)</f>
        <v>0</v>
      </c>
      <c r="H487" s="18">
        <f ca="1">SUMIFS(OFFSET('BPC Data'!$F:$F,0,Summary!H$2),'BPC Data'!$E:$E,Summary!$D487,'BPC Data'!$B:$B,Summary!$C487)</f>
        <v>0</v>
      </c>
      <c r="I487" s="17">
        <f ca="1">SUMIFS(OFFSET('BPC Data'!$F:$F,0,Summary!I$2),'BPC Data'!$E:$E,Summary!$D487,'BPC Data'!$B:$B,Summary!$C487)</f>
        <v>0</v>
      </c>
      <c r="J487" s="18">
        <f ca="1">SUMIFS(OFFSET('BPC Data'!$F:$F,0,Summary!J$2),'BPC Data'!$E:$E,Summary!$D487,'BPC Data'!$B:$B,Summary!$C487)</f>
        <v>0</v>
      </c>
      <c r="K487" s="17">
        <f ca="1">SUMIFS(OFFSET('BPC Data'!$F:$F,0,Summary!K$2),'BPC Data'!$E:$E,Summary!$D487,'BPC Data'!$B:$B,Summary!$C487)</f>
        <v>0</v>
      </c>
      <c r="L487" s="18">
        <f ca="1">SUMIFS(OFFSET('BPC Data'!$F:$F,0,Summary!L$2),'BPC Data'!$E:$E,Summary!$D487,'BPC Data'!$B:$B,Summary!$C487)</f>
        <v>0</v>
      </c>
      <c r="M487" s="17">
        <f ca="1">SUMIFS(OFFSET('BPC Data'!$F:$F,0,Summary!M$2),'BPC Data'!$E:$E,Summary!$D487,'BPC Data'!$B:$B,Summary!$C487)</f>
        <v>0</v>
      </c>
      <c r="N487" s="18">
        <f ca="1">SUMIFS(OFFSET('BPC Data'!$F:$F,0,Summary!N$2),'BPC Data'!$E:$E,Summary!$D487,'BPC Data'!$B:$B,Summary!$C487)</f>
        <v>0</v>
      </c>
      <c r="O487" s="17">
        <f ca="1">SUMIFS(OFFSET('BPC Data'!$F:$F,0,Summary!O$2),'BPC Data'!$E:$E,Summary!$D487,'BPC Data'!$B:$B,Summary!$C487)</f>
        <v>0</v>
      </c>
      <c r="P487" s="18">
        <f ca="1">SUMIFS(OFFSET('BPC Data'!$F:$F,0,Summary!P$2),'BPC Data'!$E:$E,Summary!$D487,'BPC Data'!$B:$B,Summary!$C487)</f>
        <v>0</v>
      </c>
      <c r="Q487" s="17">
        <f ca="1">SUMIFS(OFFSET('BPC Data'!$F:$F,0,Summary!Q$2),'BPC Data'!$E:$E,Summary!$D487,'BPC Data'!$B:$B,Summary!$C487)</f>
        <v>0</v>
      </c>
      <c r="R487" s="18">
        <f ca="1">SUMIFS(OFFSET('BPC Data'!$F:$F,0,Summary!R$2),'BPC Data'!$E:$E,Summary!$D487,'BPC Data'!$B:$B,Summary!$C487)</f>
        <v>0</v>
      </c>
      <c r="S487" s="64">
        <f t="shared" ca="1" si="230"/>
        <v>0</v>
      </c>
      <c r="T487" s="65"/>
      <c r="U487"/>
      <c r="V487"/>
      <c r="W487"/>
      <c r="X487"/>
      <c r="Y487"/>
      <c r="Z487"/>
      <c r="AA487"/>
      <c r="AB487"/>
    </row>
    <row r="488" spans="1:28" s="15" customFormat="1" hidden="1" outlineLevel="1" x14ac:dyDescent="0.55000000000000004">
      <c r="A488" s="15">
        <f t="shared" si="241"/>
        <v>44</v>
      </c>
      <c r="B488"/>
      <c r="C488">
        <f>$F482</f>
        <v>0</v>
      </c>
      <c r="D488" s="2" t="str">
        <f t="shared" si="231"/>
        <v>T_EBITDARM - EBITDARM</v>
      </c>
      <c r="E488"/>
      <c r="F488" s="22" t="str">
        <f>_xll.EVDES(D488)</f>
        <v>#Error, no current connection.</v>
      </c>
      <c r="G488" s="17">
        <f ca="1">SUMIFS(OFFSET('BPC Data'!$F:$F,0,Summary!G$2),'BPC Data'!$E:$E,Summary!$D488,'BPC Data'!$B:$B,Summary!$C488)</f>
        <v>0</v>
      </c>
      <c r="H488" s="18">
        <f ca="1">SUMIFS(OFFSET('BPC Data'!$F:$F,0,Summary!H$2),'BPC Data'!$E:$E,Summary!$D488,'BPC Data'!$B:$B,Summary!$C488)</f>
        <v>0</v>
      </c>
      <c r="I488" s="17">
        <f ca="1">SUMIFS(OFFSET('BPC Data'!$F:$F,0,Summary!I$2),'BPC Data'!$E:$E,Summary!$D488,'BPC Data'!$B:$B,Summary!$C488)</f>
        <v>0</v>
      </c>
      <c r="J488" s="18">
        <f ca="1">SUMIFS(OFFSET('BPC Data'!$F:$F,0,Summary!J$2),'BPC Data'!$E:$E,Summary!$D488,'BPC Data'!$B:$B,Summary!$C488)</f>
        <v>0</v>
      </c>
      <c r="K488" s="17">
        <f ca="1">SUMIFS(OFFSET('BPC Data'!$F:$F,0,Summary!K$2),'BPC Data'!$E:$E,Summary!$D488,'BPC Data'!$B:$B,Summary!$C488)</f>
        <v>0</v>
      </c>
      <c r="L488" s="18">
        <f ca="1">SUMIFS(OFFSET('BPC Data'!$F:$F,0,Summary!L$2),'BPC Data'!$E:$E,Summary!$D488,'BPC Data'!$B:$B,Summary!$C488)</f>
        <v>0</v>
      </c>
      <c r="M488" s="17">
        <f ca="1">SUMIFS(OFFSET('BPC Data'!$F:$F,0,Summary!M$2),'BPC Data'!$E:$E,Summary!$D488,'BPC Data'!$B:$B,Summary!$C488)</f>
        <v>0</v>
      </c>
      <c r="N488" s="18">
        <f ca="1">SUMIFS(OFFSET('BPC Data'!$F:$F,0,Summary!N$2),'BPC Data'!$E:$E,Summary!$D488,'BPC Data'!$B:$B,Summary!$C488)</f>
        <v>0</v>
      </c>
      <c r="O488" s="17">
        <f ca="1">SUMIFS(OFFSET('BPC Data'!$F:$F,0,Summary!O$2),'BPC Data'!$E:$E,Summary!$D488,'BPC Data'!$B:$B,Summary!$C488)</f>
        <v>0</v>
      </c>
      <c r="P488" s="18">
        <f ca="1">SUMIFS(OFFSET('BPC Data'!$F:$F,0,Summary!P$2),'BPC Data'!$E:$E,Summary!$D488,'BPC Data'!$B:$B,Summary!$C488)</f>
        <v>0</v>
      </c>
      <c r="Q488" s="17">
        <f ca="1">SUMIFS(OFFSET('BPC Data'!$F:$F,0,Summary!Q$2),'BPC Data'!$E:$E,Summary!$D488,'BPC Data'!$B:$B,Summary!$C488)</f>
        <v>0</v>
      </c>
      <c r="R488" s="18">
        <f ca="1">SUMIFS(OFFSET('BPC Data'!$F:$F,0,Summary!R$2),'BPC Data'!$E:$E,Summary!$D488,'BPC Data'!$B:$B,Summary!$C488)</f>
        <v>0</v>
      </c>
      <c r="S488" s="64">
        <f t="shared" ca="1" si="230"/>
        <v>0</v>
      </c>
      <c r="T488" s="65"/>
      <c r="U488"/>
      <c r="V488"/>
      <c r="W488"/>
      <c r="X488"/>
      <c r="Y488"/>
      <c r="Z488"/>
      <c r="AA488"/>
      <c r="AB488"/>
    </row>
    <row r="489" spans="1:28" s="15" customFormat="1" hidden="1" outlineLevel="1" x14ac:dyDescent="0.55000000000000004">
      <c r="A489" s="15">
        <f t="shared" si="241"/>
        <v>44</v>
      </c>
      <c r="B489"/>
      <c r="C489">
        <f>$F482</f>
        <v>0</v>
      </c>
      <c r="D489" s="2" t="str">
        <f t="shared" si="231"/>
        <v>T_MGMT_FEE - Tenant Management Fee - Actual</v>
      </c>
      <c r="E489"/>
      <c r="F489" s="22" t="str">
        <f>_xll.EVDES(D489)</f>
        <v>#Error, no current connection.</v>
      </c>
      <c r="G489" s="17">
        <f ca="1">SUMIFS(OFFSET('BPC Data'!$F:$F,0,Summary!G$2),'BPC Data'!$E:$E,Summary!$D489,'BPC Data'!$B:$B,Summary!$C489)</f>
        <v>0</v>
      </c>
      <c r="H489" s="18">
        <f ca="1">SUMIFS(OFFSET('BPC Data'!$F:$F,0,Summary!H$2),'BPC Data'!$E:$E,Summary!$D489,'BPC Data'!$B:$B,Summary!$C489)</f>
        <v>0</v>
      </c>
      <c r="I489" s="17">
        <f ca="1">SUMIFS(OFFSET('BPC Data'!$F:$F,0,Summary!I$2),'BPC Data'!$E:$E,Summary!$D489,'BPC Data'!$B:$B,Summary!$C489)</f>
        <v>0</v>
      </c>
      <c r="J489" s="18">
        <f ca="1">SUMIFS(OFFSET('BPC Data'!$F:$F,0,Summary!J$2),'BPC Data'!$E:$E,Summary!$D489,'BPC Data'!$B:$B,Summary!$C489)</f>
        <v>0</v>
      </c>
      <c r="K489" s="17">
        <f ca="1">SUMIFS(OFFSET('BPC Data'!$F:$F,0,Summary!K$2),'BPC Data'!$E:$E,Summary!$D489,'BPC Data'!$B:$B,Summary!$C489)</f>
        <v>0</v>
      </c>
      <c r="L489" s="18">
        <f ca="1">SUMIFS(OFFSET('BPC Data'!$F:$F,0,Summary!L$2),'BPC Data'!$E:$E,Summary!$D489,'BPC Data'!$B:$B,Summary!$C489)</f>
        <v>0</v>
      </c>
      <c r="M489" s="17">
        <f ca="1">SUMIFS(OFFSET('BPC Data'!$F:$F,0,Summary!M$2),'BPC Data'!$E:$E,Summary!$D489,'BPC Data'!$B:$B,Summary!$C489)</f>
        <v>0</v>
      </c>
      <c r="N489" s="18">
        <f ca="1">SUMIFS(OFFSET('BPC Data'!$F:$F,0,Summary!N$2),'BPC Data'!$E:$E,Summary!$D489,'BPC Data'!$B:$B,Summary!$C489)</f>
        <v>0</v>
      </c>
      <c r="O489" s="17">
        <f ca="1">SUMIFS(OFFSET('BPC Data'!$F:$F,0,Summary!O$2),'BPC Data'!$E:$E,Summary!$D489,'BPC Data'!$B:$B,Summary!$C489)</f>
        <v>0</v>
      </c>
      <c r="P489" s="18">
        <f ca="1">SUMIFS(OFFSET('BPC Data'!$F:$F,0,Summary!P$2),'BPC Data'!$E:$E,Summary!$D489,'BPC Data'!$B:$B,Summary!$C489)</f>
        <v>0</v>
      </c>
      <c r="Q489" s="17">
        <f ca="1">SUMIFS(OFFSET('BPC Data'!$F:$F,0,Summary!Q$2),'BPC Data'!$E:$E,Summary!$D489,'BPC Data'!$B:$B,Summary!$C489)</f>
        <v>0</v>
      </c>
      <c r="R489" s="18">
        <f ca="1">SUMIFS(OFFSET('BPC Data'!$F:$F,0,Summary!R$2),'BPC Data'!$E:$E,Summary!$D489,'BPC Data'!$B:$B,Summary!$C489)</f>
        <v>0</v>
      </c>
      <c r="S489" s="64">
        <f t="shared" ca="1" si="230"/>
        <v>0</v>
      </c>
      <c r="T489" s="65"/>
      <c r="U489"/>
      <c r="V489"/>
      <c r="W489"/>
      <c r="X489"/>
      <c r="Y489"/>
      <c r="Z489"/>
      <c r="AA489"/>
      <c r="AB489"/>
    </row>
    <row r="490" spans="1:28" s="15" customFormat="1" hidden="1" outlineLevel="1" x14ac:dyDescent="0.55000000000000004">
      <c r="A490" s="15">
        <f t="shared" si="241"/>
        <v>44</v>
      </c>
      <c r="B490"/>
      <c r="C490">
        <f>$F482</f>
        <v>0</v>
      </c>
      <c r="D490" s="1" t="str">
        <f t="shared" si="231"/>
        <v>T_EBITDAR - EBITDAR</v>
      </c>
      <c r="E490"/>
      <c r="F490" s="22" t="str">
        <f>_xll.EVDES(D490)</f>
        <v>#Error, no current connection.</v>
      </c>
      <c r="G490" s="17">
        <f ca="1">SUMIFS(OFFSET('BPC Data'!$F:$F,0,Summary!G$2),'BPC Data'!$E:$E,Summary!$D490,'BPC Data'!$B:$B,Summary!$C490)</f>
        <v>0</v>
      </c>
      <c r="H490" s="18">
        <f ca="1">SUMIFS(OFFSET('BPC Data'!$F:$F,0,Summary!H$2),'BPC Data'!$E:$E,Summary!$D490,'BPC Data'!$B:$B,Summary!$C490)</f>
        <v>0</v>
      </c>
      <c r="I490" s="17">
        <f ca="1">SUMIFS(OFFSET('BPC Data'!$F:$F,0,Summary!I$2),'BPC Data'!$E:$E,Summary!$D490,'BPC Data'!$B:$B,Summary!$C490)</f>
        <v>0</v>
      </c>
      <c r="J490" s="18">
        <f ca="1">SUMIFS(OFFSET('BPC Data'!$F:$F,0,Summary!J$2),'BPC Data'!$E:$E,Summary!$D490,'BPC Data'!$B:$B,Summary!$C490)</f>
        <v>0</v>
      </c>
      <c r="K490" s="17">
        <f ca="1">SUMIFS(OFFSET('BPC Data'!$F:$F,0,Summary!K$2),'BPC Data'!$E:$E,Summary!$D490,'BPC Data'!$B:$B,Summary!$C490)</f>
        <v>0</v>
      </c>
      <c r="L490" s="18">
        <f ca="1">SUMIFS(OFFSET('BPC Data'!$F:$F,0,Summary!L$2),'BPC Data'!$E:$E,Summary!$D490,'BPC Data'!$B:$B,Summary!$C490)</f>
        <v>0</v>
      </c>
      <c r="M490" s="17">
        <f ca="1">SUMIFS(OFFSET('BPC Data'!$F:$F,0,Summary!M$2),'BPC Data'!$E:$E,Summary!$D490,'BPC Data'!$B:$B,Summary!$C490)</f>
        <v>0</v>
      </c>
      <c r="N490" s="18">
        <f ca="1">SUMIFS(OFFSET('BPC Data'!$F:$F,0,Summary!N$2),'BPC Data'!$E:$E,Summary!$D490,'BPC Data'!$B:$B,Summary!$C490)</f>
        <v>0</v>
      </c>
      <c r="O490" s="17">
        <f ca="1">SUMIFS(OFFSET('BPC Data'!$F:$F,0,Summary!O$2),'BPC Data'!$E:$E,Summary!$D490,'BPC Data'!$B:$B,Summary!$C490)</f>
        <v>0</v>
      </c>
      <c r="P490" s="18">
        <f ca="1">SUMIFS(OFFSET('BPC Data'!$F:$F,0,Summary!P$2),'BPC Data'!$E:$E,Summary!$D490,'BPC Data'!$B:$B,Summary!$C490)</f>
        <v>0</v>
      </c>
      <c r="Q490" s="17">
        <f ca="1">SUMIFS(OFFSET('BPC Data'!$F:$F,0,Summary!Q$2),'BPC Data'!$E:$E,Summary!$D490,'BPC Data'!$B:$B,Summary!$C490)</f>
        <v>0</v>
      </c>
      <c r="R490" s="18">
        <f ca="1">SUMIFS(OFFSET('BPC Data'!$F:$F,0,Summary!R$2),'BPC Data'!$E:$E,Summary!$D490,'BPC Data'!$B:$B,Summary!$C490)</f>
        <v>0</v>
      </c>
      <c r="S490" s="64">
        <f t="shared" ca="1" si="230"/>
        <v>0</v>
      </c>
      <c r="T490" s="65"/>
      <c r="U490"/>
      <c r="V490"/>
      <c r="W490"/>
      <c r="X490"/>
      <c r="Y490"/>
      <c r="Z490"/>
      <c r="AA490"/>
      <c r="AB490"/>
    </row>
    <row r="491" spans="1:28" s="15" customFormat="1" hidden="1" outlineLevel="1" x14ac:dyDescent="0.55000000000000004">
      <c r="A491" s="15">
        <f t="shared" si="241"/>
        <v>44</v>
      </c>
      <c r="B491"/>
      <c r="C491">
        <f>$F482</f>
        <v>0</v>
      </c>
      <c r="D491" s="1" t="str">
        <f t="shared" si="231"/>
        <v>T_RENT_EXP - Tenant Rent Expense</v>
      </c>
      <c r="E491"/>
      <c r="F491" s="22" t="str">
        <f>_xll.EVDES(D491)</f>
        <v>#Error, no current connection.</v>
      </c>
      <c r="G491" s="17">
        <f ca="1">SUMIFS(OFFSET('BPC Data'!$F:$F,0,Summary!G$2),'BPC Data'!$E:$E,Summary!$D491,'BPC Data'!$B:$B,Summary!$C491)</f>
        <v>0</v>
      </c>
      <c r="H491" s="18">
        <f ca="1">SUMIFS(OFFSET('BPC Data'!$F:$F,0,Summary!H$2),'BPC Data'!$E:$E,Summary!$D491,'BPC Data'!$B:$B,Summary!$C491)</f>
        <v>0</v>
      </c>
      <c r="I491" s="17">
        <f ca="1">SUMIFS(OFFSET('BPC Data'!$F:$F,0,Summary!I$2),'BPC Data'!$E:$E,Summary!$D491,'BPC Data'!$B:$B,Summary!$C491)</f>
        <v>0</v>
      </c>
      <c r="J491" s="18">
        <f ca="1">SUMIFS(OFFSET('BPC Data'!$F:$F,0,Summary!J$2),'BPC Data'!$E:$E,Summary!$D491,'BPC Data'!$B:$B,Summary!$C491)</f>
        <v>0</v>
      </c>
      <c r="K491" s="17">
        <f ca="1">SUMIFS(OFFSET('BPC Data'!$F:$F,0,Summary!K$2),'BPC Data'!$E:$E,Summary!$D491,'BPC Data'!$B:$B,Summary!$C491)</f>
        <v>0</v>
      </c>
      <c r="L491" s="18">
        <f ca="1">SUMIFS(OFFSET('BPC Data'!$F:$F,0,Summary!L$2),'BPC Data'!$E:$E,Summary!$D491,'BPC Data'!$B:$B,Summary!$C491)</f>
        <v>0</v>
      </c>
      <c r="M491" s="17">
        <f ca="1">SUMIFS(OFFSET('BPC Data'!$F:$F,0,Summary!M$2),'BPC Data'!$E:$E,Summary!$D491,'BPC Data'!$B:$B,Summary!$C491)</f>
        <v>0</v>
      </c>
      <c r="N491" s="18">
        <f ca="1">SUMIFS(OFFSET('BPC Data'!$F:$F,0,Summary!N$2),'BPC Data'!$E:$E,Summary!$D491,'BPC Data'!$B:$B,Summary!$C491)</f>
        <v>0</v>
      </c>
      <c r="O491" s="17">
        <f ca="1">SUMIFS(OFFSET('BPC Data'!$F:$F,0,Summary!O$2),'BPC Data'!$E:$E,Summary!$D491,'BPC Data'!$B:$B,Summary!$C491)</f>
        <v>0</v>
      </c>
      <c r="P491" s="18">
        <f ca="1">SUMIFS(OFFSET('BPC Data'!$F:$F,0,Summary!P$2),'BPC Data'!$E:$E,Summary!$D491,'BPC Data'!$B:$B,Summary!$C491)</f>
        <v>0</v>
      </c>
      <c r="Q491" s="17">
        <f ca="1">SUMIFS(OFFSET('BPC Data'!$F:$F,0,Summary!Q$2),'BPC Data'!$E:$E,Summary!$D491,'BPC Data'!$B:$B,Summary!$C491)</f>
        <v>0</v>
      </c>
      <c r="R491" s="18">
        <f ca="1">SUMIFS(OFFSET('BPC Data'!$F:$F,0,Summary!R$2),'BPC Data'!$E:$E,Summary!$D491,'BPC Data'!$B:$B,Summary!$C491)</f>
        <v>0</v>
      </c>
      <c r="S491" s="64">
        <f t="shared" ca="1" si="230"/>
        <v>0</v>
      </c>
      <c r="T491" s="65"/>
      <c r="U491"/>
      <c r="V491"/>
      <c r="W491"/>
      <c r="X491"/>
      <c r="Y491"/>
      <c r="Z491"/>
      <c r="AA491"/>
      <c r="AB491"/>
    </row>
    <row r="492" spans="1:28" s="15" customFormat="1" hidden="1" outlineLevel="1" x14ac:dyDescent="0.55000000000000004">
      <c r="A492" s="15">
        <f t="shared" si="241"/>
        <v>44</v>
      </c>
      <c r="B492"/>
      <c r="C492"/>
      <c r="D492" s="1" t="str">
        <f t="shared" si="231"/>
        <v>x</v>
      </c>
      <c r="E492"/>
      <c r="F492" s="22" t="s">
        <v>0</v>
      </c>
      <c r="G492" s="12" t="e">
        <f t="shared" ref="G492:M492" ca="1" si="242">G490/G491</f>
        <v>#DIV/0!</v>
      </c>
      <c r="H492" s="4" t="e">
        <f t="shared" ca="1" si="242"/>
        <v>#DIV/0!</v>
      </c>
      <c r="I492" s="12" t="e">
        <f t="shared" ca="1" si="242"/>
        <v>#DIV/0!</v>
      </c>
      <c r="J492" s="4" t="e">
        <f t="shared" ca="1" si="242"/>
        <v>#DIV/0!</v>
      </c>
      <c r="K492" s="12" t="e">
        <f t="shared" ca="1" si="242"/>
        <v>#DIV/0!</v>
      </c>
      <c r="L492" s="4" t="e">
        <f t="shared" ca="1" si="242"/>
        <v>#DIV/0!</v>
      </c>
      <c r="M492" s="12" t="e">
        <f t="shared" ca="1" si="242"/>
        <v>#DIV/0!</v>
      </c>
      <c r="N492" s="4" t="e">
        <f t="shared" ref="N492:O492" ca="1" si="243">N490/N491</f>
        <v>#DIV/0!</v>
      </c>
      <c r="O492" s="12" t="e">
        <f t="shared" ca="1" si="243"/>
        <v>#DIV/0!</v>
      </c>
      <c r="P492" s="4" t="e">
        <f t="shared" ref="P492:Q492" ca="1" si="244">P490/P491</f>
        <v>#DIV/0!</v>
      </c>
      <c r="Q492" s="12" t="e">
        <f t="shared" ca="1" si="244"/>
        <v>#DIV/0!</v>
      </c>
      <c r="R492" s="4" t="e">
        <f t="shared" ref="R492" ca="1" si="245">R490/R491</f>
        <v>#DIV/0!</v>
      </c>
      <c r="S492" s="64" t="e">
        <f t="shared" ca="1" si="230"/>
        <v>#DIV/0!</v>
      </c>
      <c r="T492" s="65"/>
      <c r="U492"/>
      <c r="V492"/>
      <c r="W492"/>
      <c r="X492"/>
      <c r="Y492"/>
      <c r="Z492"/>
      <c r="AA492"/>
      <c r="AB492"/>
    </row>
    <row r="493" spans="1:28" s="15" customFormat="1" hidden="1" outlineLevel="1" x14ac:dyDescent="0.55000000000000004">
      <c r="A493" s="15">
        <f>IF(AND(D493&lt;&gt;"",C493=""),A492+1,A492)</f>
        <v>45</v>
      </c>
      <c r="B493" s="5"/>
      <c r="C493" s="5"/>
      <c r="D493" s="5" t="str">
        <f t="shared" si="231"/>
        <v>x</v>
      </c>
      <c r="E493" s="5"/>
      <c r="F493" s="21">
        <f>INDEX(PropertyList!$D:$D,MATCH(Summary!$A493,PropertyList!$C:$C,0))</f>
        <v>0</v>
      </c>
      <c r="G493" s="11"/>
      <c r="H493" s="5"/>
      <c r="I493" s="11"/>
      <c r="J493" s="5"/>
      <c r="K493" s="11"/>
      <c r="L493" s="5"/>
      <c r="M493" s="11"/>
      <c r="N493" s="5"/>
      <c r="O493" s="11"/>
      <c r="P493" s="5"/>
      <c r="Q493" s="11"/>
      <c r="R493" s="5"/>
      <c r="S493" s="64">
        <f t="shared" si="230"/>
        <v>0</v>
      </c>
      <c r="T493" s="65"/>
      <c r="U493"/>
      <c r="V493"/>
      <c r="W493"/>
      <c r="X493"/>
      <c r="Y493"/>
      <c r="Z493"/>
      <c r="AA493"/>
      <c r="AB493"/>
    </row>
    <row r="494" spans="1:28" s="15" customFormat="1" hidden="1" outlineLevel="1" x14ac:dyDescent="0.55000000000000004">
      <c r="A494" s="15">
        <f>IF(AND(F494&lt;&gt;"",D494=""),A493+1,A493)</f>
        <v>45</v>
      </c>
      <c r="C494">
        <f>$F493</f>
        <v>0</v>
      </c>
      <c r="D494" s="3" t="str">
        <f t="shared" si="231"/>
        <v>PAY_PAT_DAYS - Total Payor Patient Days</v>
      </c>
      <c r="F494" s="22" t="str">
        <f>_xll.EVDES(D494)</f>
        <v>#Error, no current connection.</v>
      </c>
      <c r="G494" s="17">
        <f ca="1">SUMIFS(OFFSET('BPC Data'!$F:$F,0,Summary!G$2),'BPC Data'!$E:$E,Summary!$D494,'BPC Data'!$B:$B,Summary!$C494)</f>
        <v>0</v>
      </c>
      <c r="H494" s="18">
        <f ca="1">SUMIFS(OFFSET('BPC Data'!$F:$F,0,Summary!H$2),'BPC Data'!$E:$E,Summary!$D494,'BPC Data'!$B:$B,Summary!$C494)</f>
        <v>0</v>
      </c>
      <c r="I494" s="17">
        <f ca="1">SUMIFS(OFFSET('BPC Data'!$F:$F,0,Summary!I$2),'BPC Data'!$E:$E,Summary!$D494,'BPC Data'!$B:$B,Summary!$C494)</f>
        <v>0</v>
      </c>
      <c r="J494" s="18">
        <f ca="1">SUMIFS(OFFSET('BPC Data'!$F:$F,0,Summary!J$2),'BPC Data'!$E:$E,Summary!$D494,'BPC Data'!$B:$B,Summary!$C494)</f>
        <v>0</v>
      </c>
      <c r="K494" s="17">
        <f ca="1">SUMIFS(OFFSET('BPC Data'!$F:$F,0,Summary!K$2),'BPC Data'!$E:$E,Summary!$D494,'BPC Data'!$B:$B,Summary!$C494)</f>
        <v>0</v>
      </c>
      <c r="L494" s="18">
        <f ca="1">SUMIFS(OFFSET('BPC Data'!$F:$F,0,Summary!L$2),'BPC Data'!$E:$E,Summary!$D494,'BPC Data'!$B:$B,Summary!$C494)</f>
        <v>0</v>
      </c>
      <c r="M494" s="17">
        <f ca="1">SUMIFS(OFFSET('BPC Data'!$F:$F,0,Summary!M$2),'BPC Data'!$E:$E,Summary!$D494,'BPC Data'!$B:$B,Summary!$C494)</f>
        <v>0</v>
      </c>
      <c r="N494" s="18">
        <f ca="1">SUMIFS(OFFSET('BPC Data'!$F:$F,0,Summary!N$2),'BPC Data'!$E:$E,Summary!$D494,'BPC Data'!$B:$B,Summary!$C494)</f>
        <v>0</v>
      </c>
      <c r="O494" s="17">
        <f ca="1">SUMIFS(OFFSET('BPC Data'!$F:$F,0,Summary!O$2),'BPC Data'!$E:$E,Summary!$D494,'BPC Data'!$B:$B,Summary!$C494)</f>
        <v>0</v>
      </c>
      <c r="P494" s="18">
        <f ca="1">SUMIFS(OFFSET('BPC Data'!$F:$F,0,Summary!P$2),'BPC Data'!$E:$E,Summary!$D494,'BPC Data'!$B:$B,Summary!$C494)</f>
        <v>0</v>
      </c>
      <c r="Q494" s="17">
        <f ca="1">SUMIFS(OFFSET('BPC Data'!$F:$F,0,Summary!Q$2),'BPC Data'!$E:$E,Summary!$D494,'BPC Data'!$B:$B,Summary!$C494)</f>
        <v>0</v>
      </c>
      <c r="R494" s="18">
        <f ca="1">SUMIFS(OFFSET('BPC Data'!$F:$F,0,Summary!R$2),'BPC Data'!$E:$E,Summary!$D494,'BPC Data'!$B:$B,Summary!$C494)</f>
        <v>0</v>
      </c>
      <c r="S494" s="64">
        <f t="shared" ca="1" si="230"/>
        <v>0</v>
      </c>
      <c r="T494" s="65"/>
      <c r="U494"/>
      <c r="V494"/>
      <c r="W494"/>
      <c r="X494"/>
      <c r="Y494"/>
      <c r="Z494"/>
      <c r="AA494"/>
      <c r="AB494"/>
    </row>
    <row r="495" spans="1:28" s="15" customFormat="1" hidden="1" outlineLevel="1" x14ac:dyDescent="0.55000000000000004">
      <c r="A495" s="15">
        <f t="shared" ref="A495:A503" si="246">IF(AND(F495&lt;&gt;"",D495=""),A494+1,A494)</f>
        <v>45</v>
      </c>
      <c r="C495">
        <f>$F493</f>
        <v>0</v>
      </c>
      <c r="D495" s="3" t="str">
        <f t="shared" si="231"/>
        <v>A_BEDS_TOTAL - Total Available Beds</v>
      </c>
      <c r="F495" s="22" t="str">
        <f>_xll.EVDES(D495)</f>
        <v>#Error, no current connection.</v>
      </c>
      <c r="G495" s="17">
        <f ca="1">SUMIFS(OFFSET('BPC Data'!$F:$F,0,Summary!G$2),'BPC Data'!$E:$E,Summary!$D495,'BPC Data'!$B:$B,Summary!$C495)</f>
        <v>0</v>
      </c>
      <c r="H495" s="18">
        <f ca="1">SUMIFS(OFFSET('BPC Data'!$F:$F,0,Summary!H$2),'BPC Data'!$E:$E,Summary!$D495,'BPC Data'!$B:$B,Summary!$C495)</f>
        <v>0</v>
      </c>
      <c r="I495" s="17">
        <f ca="1">SUMIFS(OFFSET('BPC Data'!$F:$F,0,Summary!I$2),'BPC Data'!$E:$E,Summary!$D495,'BPC Data'!$B:$B,Summary!$C495)</f>
        <v>0</v>
      </c>
      <c r="J495" s="18">
        <f ca="1">SUMIFS(OFFSET('BPC Data'!$F:$F,0,Summary!J$2),'BPC Data'!$E:$E,Summary!$D495,'BPC Data'!$B:$B,Summary!$C495)</f>
        <v>0</v>
      </c>
      <c r="K495" s="17">
        <f ca="1">SUMIFS(OFFSET('BPC Data'!$F:$F,0,Summary!K$2),'BPC Data'!$E:$E,Summary!$D495,'BPC Data'!$B:$B,Summary!$C495)</f>
        <v>0</v>
      </c>
      <c r="L495" s="18">
        <f ca="1">SUMIFS(OFFSET('BPC Data'!$F:$F,0,Summary!L$2),'BPC Data'!$E:$E,Summary!$D495,'BPC Data'!$B:$B,Summary!$C495)</f>
        <v>0</v>
      </c>
      <c r="M495" s="17">
        <f ca="1">SUMIFS(OFFSET('BPC Data'!$F:$F,0,Summary!M$2),'BPC Data'!$E:$E,Summary!$D495,'BPC Data'!$B:$B,Summary!$C495)</f>
        <v>0</v>
      </c>
      <c r="N495" s="18">
        <f ca="1">SUMIFS(OFFSET('BPC Data'!$F:$F,0,Summary!N$2),'BPC Data'!$E:$E,Summary!$D495,'BPC Data'!$B:$B,Summary!$C495)</f>
        <v>0</v>
      </c>
      <c r="O495" s="17">
        <f ca="1">SUMIFS(OFFSET('BPC Data'!$F:$F,0,Summary!O$2),'BPC Data'!$E:$E,Summary!$D495,'BPC Data'!$B:$B,Summary!$C495)</f>
        <v>0</v>
      </c>
      <c r="P495" s="18">
        <f ca="1">SUMIFS(OFFSET('BPC Data'!$F:$F,0,Summary!P$2),'BPC Data'!$E:$E,Summary!$D495,'BPC Data'!$B:$B,Summary!$C495)</f>
        <v>0</v>
      </c>
      <c r="Q495" s="17">
        <f ca="1">SUMIFS(OFFSET('BPC Data'!$F:$F,0,Summary!Q$2),'BPC Data'!$E:$E,Summary!$D495,'BPC Data'!$B:$B,Summary!$C495)</f>
        <v>0</v>
      </c>
      <c r="R495" s="18">
        <f ca="1">SUMIFS(OFFSET('BPC Data'!$F:$F,0,Summary!R$2),'BPC Data'!$E:$E,Summary!$D495,'BPC Data'!$B:$B,Summary!$C495)</f>
        <v>0</v>
      </c>
      <c r="S495" s="64">
        <f t="shared" ca="1" si="230"/>
        <v>0</v>
      </c>
      <c r="T495" s="65"/>
      <c r="U495"/>
      <c r="V495"/>
      <c r="W495"/>
      <c r="X495"/>
      <c r="Y495"/>
      <c r="Z495"/>
      <c r="AA495"/>
      <c r="AB495"/>
    </row>
    <row r="496" spans="1:28" s="15" customFormat="1" hidden="1" outlineLevel="1" x14ac:dyDescent="0.55000000000000004">
      <c r="A496" s="15">
        <f t="shared" si="246"/>
        <v>45</v>
      </c>
      <c r="B496"/>
      <c r="C496">
        <f>$F493</f>
        <v>0</v>
      </c>
      <c r="D496" s="3" t="str">
        <f t="shared" si="231"/>
        <v>T_REVENUES - Total Tenant Revenues</v>
      </c>
      <c r="E496"/>
      <c r="F496" s="22" t="str">
        <f>_xll.EVDES(D496)</f>
        <v>#Error, no current connection.</v>
      </c>
      <c r="G496" s="17">
        <f ca="1">SUMIFS(OFFSET('BPC Data'!$F:$F,0,Summary!G$2),'BPC Data'!$E:$E,Summary!$D496,'BPC Data'!$B:$B,Summary!$C496)</f>
        <v>0</v>
      </c>
      <c r="H496" s="18">
        <f ca="1">SUMIFS(OFFSET('BPC Data'!$F:$F,0,Summary!H$2),'BPC Data'!$E:$E,Summary!$D496,'BPC Data'!$B:$B,Summary!$C496)</f>
        <v>0</v>
      </c>
      <c r="I496" s="17">
        <f ca="1">SUMIFS(OFFSET('BPC Data'!$F:$F,0,Summary!I$2),'BPC Data'!$E:$E,Summary!$D496,'BPC Data'!$B:$B,Summary!$C496)</f>
        <v>0</v>
      </c>
      <c r="J496" s="18">
        <f ca="1">SUMIFS(OFFSET('BPC Data'!$F:$F,0,Summary!J$2),'BPC Data'!$E:$E,Summary!$D496,'BPC Data'!$B:$B,Summary!$C496)</f>
        <v>0</v>
      </c>
      <c r="K496" s="17">
        <f ca="1">SUMIFS(OFFSET('BPC Data'!$F:$F,0,Summary!K$2),'BPC Data'!$E:$E,Summary!$D496,'BPC Data'!$B:$B,Summary!$C496)</f>
        <v>0</v>
      </c>
      <c r="L496" s="18">
        <f ca="1">SUMIFS(OFFSET('BPC Data'!$F:$F,0,Summary!L$2),'BPC Data'!$E:$E,Summary!$D496,'BPC Data'!$B:$B,Summary!$C496)</f>
        <v>0</v>
      </c>
      <c r="M496" s="17">
        <f ca="1">SUMIFS(OFFSET('BPC Data'!$F:$F,0,Summary!M$2),'BPC Data'!$E:$E,Summary!$D496,'BPC Data'!$B:$B,Summary!$C496)</f>
        <v>0</v>
      </c>
      <c r="N496" s="18">
        <f ca="1">SUMIFS(OFFSET('BPC Data'!$F:$F,0,Summary!N$2),'BPC Data'!$E:$E,Summary!$D496,'BPC Data'!$B:$B,Summary!$C496)</f>
        <v>0</v>
      </c>
      <c r="O496" s="17">
        <f ca="1">SUMIFS(OFFSET('BPC Data'!$F:$F,0,Summary!O$2),'BPC Data'!$E:$E,Summary!$D496,'BPC Data'!$B:$B,Summary!$C496)</f>
        <v>0</v>
      </c>
      <c r="P496" s="18">
        <f ca="1">SUMIFS(OFFSET('BPC Data'!$F:$F,0,Summary!P$2),'BPC Data'!$E:$E,Summary!$D496,'BPC Data'!$B:$B,Summary!$C496)</f>
        <v>0</v>
      </c>
      <c r="Q496" s="17">
        <f ca="1">SUMIFS(OFFSET('BPC Data'!$F:$F,0,Summary!Q$2),'BPC Data'!$E:$E,Summary!$D496,'BPC Data'!$B:$B,Summary!$C496)</f>
        <v>0</v>
      </c>
      <c r="R496" s="18">
        <f ca="1">SUMIFS(OFFSET('BPC Data'!$F:$F,0,Summary!R$2),'BPC Data'!$E:$E,Summary!$D496,'BPC Data'!$B:$B,Summary!$C496)</f>
        <v>0</v>
      </c>
      <c r="S496" s="64">
        <f t="shared" ca="1" si="230"/>
        <v>0</v>
      </c>
      <c r="T496" s="65"/>
      <c r="U496"/>
      <c r="V496"/>
      <c r="W496"/>
      <c r="X496"/>
      <c r="Y496"/>
      <c r="Z496"/>
      <c r="AA496"/>
      <c r="AB496"/>
    </row>
    <row r="497" spans="1:28" s="15" customFormat="1" hidden="1" outlineLevel="1" x14ac:dyDescent="0.55000000000000004">
      <c r="A497" s="15">
        <f t="shared" si="246"/>
        <v>45</v>
      </c>
      <c r="B497"/>
      <c r="C497">
        <f>$F493</f>
        <v>0</v>
      </c>
      <c r="D497" s="3" t="str">
        <f t="shared" si="231"/>
        <v>T_OPEX - Tenant Operating Expenses</v>
      </c>
      <c r="E497"/>
      <c r="F497" s="22" t="str">
        <f>_xll.EVDES(D497)</f>
        <v>#Error, no current connection.</v>
      </c>
      <c r="G497" s="17">
        <f ca="1">SUMIFS(OFFSET('BPC Data'!$F:$F,0,Summary!G$2),'BPC Data'!$E:$E,Summary!$D497,'BPC Data'!$B:$B,Summary!$C497)</f>
        <v>0</v>
      </c>
      <c r="H497" s="18">
        <f ca="1">SUMIFS(OFFSET('BPC Data'!$F:$F,0,Summary!H$2),'BPC Data'!$E:$E,Summary!$D497,'BPC Data'!$B:$B,Summary!$C497)</f>
        <v>0</v>
      </c>
      <c r="I497" s="17">
        <f ca="1">SUMIFS(OFFSET('BPC Data'!$F:$F,0,Summary!I$2),'BPC Data'!$E:$E,Summary!$D497,'BPC Data'!$B:$B,Summary!$C497)</f>
        <v>0</v>
      </c>
      <c r="J497" s="18">
        <f ca="1">SUMIFS(OFFSET('BPC Data'!$F:$F,0,Summary!J$2),'BPC Data'!$E:$E,Summary!$D497,'BPC Data'!$B:$B,Summary!$C497)</f>
        <v>0</v>
      </c>
      <c r="K497" s="17">
        <f ca="1">SUMIFS(OFFSET('BPC Data'!$F:$F,0,Summary!K$2),'BPC Data'!$E:$E,Summary!$D497,'BPC Data'!$B:$B,Summary!$C497)</f>
        <v>0</v>
      </c>
      <c r="L497" s="18">
        <f ca="1">SUMIFS(OFFSET('BPC Data'!$F:$F,0,Summary!L$2),'BPC Data'!$E:$E,Summary!$D497,'BPC Data'!$B:$B,Summary!$C497)</f>
        <v>0</v>
      </c>
      <c r="M497" s="17">
        <f ca="1">SUMIFS(OFFSET('BPC Data'!$F:$F,0,Summary!M$2),'BPC Data'!$E:$E,Summary!$D497,'BPC Data'!$B:$B,Summary!$C497)</f>
        <v>0</v>
      </c>
      <c r="N497" s="18">
        <f ca="1">SUMIFS(OFFSET('BPC Data'!$F:$F,0,Summary!N$2),'BPC Data'!$E:$E,Summary!$D497,'BPC Data'!$B:$B,Summary!$C497)</f>
        <v>0</v>
      </c>
      <c r="O497" s="17">
        <f ca="1">SUMIFS(OFFSET('BPC Data'!$F:$F,0,Summary!O$2),'BPC Data'!$E:$E,Summary!$D497,'BPC Data'!$B:$B,Summary!$C497)</f>
        <v>0</v>
      </c>
      <c r="P497" s="18">
        <f ca="1">SUMIFS(OFFSET('BPC Data'!$F:$F,0,Summary!P$2),'BPC Data'!$E:$E,Summary!$D497,'BPC Data'!$B:$B,Summary!$C497)</f>
        <v>0</v>
      </c>
      <c r="Q497" s="17">
        <f ca="1">SUMIFS(OFFSET('BPC Data'!$F:$F,0,Summary!Q$2),'BPC Data'!$E:$E,Summary!$D497,'BPC Data'!$B:$B,Summary!$C497)</f>
        <v>0</v>
      </c>
      <c r="R497" s="18">
        <f ca="1">SUMIFS(OFFSET('BPC Data'!$F:$F,0,Summary!R$2),'BPC Data'!$E:$E,Summary!$D497,'BPC Data'!$B:$B,Summary!$C497)</f>
        <v>0</v>
      </c>
      <c r="S497" s="64">
        <f t="shared" ca="1" si="230"/>
        <v>0</v>
      </c>
      <c r="T497" s="65"/>
      <c r="U497"/>
      <c r="V497"/>
      <c r="W497"/>
      <c r="X497"/>
      <c r="Y497"/>
      <c r="Z497"/>
      <c r="AA497"/>
      <c r="AB497"/>
    </row>
    <row r="498" spans="1:28" s="15" customFormat="1" hidden="1" outlineLevel="1" x14ac:dyDescent="0.55000000000000004">
      <c r="A498" s="15">
        <f t="shared" si="246"/>
        <v>45</v>
      </c>
      <c r="B498"/>
      <c r="C498">
        <f>$F493</f>
        <v>0</v>
      </c>
      <c r="D498" s="3" t="str">
        <f t="shared" si="231"/>
        <v>T_BAD_DEBT - Tenant Bad Debt Expense</v>
      </c>
      <c r="E498"/>
      <c r="F498" s="22" t="str">
        <f>_xll.EVDES(D498)</f>
        <v>#Error, no current connection.</v>
      </c>
      <c r="G498" s="17">
        <f ca="1">SUMIFS(OFFSET('BPC Data'!$F:$F,0,Summary!G$2),'BPC Data'!$E:$E,Summary!$D498,'BPC Data'!$B:$B,Summary!$C498)</f>
        <v>0</v>
      </c>
      <c r="H498" s="18">
        <f ca="1">SUMIFS(OFFSET('BPC Data'!$F:$F,0,Summary!H$2),'BPC Data'!$E:$E,Summary!$D498,'BPC Data'!$B:$B,Summary!$C498)</f>
        <v>0</v>
      </c>
      <c r="I498" s="17">
        <f ca="1">SUMIFS(OFFSET('BPC Data'!$F:$F,0,Summary!I$2),'BPC Data'!$E:$E,Summary!$D498,'BPC Data'!$B:$B,Summary!$C498)</f>
        <v>0</v>
      </c>
      <c r="J498" s="18">
        <f ca="1">SUMIFS(OFFSET('BPC Data'!$F:$F,0,Summary!J$2),'BPC Data'!$E:$E,Summary!$D498,'BPC Data'!$B:$B,Summary!$C498)</f>
        <v>0</v>
      </c>
      <c r="K498" s="17">
        <f ca="1">SUMIFS(OFFSET('BPC Data'!$F:$F,0,Summary!K$2),'BPC Data'!$E:$E,Summary!$D498,'BPC Data'!$B:$B,Summary!$C498)</f>
        <v>0</v>
      </c>
      <c r="L498" s="18">
        <f ca="1">SUMIFS(OFFSET('BPC Data'!$F:$F,0,Summary!L$2),'BPC Data'!$E:$E,Summary!$D498,'BPC Data'!$B:$B,Summary!$C498)</f>
        <v>0</v>
      </c>
      <c r="M498" s="17">
        <f ca="1">SUMIFS(OFFSET('BPC Data'!$F:$F,0,Summary!M$2),'BPC Data'!$E:$E,Summary!$D498,'BPC Data'!$B:$B,Summary!$C498)</f>
        <v>0</v>
      </c>
      <c r="N498" s="18">
        <f ca="1">SUMIFS(OFFSET('BPC Data'!$F:$F,0,Summary!N$2),'BPC Data'!$E:$E,Summary!$D498,'BPC Data'!$B:$B,Summary!$C498)</f>
        <v>0</v>
      </c>
      <c r="O498" s="17">
        <f ca="1">SUMIFS(OFFSET('BPC Data'!$F:$F,0,Summary!O$2),'BPC Data'!$E:$E,Summary!$D498,'BPC Data'!$B:$B,Summary!$C498)</f>
        <v>0</v>
      </c>
      <c r="P498" s="18">
        <f ca="1">SUMIFS(OFFSET('BPC Data'!$F:$F,0,Summary!P$2),'BPC Data'!$E:$E,Summary!$D498,'BPC Data'!$B:$B,Summary!$C498)</f>
        <v>0</v>
      </c>
      <c r="Q498" s="17">
        <f ca="1">SUMIFS(OFFSET('BPC Data'!$F:$F,0,Summary!Q$2),'BPC Data'!$E:$E,Summary!$D498,'BPC Data'!$B:$B,Summary!$C498)</f>
        <v>0</v>
      </c>
      <c r="R498" s="18">
        <f ca="1">SUMIFS(OFFSET('BPC Data'!$F:$F,0,Summary!R$2),'BPC Data'!$E:$E,Summary!$D498,'BPC Data'!$B:$B,Summary!$C498)</f>
        <v>0</v>
      </c>
      <c r="S498" s="64">
        <f t="shared" ca="1" si="230"/>
        <v>0</v>
      </c>
      <c r="T498" s="65"/>
      <c r="U498"/>
      <c r="V498"/>
      <c r="W498"/>
      <c r="X498"/>
      <c r="Y498"/>
      <c r="Z498"/>
      <c r="AA498"/>
      <c r="AB498"/>
    </row>
    <row r="499" spans="1:28" s="15" customFormat="1" hidden="1" outlineLevel="1" x14ac:dyDescent="0.55000000000000004">
      <c r="A499" s="15">
        <f t="shared" si="246"/>
        <v>45</v>
      </c>
      <c r="B499"/>
      <c r="C499">
        <f>$F493</f>
        <v>0</v>
      </c>
      <c r="D499" s="2" t="str">
        <f t="shared" si="231"/>
        <v>T_EBITDARM - EBITDARM</v>
      </c>
      <c r="E499"/>
      <c r="F499" s="22" t="str">
        <f>_xll.EVDES(D499)</f>
        <v>#Error, no current connection.</v>
      </c>
      <c r="G499" s="17">
        <f ca="1">SUMIFS(OFFSET('BPC Data'!$F:$F,0,Summary!G$2),'BPC Data'!$E:$E,Summary!$D499,'BPC Data'!$B:$B,Summary!$C499)</f>
        <v>0</v>
      </c>
      <c r="H499" s="18">
        <f ca="1">SUMIFS(OFFSET('BPC Data'!$F:$F,0,Summary!H$2),'BPC Data'!$E:$E,Summary!$D499,'BPC Data'!$B:$B,Summary!$C499)</f>
        <v>0</v>
      </c>
      <c r="I499" s="17">
        <f ca="1">SUMIFS(OFFSET('BPC Data'!$F:$F,0,Summary!I$2),'BPC Data'!$E:$E,Summary!$D499,'BPC Data'!$B:$B,Summary!$C499)</f>
        <v>0</v>
      </c>
      <c r="J499" s="18">
        <f ca="1">SUMIFS(OFFSET('BPC Data'!$F:$F,0,Summary!J$2),'BPC Data'!$E:$E,Summary!$D499,'BPC Data'!$B:$B,Summary!$C499)</f>
        <v>0</v>
      </c>
      <c r="K499" s="17">
        <f ca="1">SUMIFS(OFFSET('BPC Data'!$F:$F,0,Summary!K$2),'BPC Data'!$E:$E,Summary!$D499,'BPC Data'!$B:$B,Summary!$C499)</f>
        <v>0</v>
      </c>
      <c r="L499" s="18">
        <f ca="1">SUMIFS(OFFSET('BPC Data'!$F:$F,0,Summary!L$2),'BPC Data'!$E:$E,Summary!$D499,'BPC Data'!$B:$B,Summary!$C499)</f>
        <v>0</v>
      </c>
      <c r="M499" s="17">
        <f ca="1">SUMIFS(OFFSET('BPC Data'!$F:$F,0,Summary!M$2),'BPC Data'!$E:$E,Summary!$D499,'BPC Data'!$B:$B,Summary!$C499)</f>
        <v>0</v>
      </c>
      <c r="N499" s="18">
        <f ca="1">SUMIFS(OFFSET('BPC Data'!$F:$F,0,Summary!N$2),'BPC Data'!$E:$E,Summary!$D499,'BPC Data'!$B:$B,Summary!$C499)</f>
        <v>0</v>
      </c>
      <c r="O499" s="17">
        <f ca="1">SUMIFS(OFFSET('BPC Data'!$F:$F,0,Summary!O$2),'BPC Data'!$E:$E,Summary!$D499,'BPC Data'!$B:$B,Summary!$C499)</f>
        <v>0</v>
      </c>
      <c r="P499" s="18">
        <f ca="1">SUMIFS(OFFSET('BPC Data'!$F:$F,0,Summary!P$2),'BPC Data'!$E:$E,Summary!$D499,'BPC Data'!$B:$B,Summary!$C499)</f>
        <v>0</v>
      </c>
      <c r="Q499" s="17">
        <f ca="1">SUMIFS(OFFSET('BPC Data'!$F:$F,0,Summary!Q$2),'BPC Data'!$E:$E,Summary!$D499,'BPC Data'!$B:$B,Summary!$C499)</f>
        <v>0</v>
      </c>
      <c r="R499" s="18">
        <f ca="1">SUMIFS(OFFSET('BPC Data'!$F:$F,0,Summary!R$2),'BPC Data'!$E:$E,Summary!$D499,'BPC Data'!$B:$B,Summary!$C499)</f>
        <v>0</v>
      </c>
      <c r="S499" s="64">
        <f t="shared" ca="1" si="230"/>
        <v>0</v>
      </c>
      <c r="T499" s="65"/>
      <c r="U499"/>
      <c r="V499"/>
      <c r="W499"/>
      <c r="X499"/>
      <c r="Y499"/>
      <c r="Z499"/>
      <c r="AA499"/>
      <c r="AB499"/>
    </row>
    <row r="500" spans="1:28" s="15" customFormat="1" hidden="1" outlineLevel="1" x14ac:dyDescent="0.55000000000000004">
      <c r="A500" s="15">
        <f t="shared" si="246"/>
        <v>45</v>
      </c>
      <c r="B500"/>
      <c r="C500">
        <f>$F493</f>
        <v>0</v>
      </c>
      <c r="D500" s="2" t="str">
        <f t="shared" si="231"/>
        <v>T_MGMT_FEE - Tenant Management Fee - Actual</v>
      </c>
      <c r="E500"/>
      <c r="F500" s="22" t="str">
        <f>_xll.EVDES(D500)</f>
        <v>#Error, no current connection.</v>
      </c>
      <c r="G500" s="17">
        <f ca="1">SUMIFS(OFFSET('BPC Data'!$F:$F,0,Summary!G$2),'BPC Data'!$E:$E,Summary!$D500,'BPC Data'!$B:$B,Summary!$C500)</f>
        <v>0</v>
      </c>
      <c r="H500" s="18">
        <f ca="1">SUMIFS(OFFSET('BPC Data'!$F:$F,0,Summary!H$2),'BPC Data'!$E:$E,Summary!$D500,'BPC Data'!$B:$B,Summary!$C500)</f>
        <v>0</v>
      </c>
      <c r="I500" s="17">
        <f ca="1">SUMIFS(OFFSET('BPC Data'!$F:$F,0,Summary!I$2),'BPC Data'!$E:$E,Summary!$D500,'BPC Data'!$B:$B,Summary!$C500)</f>
        <v>0</v>
      </c>
      <c r="J500" s="18">
        <f ca="1">SUMIFS(OFFSET('BPC Data'!$F:$F,0,Summary!J$2),'BPC Data'!$E:$E,Summary!$D500,'BPC Data'!$B:$B,Summary!$C500)</f>
        <v>0</v>
      </c>
      <c r="K500" s="17">
        <f ca="1">SUMIFS(OFFSET('BPC Data'!$F:$F,0,Summary!K$2),'BPC Data'!$E:$E,Summary!$D500,'BPC Data'!$B:$B,Summary!$C500)</f>
        <v>0</v>
      </c>
      <c r="L500" s="18">
        <f ca="1">SUMIFS(OFFSET('BPC Data'!$F:$F,0,Summary!L$2),'BPC Data'!$E:$E,Summary!$D500,'BPC Data'!$B:$B,Summary!$C500)</f>
        <v>0</v>
      </c>
      <c r="M500" s="17">
        <f ca="1">SUMIFS(OFFSET('BPC Data'!$F:$F,0,Summary!M$2),'BPC Data'!$E:$E,Summary!$D500,'BPC Data'!$B:$B,Summary!$C500)</f>
        <v>0</v>
      </c>
      <c r="N500" s="18">
        <f ca="1">SUMIFS(OFFSET('BPC Data'!$F:$F,0,Summary!N$2),'BPC Data'!$E:$E,Summary!$D500,'BPC Data'!$B:$B,Summary!$C500)</f>
        <v>0</v>
      </c>
      <c r="O500" s="17">
        <f ca="1">SUMIFS(OFFSET('BPC Data'!$F:$F,0,Summary!O$2),'BPC Data'!$E:$E,Summary!$D500,'BPC Data'!$B:$B,Summary!$C500)</f>
        <v>0</v>
      </c>
      <c r="P500" s="18">
        <f ca="1">SUMIFS(OFFSET('BPC Data'!$F:$F,0,Summary!P$2),'BPC Data'!$E:$E,Summary!$D500,'BPC Data'!$B:$B,Summary!$C500)</f>
        <v>0</v>
      </c>
      <c r="Q500" s="17">
        <f ca="1">SUMIFS(OFFSET('BPC Data'!$F:$F,0,Summary!Q$2),'BPC Data'!$E:$E,Summary!$D500,'BPC Data'!$B:$B,Summary!$C500)</f>
        <v>0</v>
      </c>
      <c r="R500" s="18">
        <f ca="1">SUMIFS(OFFSET('BPC Data'!$F:$F,0,Summary!R$2),'BPC Data'!$E:$E,Summary!$D500,'BPC Data'!$B:$B,Summary!$C500)</f>
        <v>0</v>
      </c>
      <c r="S500" s="64">
        <f t="shared" ca="1" si="230"/>
        <v>0</v>
      </c>
      <c r="T500" s="65"/>
      <c r="U500"/>
      <c r="V500"/>
      <c r="W500"/>
      <c r="X500"/>
      <c r="Y500"/>
      <c r="Z500"/>
      <c r="AA500"/>
      <c r="AB500"/>
    </row>
    <row r="501" spans="1:28" s="15" customFormat="1" hidden="1" outlineLevel="1" x14ac:dyDescent="0.55000000000000004">
      <c r="A501" s="15">
        <f t="shared" si="246"/>
        <v>45</v>
      </c>
      <c r="B501"/>
      <c r="C501">
        <f>$F493</f>
        <v>0</v>
      </c>
      <c r="D501" s="1" t="str">
        <f t="shared" si="231"/>
        <v>T_EBITDAR - EBITDAR</v>
      </c>
      <c r="E501"/>
      <c r="F501" s="22" t="str">
        <f>_xll.EVDES(D501)</f>
        <v>#Error, no current connection.</v>
      </c>
      <c r="G501" s="17">
        <f ca="1">SUMIFS(OFFSET('BPC Data'!$F:$F,0,Summary!G$2),'BPC Data'!$E:$E,Summary!$D501,'BPC Data'!$B:$B,Summary!$C501)</f>
        <v>0</v>
      </c>
      <c r="H501" s="18">
        <f ca="1">SUMIFS(OFFSET('BPC Data'!$F:$F,0,Summary!H$2),'BPC Data'!$E:$E,Summary!$D501,'BPC Data'!$B:$B,Summary!$C501)</f>
        <v>0</v>
      </c>
      <c r="I501" s="17">
        <f ca="1">SUMIFS(OFFSET('BPC Data'!$F:$F,0,Summary!I$2),'BPC Data'!$E:$E,Summary!$D501,'BPC Data'!$B:$B,Summary!$C501)</f>
        <v>0</v>
      </c>
      <c r="J501" s="18">
        <f ca="1">SUMIFS(OFFSET('BPC Data'!$F:$F,0,Summary!J$2),'BPC Data'!$E:$E,Summary!$D501,'BPC Data'!$B:$B,Summary!$C501)</f>
        <v>0</v>
      </c>
      <c r="K501" s="17">
        <f ca="1">SUMIFS(OFFSET('BPC Data'!$F:$F,0,Summary!K$2),'BPC Data'!$E:$E,Summary!$D501,'BPC Data'!$B:$B,Summary!$C501)</f>
        <v>0</v>
      </c>
      <c r="L501" s="18">
        <f ca="1">SUMIFS(OFFSET('BPC Data'!$F:$F,0,Summary!L$2),'BPC Data'!$E:$E,Summary!$D501,'BPC Data'!$B:$B,Summary!$C501)</f>
        <v>0</v>
      </c>
      <c r="M501" s="17">
        <f ca="1">SUMIFS(OFFSET('BPC Data'!$F:$F,0,Summary!M$2),'BPC Data'!$E:$E,Summary!$D501,'BPC Data'!$B:$B,Summary!$C501)</f>
        <v>0</v>
      </c>
      <c r="N501" s="18">
        <f ca="1">SUMIFS(OFFSET('BPC Data'!$F:$F,0,Summary!N$2),'BPC Data'!$E:$E,Summary!$D501,'BPC Data'!$B:$B,Summary!$C501)</f>
        <v>0</v>
      </c>
      <c r="O501" s="17">
        <f ca="1">SUMIFS(OFFSET('BPC Data'!$F:$F,0,Summary!O$2),'BPC Data'!$E:$E,Summary!$D501,'BPC Data'!$B:$B,Summary!$C501)</f>
        <v>0</v>
      </c>
      <c r="P501" s="18">
        <f ca="1">SUMIFS(OFFSET('BPC Data'!$F:$F,0,Summary!P$2),'BPC Data'!$E:$E,Summary!$D501,'BPC Data'!$B:$B,Summary!$C501)</f>
        <v>0</v>
      </c>
      <c r="Q501" s="17">
        <f ca="1">SUMIFS(OFFSET('BPC Data'!$F:$F,0,Summary!Q$2),'BPC Data'!$E:$E,Summary!$D501,'BPC Data'!$B:$B,Summary!$C501)</f>
        <v>0</v>
      </c>
      <c r="R501" s="18">
        <f ca="1">SUMIFS(OFFSET('BPC Data'!$F:$F,0,Summary!R$2),'BPC Data'!$E:$E,Summary!$D501,'BPC Data'!$B:$B,Summary!$C501)</f>
        <v>0</v>
      </c>
      <c r="S501" s="64">
        <f t="shared" ca="1" si="230"/>
        <v>0</v>
      </c>
      <c r="T501" s="65"/>
      <c r="U501"/>
      <c r="V501"/>
      <c r="W501"/>
      <c r="X501"/>
      <c r="Y501"/>
      <c r="Z501"/>
      <c r="AA501"/>
      <c r="AB501"/>
    </row>
    <row r="502" spans="1:28" s="15" customFormat="1" hidden="1" outlineLevel="1" x14ac:dyDescent="0.55000000000000004">
      <c r="A502" s="15">
        <f t="shared" si="246"/>
        <v>45</v>
      </c>
      <c r="B502"/>
      <c r="C502">
        <f>$F493</f>
        <v>0</v>
      </c>
      <c r="D502" s="1" t="str">
        <f t="shared" si="231"/>
        <v>T_RENT_EXP - Tenant Rent Expense</v>
      </c>
      <c r="E502"/>
      <c r="F502" s="22" t="str">
        <f>_xll.EVDES(D502)</f>
        <v>#Error, no current connection.</v>
      </c>
      <c r="G502" s="17">
        <f ca="1">SUMIFS(OFFSET('BPC Data'!$F:$F,0,Summary!G$2),'BPC Data'!$E:$E,Summary!$D502,'BPC Data'!$B:$B,Summary!$C502)</f>
        <v>0</v>
      </c>
      <c r="H502" s="18">
        <f ca="1">SUMIFS(OFFSET('BPC Data'!$F:$F,0,Summary!H$2),'BPC Data'!$E:$E,Summary!$D502,'BPC Data'!$B:$B,Summary!$C502)</f>
        <v>0</v>
      </c>
      <c r="I502" s="17">
        <f ca="1">SUMIFS(OFFSET('BPC Data'!$F:$F,0,Summary!I$2),'BPC Data'!$E:$E,Summary!$D502,'BPC Data'!$B:$B,Summary!$C502)</f>
        <v>0</v>
      </c>
      <c r="J502" s="18">
        <f ca="1">SUMIFS(OFFSET('BPC Data'!$F:$F,0,Summary!J$2),'BPC Data'!$E:$E,Summary!$D502,'BPC Data'!$B:$B,Summary!$C502)</f>
        <v>0</v>
      </c>
      <c r="K502" s="17">
        <f ca="1">SUMIFS(OFFSET('BPC Data'!$F:$F,0,Summary!K$2),'BPC Data'!$E:$E,Summary!$D502,'BPC Data'!$B:$B,Summary!$C502)</f>
        <v>0</v>
      </c>
      <c r="L502" s="18">
        <f ca="1">SUMIFS(OFFSET('BPC Data'!$F:$F,0,Summary!L$2),'BPC Data'!$E:$E,Summary!$D502,'BPC Data'!$B:$B,Summary!$C502)</f>
        <v>0</v>
      </c>
      <c r="M502" s="17">
        <f ca="1">SUMIFS(OFFSET('BPC Data'!$F:$F,0,Summary!M$2),'BPC Data'!$E:$E,Summary!$D502,'BPC Data'!$B:$B,Summary!$C502)</f>
        <v>0</v>
      </c>
      <c r="N502" s="18">
        <f ca="1">SUMIFS(OFFSET('BPC Data'!$F:$F,0,Summary!N$2),'BPC Data'!$E:$E,Summary!$D502,'BPC Data'!$B:$B,Summary!$C502)</f>
        <v>0</v>
      </c>
      <c r="O502" s="17">
        <f ca="1">SUMIFS(OFFSET('BPC Data'!$F:$F,0,Summary!O$2),'BPC Data'!$E:$E,Summary!$D502,'BPC Data'!$B:$B,Summary!$C502)</f>
        <v>0</v>
      </c>
      <c r="P502" s="18">
        <f ca="1">SUMIFS(OFFSET('BPC Data'!$F:$F,0,Summary!P$2),'BPC Data'!$E:$E,Summary!$D502,'BPC Data'!$B:$B,Summary!$C502)</f>
        <v>0</v>
      </c>
      <c r="Q502" s="17">
        <f ca="1">SUMIFS(OFFSET('BPC Data'!$F:$F,0,Summary!Q$2),'BPC Data'!$E:$E,Summary!$D502,'BPC Data'!$B:$B,Summary!$C502)</f>
        <v>0</v>
      </c>
      <c r="R502" s="18">
        <f ca="1">SUMIFS(OFFSET('BPC Data'!$F:$F,0,Summary!R$2),'BPC Data'!$E:$E,Summary!$D502,'BPC Data'!$B:$B,Summary!$C502)</f>
        <v>0</v>
      </c>
      <c r="S502" s="64">
        <f t="shared" ca="1" si="230"/>
        <v>0</v>
      </c>
      <c r="T502" s="65"/>
      <c r="U502"/>
      <c r="V502"/>
      <c r="W502"/>
      <c r="X502"/>
      <c r="Y502"/>
      <c r="Z502"/>
      <c r="AA502"/>
      <c r="AB502"/>
    </row>
    <row r="503" spans="1:28" s="15" customFormat="1" hidden="1" outlineLevel="1" x14ac:dyDescent="0.55000000000000004">
      <c r="A503" s="15">
        <f t="shared" si="246"/>
        <v>45</v>
      </c>
      <c r="B503"/>
      <c r="C503"/>
      <c r="D503" s="1" t="str">
        <f t="shared" si="231"/>
        <v>x</v>
      </c>
      <c r="E503"/>
      <c r="F503" s="22" t="s">
        <v>0</v>
      </c>
      <c r="G503" s="12" t="e">
        <f t="shared" ref="G503:M503" ca="1" si="247">G501/G502</f>
        <v>#DIV/0!</v>
      </c>
      <c r="H503" s="4" t="e">
        <f t="shared" ca="1" si="247"/>
        <v>#DIV/0!</v>
      </c>
      <c r="I503" s="12" t="e">
        <f t="shared" ca="1" si="247"/>
        <v>#DIV/0!</v>
      </c>
      <c r="J503" s="4" t="e">
        <f t="shared" ca="1" si="247"/>
        <v>#DIV/0!</v>
      </c>
      <c r="K503" s="12" t="e">
        <f t="shared" ca="1" si="247"/>
        <v>#DIV/0!</v>
      </c>
      <c r="L503" s="4" t="e">
        <f t="shared" ca="1" si="247"/>
        <v>#DIV/0!</v>
      </c>
      <c r="M503" s="12" t="e">
        <f t="shared" ca="1" si="247"/>
        <v>#DIV/0!</v>
      </c>
      <c r="N503" s="4" t="e">
        <f t="shared" ref="N503:O503" ca="1" si="248">N501/N502</f>
        <v>#DIV/0!</v>
      </c>
      <c r="O503" s="12" t="e">
        <f t="shared" ca="1" si="248"/>
        <v>#DIV/0!</v>
      </c>
      <c r="P503" s="4" t="e">
        <f t="shared" ref="P503:Q503" ca="1" si="249">P501/P502</f>
        <v>#DIV/0!</v>
      </c>
      <c r="Q503" s="12" t="e">
        <f t="shared" ca="1" si="249"/>
        <v>#DIV/0!</v>
      </c>
      <c r="R503" s="4" t="e">
        <f t="shared" ref="R503" ca="1" si="250">R501/R502</f>
        <v>#DIV/0!</v>
      </c>
      <c r="S503" s="64" t="e">
        <f t="shared" ca="1" si="230"/>
        <v>#DIV/0!</v>
      </c>
      <c r="T503" s="65"/>
      <c r="U503"/>
      <c r="V503"/>
      <c r="W503"/>
      <c r="X503"/>
      <c r="Y503"/>
      <c r="Z503"/>
      <c r="AA503"/>
      <c r="AB503"/>
    </row>
    <row r="504" spans="1:28" s="15" customFormat="1" hidden="1" outlineLevel="1" x14ac:dyDescent="0.55000000000000004">
      <c r="A504" s="15">
        <f>IF(AND(D504&lt;&gt;"",C504=""),A503+1,A503)</f>
        <v>46</v>
      </c>
      <c r="B504" s="5"/>
      <c r="C504" s="5"/>
      <c r="D504" s="5" t="str">
        <f t="shared" si="231"/>
        <v>x</v>
      </c>
      <c r="E504" s="5"/>
      <c r="F504" s="21">
        <f>INDEX(PropertyList!$D:$D,MATCH(Summary!$A504,PropertyList!$C:$C,0))</f>
        <v>0</v>
      </c>
      <c r="G504" s="11"/>
      <c r="H504" s="5"/>
      <c r="I504" s="11"/>
      <c r="J504" s="5"/>
      <c r="K504" s="11"/>
      <c r="L504" s="5"/>
      <c r="M504" s="11"/>
      <c r="N504" s="5"/>
      <c r="O504" s="11"/>
      <c r="P504" s="5"/>
      <c r="Q504" s="11"/>
      <c r="R504" s="5"/>
      <c r="S504" s="64">
        <f t="shared" si="230"/>
        <v>0</v>
      </c>
      <c r="T504" s="65"/>
      <c r="U504"/>
      <c r="V504"/>
      <c r="W504"/>
      <c r="X504"/>
      <c r="Y504"/>
      <c r="Z504"/>
      <c r="AA504"/>
      <c r="AB504"/>
    </row>
    <row r="505" spans="1:28" s="15" customFormat="1" hidden="1" outlineLevel="1" x14ac:dyDescent="0.55000000000000004">
      <c r="A505" s="15">
        <f>IF(AND(F505&lt;&gt;"",D505=""),A504+1,A504)</f>
        <v>46</v>
      </c>
      <c r="C505">
        <f>$F504</f>
        <v>0</v>
      </c>
      <c r="D505" s="3" t="str">
        <f t="shared" si="231"/>
        <v>PAY_PAT_DAYS - Total Payor Patient Days</v>
      </c>
      <c r="F505" s="22" t="str">
        <f>_xll.EVDES(D505)</f>
        <v>#Error, no current connection.</v>
      </c>
      <c r="G505" s="17">
        <f ca="1">SUMIFS(OFFSET('BPC Data'!$F:$F,0,Summary!G$2),'BPC Data'!$E:$E,Summary!$D505,'BPC Data'!$B:$B,Summary!$C505)</f>
        <v>0</v>
      </c>
      <c r="H505" s="18">
        <f ca="1">SUMIFS(OFFSET('BPC Data'!$F:$F,0,Summary!H$2),'BPC Data'!$E:$E,Summary!$D505,'BPC Data'!$B:$B,Summary!$C505)</f>
        <v>0</v>
      </c>
      <c r="I505" s="17">
        <f ca="1">SUMIFS(OFFSET('BPC Data'!$F:$F,0,Summary!I$2),'BPC Data'!$E:$E,Summary!$D505,'BPC Data'!$B:$B,Summary!$C505)</f>
        <v>0</v>
      </c>
      <c r="J505" s="18">
        <f ca="1">SUMIFS(OFFSET('BPC Data'!$F:$F,0,Summary!J$2),'BPC Data'!$E:$E,Summary!$D505,'BPC Data'!$B:$B,Summary!$C505)</f>
        <v>0</v>
      </c>
      <c r="K505" s="17">
        <f ca="1">SUMIFS(OFFSET('BPC Data'!$F:$F,0,Summary!K$2),'BPC Data'!$E:$E,Summary!$D505,'BPC Data'!$B:$B,Summary!$C505)</f>
        <v>0</v>
      </c>
      <c r="L505" s="18">
        <f ca="1">SUMIFS(OFFSET('BPC Data'!$F:$F,0,Summary!L$2),'BPC Data'!$E:$E,Summary!$D505,'BPC Data'!$B:$B,Summary!$C505)</f>
        <v>0</v>
      </c>
      <c r="M505" s="17">
        <f ca="1">SUMIFS(OFFSET('BPC Data'!$F:$F,0,Summary!M$2),'BPC Data'!$E:$E,Summary!$D505,'BPC Data'!$B:$B,Summary!$C505)</f>
        <v>0</v>
      </c>
      <c r="N505" s="18">
        <f ca="1">SUMIFS(OFFSET('BPC Data'!$F:$F,0,Summary!N$2),'BPC Data'!$E:$E,Summary!$D505,'BPC Data'!$B:$B,Summary!$C505)</f>
        <v>0</v>
      </c>
      <c r="O505" s="17">
        <f ca="1">SUMIFS(OFFSET('BPC Data'!$F:$F,0,Summary!O$2),'BPC Data'!$E:$E,Summary!$D505,'BPC Data'!$B:$B,Summary!$C505)</f>
        <v>0</v>
      </c>
      <c r="P505" s="18">
        <f ca="1">SUMIFS(OFFSET('BPC Data'!$F:$F,0,Summary!P$2),'BPC Data'!$E:$E,Summary!$D505,'BPC Data'!$B:$B,Summary!$C505)</f>
        <v>0</v>
      </c>
      <c r="Q505" s="17">
        <f ca="1">SUMIFS(OFFSET('BPC Data'!$F:$F,0,Summary!Q$2),'BPC Data'!$E:$E,Summary!$D505,'BPC Data'!$B:$B,Summary!$C505)</f>
        <v>0</v>
      </c>
      <c r="R505" s="18">
        <f ca="1">SUMIFS(OFFSET('BPC Data'!$F:$F,0,Summary!R$2),'BPC Data'!$E:$E,Summary!$D505,'BPC Data'!$B:$B,Summary!$C505)</f>
        <v>0</v>
      </c>
      <c r="S505" s="64">
        <f t="shared" ca="1" si="230"/>
        <v>0</v>
      </c>
      <c r="T505" s="65"/>
      <c r="U505"/>
      <c r="V505"/>
      <c r="W505"/>
      <c r="X505"/>
      <c r="Y505"/>
      <c r="Z505"/>
      <c r="AA505"/>
      <c r="AB505"/>
    </row>
    <row r="506" spans="1:28" s="15" customFormat="1" hidden="1" outlineLevel="1" x14ac:dyDescent="0.55000000000000004">
      <c r="A506" s="15">
        <f t="shared" ref="A506:A514" si="251">IF(AND(F506&lt;&gt;"",D506=""),A505+1,A505)</f>
        <v>46</v>
      </c>
      <c r="C506">
        <f>$F504</f>
        <v>0</v>
      </c>
      <c r="D506" s="3" t="str">
        <f t="shared" si="231"/>
        <v>A_BEDS_TOTAL - Total Available Beds</v>
      </c>
      <c r="F506" s="22" t="str">
        <f>_xll.EVDES(D506)</f>
        <v>#Error, no current connection.</v>
      </c>
      <c r="G506" s="17">
        <f ca="1">SUMIFS(OFFSET('BPC Data'!$F:$F,0,Summary!G$2),'BPC Data'!$E:$E,Summary!$D506,'BPC Data'!$B:$B,Summary!$C506)</f>
        <v>0</v>
      </c>
      <c r="H506" s="18">
        <f ca="1">SUMIFS(OFFSET('BPC Data'!$F:$F,0,Summary!H$2),'BPC Data'!$E:$E,Summary!$D506,'BPC Data'!$B:$B,Summary!$C506)</f>
        <v>0</v>
      </c>
      <c r="I506" s="17">
        <f ca="1">SUMIFS(OFFSET('BPC Data'!$F:$F,0,Summary!I$2),'BPC Data'!$E:$E,Summary!$D506,'BPC Data'!$B:$B,Summary!$C506)</f>
        <v>0</v>
      </c>
      <c r="J506" s="18">
        <f ca="1">SUMIFS(OFFSET('BPC Data'!$F:$F,0,Summary!J$2),'BPC Data'!$E:$E,Summary!$D506,'BPC Data'!$B:$B,Summary!$C506)</f>
        <v>0</v>
      </c>
      <c r="K506" s="17">
        <f ca="1">SUMIFS(OFFSET('BPC Data'!$F:$F,0,Summary!K$2),'BPC Data'!$E:$E,Summary!$D506,'BPC Data'!$B:$B,Summary!$C506)</f>
        <v>0</v>
      </c>
      <c r="L506" s="18">
        <f ca="1">SUMIFS(OFFSET('BPC Data'!$F:$F,0,Summary!L$2),'BPC Data'!$E:$E,Summary!$D506,'BPC Data'!$B:$B,Summary!$C506)</f>
        <v>0</v>
      </c>
      <c r="M506" s="17">
        <f ca="1">SUMIFS(OFFSET('BPC Data'!$F:$F,0,Summary!M$2),'BPC Data'!$E:$E,Summary!$D506,'BPC Data'!$B:$B,Summary!$C506)</f>
        <v>0</v>
      </c>
      <c r="N506" s="18">
        <f ca="1">SUMIFS(OFFSET('BPC Data'!$F:$F,0,Summary!N$2),'BPC Data'!$E:$E,Summary!$D506,'BPC Data'!$B:$B,Summary!$C506)</f>
        <v>0</v>
      </c>
      <c r="O506" s="17">
        <f ca="1">SUMIFS(OFFSET('BPC Data'!$F:$F,0,Summary!O$2),'BPC Data'!$E:$E,Summary!$D506,'BPC Data'!$B:$B,Summary!$C506)</f>
        <v>0</v>
      </c>
      <c r="P506" s="18">
        <f ca="1">SUMIFS(OFFSET('BPC Data'!$F:$F,0,Summary!P$2),'BPC Data'!$E:$E,Summary!$D506,'BPC Data'!$B:$B,Summary!$C506)</f>
        <v>0</v>
      </c>
      <c r="Q506" s="17">
        <f ca="1">SUMIFS(OFFSET('BPC Data'!$F:$F,0,Summary!Q$2),'BPC Data'!$E:$E,Summary!$D506,'BPC Data'!$B:$B,Summary!$C506)</f>
        <v>0</v>
      </c>
      <c r="R506" s="18">
        <f ca="1">SUMIFS(OFFSET('BPC Data'!$F:$F,0,Summary!R$2),'BPC Data'!$E:$E,Summary!$D506,'BPC Data'!$B:$B,Summary!$C506)</f>
        <v>0</v>
      </c>
      <c r="S506" s="64">
        <f t="shared" ca="1" si="230"/>
        <v>0</v>
      </c>
      <c r="T506" s="65"/>
      <c r="U506"/>
      <c r="V506"/>
      <c r="W506"/>
      <c r="X506"/>
      <c r="Y506"/>
      <c r="Z506"/>
      <c r="AA506"/>
      <c r="AB506"/>
    </row>
    <row r="507" spans="1:28" s="15" customFormat="1" hidden="1" outlineLevel="1" x14ac:dyDescent="0.55000000000000004">
      <c r="A507" s="15">
        <f t="shared" si="251"/>
        <v>46</v>
      </c>
      <c r="B507"/>
      <c r="C507">
        <f>$F504</f>
        <v>0</v>
      </c>
      <c r="D507" s="3" t="str">
        <f t="shared" si="231"/>
        <v>T_REVENUES - Total Tenant Revenues</v>
      </c>
      <c r="E507"/>
      <c r="F507" s="22" t="str">
        <f>_xll.EVDES(D507)</f>
        <v>#Error, no current connection.</v>
      </c>
      <c r="G507" s="17">
        <f ca="1">SUMIFS(OFFSET('BPC Data'!$F:$F,0,Summary!G$2),'BPC Data'!$E:$E,Summary!$D507,'BPC Data'!$B:$B,Summary!$C507)</f>
        <v>0</v>
      </c>
      <c r="H507" s="18">
        <f ca="1">SUMIFS(OFFSET('BPC Data'!$F:$F,0,Summary!H$2),'BPC Data'!$E:$E,Summary!$D507,'BPC Data'!$B:$B,Summary!$C507)</f>
        <v>0</v>
      </c>
      <c r="I507" s="17">
        <f ca="1">SUMIFS(OFFSET('BPC Data'!$F:$F,0,Summary!I$2),'BPC Data'!$E:$E,Summary!$D507,'BPC Data'!$B:$B,Summary!$C507)</f>
        <v>0</v>
      </c>
      <c r="J507" s="18">
        <f ca="1">SUMIFS(OFFSET('BPC Data'!$F:$F,0,Summary!J$2),'BPC Data'!$E:$E,Summary!$D507,'BPC Data'!$B:$B,Summary!$C507)</f>
        <v>0</v>
      </c>
      <c r="K507" s="17">
        <f ca="1">SUMIFS(OFFSET('BPC Data'!$F:$F,0,Summary!K$2),'BPC Data'!$E:$E,Summary!$D507,'BPC Data'!$B:$B,Summary!$C507)</f>
        <v>0</v>
      </c>
      <c r="L507" s="18">
        <f ca="1">SUMIFS(OFFSET('BPC Data'!$F:$F,0,Summary!L$2),'BPC Data'!$E:$E,Summary!$D507,'BPC Data'!$B:$B,Summary!$C507)</f>
        <v>0</v>
      </c>
      <c r="M507" s="17">
        <f ca="1">SUMIFS(OFFSET('BPC Data'!$F:$F,0,Summary!M$2),'BPC Data'!$E:$E,Summary!$D507,'BPC Data'!$B:$B,Summary!$C507)</f>
        <v>0</v>
      </c>
      <c r="N507" s="18">
        <f ca="1">SUMIFS(OFFSET('BPC Data'!$F:$F,0,Summary!N$2),'BPC Data'!$E:$E,Summary!$D507,'BPC Data'!$B:$B,Summary!$C507)</f>
        <v>0</v>
      </c>
      <c r="O507" s="17">
        <f ca="1">SUMIFS(OFFSET('BPC Data'!$F:$F,0,Summary!O$2),'BPC Data'!$E:$E,Summary!$D507,'BPC Data'!$B:$B,Summary!$C507)</f>
        <v>0</v>
      </c>
      <c r="P507" s="18">
        <f ca="1">SUMIFS(OFFSET('BPC Data'!$F:$F,0,Summary!P$2),'BPC Data'!$E:$E,Summary!$D507,'BPC Data'!$B:$B,Summary!$C507)</f>
        <v>0</v>
      </c>
      <c r="Q507" s="17">
        <f ca="1">SUMIFS(OFFSET('BPC Data'!$F:$F,0,Summary!Q$2),'BPC Data'!$E:$E,Summary!$D507,'BPC Data'!$B:$B,Summary!$C507)</f>
        <v>0</v>
      </c>
      <c r="R507" s="18">
        <f ca="1">SUMIFS(OFFSET('BPC Data'!$F:$F,0,Summary!R$2),'BPC Data'!$E:$E,Summary!$D507,'BPC Data'!$B:$B,Summary!$C507)</f>
        <v>0</v>
      </c>
      <c r="S507" s="64">
        <f t="shared" ca="1" si="230"/>
        <v>0</v>
      </c>
      <c r="T507" s="65"/>
      <c r="U507"/>
      <c r="V507"/>
      <c r="W507"/>
      <c r="X507"/>
      <c r="Y507"/>
      <c r="Z507"/>
      <c r="AA507"/>
      <c r="AB507"/>
    </row>
    <row r="508" spans="1:28" s="15" customFormat="1" hidden="1" outlineLevel="1" x14ac:dyDescent="0.55000000000000004">
      <c r="A508" s="15">
        <f t="shared" si="251"/>
        <v>46</v>
      </c>
      <c r="B508"/>
      <c r="C508">
        <f>$F504</f>
        <v>0</v>
      </c>
      <c r="D508" s="3" t="str">
        <f t="shared" si="231"/>
        <v>T_OPEX - Tenant Operating Expenses</v>
      </c>
      <c r="E508"/>
      <c r="F508" s="22" t="str">
        <f>_xll.EVDES(D508)</f>
        <v>#Error, no current connection.</v>
      </c>
      <c r="G508" s="17">
        <f ca="1">SUMIFS(OFFSET('BPC Data'!$F:$F,0,Summary!G$2),'BPC Data'!$E:$E,Summary!$D508,'BPC Data'!$B:$B,Summary!$C508)</f>
        <v>0</v>
      </c>
      <c r="H508" s="18">
        <f ca="1">SUMIFS(OFFSET('BPC Data'!$F:$F,0,Summary!H$2),'BPC Data'!$E:$E,Summary!$D508,'BPC Data'!$B:$B,Summary!$C508)</f>
        <v>0</v>
      </c>
      <c r="I508" s="17">
        <f ca="1">SUMIFS(OFFSET('BPC Data'!$F:$F,0,Summary!I$2),'BPC Data'!$E:$E,Summary!$D508,'BPC Data'!$B:$B,Summary!$C508)</f>
        <v>0</v>
      </c>
      <c r="J508" s="18">
        <f ca="1">SUMIFS(OFFSET('BPC Data'!$F:$F,0,Summary!J$2),'BPC Data'!$E:$E,Summary!$D508,'BPC Data'!$B:$B,Summary!$C508)</f>
        <v>0</v>
      </c>
      <c r="K508" s="17">
        <f ca="1">SUMIFS(OFFSET('BPC Data'!$F:$F,0,Summary!K$2),'BPC Data'!$E:$E,Summary!$D508,'BPC Data'!$B:$B,Summary!$C508)</f>
        <v>0</v>
      </c>
      <c r="L508" s="18">
        <f ca="1">SUMIFS(OFFSET('BPC Data'!$F:$F,0,Summary!L$2),'BPC Data'!$E:$E,Summary!$D508,'BPC Data'!$B:$B,Summary!$C508)</f>
        <v>0</v>
      </c>
      <c r="M508" s="17">
        <f ca="1">SUMIFS(OFFSET('BPC Data'!$F:$F,0,Summary!M$2),'BPC Data'!$E:$E,Summary!$D508,'BPC Data'!$B:$B,Summary!$C508)</f>
        <v>0</v>
      </c>
      <c r="N508" s="18">
        <f ca="1">SUMIFS(OFFSET('BPC Data'!$F:$F,0,Summary!N$2),'BPC Data'!$E:$E,Summary!$D508,'BPC Data'!$B:$B,Summary!$C508)</f>
        <v>0</v>
      </c>
      <c r="O508" s="17">
        <f ca="1">SUMIFS(OFFSET('BPC Data'!$F:$F,0,Summary!O$2),'BPC Data'!$E:$E,Summary!$D508,'BPC Data'!$B:$B,Summary!$C508)</f>
        <v>0</v>
      </c>
      <c r="P508" s="18">
        <f ca="1">SUMIFS(OFFSET('BPC Data'!$F:$F,0,Summary!P$2),'BPC Data'!$E:$E,Summary!$D508,'BPC Data'!$B:$B,Summary!$C508)</f>
        <v>0</v>
      </c>
      <c r="Q508" s="17">
        <f ca="1">SUMIFS(OFFSET('BPC Data'!$F:$F,0,Summary!Q$2),'BPC Data'!$E:$E,Summary!$D508,'BPC Data'!$B:$B,Summary!$C508)</f>
        <v>0</v>
      </c>
      <c r="R508" s="18">
        <f ca="1">SUMIFS(OFFSET('BPC Data'!$F:$F,0,Summary!R$2),'BPC Data'!$E:$E,Summary!$D508,'BPC Data'!$B:$B,Summary!$C508)</f>
        <v>0</v>
      </c>
      <c r="S508" s="64">
        <f t="shared" ca="1" si="230"/>
        <v>0</v>
      </c>
      <c r="T508" s="65"/>
      <c r="U508"/>
      <c r="V508"/>
      <c r="W508"/>
      <c r="X508"/>
      <c r="Y508"/>
      <c r="Z508"/>
      <c r="AA508"/>
      <c r="AB508"/>
    </row>
    <row r="509" spans="1:28" s="15" customFormat="1" hidden="1" outlineLevel="1" x14ac:dyDescent="0.55000000000000004">
      <c r="A509" s="15">
        <f t="shared" si="251"/>
        <v>46</v>
      </c>
      <c r="B509"/>
      <c r="C509">
        <f>$F504</f>
        <v>0</v>
      </c>
      <c r="D509" s="3" t="str">
        <f t="shared" si="231"/>
        <v>T_BAD_DEBT - Tenant Bad Debt Expense</v>
      </c>
      <c r="E509"/>
      <c r="F509" s="22" t="str">
        <f>_xll.EVDES(D509)</f>
        <v>#Error, no current connection.</v>
      </c>
      <c r="G509" s="17">
        <f ca="1">SUMIFS(OFFSET('BPC Data'!$F:$F,0,Summary!G$2),'BPC Data'!$E:$E,Summary!$D509,'BPC Data'!$B:$B,Summary!$C509)</f>
        <v>0</v>
      </c>
      <c r="H509" s="18">
        <f ca="1">SUMIFS(OFFSET('BPC Data'!$F:$F,0,Summary!H$2),'BPC Data'!$E:$E,Summary!$D509,'BPC Data'!$B:$B,Summary!$C509)</f>
        <v>0</v>
      </c>
      <c r="I509" s="17">
        <f ca="1">SUMIFS(OFFSET('BPC Data'!$F:$F,0,Summary!I$2),'BPC Data'!$E:$E,Summary!$D509,'BPC Data'!$B:$B,Summary!$C509)</f>
        <v>0</v>
      </c>
      <c r="J509" s="18">
        <f ca="1">SUMIFS(OFFSET('BPC Data'!$F:$F,0,Summary!J$2),'BPC Data'!$E:$E,Summary!$D509,'BPC Data'!$B:$B,Summary!$C509)</f>
        <v>0</v>
      </c>
      <c r="K509" s="17">
        <f ca="1">SUMIFS(OFFSET('BPC Data'!$F:$F,0,Summary!K$2),'BPC Data'!$E:$E,Summary!$D509,'BPC Data'!$B:$B,Summary!$C509)</f>
        <v>0</v>
      </c>
      <c r="L509" s="18">
        <f ca="1">SUMIFS(OFFSET('BPC Data'!$F:$F,0,Summary!L$2),'BPC Data'!$E:$E,Summary!$D509,'BPC Data'!$B:$B,Summary!$C509)</f>
        <v>0</v>
      </c>
      <c r="M509" s="17">
        <f ca="1">SUMIFS(OFFSET('BPC Data'!$F:$F,0,Summary!M$2),'BPC Data'!$E:$E,Summary!$D509,'BPC Data'!$B:$B,Summary!$C509)</f>
        <v>0</v>
      </c>
      <c r="N509" s="18">
        <f ca="1">SUMIFS(OFFSET('BPC Data'!$F:$F,0,Summary!N$2),'BPC Data'!$E:$E,Summary!$D509,'BPC Data'!$B:$B,Summary!$C509)</f>
        <v>0</v>
      </c>
      <c r="O509" s="17">
        <f ca="1">SUMIFS(OFFSET('BPC Data'!$F:$F,0,Summary!O$2),'BPC Data'!$E:$E,Summary!$D509,'BPC Data'!$B:$B,Summary!$C509)</f>
        <v>0</v>
      </c>
      <c r="P509" s="18">
        <f ca="1">SUMIFS(OFFSET('BPC Data'!$F:$F,0,Summary!P$2),'BPC Data'!$E:$E,Summary!$D509,'BPC Data'!$B:$B,Summary!$C509)</f>
        <v>0</v>
      </c>
      <c r="Q509" s="17">
        <f ca="1">SUMIFS(OFFSET('BPC Data'!$F:$F,0,Summary!Q$2),'BPC Data'!$E:$E,Summary!$D509,'BPC Data'!$B:$B,Summary!$C509)</f>
        <v>0</v>
      </c>
      <c r="R509" s="18">
        <f ca="1">SUMIFS(OFFSET('BPC Data'!$F:$F,0,Summary!R$2),'BPC Data'!$E:$E,Summary!$D509,'BPC Data'!$B:$B,Summary!$C509)</f>
        <v>0</v>
      </c>
      <c r="S509" s="64">
        <f t="shared" ca="1" si="230"/>
        <v>0</v>
      </c>
      <c r="T509" s="65"/>
      <c r="U509"/>
      <c r="V509"/>
      <c r="W509"/>
      <c r="X509"/>
      <c r="Y509"/>
      <c r="Z509"/>
      <c r="AA509"/>
      <c r="AB509"/>
    </row>
    <row r="510" spans="1:28" s="15" customFormat="1" hidden="1" outlineLevel="1" x14ac:dyDescent="0.55000000000000004">
      <c r="A510" s="15">
        <f t="shared" si="251"/>
        <v>46</v>
      </c>
      <c r="B510"/>
      <c r="C510">
        <f>$F504</f>
        <v>0</v>
      </c>
      <c r="D510" s="2" t="str">
        <f t="shared" si="231"/>
        <v>T_EBITDARM - EBITDARM</v>
      </c>
      <c r="E510"/>
      <c r="F510" s="22" t="str">
        <f>_xll.EVDES(D510)</f>
        <v>#Error, no current connection.</v>
      </c>
      <c r="G510" s="17">
        <f ca="1">SUMIFS(OFFSET('BPC Data'!$F:$F,0,Summary!G$2),'BPC Data'!$E:$E,Summary!$D510,'BPC Data'!$B:$B,Summary!$C510)</f>
        <v>0</v>
      </c>
      <c r="H510" s="18">
        <f ca="1">SUMIFS(OFFSET('BPC Data'!$F:$F,0,Summary!H$2),'BPC Data'!$E:$E,Summary!$D510,'BPC Data'!$B:$B,Summary!$C510)</f>
        <v>0</v>
      </c>
      <c r="I510" s="17">
        <f ca="1">SUMIFS(OFFSET('BPC Data'!$F:$F,0,Summary!I$2),'BPC Data'!$E:$E,Summary!$D510,'BPC Data'!$B:$B,Summary!$C510)</f>
        <v>0</v>
      </c>
      <c r="J510" s="18">
        <f ca="1">SUMIFS(OFFSET('BPC Data'!$F:$F,0,Summary!J$2),'BPC Data'!$E:$E,Summary!$D510,'BPC Data'!$B:$B,Summary!$C510)</f>
        <v>0</v>
      </c>
      <c r="K510" s="17">
        <f ca="1">SUMIFS(OFFSET('BPC Data'!$F:$F,0,Summary!K$2),'BPC Data'!$E:$E,Summary!$D510,'BPC Data'!$B:$B,Summary!$C510)</f>
        <v>0</v>
      </c>
      <c r="L510" s="18">
        <f ca="1">SUMIFS(OFFSET('BPC Data'!$F:$F,0,Summary!L$2),'BPC Data'!$E:$E,Summary!$D510,'BPC Data'!$B:$B,Summary!$C510)</f>
        <v>0</v>
      </c>
      <c r="M510" s="17">
        <f ca="1">SUMIFS(OFFSET('BPC Data'!$F:$F,0,Summary!M$2),'BPC Data'!$E:$E,Summary!$D510,'BPC Data'!$B:$B,Summary!$C510)</f>
        <v>0</v>
      </c>
      <c r="N510" s="18">
        <f ca="1">SUMIFS(OFFSET('BPC Data'!$F:$F,0,Summary!N$2),'BPC Data'!$E:$E,Summary!$D510,'BPC Data'!$B:$B,Summary!$C510)</f>
        <v>0</v>
      </c>
      <c r="O510" s="17">
        <f ca="1">SUMIFS(OFFSET('BPC Data'!$F:$F,0,Summary!O$2),'BPC Data'!$E:$E,Summary!$D510,'BPC Data'!$B:$B,Summary!$C510)</f>
        <v>0</v>
      </c>
      <c r="P510" s="18">
        <f ca="1">SUMIFS(OFFSET('BPC Data'!$F:$F,0,Summary!P$2),'BPC Data'!$E:$E,Summary!$D510,'BPC Data'!$B:$B,Summary!$C510)</f>
        <v>0</v>
      </c>
      <c r="Q510" s="17">
        <f ca="1">SUMIFS(OFFSET('BPC Data'!$F:$F,0,Summary!Q$2),'BPC Data'!$E:$E,Summary!$D510,'BPC Data'!$B:$B,Summary!$C510)</f>
        <v>0</v>
      </c>
      <c r="R510" s="18">
        <f ca="1">SUMIFS(OFFSET('BPC Data'!$F:$F,0,Summary!R$2),'BPC Data'!$E:$E,Summary!$D510,'BPC Data'!$B:$B,Summary!$C510)</f>
        <v>0</v>
      </c>
      <c r="S510" s="64">
        <f t="shared" ca="1" si="230"/>
        <v>0</v>
      </c>
      <c r="T510" s="65"/>
      <c r="U510"/>
      <c r="V510"/>
      <c r="W510"/>
      <c r="X510"/>
      <c r="Y510"/>
      <c r="Z510"/>
      <c r="AA510"/>
      <c r="AB510"/>
    </row>
    <row r="511" spans="1:28" s="15" customFormat="1" hidden="1" outlineLevel="1" x14ac:dyDescent="0.55000000000000004">
      <c r="A511" s="15">
        <f t="shared" si="251"/>
        <v>46</v>
      </c>
      <c r="B511"/>
      <c r="C511">
        <f>$F504</f>
        <v>0</v>
      </c>
      <c r="D511" s="2" t="str">
        <f t="shared" si="231"/>
        <v>T_MGMT_FEE - Tenant Management Fee - Actual</v>
      </c>
      <c r="E511"/>
      <c r="F511" s="22" t="str">
        <f>_xll.EVDES(D511)</f>
        <v>#Error, no current connection.</v>
      </c>
      <c r="G511" s="17">
        <f ca="1">SUMIFS(OFFSET('BPC Data'!$F:$F,0,Summary!G$2),'BPC Data'!$E:$E,Summary!$D511,'BPC Data'!$B:$B,Summary!$C511)</f>
        <v>0</v>
      </c>
      <c r="H511" s="18">
        <f ca="1">SUMIFS(OFFSET('BPC Data'!$F:$F,0,Summary!H$2),'BPC Data'!$E:$E,Summary!$D511,'BPC Data'!$B:$B,Summary!$C511)</f>
        <v>0</v>
      </c>
      <c r="I511" s="17">
        <f ca="1">SUMIFS(OFFSET('BPC Data'!$F:$F,0,Summary!I$2),'BPC Data'!$E:$E,Summary!$D511,'BPC Data'!$B:$B,Summary!$C511)</f>
        <v>0</v>
      </c>
      <c r="J511" s="18">
        <f ca="1">SUMIFS(OFFSET('BPC Data'!$F:$F,0,Summary!J$2),'BPC Data'!$E:$E,Summary!$D511,'BPC Data'!$B:$B,Summary!$C511)</f>
        <v>0</v>
      </c>
      <c r="K511" s="17">
        <f ca="1">SUMIFS(OFFSET('BPC Data'!$F:$F,0,Summary!K$2),'BPC Data'!$E:$E,Summary!$D511,'BPC Data'!$B:$B,Summary!$C511)</f>
        <v>0</v>
      </c>
      <c r="L511" s="18">
        <f ca="1">SUMIFS(OFFSET('BPC Data'!$F:$F,0,Summary!L$2),'BPC Data'!$E:$E,Summary!$D511,'BPC Data'!$B:$B,Summary!$C511)</f>
        <v>0</v>
      </c>
      <c r="M511" s="17">
        <f ca="1">SUMIFS(OFFSET('BPC Data'!$F:$F,0,Summary!M$2),'BPC Data'!$E:$E,Summary!$D511,'BPC Data'!$B:$B,Summary!$C511)</f>
        <v>0</v>
      </c>
      <c r="N511" s="18">
        <f ca="1">SUMIFS(OFFSET('BPC Data'!$F:$F,0,Summary!N$2),'BPC Data'!$E:$E,Summary!$D511,'BPC Data'!$B:$B,Summary!$C511)</f>
        <v>0</v>
      </c>
      <c r="O511" s="17">
        <f ca="1">SUMIFS(OFFSET('BPC Data'!$F:$F,0,Summary!O$2),'BPC Data'!$E:$E,Summary!$D511,'BPC Data'!$B:$B,Summary!$C511)</f>
        <v>0</v>
      </c>
      <c r="P511" s="18">
        <f ca="1">SUMIFS(OFFSET('BPC Data'!$F:$F,0,Summary!P$2),'BPC Data'!$E:$E,Summary!$D511,'BPC Data'!$B:$B,Summary!$C511)</f>
        <v>0</v>
      </c>
      <c r="Q511" s="17">
        <f ca="1">SUMIFS(OFFSET('BPC Data'!$F:$F,0,Summary!Q$2),'BPC Data'!$E:$E,Summary!$D511,'BPC Data'!$B:$B,Summary!$C511)</f>
        <v>0</v>
      </c>
      <c r="R511" s="18">
        <f ca="1">SUMIFS(OFFSET('BPC Data'!$F:$F,0,Summary!R$2),'BPC Data'!$E:$E,Summary!$D511,'BPC Data'!$B:$B,Summary!$C511)</f>
        <v>0</v>
      </c>
      <c r="S511" s="64">
        <f t="shared" ca="1" si="230"/>
        <v>0</v>
      </c>
      <c r="T511" s="65"/>
      <c r="U511"/>
      <c r="V511"/>
      <c r="W511"/>
      <c r="X511"/>
      <c r="Y511"/>
      <c r="Z511"/>
      <c r="AA511"/>
      <c r="AB511"/>
    </row>
    <row r="512" spans="1:28" s="15" customFormat="1" hidden="1" outlineLevel="1" x14ac:dyDescent="0.55000000000000004">
      <c r="A512" s="15">
        <f t="shared" si="251"/>
        <v>46</v>
      </c>
      <c r="B512"/>
      <c r="C512">
        <f>$F504</f>
        <v>0</v>
      </c>
      <c r="D512" s="1" t="str">
        <f t="shared" si="231"/>
        <v>T_EBITDAR - EBITDAR</v>
      </c>
      <c r="E512"/>
      <c r="F512" s="22" t="str">
        <f>_xll.EVDES(D512)</f>
        <v>#Error, no current connection.</v>
      </c>
      <c r="G512" s="17">
        <f ca="1">SUMIFS(OFFSET('BPC Data'!$F:$F,0,Summary!G$2),'BPC Data'!$E:$E,Summary!$D512,'BPC Data'!$B:$B,Summary!$C512)</f>
        <v>0</v>
      </c>
      <c r="H512" s="18">
        <f ca="1">SUMIFS(OFFSET('BPC Data'!$F:$F,0,Summary!H$2),'BPC Data'!$E:$E,Summary!$D512,'BPC Data'!$B:$B,Summary!$C512)</f>
        <v>0</v>
      </c>
      <c r="I512" s="17">
        <f ca="1">SUMIFS(OFFSET('BPC Data'!$F:$F,0,Summary!I$2),'BPC Data'!$E:$E,Summary!$D512,'BPC Data'!$B:$B,Summary!$C512)</f>
        <v>0</v>
      </c>
      <c r="J512" s="18">
        <f ca="1">SUMIFS(OFFSET('BPC Data'!$F:$F,0,Summary!J$2),'BPC Data'!$E:$E,Summary!$D512,'BPC Data'!$B:$B,Summary!$C512)</f>
        <v>0</v>
      </c>
      <c r="K512" s="17">
        <f ca="1">SUMIFS(OFFSET('BPC Data'!$F:$F,0,Summary!K$2),'BPC Data'!$E:$E,Summary!$D512,'BPC Data'!$B:$B,Summary!$C512)</f>
        <v>0</v>
      </c>
      <c r="L512" s="18">
        <f ca="1">SUMIFS(OFFSET('BPC Data'!$F:$F,0,Summary!L$2),'BPC Data'!$E:$E,Summary!$D512,'BPC Data'!$B:$B,Summary!$C512)</f>
        <v>0</v>
      </c>
      <c r="M512" s="17">
        <f ca="1">SUMIFS(OFFSET('BPC Data'!$F:$F,0,Summary!M$2),'BPC Data'!$E:$E,Summary!$D512,'BPC Data'!$B:$B,Summary!$C512)</f>
        <v>0</v>
      </c>
      <c r="N512" s="18">
        <f ca="1">SUMIFS(OFFSET('BPC Data'!$F:$F,0,Summary!N$2),'BPC Data'!$E:$E,Summary!$D512,'BPC Data'!$B:$B,Summary!$C512)</f>
        <v>0</v>
      </c>
      <c r="O512" s="17">
        <f ca="1">SUMIFS(OFFSET('BPC Data'!$F:$F,0,Summary!O$2),'BPC Data'!$E:$E,Summary!$D512,'BPC Data'!$B:$B,Summary!$C512)</f>
        <v>0</v>
      </c>
      <c r="P512" s="18">
        <f ca="1">SUMIFS(OFFSET('BPC Data'!$F:$F,0,Summary!P$2),'BPC Data'!$E:$E,Summary!$D512,'BPC Data'!$B:$B,Summary!$C512)</f>
        <v>0</v>
      </c>
      <c r="Q512" s="17">
        <f ca="1">SUMIFS(OFFSET('BPC Data'!$F:$F,0,Summary!Q$2),'BPC Data'!$E:$E,Summary!$D512,'BPC Data'!$B:$B,Summary!$C512)</f>
        <v>0</v>
      </c>
      <c r="R512" s="18">
        <f ca="1">SUMIFS(OFFSET('BPC Data'!$F:$F,0,Summary!R$2),'BPC Data'!$E:$E,Summary!$D512,'BPC Data'!$B:$B,Summary!$C512)</f>
        <v>0</v>
      </c>
      <c r="S512" s="64">
        <f t="shared" ca="1" si="230"/>
        <v>0</v>
      </c>
      <c r="T512" s="65"/>
      <c r="U512"/>
      <c r="V512"/>
      <c r="W512"/>
      <c r="X512"/>
      <c r="Y512"/>
      <c r="Z512"/>
      <c r="AA512"/>
      <c r="AB512"/>
    </row>
    <row r="513" spans="1:28" s="15" customFormat="1" hidden="1" outlineLevel="1" x14ac:dyDescent="0.55000000000000004">
      <c r="A513" s="15">
        <f t="shared" si="251"/>
        <v>46</v>
      </c>
      <c r="B513"/>
      <c r="C513">
        <f>$F504</f>
        <v>0</v>
      </c>
      <c r="D513" s="1" t="str">
        <f t="shared" si="231"/>
        <v>T_RENT_EXP - Tenant Rent Expense</v>
      </c>
      <c r="E513"/>
      <c r="F513" s="22" t="str">
        <f>_xll.EVDES(D513)</f>
        <v>#Error, no current connection.</v>
      </c>
      <c r="G513" s="17">
        <f ca="1">SUMIFS(OFFSET('BPC Data'!$F:$F,0,Summary!G$2),'BPC Data'!$E:$E,Summary!$D513,'BPC Data'!$B:$B,Summary!$C513)</f>
        <v>0</v>
      </c>
      <c r="H513" s="18">
        <f ca="1">SUMIFS(OFFSET('BPC Data'!$F:$F,0,Summary!H$2),'BPC Data'!$E:$E,Summary!$D513,'BPC Data'!$B:$B,Summary!$C513)</f>
        <v>0</v>
      </c>
      <c r="I513" s="17">
        <f ca="1">SUMIFS(OFFSET('BPC Data'!$F:$F,0,Summary!I$2),'BPC Data'!$E:$E,Summary!$D513,'BPC Data'!$B:$B,Summary!$C513)</f>
        <v>0</v>
      </c>
      <c r="J513" s="18">
        <f ca="1">SUMIFS(OFFSET('BPC Data'!$F:$F,0,Summary!J$2),'BPC Data'!$E:$E,Summary!$D513,'BPC Data'!$B:$B,Summary!$C513)</f>
        <v>0</v>
      </c>
      <c r="K513" s="17">
        <f ca="1">SUMIFS(OFFSET('BPC Data'!$F:$F,0,Summary!K$2),'BPC Data'!$E:$E,Summary!$D513,'BPC Data'!$B:$B,Summary!$C513)</f>
        <v>0</v>
      </c>
      <c r="L513" s="18">
        <f ca="1">SUMIFS(OFFSET('BPC Data'!$F:$F,0,Summary!L$2),'BPC Data'!$E:$E,Summary!$D513,'BPC Data'!$B:$B,Summary!$C513)</f>
        <v>0</v>
      </c>
      <c r="M513" s="17">
        <f ca="1">SUMIFS(OFFSET('BPC Data'!$F:$F,0,Summary!M$2),'BPC Data'!$E:$E,Summary!$D513,'BPC Data'!$B:$B,Summary!$C513)</f>
        <v>0</v>
      </c>
      <c r="N513" s="18">
        <f ca="1">SUMIFS(OFFSET('BPC Data'!$F:$F,0,Summary!N$2),'BPC Data'!$E:$E,Summary!$D513,'BPC Data'!$B:$B,Summary!$C513)</f>
        <v>0</v>
      </c>
      <c r="O513" s="17">
        <f ca="1">SUMIFS(OFFSET('BPC Data'!$F:$F,0,Summary!O$2),'BPC Data'!$E:$E,Summary!$D513,'BPC Data'!$B:$B,Summary!$C513)</f>
        <v>0</v>
      </c>
      <c r="P513" s="18">
        <f ca="1">SUMIFS(OFFSET('BPC Data'!$F:$F,0,Summary!P$2),'BPC Data'!$E:$E,Summary!$D513,'BPC Data'!$B:$B,Summary!$C513)</f>
        <v>0</v>
      </c>
      <c r="Q513" s="17">
        <f ca="1">SUMIFS(OFFSET('BPC Data'!$F:$F,0,Summary!Q$2),'BPC Data'!$E:$E,Summary!$D513,'BPC Data'!$B:$B,Summary!$C513)</f>
        <v>0</v>
      </c>
      <c r="R513" s="18">
        <f ca="1">SUMIFS(OFFSET('BPC Data'!$F:$F,0,Summary!R$2),'BPC Data'!$E:$E,Summary!$D513,'BPC Data'!$B:$B,Summary!$C513)</f>
        <v>0</v>
      </c>
      <c r="S513" s="64">
        <f t="shared" ca="1" si="230"/>
        <v>0</v>
      </c>
      <c r="T513" s="65"/>
      <c r="U513"/>
      <c r="V513"/>
      <c r="W513"/>
      <c r="X513"/>
      <c r="Y513"/>
      <c r="Z513"/>
      <c r="AA513"/>
      <c r="AB513"/>
    </row>
    <row r="514" spans="1:28" s="15" customFormat="1" hidden="1" outlineLevel="1" x14ac:dyDescent="0.55000000000000004">
      <c r="A514" s="15">
        <f t="shared" si="251"/>
        <v>46</v>
      </c>
      <c r="B514"/>
      <c r="C514"/>
      <c r="D514" s="1" t="str">
        <f t="shared" si="231"/>
        <v>x</v>
      </c>
      <c r="E514"/>
      <c r="F514" s="22" t="s">
        <v>0</v>
      </c>
      <c r="G514" s="12" t="e">
        <f t="shared" ref="G514:M514" ca="1" si="252">G512/G513</f>
        <v>#DIV/0!</v>
      </c>
      <c r="H514" s="4" t="e">
        <f t="shared" ca="1" si="252"/>
        <v>#DIV/0!</v>
      </c>
      <c r="I514" s="12" t="e">
        <f t="shared" ca="1" si="252"/>
        <v>#DIV/0!</v>
      </c>
      <c r="J514" s="4" t="e">
        <f t="shared" ca="1" si="252"/>
        <v>#DIV/0!</v>
      </c>
      <c r="K514" s="12" t="e">
        <f t="shared" ca="1" si="252"/>
        <v>#DIV/0!</v>
      </c>
      <c r="L514" s="4" t="e">
        <f t="shared" ca="1" si="252"/>
        <v>#DIV/0!</v>
      </c>
      <c r="M514" s="12" t="e">
        <f t="shared" ca="1" si="252"/>
        <v>#DIV/0!</v>
      </c>
      <c r="N514" s="4" t="e">
        <f t="shared" ref="N514:O514" ca="1" si="253">N512/N513</f>
        <v>#DIV/0!</v>
      </c>
      <c r="O514" s="12" t="e">
        <f t="shared" ca="1" si="253"/>
        <v>#DIV/0!</v>
      </c>
      <c r="P514" s="4" t="e">
        <f t="shared" ref="P514:Q514" ca="1" si="254">P512/P513</f>
        <v>#DIV/0!</v>
      </c>
      <c r="Q514" s="12" t="e">
        <f t="shared" ca="1" si="254"/>
        <v>#DIV/0!</v>
      </c>
      <c r="R514" s="4" t="e">
        <f t="shared" ref="R514" ca="1" si="255">R512/R513</f>
        <v>#DIV/0!</v>
      </c>
      <c r="S514" s="64" t="e">
        <f t="shared" ca="1" si="230"/>
        <v>#DIV/0!</v>
      </c>
      <c r="T514" s="65"/>
      <c r="U514"/>
      <c r="V514"/>
      <c r="W514"/>
      <c r="X514"/>
      <c r="Y514"/>
      <c r="Z514"/>
      <c r="AA514"/>
      <c r="AB514"/>
    </row>
    <row r="515" spans="1:28" s="15" customFormat="1" hidden="1" outlineLevel="1" x14ac:dyDescent="0.55000000000000004">
      <c r="A515" s="15">
        <f>IF(AND(D515&lt;&gt;"",C515=""),A514+1,A514)</f>
        <v>47</v>
      </c>
      <c r="B515" s="5"/>
      <c r="C515" s="5"/>
      <c r="D515" s="5" t="str">
        <f t="shared" si="231"/>
        <v>x</v>
      </c>
      <c r="E515" s="5"/>
      <c r="F515" s="21">
        <f>INDEX(PropertyList!$D:$D,MATCH(Summary!$A515,PropertyList!$C:$C,0))</f>
        <v>0</v>
      </c>
      <c r="G515" s="11"/>
      <c r="H515" s="5"/>
      <c r="I515" s="11"/>
      <c r="J515" s="5"/>
      <c r="K515" s="11"/>
      <c r="L515" s="5"/>
      <c r="M515" s="11"/>
      <c r="N515" s="5"/>
      <c r="O515" s="11"/>
      <c r="P515" s="5"/>
      <c r="Q515" s="11"/>
      <c r="R515" s="5"/>
      <c r="S515" s="64">
        <f t="shared" si="230"/>
        <v>0</v>
      </c>
      <c r="T515" s="65"/>
      <c r="U515"/>
      <c r="V515"/>
      <c r="W515"/>
      <c r="X515"/>
      <c r="Y515"/>
      <c r="Z515"/>
      <c r="AA515"/>
      <c r="AB515"/>
    </row>
    <row r="516" spans="1:28" s="15" customFormat="1" hidden="1" outlineLevel="1" x14ac:dyDescent="0.55000000000000004">
      <c r="A516" s="15">
        <f>IF(AND(F516&lt;&gt;"",D516=""),A515+1,A515)</f>
        <v>47</v>
      </c>
      <c r="C516">
        <f>$F515</f>
        <v>0</v>
      </c>
      <c r="D516" s="3" t="str">
        <f t="shared" si="231"/>
        <v>PAY_PAT_DAYS - Total Payor Patient Days</v>
      </c>
      <c r="F516" s="22" t="str">
        <f>_xll.EVDES(D516)</f>
        <v>#Error, no current connection.</v>
      </c>
      <c r="G516" s="17">
        <f ca="1">SUMIFS(OFFSET('BPC Data'!$F:$F,0,Summary!G$2),'BPC Data'!$E:$E,Summary!$D516,'BPC Data'!$B:$B,Summary!$C516)</f>
        <v>0</v>
      </c>
      <c r="H516" s="18">
        <f ca="1">SUMIFS(OFFSET('BPC Data'!$F:$F,0,Summary!H$2),'BPC Data'!$E:$E,Summary!$D516,'BPC Data'!$B:$B,Summary!$C516)</f>
        <v>0</v>
      </c>
      <c r="I516" s="17">
        <f ca="1">SUMIFS(OFFSET('BPC Data'!$F:$F,0,Summary!I$2),'BPC Data'!$E:$E,Summary!$D516,'BPC Data'!$B:$B,Summary!$C516)</f>
        <v>0</v>
      </c>
      <c r="J516" s="18">
        <f ca="1">SUMIFS(OFFSET('BPC Data'!$F:$F,0,Summary!J$2),'BPC Data'!$E:$E,Summary!$D516,'BPC Data'!$B:$B,Summary!$C516)</f>
        <v>0</v>
      </c>
      <c r="K516" s="17">
        <f ca="1">SUMIFS(OFFSET('BPC Data'!$F:$F,0,Summary!K$2),'BPC Data'!$E:$E,Summary!$D516,'BPC Data'!$B:$B,Summary!$C516)</f>
        <v>0</v>
      </c>
      <c r="L516" s="18">
        <f ca="1">SUMIFS(OFFSET('BPC Data'!$F:$F,0,Summary!L$2),'BPC Data'!$E:$E,Summary!$D516,'BPC Data'!$B:$B,Summary!$C516)</f>
        <v>0</v>
      </c>
      <c r="M516" s="17">
        <f ca="1">SUMIFS(OFFSET('BPC Data'!$F:$F,0,Summary!M$2),'BPC Data'!$E:$E,Summary!$D516,'BPC Data'!$B:$B,Summary!$C516)</f>
        <v>0</v>
      </c>
      <c r="N516" s="18">
        <f ca="1">SUMIFS(OFFSET('BPC Data'!$F:$F,0,Summary!N$2),'BPC Data'!$E:$E,Summary!$D516,'BPC Data'!$B:$B,Summary!$C516)</f>
        <v>0</v>
      </c>
      <c r="O516" s="17">
        <f ca="1">SUMIFS(OFFSET('BPC Data'!$F:$F,0,Summary!O$2),'BPC Data'!$E:$E,Summary!$D516,'BPC Data'!$B:$B,Summary!$C516)</f>
        <v>0</v>
      </c>
      <c r="P516" s="18">
        <f ca="1">SUMIFS(OFFSET('BPC Data'!$F:$F,0,Summary!P$2),'BPC Data'!$E:$E,Summary!$D516,'BPC Data'!$B:$B,Summary!$C516)</f>
        <v>0</v>
      </c>
      <c r="Q516" s="17">
        <f ca="1">SUMIFS(OFFSET('BPC Data'!$F:$F,0,Summary!Q$2),'BPC Data'!$E:$E,Summary!$D516,'BPC Data'!$B:$B,Summary!$C516)</f>
        <v>0</v>
      </c>
      <c r="R516" s="18">
        <f ca="1">SUMIFS(OFFSET('BPC Data'!$F:$F,0,Summary!R$2),'BPC Data'!$E:$E,Summary!$D516,'BPC Data'!$B:$B,Summary!$C516)</f>
        <v>0</v>
      </c>
      <c r="S516" s="64">
        <f t="shared" ca="1" si="230"/>
        <v>0</v>
      </c>
      <c r="T516" s="65"/>
      <c r="U516"/>
      <c r="V516"/>
      <c r="W516"/>
      <c r="X516"/>
      <c r="Y516"/>
      <c r="Z516"/>
      <c r="AA516"/>
      <c r="AB516"/>
    </row>
    <row r="517" spans="1:28" s="15" customFormat="1" hidden="1" outlineLevel="1" x14ac:dyDescent="0.55000000000000004">
      <c r="A517" s="15">
        <f t="shared" ref="A517:A525" si="256">IF(AND(F517&lt;&gt;"",D517=""),A516+1,A516)</f>
        <v>47</v>
      </c>
      <c r="C517">
        <f>$F515</f>
        <v>0</v>
      </c>
      <c r="D517" s="3" t="str">
        <f t="shared" si="231"/>
        <v>A_BEDS_TOTAL - Total Available Beds</v>
      </c>
      <c r="F517" s="22" t="str">
        <f>_xll.EVDES(D517)</f>
        <v>#Error, no current connection.</v>
      </c>
      <c r="G517" s="17">
        <f ca="1">SUMIFS(OFFSET('BPC Data'!$F:$F,0,Summary!G$2),'BPC Data'!$E:$E,Summary!$D517,'BPC Data'!$B:$B,Summary!$C517)</f>
        <v>0</v>
      </c>
      <c r="H517" s="18">
        <f ca="1">SUMIFS(OFFSET('BPC Data'!$F:$F,0,Summary!H$2),'BPC Data'!$E:$E,Summary!$D517,'BPC Data'!$B:$B,Summary!$C517)</f>
        <v>0</v>
      </c>
      <c r="I517" s="17">
        <f ca="1">SUMIFS(OFFSET('BPC Data'!$F:$F,0,Summary!I$2),'BPC Data'!$E:$E,Summary!$D517,'BPC Data'!$B:$B,Summary!$C517)</f>
        <v>0</v>
      </c>
      <c r="J517" s="18">
        <f ca="1">SUMIFS(OFFSET('BPC Data'!$F:$F,0,Summary!J$2),'BPC Data'!$E:$E,Summary!$D517,'BPC Data'!$B:$B,Summary!$C517)</f>
        <v>0</v>
      </c>
      <c r="K517" s="17">
        <f ca="1">SUMIFS(OFFSET('BPC Data'!$F:$F,0,Summary!K$2),'BPC Data'!$E:$E,Summary!$D517,'BPC Data'!$B:$B,Summary!$C517)</f>
        <v>0</v>
      </c>
      <c r="L517" s="18">
        <f ca="1">SUMIFS(OFFSET('BPC Data'!$F:$F,0,Summary!L$2),'BPC Data'!$E:$E,Summary!$D517,'BPC Data'!$B:$B,Summary!$C517)</f>
        <v>0</v>
      </c>
      <c r="M517" s="17">
        <f ca="1">SUMIFS(OFFSET('BPC Data'!$F:$F,0,Summary!M$2),'BPC Data'!$E:$E,Summary!$D517,'BPC Data'!$B:$B,Summary!$C517)</f>
        <v>0</v>
      </c>
      <c r="N517" s="18">
        <f ca="1">SUMIFS(OFFSET('BPC Data'!$F:$F,0,Summary!N$2),'BPC Data'!$E:$E,Summary!$D517,'BPC Data'!$B:$B,Summary!$C517)</f>
        <v>0</v>
      </c>
      <c r="O517" s="17">
        <f ca="1">SUMIFS(OFFSET('BPC Data'!$F:$F,0,Summary!O$2),'BPC Data'!$E:$E,Summary!$D517,'BPC Data'!$B:$B,Summary!$C517)</f>
        <v>0</v>
      </c>
      <c r="P517" s="18">
        <f ca="1">SUMIFS(OFFSET('BPC Data'!$F:$F,0,Summary!P$2),'BPC Data'!$E:$E,Summary!$D517,'BPC Data'!$B:$B,Summary!$C517)</f>
        <v>0</v>
      </c>
      <c r="Q517" s="17">
        <f ca="1">SUMIFS(OFFSET('BPC Data'!$F:$F,0,Summary!Q$2),'BPC Data'!$E:$E,Summary!$D517,'BPC Data'!$B:$B,Summary!$C517)</f>
        <v>0</v>
      </c>
      <c r="R517" s="18">
        <f ca="1">SUMIFS(OFFSET('BPC Data'!$F:$F,0,Summary!R$2),'BPC Data'!$E:$E,Summary!$D517,'BPC Data'!$B:$B,Summary!$C517)</f>
        <v>0</v>
      </c>
      <c r="S517" s="64">
        <f t="shared" ca="1" si="230"/>
        <v>0</v>
      </c>
      <c r="T517" s="65"/>
      <c r="U517"/>
      <c r="V517"/>
      <c r="W517"/>
      <c r="X517"/>
      <c r="Y517"/>
      <c r="Z517"/>
      <c r="AA517"/>
      <c r="AB517"/>
    </row>
    <row r="518" spans="1:28" s="15" customFormat="1" hidden="1" outlineLevel="1" x14ac:dyDescent="0.55000000000000004">
      <c r="A518" s="15">
        <f t="shared" si="256"/>
        <v>47</v>
      </c>
      <c r="B518"/>
      <c r="C518">
        <f>$F515</f>
        <v>0</v>
      </c>
      <c r="D518" s="3" t="str">
        <f t="shared" si="231"/>
        <v>T_REVENUES - Total Tenant Revenues</v>
      </c>
      <c r="E518"/>
      <c r="F518" s="22" t="str">
        <f>_xll.EVDES(D518)</f>
        <v>#Error, no current connection.</v>
      </c>
      <c r="G518" s="17">
        <f ca="1">SUMIFS(OFFSET('BPC Data'!$F:$F,0,Summary!G$2),'BPC Data'!$E:$E,Summary!$D518,'BPC Data'!$B:$B,Summary!$C518)</f>
        <v>0</v>
      </c>
      <c r="H518" s="18">
        <f ca="1">SUMIFS(OFFSET('BPC Data'!$F:$F,0,Summary!H$2),'BPC Data'!$E:$E,Summary!$D518,'BPC Data'!$B:$B,Summary!$C518)</f>
        <v>0</v>
      </c>
      <c r="I518" s="17">
        <f ca="1">SUMIFS(OFFSET('BPC Data'!$F:$F,0,Summary!I$2),'BPC Data'!$E:$E,Summary!$D518,'BPC Data'!$B:$B,Summary!$C518)</f>
        <v>0</v>
      </c>
      <c r="J518" s="18">
        <f ca="1">SUMIFS(OFFSET('BPC Data'!$F:$F,0,Summary!J$2),'BPC Data'!$E:$E,Summary!$D518,'BPC Data'!$B:$B,Summary!$C518)</f>
        <v>0</v>
      </c>
      <c r="K518" s="17">
        <f ca="1">SUMIFS(OFFSET('BPC Data'!$F:$F,0,Summary!K$2),'BPC Data'!$E:$E,Summary!$D518,'BPC Data'!$B:$B,Summary!$C518)</f>
        <v>0</v>
      </c>
      <c r="L518" s="18">
        <f ca="1">SUMIFS(OFFSET('BPC Data'!$F:$F,0,Summary!L$2),'BPC Data'!$E:$E,Summary!$D518,'BPC Data'!$B:$B,Summary!$C518)</f>
        <v>0</v>
      </c>
      <c r="M518" s="17">
        <f ca="1">SUMIFS(OFFSET('BPC Data'!$F:$F,0,Summary!M$2),'BPC Data'!$E:$E,Summary!$D518,'BPC Data'!$B:$B,Summary!$C518)</f>
        <v>0</v>
      </c>
      <c r="N518" s="18">
        <f ca="1">SUMIFS(OFFSET('BPC Data'!$F:$F,0,Summary!N$2),'BPC Data'!$E:$E,Summary!$D518,'BPC Data'!$B:$B,Summary!$C518)</f>
        <v>0</v>
      </c>
      <c r="O518" s="17">
        <f ca="1">SUMIFS(OFFSET('BPC Data'!$F:$F,0,Summary!O$2),'BPC Data'!$E:$E,Summary!$D518,'BPC Data'!$B:$B,Summary!$C518)</f>
        <v>0</v>
      </c>
      <c r="P518" s="18">
        <f ca="1">SUMIFS(OFFSET('BPC Data'!$F:$F,0,Summary!P$2),'BPC Data'!$E:$E,Summary!$D518,'BPC Data'!$B:$B,Summary!$C518)</f>
        <v>0</v>
      </c>
      <c r="Q518" s="17">
        <f ca="1">SUMIFS(OFFSET('BPC Data'!$F:$F,0,Summary!Q$2),'BPC Data'!$E:$E,Summary!$D518,'BPC Data'!$B:$B,Summary!$C518)</f>
        <v>0</v>
      </c>
      <c r="R518" s="18">
        <f ca="1">SUMIFS(OFFSET('BPC Data'!$F:$F,0,Summary!R$2),'BPC Data'!$E:$E,Summary!$D518,'BPC Data'!$B:$B,Summary!$C518)</f>
        <v>0</v>
      </c>
      <c r="S518" s="64">
        <f t="shared" ca="1" si="230"/>
        <v>0</v>
      </c>
      <c r="T518" s="65"/>
      <c r="U518"/>
      <c r="V518"/>
      <c r="W518"/>
      <c r="X518"/>
      <c r="Y518"/>
      <c r="Z518"/>
      <c r="AA518"/>
      <c r="AB518"/>
    </row>
    <row r="519" spans="1:28" s="15" customFormat="1" hidden="1" outlineLevel="1" x14ac:dyDescent="0.55000000000000004">
      <c r="A519" s="15">
        <f t="shared" si="256"/>
        <v>47</v>
      </c>
      <c r="B519"/>
      <c r="C519">
        <f>$F515</f>
        <v>0</v>
      </c>
      <c r="D519" s="3" t="str">
        <f t="shared" si="231"/>
        <v>T_OPEX - Tenant Operating Expenses</v>
      </c>
      <c r="E519"/>
      <c r="F519" s="22" t="str">
        <f>_xll.EVDES(D519)</f>
        <v>#Error, no current connection.</v>
      </c>
      <c r="G519" s="17">
        <f ca="1">SUMIFS(OFFSET('BPC Data'!$F:$F,0,Summary!G$2),'BPC Data'!$E:$E,Summary!$D519,'BPC Data'!$B:$B,Summary!$C519)</f>
        <v>0</v>
      </c>
      <c r="H519" s="18">
        <f ca="1">SUMIFS(OFFSET('BPC Data'!$F:$F,0,Summary!H$2),'BPC Data'!$E:$E,Summary!$D519,'BPC Data'!$B:$B,Summary!$C519)</f>
        <v>0</v>
      </c>
      <c r="I519" s="17">
        <f ca="1">SUMIFS(OFFSET('BPC Data'!$F:$F,0,Summary!I$2),'BPC Data'!$E:$E,Summary!$D519,'BPC Data'!$B:$B,Summary!$C519)</f>
        <v>0</v>
      </c>
      <c r="J519" s="18">
        <f ca="1">SUMIFS(OFFSET('BPC Data'!$F:$F,0,Summary!J$2),'BPC Data'!$E:$E,Summary!$D519,'BPC Data'!$B:$B,Summary!$C519)</f>
        <v>0</v>
      </c>
      <c r="K519" s="17">
        <f ca="1">SUMIFS(OFFSET('BPC Data'!$F:$F,0,Summary!K$2),'BPC Data'!$E:$E,Summary!$D519,'BPC Data'!$B:$B,Summary!$C519)</f>
        <v>0</v>
      </c>
      <c r="L519" s="18">
        <f ca="1">SUMIFS(OFFSET('BPC Data'!$F:$F,0,Summary!L$2),'BPC Data'!$E:$E,Summary!$D519,'BPC Data'!$B:$B,Summary!$C519)</f>
        <v>0</v>
      </c>
      <c r="M519" s="17">
        <f ca="1">SUMIFS(OFFSET('BPC Data'!$F:$F,0,Summary!M$2),'BPC Data'!$E:$E,Summary!$D519,'BPC Data'!$B:$B,Summary!$C519)</f>
        <v>0</v>
      </c>
      <c r="N519" s="18">
        <f ca="1">SUMIFS(OFFSET('BPC Data'!$F:$F,0,Summary!N$2),'BPC Data'!$E:$E,Summary!$D519,'BPC Data'!$B:$B,Summary!$C519)</f>
        <v>0</v>
      </c>
      <c r="O519" s="17">
        <f ca="1">SUMIFS(OFFSET('BPC Data'!$F:$F,0,Summary!O$2),'BPC Data'!$E:$E,Summary!$D519,'BPC Data'!$B:$B,Summary!$C519)</f>
        <v>0</v>
      </c>
      <c r="P519" s="18">
        <f ca="1">SUMIFS(OFFSET('BPC Data'!$F:$F,0,Summary!P$2),'BPC Data'!$E:$E,Summary!$D519,'BPC Data'!$B:$B,Summary!$C519)</f>
        <v>0</v>
      </c>
      <c r="Q519" s="17">
        <f ca="1">SUMIFS(OFFSET('BPC Data'!$F:$F,0,Summary!Q$2),'BPC Data'!$E:$E,Summary!$D519,'BPC Data'!$B:$B,Summary!$C519)</f>
        <v>0</v>
      </c>
      <c r="R519" s="18">
        <f ca="1">SUMIFS(OFFSET('BPC Data'!$F:$F,0,Summary!R$2),'BPC Data'!$E:$E,Summary!$D519,'BPC Data'!$B:$B,Summary!$C519)</f>
        <v>0</v>
      </c>
      <c r="S519" s="64">
        <f t="shared" ca="1" si="230"/>
        <v>0</v>
      </c>
      <c r="T519" s="65"/>
      <c r="U519"/>
      <c r="V519"/>
      <c r="W519"/>
      <c r="X519"/>
      <c r="Y519"/>
      <c r="Z519"/>
      <c r="AA519"/>
      <c r="AB519"/>
    </row>
    <row r="520" spans="1:28" s="15" customFormat="1" hidden="1" outlineLevel="1" x14ac:dyDescent="0.55000000000000004">
      <c r="A520" s="15">
        <f t="shared" si="256"/>
        <v>47</v>
      </c>
      <c r="B520"/>
      <c r="C520">
        <f>$F515</f>
        <v>0</v>
      </c>
      <c r="D520" s="3" t="str">
        <f t="shared" si="231"/>
        <v>T_BAD_DEBT - Tenant Bad Debt Expense</v>
      </c>
      <c r="E520"/>
      <c r="F520" s="22" t="str">
        <f>_xll.EVDES(D520)</f>
        <v>#Error, no current connection.</v>
      </c>
      <c r="G520" s="17">
        <f ca="1">SUMIFS(OFFSET('BPC Data'!$F:$F,0,Summary!G$2),'BPC Data'!$E:$E,Summary!$D520,'BPC Data'!$B:$B,Summary!$C520)</f>
        <v>0</v>
      </c>
      <c r="H520" s="18">
        <f ca="1">SUMIFS(OFFSET('BPC Data'!$F:$F,0,Summary!H$2),'BPC Data'!$E:$E,Summary!$D520,'BPC Data'!$B:$B,Summary!$C520)</f>
        <v>0</v>
      </c>
      <c r="I520" s="17">
        <f ca="1">SUMIFS(OFFSET('BPC Data'!$F:$F,0,Summary!I$2),'BPC Data'!$E:$E,Summary!$D520,'BPC Data'!$B:$B,Summary!$C520)</f>
        <v>0</v>
      </c>
      <c r="J520" s="18">
        <f ca="1">SUMIFS(OFFSET('BPC Data'!$F:$F,0,Summary!J$2),'BPC Data'!$E:$E,Summary!$D520,'BPC Data'!$B:$B,Summary!$C520)</f>
        <v>0</v>
      </c>
      <c r="K520" s="17">
        <f ca="1">SUMIFS(OFFSET('BPC Data'!$F:$F,0,Summary!K$2),'BPC Data'!$E:$E,Summary!$D520,'BPC Data'!$B:$B,Summary!$C520)</f>
        <v>0</v>
      </c>
      <c r="L520" s="18">
        <f ca="1">SUMIFS(OFFSET('BPC Data'!$F:$F,0,Summary!L$2),'BPC Data'!$E:$E,Summary!$D520,'BPC Data'!$B:$B,Summary!$C520)</f>
        <v>0</v>
      </c>
      <c r="M520" s="17">
        <f ca="1">SUMIFS(OFFSET('BPC Data'!$F:$F,0,Summary!M$2),'BPC Data'!$E:$E,Summary!$D520,'BPC Data'!$B:$B,Summary!$C520)</f>
        <v>0</v>
      </c>
      <c r="N520" s="18">
        <f ca="1">SUMIFS(OFFSET('BPC Data'!$F:$F,0,Summary!N$2),'BPC Data'!$E:$E,Summary!$D520,'BPC Data'!$B:$B,Summary!$C520)</f>
        <v>0</v>
      </c>
      <c r="O520" s="17">
        <f ca="1">SUMIFS(OFFSET('BPC Data'!$F:$F,0,Summary!O$2),'BPC Data'!$E:$E,Summary!$D520,'BPC Data'!$B:$B,Summary!$C520)</f>
        <v>0</v>
      </c>
      <c r="P520" s="18">
        <f ca="1">SUMIFS(OFFSET('BPC Data'!$F:$F,0,Summary!P$2),'BPC Data'!$E:$E,Summary!$D520,'BPC Data'!$B:$B,Summary!$C520)</f>
        <v>0</v>
      </c>
      <c r="Q520" s="17">
        <f ca="1">SUMIFS(OFFSET('BPC Data'!$F:$F,0,Summary!Q$2),'BPC Data'!$E:$E,Summary!$D520,'BPC Data'!$B:$B,Summary!$C520)</f>
        <v>0</v>
      </c>
      <c r="R520" s="18">
        <f ca="1">SUMIFS(OFFSET('BPC Data'!$F:$F,0,Summary!R$2),'BPC Data'!$E:$E,Summary!$D520,'BPC Data'!$B:$B,Summary!$C520)</f>
        <v>0</v>
      </c>
      <c r="S520" s="64">
        <f t="shared" ca="1" si="230"/>
        <v>0</v>
      </c>
      <c r="T520" s="65"/>
      <c r="U520"/>
      <c r="V520"/>
      <c r="W520"/>
      <c r="X520"/>
      <c r="Y520"/>
      <c r="Z520"/>
      <c r="AA520"/>
      <c r="AB520"/>
    </row>
    <row r="521" spans="1:28" s="15" customFormat="1" hidden="1" outlineLevel="1" x14ac:dyDescent="0.55000000000000004">
      <c r="A521" s="15">
        <f t="shared" si="256"/>
        <v>47</v>
      </c>
      <c r="B521"/>
      <c r="C521">
        <f>$F515</f>
        <v>0</v>
      </c>
      <c r="D521" s="2" t="str">
        <f t="shared" si="231"/>
        <v>T_EBITDARM - EBITDARM</v>
      </c>
      <c r="E521"/>
      <c r="F521" s="22" t="str">
        <f>_xll.EVDES(D521)</f>
        <v>#Error, no current connection.</v>
      </c>
      <c r="G521" s="17">
        <f ca="1">SUMIFS(OFFSET('BPC Data'!$F:$F,0,Summary!G$2),'BPC Data'!$E:$E,Summary!$D521,'BPC Data'!$B:$B,Summary!$C521)</f>
        <v>0</v>
      </c>
      <c r="H521" s="18">
        <f ca="1">SUMIFS(OFFSET('BPC Data'!$F:$F,0,Summary!H$2),'BPC Data'!$E:$E,Summary!$D521,'BPC Data'!$B:$B,Summary!$C521)</f>
        <v>0</v>
      </c>
      <c r="I521" s="17">
        <f ca="1">SUMIFS(OFFSET('BPC Data'!$F:$F,0,Summary!I$2),'BPC Data'!$E:$E,Summary!$D521,'BPC Data'!$B:$B,Summary!$C521)</f>
        <v>0</v>
      </c>
      <c r="J521" s="18">
        <f ca="1">SUMIFS(OFFSET('BPC Data'!$F:$F,0,Summary!J$2),'BPC Data'!$E:$E,Summary!$D521,'BPC Data'!$B:$B,Summary!$C521)</f>
        <v>0</v>
      </c>
      <c r="K521" s="17">
        <f ca="1">SUMIFS(OFFSET('BPC Data'!$F:$F,0,Summary!K$2),'BPC Data'!$E:$E,Summary!$D521,'BPC Data'!$B:$B,Summary!$C521)</f>
        <v>0</v>
      </c>
      <c r="L521" s="18">
        <f ca="1">SUMIFS(OFFSET('BPC Data'!$F:$F,0,Summary!L$2),'BPC Data'!$E:$E,Summary!$D521,'BPC Data'!$B:$B,Summary!$C521)</f>
        <v>0</v>
      </c>
      <c r="M521" s="17">
        <f ca="1">SUMIFS(OFFSET('BPC Data'!$F:$F,0,Summary!M$2),'BPC Data'!$E:$E,Summary!$D521,'BPC Data'!$B:$B,Summary!$C521)</f>
        <v>0</v>
      </c>
      <c r="N521" s="18">
        <f ca="1">SUMIFS(OFFSET('BPC Data'!$F:$F,0,Summary!N$2),'BPC Data'!$E:$E,Summary!$D521,'BPC Data'!$B:$B,Summary!$C521)</f>
        <v>0</v>
      </c>
      <c r="O521" s="17">
        <f ca="1">SUMIFS(OFFSET('BPC Data'!$F:$F,0,Summary!O$2),'BPC Data'!$E:$E,Summary!$D521,'BPC Data'!$B:$B,Summary!$C521)</f>
        <v>0</v>
      </c>
      <c r="P521" s="18">
        <f ca="1">SUMIFS(OFFSET('BPC Data'!$F:$F,0,Summary!P$2),'BPC Data'!$E:$E,Summary!$D521,'BPC Data'!$B:$B,Summary!$C521)</f>
        <v>0</v>
      </c>
      <c r="Q521" s="17">
        <f ca="1">SUMIFS(OFFSET('BPC Data'!$F:$F,0,Summary!Q$2),'BPC Data'!$E:$E,Summary!$D521,'BPC Data'!$B:$B,Summary!$C521)</f>
        <v>0</v>
      </c>
      <c r="R521" s="18">
        <f ca="1">SUMIFS(OFFSET('BPC Data'!$F:$F,0,Summary!R$2),'BPC Data'!$E:$E,Summary!$D521,'BPC Data'!$B:$B,Summary!$C521)</f>
        <v>0</v>
      </c>
      <c r="S521" s="64">
        <f t="shared" ca="1" si="230"/>
        <v>0</v>
      </c>
      <c r="T521" s="65"/>
      <c r="U521"/>
      <c r="V521"/>
      <c r="W521"/>
      <c r="X521"/>
      <c r="Y521"/>
      <c r="Z521"/>
      <c r="AA521"/>
      <c r="AB521"/>
    </row>
    <row r="522" spans="1:28" s="15" customFormat="1" hidden="1" outlineLevel="1" x14ac:dyDescent="0.55000000000000004">
      <c r="A522" s="15">
        <f t="shared" si="256"/>
        <v>47</v>
      </c>
      <c r="B522"/>
      <c r="C522">
        <f>$F515</f>
        <v>0</v>
      </c>
      <c r="D522" s="2" t="str">
        <f t="shared" si="231"/>
        <v>T_MGMT_FEE - Tenant Management Fee - Actual</v>
      </c>
      <c r="E522"/>
      <c r="F522" s="22" t="str">
        <f>_xll.EVDES(D522)</f>
        <v>#Error, no current connection.</v>
      </c>
      <c r="G522" s="17">
        <f ca="1">SUMIFS(OFFSET('BPC Data'!$F:$F,0,Summary!G$2),'BPC Data'!$E:$E,Summary!$D522,'BPC Data'!$B:$B,Summary!$C522)</f>
        <v>0</v>
      </c>
      <c r="H522" s="18">
        <f ca="1">SUMIFS(OFFSET('BPC Data'!$F:$F,0,Summary!H$2),'BPC Data'!$E:$E,Summary!$D522,'BPC Data'!$B:$B,Summary!$C522)</f>
        <v>0</v>
      </c>
      <c r="I522" s="17">
        <f ca="1">SUMIFS(OFFSET('BPC Data'!$F:$F,0,Summary!I$2),'BPC Data'!$E:$E,Summary!$D522,'BPC Data'!$B:$B,Summary!$C522)</f>
        <v>0</v>
      </c>
      <c r="J522" s="18">
        <f ca="1">SUMIFS(OFFSET('BPC Data'!$F:$F,0,Summary!J$2),'BPC Data'!$E:$E,Summary!$D522,'BPC Data'!$B:$B,Summary!$C522)</f>
        <v>0</v>
      </c>
      <c r="K522" s="17">
        <f ca="1">SUMIFS(OFFSET('BPC Data'!$F:$F,0,Summary!K$2),'BPC Data'!$E:$E,Summary!$D522,'BPC Data'!$B:$B,Summary!$C522)</f>
        <v>0</v>
      </c>
      <c r="L522" s="18">
        <f ca="1">SUMIFS(OFFSET('BPC Data'!$F:$F,0,Summary!L$2),'BPC Data'!$E:$E,Summary!$D522,'BPC Data'!$B:$B,Summary!$C522)</f>
        <v>0</v>
      </c>
      <c r="M522" s="17">
        <f ca="1">SUMIFS(OFFSET('BPC Data'!$F:$F,0,Summary!M$2),'BPC Data'!$E:$E,Summary!$D522,'BPC Data'!$B:$B,Summary!$C522)</f>
        <v>0</v>
      </c>
      <c r="N522" s="18">
        <f ca="1">SUMIFS(OFFSET('BPC Data'!$F:$F,0,Summary!N$2),'BPC Data'!$E:$E,Summary!$D522,'BPC Data'!$B:$B,Summary!$C522)</f>
        <v>0</v>
      </c>
      <c r="O522" s="17">
        <f ca="1">SUMIFS(OFFSET('BPC Data'!$F:$F,0,Summary!O$2),'BPC Data'!$E:$E,Summary!$D522,'BPC Data'!$B:$B,Summary!$C522)</f>
        <v>0</v>
      </c>
      <c r="P522" s="18">
        <f ca="1">SUMIFS(OFFSET('BPC Data'!$F:$F,0,Summary!P$2),'BPC Data'!$E:$E,Summary!$D522,'BPC Data'!$B:$B,Summary!$C522)</f>
        <v>0</v>
      </c>
      <c r="Q522" s="17">
        <f ca="1">SUMIFS(OFFSET('BPC Data'!$F:$F,0,Summary!Q$2),'BPC Data'!$E:$E,Summary!$D522,'BPC Data'!$B:$B,Summary!$C522)</f>
        <v>0</v>
      </c>
      <c r="R522" s="18">
        <f ca="1">SUMIFS(OFFSET('BPC Data'!$F:$F,0,Summary!R$2),'BPC Data'!$E:$E,Summary!$D522,'BPC Data'!$B:$B,Summary!$C522)</f>
        <v>0</v>
      </c>
      <c r="S522" s="64">
        <f t="shared" ca="1" si="230"/>
        <v>0</v>
      </c>
      <c r="T522" s="65"/>
      <c r="U522"/>
      <c r="V522"/>
      <c r="W522"/>
      <c r="X522"/>
      <c r="Y522"/>
      <c r="Z522"/>
      <c r="AA522"/>
      <c r="AB522"/>
    </row>
    <row r="523" spans="1:28" s="15" customFormat="1" hidden="1" outlineLevel="1" x14ac:dyDescent="0.55000000000000004">
      <c r="A523" s="15">
        <f t="shared" si="256"/>
        <v>47</v>
      </c>
      <c r="B523"/>
      <c r="C523">
        <f>$F515</f>
        <v>0</v>
      </c>
      <c r="D523" s="1" t="str">
        <f t="shared" si="231"/>
        <v>T_EBITDAR - EBITDAR</v>
      </c>
      <c r="E523"/>
      <c r="F523" s="22" t="str">
        <f>_xll.EVDES(D523)</f>
        <v>#Error, no current connection.</v>
      </c>
      <c r="G523" s="17">
        <f ca="1">SUMIFS(OFFSET('BPC Data'!$F:$F,0,Summary!G$2),'BPC Data'!$E:$E,Summary!$D523,'BPC Data'!$B:$B,Summary!$C523)</f>
        <v>0</v>
      </c>
      <c r="H523" s="18">
        <f ca="1">SUMIFS(OFFSET('BPC Data'!$F:$F,0,Summary!H$2),'BPC Data'!$E:$E,Summary!$D523,'BPC Data'!$B:$B,Summary!$C523)</f>
        <v>0</v>
      </c>
      <c r="I523" s="17">
        <f ca="1">SUMIFS(OFFSET('BPC Data'!$F:$F,0,Summary!I$2),'BPC Data'!$E:$E,Summary!$D523,'BPC Data'!$B:$B,Summary!$C523)</f>
        <v>0</v>
      </c>
      <c r="J523" s="18">
        <f ca="1">SUMIFS(OFFSET('BPC Data'!$F:$F,0,Summary!J$2),'BPC Data'!$E:$E,Summary!$D523,'BPC Data'!$B:$B,Summary!$C523)</f>
        <v>0</v>
      </c>
      <c r="K523" s="17">
        <f ca="1">SUMIFS(OFFSET('BPC Data'!$F:$F,0,Summary!K$2),'BPC Data'!$E:$E,Summary!$D523,'BPC Data'!$B:$B,Summary!$C523)</f>
        <v>0</v>
      </c>
      <c r="L523" s="18">
        <f ca="1">SUMIFS(OFFSET('BPC Data'!$F:$F,0,Summary!L$2),'BPC Data'!$E:$E,Summary!$D523,'BPC Data'!$B:$B,Summary!$C523)</f>
        <v>0</v>
      </c>
      <c r="M523" s="17">
        <f ca="1">SUMIFS(OFFSET('BPC Data'!$F:$F,0,Summary!M$2),'BPC Data'!$E:$E,Summary!$D523,'BPC Data'!$B:$B,Summary!$C523)</f>
        <v>0</v>
      </c>
      <c r="N523" s="18">
        <f ca="1">SUMIFS(OFFSET('BPC Data'!$F:$F,0,Summary!N$2),'BPC Data'!$E:$E,Summary!$D523,'BPC Data'!$B:$B,Summary!$C523)</f>
        <v>0</v>
      </c>
      <c r="O523" s="17">
        <f ca="1">SUMIFS(OFFSET('BPC Data'!$F:$F,0,Summary!O$2),'BPC Data'!$E:$E,Summary!$D523,'BPC Data'!$B:$B,Summary!$C523)</f>
        <v>0</v>
      </c>
      <c r="P523" s="18">
        <f ca="1">SUMIFS(OFFSET('BPC Data'!$F:$F,0,Summary!P$2),'BPC Data'!$E:$E,Summary!$D523,'BPC Data'!$B:$B,Summary!$C523)</f>
        <v>0</v>
      </c>
      <c r="Q523" s="17">
        <f ca="1">SUMIFS(OFFSET('BPC Data'!$F:$F,0,Summary!Q$2),'BPC Data'!$E:$E,Summary!$D523,'BPC Data'!$B:$B,Summary!$C523)</f>
        <v>0</v>
      </c>
      <c r="R523" s="18">
        <f ca="1">SUMIFS(OFFSET('BPC Data'!$F:$F,0,Summary!R$2),'BPC Data'!$E:$E,Summary!$D523,'BPC Data'!$B:$B,Summary!$C523)</f>
        <v>0</v>
      </c>
      <c r="S523" s="64">
        <f t="shared" ca="1" si="230"/>
        <v>0</v>
      </c>
      <c r="T523" s="65"/>
      <c r="U523"/>
      <c r="V523"/>
      <c r="W523"/>
      <c r="X523"/>
      <c r="Y523"/>
      <c r="Z523"/>
      <c r="AA523"/>
      <c r="AB523"/>
    </row>
    <row r="524" spans="1:28" s="15" customFormat="1" hidden="1" outlineLevel="1" x14ac:dyDescent="0.55000000000000004">
      <c r="A524" s="15">
        <f t="shared" si="256"/>
        <v>47</v>
      </c>
      <c r="B524"/>
      <c r="C524">
        <f>$F515</f>
        <v>0</v>
      </c>
      <c r="D524" s="1" t="str">
        <f t="shared" si="231"/>
        <v>T_RENT_EXP - Tenant Rent Expense</v>
      </c>
      <c r="E524"/>
      <c r="F524" s="22" t="str">
        <f>_xll.EVDES(D524)</f>
        <v>#Error, no current connection.</v>
      </c>
      <c r="G524" s="17">
        <f ca="1">SUMIFS(OFFSET('BPC Data'!$F:$F,0,Summary!G$2),'BPC Data'!$E:$E,Summary!$D524,'BPC Data'!$B:$B,Summary!$C524)</f>
        <v>0</v>
      </c>
      <c r="H524" s="18">
        <f ca="1">SUMIFS(OFFSET('BPC Data'!$F:$F,0,Summary!H$2),'BPC Data'!$E:$E,Summary!$D524,'BPC Data'!$B:$B,Summary!$C524)</f>
        <v>0</v>
      </c>
      <c r="I524" s="17">
        <f ca="1">SUMIFS(OFFSET('BPC Data'!$F:$F,0,Summary!I$2),'BPC Data'!$E:$E,Summary!$D524,'BPC Data'!$B:$B,Summary!$C524)</f>
        <v>0</v>
      </c>
      <c r="J524" s="18">
        <f ca="1">SUMIFS(OFFSET('BPC Data'!$F:$F,0,Summary!J$2),'BPC Data'!$E:$E,Summary!$D524,'BPC Data'!$B:$B,Summary!$C524)</f>
        <v>0</v>
      </c>
      <c r="K524" s="17">
        <f ca="1">SUMIFS(OFFSET('BPC Data'!$F:$F,0,Summary!K$2),'BPC Data'!$E:$E,Summary!$D524,'BPC Data'!$B:$B,Summary!$C524)</f>
        <v>0</v>
      </c>
      <c r="L524" s="18">
        <f ca="1">SUMIFS(OFFSET('BPC Data'!$F:$F,0,Summary!L$2),'BPC Data'!$E:$E,Summary!$D524,'BPC Data'!$B:$B,Summary!$C524)</f>
        <v>0</v>
      </c>
      <c r="M524" s="17">
        <f ca="1">SUMIFS(OFFSET('BPC Data'!$F:$F,0,Summary!M$2),'BPC Data'!$E:$E,Summary!$D524,'BPC Data'!$B:$B,Summary!$C524)</f>
        <v>0</v>
      </c>
      <c r="N524" s="18">
        <f ca="1">SUMIFS(OFFSET('BPC Data'!$F:$F,0,Summary!N$2),'BPC Data'!$E:$E,Summary!$D524,'BPC Data'!$B:$B,Summary!$C524)</f>
        <v>0</v>
      </c>
      <c r="O524" s="17">
        <f ca="1">SUMIFS(OFFSET('BPC Data'!$F:$F,0,Summary!O$2),'BPC Data'!$E:$E,Summary!$D524,'BPC Data'!$B:$B,Summary!$C524)</f>
        <v>0</v>
      </c>
      <c r="P524" s="18">
        <f ca="1">SUMIFS(OFFSET('BPC Data'!$F:$F,0,Summary!P$2),'BPC Data'!$E:$E,Summary!$D524,'BPC Data'!$B:$B,Summary!$C524)</f>
        <v>0</v>
      </c>
      <c r="Q524" s="17">
        <f ca="1">SUMIFS(OFFSET('BPC Data'!$F:$F,0,Summary!Q$2),'BPC Data'!$E:$E,Summary!$D524,'BPC Data'!$B:$B,Summary!$C524)</f>
        <v>0</v>
      </c>
      <c r="R524" s="18">
        <f ca="1">SUMIFS(OFFSET('BPC Data'!$F:$F,0,Summary!R$2),'BPC Data'!$E:$E,Summary!$D524,'BPC Data'!$B:$B,Summary!$C524)</f>
        <v>0</v>
      </c>
      <c r="S524" s="64">
        <f t="shared" ca="1" si="230"/>
        <v>0</v>
      </c>
      <c r="T524" s="65"/>
      <c r="U524"/>
      <c r="V524"/>
      <c r="W524"/>
      <c r="X524"/>
      <c r="Y524"/>
      <c r="Z524"/>
      <c r="AA524"/>
      <c r="AB524"/>
    </row>
    <row r="525" spans="1:28" s="15" customFormat="1" hidden="1" outlineLevel="1" x14ac:dyDescent="0.55000000000000004">
      <c r="A525" s="15">
        <f t="shared" si="256"/>
        <v>47</v>
      </c>
      <c r="B525"/>
      <c r="C525"/>
      <c r="D525" s="1" t="str">
        <f t="shared" si="231"/>
        <v>x</v>
      </c>
      <c r="E525"/>
      <c r="F525" s="22" t="s">
        <v>0</v>
      </c>
      <c r="G525" s="12" t="e">
        <f t="shared" ref="G525:M525" ca="1" si="257">G523/G524</f>
        <v>#DIV/0!</v>
      </c>
      <c r="H525" s="4" t="e">
        <f t="shared" ca="1" si="257"/>
        <v>#DIV/0!</v>
      </c>
      <c r="I525" s="12" t="e">
        <f t="shared" ca="1" si="257"/>
        <v>#DIV/0!</v>
      </c>
      <c r="J525" s="4" t="e">
        <f t="shared" ca="1" si="257"/>
        <v>#DIV/0!</v>
      </c>
      <c r="K525" s="12" t="e">
        <f t="shared" ca="1" si="257"/>
        <v>#DIV/0!</v>
      </c>
      <c r="L525" s="4" t="e">
        <f t="shared" ca="1" si="257"/>
        <v>#DIV/0!</v>
      </c>
      <c r="M525" s="12" t="e">
        <f t="shared" ca="1" si="257"/>
        <v>#DIV/0!</v>
      </c>
      <c r="N525" s="4" t="e">
        <f t="shared" ref="N525:O525" ca="1" si="258">N523/N524</f>
        <v>#DIV/0!</v>
      </c>
      <c r="O525" s="12" t="e">
        <f t="shared" ca="1" si="258"/>
        <v>#DIV/0!</v>
      </c>
      <c r="P525" s="4" t="e">
        <f t="shared" ref="P525:Q525" ca="1" si="259">P523/P524</f>
        <v>#DIV/0!</v>
      </c>
      <c r="Q525" s="12" t="e">
        <f t="shared" ca="1" si="259"/>
        <v>#DIV/0!</v>
      </c>
      <c r="R525" s="4" t="e">
        <f t="shared" ref="R525" ca="1" si="260">R523/R524</f>
        <v>#DIV/0!</v>
      </c>
      <c r="S525" s="64" t="e">
        <f t="shared" ca="1" si="230"/>
        <v>#DIV/0!</v>
      </c>
      <c r="T525" s="65"/>
      <c r="U525"/>
      <c r="V525"/>
      <c r="W525"/>
      <c r="X525"/>
      <c r="Y525"/>
      <c r="Z525"/>
      <c r="AA525"/>
      <c r="AB525"/>
    </row>
    <row r="526" spans="1:28" s="15" customFormat="1" hidden="1" outlineLevel="1" x14ac:dyDescent="0.55000000000000004">
      <c r="A526" s="15">
        <f>IF(AND(D526&lt;&gt;"",C526=""),A525+1,A525)</f>
        <v>48</v>
      </c>
      <c r="B526" s="5"/>
      <c r="C526" s="5"/>
      <c r="D526" s="5" t="str">
        <f t="shared" si="231"/>
        <v>x</v>
      </c>
      <c r="E526" s="5"/>
      <c r="F526" s="21">
        <f>INDEX(PropertyList!$D:$D,MATCH(Summary!$A526,PropertyList!$C:$C,0))</f>
        <v>0</v>
      </c>
      <c r="G526" s="11"/>
      <c r="H526" s="5"/>
      <c r="I526" s="11"/>
      <c r="J526" s="5"/>
      <c r="K526" s="11"/>
      <c r="L526" s="5"/>
      <c r="M526" s="11"/>
      <c r="N526" s="5"/>
      <c r="O526" s="11"/>
      <c r="P526" s="5"/>
      <c r="Q526" s="11"/>
      <c r="R526" s="5"/>
      <c r="S526" s="64">
        <f t="shared" si="230"/>
        <v>0</v>
      </c>
      <c r="T526" s="65"/>
      <c r="U526"/>
      <c r="V526"/>
      <c r="W526"/>
      <c r="X526"/>
      <c r="Y526"/>
      <c r="Z526"/>
      <c r="AA526"/>
      <c r="AB526"/>
    </row>
    <row r="527" spans="1:28" s="15" customFormat="1" hidden="1" outlineLevel="1" x14ac:dyDescent="0.55000000000000004">
      <c r="A527" s="15">
        <f>IF(AND(F527&lt;&gt;"",D527=""),A526+1,A526)</f>
        <v>48</v>
      </c>
      <c r="C527">
        <f>$F526</f>
        <v>0</v>
      </c>
      <c r="D527" s="3" t="str">
        <f t="shared" si="231"/>
        <v>PAY_PAT_DAYS - Total Payor Patient Days</v>
      </c>
      <c r="F527" s="22" t="str">
        <f>_xll.EVDES(D527)</f>
        <v>#Error, no current connection.</v>
      </c>
      <c r="G527" s="17">
        <f ca="1">SUMIFS(OFFSET('BPC Data'!$F:$F,0,Summary!G$2),'BPC Data'!$E:$E,Summary!$D527,'BPC Data'!$B:$B,Summary!$C527)</f>
        <v>0</v>
      </c>
      <c r="H527" s="18">
        <f ca="1">SUMIFS(OFFSET('BPC Data'!$F:$F,0,Summary!H$2),'BPC Data'!$E:$E,Summary!$D527,'BPC Data'!$B:$B,Summary!$C527)</f>
        <v>0</v>
      </c>
      <c r="I527" s="17">
        <f ca="1">SUMIFS(OFFSET('BPC Data'!$F:$F,0,Summary!I$2),'BPC Data'!$E:$E,Summary!$D527,'BPC Data'!$B:$B,Summary!$C527)</f>
        <v>0</v>
      </c>
      <c r="J527" s="18">
        <f ca="1">SUMIFS(OFFSET('BPC Data'!$F:$F,0,Summary!J$2),'BPC Data'!$E:$E,Summary!$D527,'BPC Data'!$B:$B,Summary!$C527)</f>
        <v>0</v>
      </c>
      <c r="K527" s="17">
        <f ca="1">SUMIFS(OFFSET('BPC Data'!$F:$F,0,Summary!K$2),'BPC Data'!$E:$E,Summary!$D527,'BPC Data'!$B:$B,Summary!$C527)</f>
        <v>0</v>
      </c>
      <c r="L527" s="18">
        <f ca="1">SUMIFS(OFFSET('BPC Data'!$F:$F,0,Summary!L$2),'BPC Data'!$E:$E,Summary!$D527,'BPC Data'!$B:$B,Summary!$C527)</f>
        <v>0</v>
      </c>
      <c r="M527" s="17">
        <f ca="1">SUMIFS(OFFSET('BPC Data'!$F:$F,0,Summary!M$2),'BPC Data'!$E:$E,Summary!$D527,'BPC Data'!$B:$B,Summary!$C527)</f>
        <v>0</v>
      </c>
      <c r="N527" s="18">
        <f ca="1">SUMIFS(OFFSET('BPC Data'!$F:$F,0,Summary!N$2),'BPC Data'!$E:$E,Summary!$D527,'BPC Data'!$B:$B,Summary!$C527)</f>
        <v>0</v>
      </c>
      <c r="O527" s="17">
        <f ca="1">SUMIFS(OFFSET('BPC Data'!$F:$F,0,Summary!O$2),'BPC Data'!$E:$E,Summary!$D527,'BPC Data'!$B:$B,Summary!$C527)</f>
        <v>0</v>
      </c>
      <c r="P527" s="18">
        <f ca="1">SUMIFS(OFFSET('BPC Data'!$F:$F,0,Summary!P$2),'BPC Data'!$E:$E,Summary!$D527,'BPC Data'!$B:$B,Summary!$C527)</f>
        <v>0</v>
      </c>
      <c r="Q527" s="17">
        <f ca="1">SUMIFS(OFFSET('BPC Data'!$F:$F,0,Summary!Q$2),'BPC Data'!$E:$E,Summary!$D527,'BPC Data'!$B:$B,Summary!$C527)</f>
        <v>0</v>
      </c>
      <c r="R527" s="18">
        <f ca="1">SUMIFS(OFFSET('BPC Data'!$F:$F,0,Summary!R$2),'BPC Data'!$E:$E,Summary!$D527,'BPC Data'!$B:$B,Summary!$C527)</f>
        <v>0</v>
      </c>
      <c r="S527" s="64">
        <f t="shared" ca="1" si="230"/>
        <v>0</v>
      </c>
      <c r="T527" s="65"/>
      <c r="U527"/>
      <c r="V527"/>
      <c r="W527"/>
      <c r="X527"/>
      <c r="Y527"/>
      <c r="Z527"/>
      <c r="AA527"/>
      <c r="AB527"/>
    </row>
    <row r="528" spans="1:28" s="15" customFormat="1" hidden="1" outlineLevel="1" x14ac:dyDescent="0.55000000000000004">
      <c r="A528" s="15">
        <f t="shared" ref="A528:A536" si="261">IF(AND(F528&lt;&gt;"",D528=""),A527+1,A527)</f>
        <v>48</v>
      </c>
      <c r="C528">
        <f>$F526</f>
        <v>0</v>
      </c>
      <c r="D528" s="3" t="str">
        <f t="shared" si="231"/>
        <v>A_BEDS_TOTAL - Total Available Beds</v>
      </c>
      <c r="F528" s="22" t="str">
        <f>_xll.EVDES(D528)</f>
        <v>#Error, no current connection.</v>
      </c>
      <c r="G528" s="17">
        <f ca="1">SUMIFS(OFFSET('BPC Data'!$F:$F,0,Summary!G$2),'BPC Data'!$E:$E,Summary!$D528,'BPC Data'!$B:$B,Summary!$C528)</f>
        <v>0</v>
      </c>
      <c r="H528" s="18">
        <f ca="1">SUMIFS(OFFSET('BPC Data'!$F:$F,0,Summary!H$2),'BPC Data'!$E:$E,Summary!$D528,'BPC Data'!$B:$B,Summary!$C528)</f>
        <v>0</v>
      </c>
      <c r="I528" s="17">
        <f ca="1">SUMIFS(OFFSET('BPC Data'!$F:$F,0,Summary!I$2),'BPC Data'!$E:$E,Summary!$D528,'BPC Data'!$B:$B,Summary!$C528)</f>
        <v>0</v>
      </c>
      <c r="J528" s="18">
        <f ca="1">SUMIFS(OFFSET('BPC Data'!$F:$F,0,Summary!J$2),'BPC Data'!$E:$E,Summary!$D528,'BPC Data'!$B:$B,Summary!$C528)</f>
        <v>0</v>
      </c>
      <c r="K528" s="17">
        <f ca="1">SUMIFS(OFFSET('BPC Data'!$F:$F,0,Summary!K$2),'BPC Data'!$E:$E,Summary!$D528,'BPC Data'!$B:$B,Summary!$C528)</f>
        <v>0</v>
      </c>
      <c r="L528" s="18">
        <f ca="1">SUMIFS(OFFSET('BPC Data'!$F:$F,0,Summary!L$2),'BPC Data'!$E:$E,Summary!$D528,'BPC Data'!$B:$B,Summary!$C528)</f>
        <v>0</v>
      </c>
      <c r="M528" s="17">
        <f ca="1">SUMIFS(OFFSET('BPC Data'!$F:$F,0,Summary!M$2),'BPC Data'!$E:$E,Summary!$D528,'BPC Data'!$B:$B,Summary!$C528)</f>
        <v>0</v>
      </c>
      <c r="N528" s="18">
        <f ca="1">SUMIFS(OFFSET('BPC Data'!$F:$F,0,Summary!N$2),'BPC Data'!$E:$E,Summary!$D528,'BPC Data'!$B:$B,Summary!$C528)</f>
        <v>0</v>
      </c>
      <c r="O528" s="17">
        <f ca="1">SUMIFS(OFFSET('BPC Data'!$F:$F,0,Summary!O$2),'BPC Data'!$E:$E,Summary!$D528,'BPC Data'!$B:$B,Summary!$C528)</f>
        <v>0</v>
      </c>
      <c r="P528" s="18">
        <f ca="1">SUMIFS(OFFSET('BPC Data'!$F:$F,0,Summary!P$2),'BPC Data'!$E:$E,Summary!$D528,'BPC Data'!$B:$B,Summary!$C528)</f>
        <v>0</v>
      </c>
      <c r="Q528" s="17">
        <f ca="1">SUMIFS(OFFSET('BPC Data'!$F:$F,0,Summary!Q$2),'BPC Data'!$E:$E,Summary!$D528,'BPC Data'!$B:$B,Summary!$C528)</f>
        <v>0</v>
      </c>
      <c r="R528" s="18">
        <f ca="1">SUMIFS(OFFSET('BPC Data'!$F:$F,0,Summary!R$2),'BPC Data'!$E:$E,Summary!$D528,'BPC Data'!$B:$B,Summary!$C528)</f>
        <v>0</v>
      </c>
      <c r="S528" s="64">
        <f t="shared" ca="1" si="230"/>
        <v>0</v>
      </c>
      <c r="T528" s="65"/>
      <c r="U528"/>
      <c r="V528"/>
      <c r="W528"/>
      <c r="X528"/>
      <c r="Y528"/>
      <c r="Z528"/>
      <c r="AA528"/>
      <c r="AB528"/>
    </row>
    <row r="529" spans="1:28" s="15" customFormat="1" hidden="1" outlineLevel="1" x14ac:dyDescent="0.55000000000000004">
      <c r="A529" s="15">
        <f t="shared" si="261"/>
        <v>48</v>
      </c>
      <c r="B529"/>
      <c r="C529">
        <f>$F526</f>
        <v>0</v>
      </c>
      <c r="D529" s="3" t="str">
        <f t="shared" si="231"/>
        <v>T_REVENUES - Total Tenant Revenues</v>
      </c>
      <c r="E529"/>
      <c r="F529" s="22" t="str">
        <f>_xll.EVDES(D529)</f>
        <v>#Error, no current connection.</v>
      </c>
      <c r="G529" s="17">
        <f ca="1">SUMIFS(OFFSET('BPC Data'!$F:$F,0,Summary!G$2),'BPC Data'!$E:$E,Summary!$D529,'BPC Data'!$B:$B,Summary!$C529)</f>
        <v>0</v>
      </c>
      <c r="H529" s="18">
        <f ca="1">SUMIFS(OFFSET('BPC Data'!$F:$F,0,Summary!H$2),'BPC Data'!$E:$E,Summary!$D529,'BPC Data'!$B:$B,Summary!$C529)</f>
        <v>0</v>
      </c>
      <c r="I529" s="17">
        <f ca="1">SUMIFS(OFFSET('BPC Data'!$F:$F,0,Summary!I$2),'BPC Data'!$E:$E,Summary!$D529,'BPC Data'!$B:$B,Summary!$C529)</f>
        <v>0</v>
      </c>
      <c r="J529" s="18">
        <f ca="1">SUMIFS(OFFSET('BPC Data'!$F:$F,0,Summary!J$2),'BPC Data'!$E:$E,Summary!$D529,'BPC Data'!$B:$B,Summary!$C529)</f>
        <v>0</v>
      </c>
      <c r="K529" s="17">
        <f ca="1">SUMIFS(OFFSET('BPC Data'!$F:$F,0,Summary!K$2),'BPC Data'!$E:$E,Summary!$D529,'BPC Data'!$B:$B,Summary!$C529)</f>
        <v>0</v>
      </c>
      <c r="L529" s="18">
        <f ca="1">SUMIFS(OFFSET('BPC Data'!$F:$F,0,Summary!L$2),'BPC Data'!$E:$E,Summary!$D529,'BPC Data'!$B:$B,Summary!$C529)</f>
        <v>0</v>
      </c>
      <c r="M529" s="17">
        <f ca="1">SUMIFS(OFFSET('BPC Data'!$F:$F,0,Summary!M$2),'BPC Data'!$E:$E,Summary!$D529,'BPC Data'!$B:$B,Summary!$C529)</f>
        <v>0</v>
      </c>
      <c r="N529" s="18">
        <f ca="1">SUMIFS(OFFSET('BPC Data'!$F:$F,0,Summary!N$2),'BPC Data'!$E:$E,Summary!$D529,'BPC Data'!$B:$B,Summary!$C529)</f>
        <v>0</v>
      </c>
      <c r="O529" s="17">
        <f ca="1">SUMIFS(OFFSET('BPC Data'!$F:$F,0,Summary!O$2),'BPC Data'!$E:$E,Summary!$D529,'BPC Data'!$B:$B,Summary!$C529)</f>
        <v>0</v>
      </c>
      <c r="P529" s="18">
        <f ca="1">SUMIFS(OFFSET('BPC Data'!$F:$F,0,Summary!P$2),'BPC Data'!$E:$E,Summary!$D529,'BPC Data'!$B:$B,Summary!$C529)</f>
        <v>0</v>
      </c>
      <c r="Q529" s="17">
        <f ca="1">SUMIFS(OFFSET('BPC Data'!$F:$F,0,Summary!Q$2),'BPC Data'!$E:$E,Summary!$D529,'BPC Data'!$B:$B,Summary!$C529)</f>
        <v>0</v>
      </c>
      <c r="R529" s="18">
        <f ca="1">SUMIFS(OFFSET('BPC Data'!$F:$F,0,Summary!R$2),'BPC Data'!$E:$E,Summary!$D529,'BPC Data'!$B:$B,Summary!$C529)</f>
        <v>0</v>
      </c>
      <c r="S529" s="64">
        <f t="shared" ca="1" si="230"/>
        <v>0</v>
      </c>
      <c r="T529" s="65"/>
      <c r="U529"/>
      <c r="V529"/>
      <c r="W529"/>
      <c r="X529"/>
      <c r="Y529"/>
      <c r="Z529"/>
      <c r="AA529"/>
      <c r="AB529"/>
    </row>
    <row r="530" spans="1:28" s="15" customFormat="1" hidden="1" outlineLevel="1" x14ac:dyDescent="0.55000000000000004">
      <c r="A530" s="15">
        <f t="shared" si="261"/>
        <v>48</v>
      </c>
      <c r="B530"/>
      <c r="C530">
        <f>$F526</f>
        <v>0</v>
      </c>
      <c r="D530" s="3" t="str">
        <f t="shared" si="231"/>
        <v>T_OPEX - Tenant Operating Expenses</v>
      </c>
      <c r="E530"/>
      <c r="F530" s="22" t="str">
        <f>_xll.EVDES(D530)</f>
        <v>#Error, no current connection.</v>
      </c>
      <c r="G530" s="17">
        <f ca="1">SUMIFS(OFFSET('BPC Data'!$F:$F,0,Summary!G$2),'BPC Data'!$E:$E,Summary!$D530,'BPC Data'!$B:$B,Summary!$C530)</f>
        <v>0</v>
      </c>
      <c r="H530" s="18">
        <f ca="1">SUMIFS(OFFSET('BPC Data'!$F:$F,0,Summary!H$2),'BPC Data'!$E:$E,Summary!$D530,'BPC Data'!$B:$B,Summary!$C530)</f>
        <v>0</v>
      </c>
      <c r="I530" s="17">
        <f ca="1">SUMIFS(OFFSET('BPC Data'!$F:$F,0,Summary!I$2),'BPC Data'!$E:$E,Summary!$D530,'BPC Data'!$B:$B,Summary!$C530)</f>
        <v>0</v>
      </c>
      <c r="J530" s="18">
        <f ca="1">SUMIFS(OFFSET('BPC Data'!$F:$F,0,Summary!J$2),'BPC Data'!$E:$E,Summary!$D530,'BPC Data'!$B:$B,Summary!$C530)</f>
        <v>0</v>
      </c>
      <c r="K530" s="17">
        <f ca="1">SUMIFS(OFFSET('BPC Data'!$F:$F,0,Summary!K$2),'BPC Data'!$E:$E,Summary!$D530,'BPC Data'!$B:$B,Summary!$C530)</f>
        <v>0</v>
      </c>
      <c r="L530" s="18">
        <f ca="1">SUMIFS(OFFSET('BPC Data'!$F:$F,0,Summary!L$2),'BPC Data'!$E:$E,Summary!$D530,'BPC Data'!$B:$B,Summary!$C530)</f>
        <v>0</v>
      </c>
      <c r="M530" s="17">
        <f ca="1">SUMIFS(OFFSET('BPC Data'!$F:$F,0,Summary!M$2),'BPC Data'!$E:$E,Summary!$D530,'BPC Data'!$B:$B,Summary!$C530)</f>
        <v>0</v>
      </c>
      <c r="N530" s="18">
        <f ca="1">SUMIFS(OFFSET('BPC Data'!$F:$F,0,Summary!N$2),'BPC Data'!$E:$E,Summary!$D530,'BPC Data'!$B:$B,Summary!$C530)</f>
        <v>0</v>
      </c>
      <c r="O530" s="17">
        <f ca="1">SUMIFS(OFFSET('BPC Data'!$F:$F,0,Summary!O$2),'BPC Data'!$E:$E,Summary!$D530,'BPC Data'!$B:$B,Summary!$C530)</f>
        <v>0</v>
      </c>
      <c r="P530" s="18">
        <f ca="1">SUMIFS(OFFSET('BPC Data'!$F:$F,0,Summary!P$2),'BPC Data'!$E:$E,Summary!$D530,'BPC Data'!$B:$B,Summary!$C530)</f>
        <v>0</v>
      </c>
      <c r="Q530" s="17">
        <f ca="1">SUMIFS(OFFSET('BPC Data'!$F:$F,0,Summary!Q$2),'BPC Data'!$E:$E,Summary!$D530,'BPC Data'!$B:$B,Summary!$C530)</f>
        <v>0</v>
      </c>
      <c r="R530" s="18">
        <f ca="1">SUMIFS(OFFSET('BPC Data'!$F:$F,0,Summary!R$2),'BPC Data'!$E:$E,Summary!$D530,'BPC Data'!$B:$B,Summary!$C530)</f>
        <v>0</v>
      </c>
      <c r="S530" s="64">
        <f t="shared" ca="1" si="230"/>
        <v>0</v>
      </c>
      <c r="T530" s="65"/>
      <c r="U530"/>
      <c r="V530"/>
      <c r="W530"/>
      <c r="X530"/>
      <c r="Y530"/>
      <c r="Z530"/>
      <c r="AA530"/>
      <c r="AB530"/>
    </row>
    <row r="531" spans="1:28" s="15" customFormat="1" hidden="1" outlineLevel="1" x14ac:dyDescent="0.55000000000000004">
      <c r="A531" s="15">
        <f t="shared" si="261"/>
        <v>48</v>
      </c>
      <c r="B531"/>
      <c r="C531">
        <f>$F526</f>
        <v>0</v>
      </c>
      <c r="D531" s="3" t="str">
        <f t="shared" si="231"/>
        <v>T_BAD_DEBT - Tenant Bad Debt Expense</v>
      </c>
      <c r="E531"/>
      <c r="F531" s="22" t="str">
        <f>_xll.EVDES(D531)</f>
        <v>#Error, no current connection.</v>
      </c>
      <c r="G531" s="17">
        <f ca="1">SUMIFS(OFFSET('BPC Data'!$F:$F,0,Summary!G$2),'BPC Data'!$E:$E,Summary!$D531,'BPC Data'!$B:$B,Summary!$C531)</f>
        <v>0</v>
      </c>
      <c r="H531" s="18">
        <f ca="1">SUMIFS(OFFSET('BPC Data'!$F:$F,0,Summary!H$2),'BPC Data'!$E:$E,Summary!$D531,'BPC Data'!$B:$B,Summary!$C531)</f>
        <v>0</v>
      </c>
      <c r="I531" s="17">
        <f ca="1">SUMIFS(OFFSET('BPC Data'!$F:$F,0,Summary!I$2),'BPC Data'!$E:$E,Summary!$D531,'BPC Data'!$B:$B,Summary!$C531)</f>
        <v>0</v>
      </c>
      <c r="J531" s="18">
        <f ca="1">SUMIFS(OFFSET('BPC Data'!$F:$F,0,Summary!J$2),'BPC Data'!$E:$E,Summary!$D531,'BPC Data'!$B:$B,Summary!$C531)</f>
        <v>0</v>
      </c>
      <c r="K531" s="17">
        <f ca="1">SUMIFS(OFFSET('BPC Data'!$F:$F,0,Summary!K$2),'BPC Data'!$E:$E,Summary!$D531,'BPC Data'!$B:$B,Summary!$C531)</f>
        <v>0</v>
      </c>
      <c r="L531" s="18">
        <f ca="1">SUMIFS(OFFSET('BPC Data'!$F:$F,0,Summary!L$2),'BPC Data'!$E:$E,Summary!$D531,'BPC Data'!$B:$B,Summary!$C531)</f>
        <v>0</v>
      </c>
      <c r="M531" s="17">
        <f ca="1">SUMIFS(OFFSET('BPC Data'!$F:$F,0,Summary!M$2),'BPC Data'!$E:$E,Summary!$D531,'BPC Data'!$B:$B,Summary!$C531)</f>
        <v>0</v>
      </c>
      <c r="N531" s="18">
        <f ca="1">SUMIFS(OFFSET('BPC Data'!$F:$F,0,Summary!N$2),'BPC Data'!$E:$E,Summary!$D531,'BPC Data'!$B:$B,Summary!$C531)</f>
        <v>0</v>
      </c>
      <c r="O531" s="17">
        <f ca="1">SUMIFS(OFFSET('BPC Data'!$F:$F,0,Summary!O$2),'BPC Data'!$E:$E,Summary!$D531,'BPC Data'!$B:$B,Summary!$C531)</f>
        <v>0</v>
      </c>
      <c r="P531" s="18">
        <f ca="1">SUMIFS(OFFSET('BPC Data'!$F:$F,0,Summary!P$2),'BPC Data'!$E:$E,Summary!$D531,'BPC Data'!$B:$B,Summary!$C531)</f>
        <v>0</v>
      </c>
      <c r="Q531" s="17">
        <f ca="1">SUMIFS(OFFSET('BPC Data'!$F:$F,0,Summary!Q$2),'BPC Data'!$E:$E,Summary!$D531,'BPC Data'!$B:$B,Summary!$C531)</f>
        <v>0</v>
      </c>
      <c r="R531" s="18">
        <f ca="1">SUMIFS(OFFSET('BPC Data'!$F:$F,0,Summary!R$2),'BPC Data'!$E:$E,Summary!$D531,'BPC Data'!$B:$B,Summary!$C531)</f>
        <v>0</v>
      </c>
      <c r="S531" s="64">
        <f t="shared" ca="1" si="230"/>
        <v>0</v>
      </c>
      <c r="T531" s="65"/>
      <c r="U531"/>
      <c r="V531"/>
      <c r="W531"/>
      <c r="X531"/>
      <c r="Y531"/>
      <c r="Z531"/>
      <c r="AA531"/>
      <c r="AB531"/>
    </row>
    <row r="532" spans="1:28" s="15" customFormat="1" hidden="1" outlineLevel="1" x14ac:dyDescent="0.55000000000000004">
      <c r="A532" s="15">
        <f t="shared" si="261"/>
        <v>48</v>
      </c>
      <c r="B532"/>
      <c r="C532">
        <f>$F526</f>
        <v>0</v>
      </c>
      <c r="D532" s="2" t="str">
        <f t="shared" si="231"/>
        <v>T_EBITDARM - EBITDARM</v>
      </c>
      <c r="E532"/>
      <c r="F532" s="22" t="str">
        <f>_xll.EVDES(D532)</f>
        <v>#Error, no current connection.</v>
      </c>
      <c r="G532" s="17">
        <f ca="1">SUMIFS(OFFSET('BPC Data'!$F:$F,0,Summary!G$2),'BPC Data'!$E:$E,Summary!$D532,'BPC Data'!$B:$B,Summary!$C532)</f>
        <v>0</v>
      </c>
      <c r="H532" s="18">
        <f ca="1">SUMIFS(OFFSET('BPC Data'!$F:$F,0,Summary!H$2),'BPC Data'!$E:$E,Summary!$D532,'BPC Data'!$B:$B,Summary!$C532)</f>
        <v>0</v>
      </c>
      <c r="I532" s="17">
        <f ca="1">SUMIFS(OFFSET('BPC Data'!$F:$F,0,Summary!I$2),'BPC Data'!$E:$E,Summary!$D532,'BPC Data'!$B:$B,Summary!$C532)</f>
        <v>0</v>
      </c>
      <c r="J532" s="18">
        <f ca="1">SUMIFS(OFFSET('BPC Data'!$F:$F,0,Summary!J$2),'BPC Data'!$E:$E,Summary!$D532,'BPC Data'!$B:$B,Summary!$C532)</f>
        <v>0</v>
      </c>
      <c r="K532" s="17">
        <f ca="1">SUMIFS(OFFSET('BPC Data'!$F:$F,0,Summary!K$2),'BPC Data'!$E:$E,Summary!$D532,'BPC Data'!$B:$B,Summary!$C532)</f>
        <v>0</v>
      </c>
      <c r="L532" s="18">
        <f ca="1">SUMIFS(OFFSET('BPC Data'!$F:$F,0,Summary!L$2),'BPC Data'!$E:$E,Summary!$D532,'BPC Data'!$B:$B,Summary!$C532)</f>
        <v>0</v>
      </c>
      <c r="M532" s="17">
        <f ca="1">SUMIFS(OFFSET('BPC Data'!$F:$F,0,Summary!M$2),'BPC Data'!$E:$E,Summary!$D532,'BPC Data'!$B:$B,Summary!$C532)</f>
        <v>0</v>
      </c>
      <c r="N532" s="18">
        <f ca="1">SUMIFS(OFFSET('BPC Data'!$F:$F,0,Summary!N$2),'BPC Data'!$E:$E,Summary!$D532,'BPC Data'!$B:$B,Summary!$C532)</f>
        <v>0</v>
      </c>
      <c r="O532" s="17">
        <f ca="1">SUMIFS(OFFSET('BPC Data'!$F:$F,0,Summary!O$2),'BPC Data'!$E:$E,Summary!$D532,'BPC Data'!$B:$B,Summary!$C532)</f>
        <v>0</v>
      </c>
      <c r="P532" s="18">
        <f ca="1">SUMIFS(OFFSET('BPC Data'!$F:$F,0,Summary!P$2),'BPC Data'!$E:$E,Summary!$D532,'BPC Data'!$B:$B,Summary!$C532)</f>
        <v>0</v>
      </c>
      <c r="Q532" s="17">
        <f ca="1">SUMIFS(OFFSET('BPC Data'!$F:$F,0,Summary!Q$2),'BPC Data'!$E:$E,Summary!$D532,'BPC Data'!$B:$B,Summary!$C532)</f>
        <v>0</v>
      </c>
      <c r="R532" s="18">
        <f ca="1">SUMIFS(OFFSET('BPC Data'!$F:$F,0,Summary!R$2),'BPC Data'!$E:$E,Summary!$D532,'BPC Data'!$B:$B,Summary!$C532)</f>
        <v>0</v>
      </c>
      <c r="S532" s="64">
        <f t="shared" ref="S532:S549" ca="1" si="262">SUM(G532:N532)</f>
        <v>0</v>
      </c>
      <c r="T532" s="65"/>
      <c r="U532"/>
      <c r="V532"/>
      <c r="W532"/>
      <c r="X532"/>
      <c r="Y532"/>
      <c r="Z532"/>
      <c r="AA532"/>
      <c r="AB532"/>
    </row>
    <row r="533" spans="1:28" s="15" customFormat="1" hidden="1" outlineLevel="1" x14ac:dyDescent="0.55000000000000004">
      <c r="A533" s="15">
        <f t="shared" si="261"/>
        <v>48</v>
      </c>
      <c r="B533"/>
      <c r="C533">
        <f>$F526</f>
        <v>0</v>
      </c>
      <c r="D533" s="2" t="str">
        <f t="shared" si="231"/>
        <v>T_MGMT_FEE - Tenant Management Fee - Actual</v>
      </c>
      <c r="E533"/>
      <c r="F533" s="22" t="str">
        <f>_xll.EVDES(D533)</f>
        <v>#Error, no current connection.</v>
      </c>
      <c r="G533" s="17">
        <f ca="1">SUMIFS(OFFSET('BPC Data'!$F:$F,0,Summary!G$2),'BPC Data'!$E:$E,Summary!$D533,'BPC Data'!$B:$B,Summary!$C533)</f>
        <v>0</v>
      </c>
      <c r="H533" s="18">
        <f ca="1">SUMIFS(OFFSET('BPC Data'!$F:$F,0,Summary!H$2),'BPC Data'!$E:$E,Summary!$D533,'BPC Data'!$B:$B,Summary!$C533)</f>
        <v>0</v>
      </c>
      <c r="I533" s="17">
        <f ca="1">SUMIFS(OFFSET('BPC Data'!$F:$F,0,Summary!I$2),'BPC Data'!$E:$E,Summary!$D533,'BPC Data'!$B:$B,Summary!$C533)</f>
        <v>0</v>
      </c>
      <c r="J533" s="18">
        <f ca="1">SUMIFS(OFFSET('BPC Data'!$F:$F,0,Summary!J$2),'BPC Data'!$E:$E,Summary!$D533,'BPC Data'!$B:$B,Summary!$C533)</f>
        <v>0</v>
      </c>
      <c r="K533" s="17">
        <f ca="1">SUMIFS(OFFSET('BPC Data'!$F:$F,0,Summary!K$2),'BPC Data'!$E:$E,Summary!$D533,'BPC Data'!$B:$B,Summary!$C533)</f>
        <v>0</v>
      </c>
      <c r="L533" s="18">
        <f ca="1">SUMIFS(OFFSET('BPC Data'!$F:$F,0,Summary!L$2),'BPC Data'!$E:$E,Summary!$D533,'BPC Data'!$B:$B,Summary!$C533)</f>
        <v>0</v>
      </c>
      <c r="M533" s="17">
        <f ca="1">SUMIFS(OFFSET('BPC Data'!$F:$F,0,Summary!M$2),'BPC Data'!$E:$E,Summary!$D533,'BPC Data'!$B:$B,Summary!$C533)</f>
        <v>0</v>
      </c>
      <c r="N533" s="18">
        <f ca="1">SUMIFS(OFFSET('BPC Data'!$F:$F,0,Summary!N$2),'BPC Data'!$E:$E,Summary!$D533,'BPC Data'!$B:$B,Summary!$C533)</f>
        <v>0</v>
      </c>
      <c r="O533" s="17">
        <f ca="1">SUMIFS(OFFSET('BPC Data'!$F:$F,0,Summary!O$2),'BPC Data'!$E:$E,Summary!$D533,'BPC Data'!$B:$B,Summary!$C533)</f>
        <v>0</v>
      </c>
      <c r="P533" s="18">
        <f ca="1">SUMIFS(OFFSET('BPC Data'!$F:$F,0,Summary!P$2),'BPC Data'!$E:$E,Summary!$D533,'BPC Data'!$B:$B,Summary!$C533)</f>
        <v>0</v>
      </c>
      <c r="Q533" s="17">
        <f ca="1">SUMIFS(OFFSET('BPC Data'!$F:$F,0,Summary!Q$2),'BPC Data'!$E:$E,Summary!$D533,'BPC Data'!$B:$B,Summary!$C533)</f>
        <v>0</v>
      </c>
      <c r="R533" s="18">
        <f ca="1">SUMIFS(OFFSET('BPC Data'!$F:$F,0,Summary!R$2),'BPC Data'!$E:$E,Summary!$D533,'BPC Data'!$B:$B,Summary!$C533)</f>
        <v>0</v>
      </c>
      <c r="S533" s="64">
        <f t="shared" ca="1" si="262"/>
        <v>0</v>
      </c>
      <c r="T533" s="65"/>
      <c r="U533"/>
      <c r="V533"/>
      <c r="W533"/>
      <c r="X533"/>
      <c r="Y533"/>
      <c r="Z533"/>
      <c r="AA533"/>
      <c r="AB533"/>
    </row>
    <row r="534" spans="1:28" s="15" customFormat="1" hidden="1" outlineLevel="1" x14ac:dyDescent="0.55000000000000004">
      <c r="A534" s="15">
        <f t="shared" si="261"/>
        <v>48</v>
      </c>
      <c r="B534"/>
      <c r="C534">
        <f>$F526</f>
        <v>0</v>
      </c>
      <c r="D534" s="1" t="str">
        <f t="shared" ref="D534:D537" si="263">$D523</f>
        <v>T_EBITDAR - EBITDAR</v>
      </c>
      <c r="E534"/>
      <c r="F534" s="22" t="str">
        <f>_xll.EVDES(D534)</f>
        <v>#Error, no current connection.</v>
      </c>
      <c r="G534" s="17">
        <f ca="1">SUMIFS(OFFSET('BPC Data'!$F:$F,0,Summary!G$2),'BPC Data'!$E:$E,Summary!$D534,'BPC Data'!$B:$B,Summary!$C534)</f>
        <v>0</v>
      </c>
      <c r="H534" s="18">
        <f ca="1">SUMIFS(OFFSET('BPC Data'!$F:$F,0,Summary!H$2),'BPC Data'!$E:$E,Summary!$D534,'BPC Data'!$B:$B,Summary!$C534)</f>
        <v>0</v>
      </c>
      <c r="I534" s="17">
        <f ca="1">SUMIFS(OFFSET('BPC Data'!$F:$F,0,Summary!I$2),'BPC Data'!$E:$E,Summary!$D534,'BPC Data'!$B:$B,Summary!$C534)</f>
        <v>0</v>
      </c>
      <c r="J534" s="18">
        <f ca="1">SUMIFS(OFFSET('BPC Data'!$F:$F,0,Summary!J$2),'BPC Data'!$E:$E,Summary!$D534,'BPC Data'!$B:$B,Summary!$C534)</f>
        <v>0</v>
      </c>
      <c r="K534" s="17">
        <f ca="1">SUMIFS(OFFSET('BPC Data'!$F:$F,0,Summary!K$2),'BPC Data'!$E:$E,Summary!$D534,'BPC Data'!$B:$B,Summary!$C534)</f>
        <v>0</v>
      </c>
      <c r="L534" s="18">
        <f ca="1">SUMIFS(OFFSET('BPC Data'!$F:$F,0,Summary!L$2),'BPC Data'!$E:$E,Summary!$D534,'BPC Data'!$B:$B,Summary!$C534)</f>
        <v>0</v>
      </c>
      <c r="M534" s="17">
        <f ca="1">SUMIFS(OFFSET('BPC Data'!$F:$F,0,Summary!M$2),'BPC Data'!$E:$E,Summary!$D534,'BPC Data'!$B:$B,Summary!$C534)</f>
        <v>0</v>
      </c>
      <c r="N534" s="18">
        <f ca="1">SUMIFS(OFFSET('BPC Data'!$F:$F,0,Summary!N$2),'BPC Data'!$E:$E,Summary!$D534,'BPC Data'!$B:$B,Summary!$C534)</f>
        <v>0</v>
      </c>
      <c r="O534" s="17">
        <f ca="1">SUMIFS(OFFSET('BPC Data'!$F:$F,0,Summary!O$2),'BPC Data'!$E:$E,Summary!$D534,'BPC Data'!$B:$B,Summary!$C534)</f>
        <v>0</v>
      </c>
      <c r="P534" s="18">
        <f ca="1">SUMIFS(OFFSET('BPC Data'!$F:$F,0,Summary!P$2),'BPC Data'!$E:$E,Summary!$D534,'BPC Data'!$B:$B,Summary!$C534)</f>
        <v>0</v>
      </c>
      <c r="Q534" s="17">
        <f ca="1">SUMIFS(OFFSET('BPC Data'!$F:$F,0,Summary!Q$2),'BPC Data'!$E:$E,Summary!$D534,'BPC Data'!$B:$B,Summary!$C534)</f>
        <v>0</v>
      </c>
      <c r="R534" s="18">
        <f ca="1">SUMIFS(OFFSET('BPC Data'!$F:$F,0,Summary!R$2),'BPC Data'!$E:$E,Summary!$D534,'BPC Data'!$B:$B,Summary!$C534)</f>
        <v>0</v>
      </c>
      <c r="S534" s="64">
        <f t="shared" ca="1" si="262"/>
        <v>0</v>
      </c>
      <c r="T534" s="65"/>
      <c r="U534"/>
      <c r="V534"/>
      <c r="W534"/>
      <c r="X534"/>
      <c r="Y534"/>
      <c r="Z534"/>
      <c r="AA534"/>
      <c r="AB534"/>
    </row>
    <row r="535" spans="1:28" s="15" customFormat="1" hidden="1" outlineLevel="1" x14ac:dyDescent="0.55000000000000004">
      <c r="A535" s="15">
        <f t="shared" si="261"/>
        <v>48</v>
      </c>
      <c r="B535"/>
      <c r="C535">
        <f>$F526</f>
        <v>0</v>
      </c>
      <c r="D535" s="1" t="str">
        <f t="shared" si="263"/>
        <v>T_RENT_EXP - Tenant Rent Expense</v>
      </c>
      <c r="E535"/>
      <c r="F535" s="22" t="str">
        <f>_xll.EVDES(D535)</f>
        <v>#Error, no current connection.</v>
      </c>
      <c r="G535" s="17">
        <f ca="1">SUMIFS(OFFSET('BPC Data'!$F:$F,0,Summary!G$2),'BPC Data'!$E:$E,Summary!$D535,'BPC Data'!$B:$B,Summary!$C535)</f>
        <v>0</v>
      </c>
      <c r="H535" s="18">
        <f ca="1">SUMIFS(OFFSET('BPC Data'!$F:$F,0,Summary!H$2),'BPC Data'!$E:$E,Summary!$D535,'BPC Data'!$B:$B,Summary!$C535)</f>
        <v>0</v>
      </c>
      <c r="I535" s="17">
        <f ca="1">SUMIFS(OFFSET('BPC Data'!$F:$F,0,Summary!I$2),'BPC Data'!$E:$E,Summary!$D535,'BPC Data'!$B:$B,Summary!$C535)</f>
        <v>0</v>
      </c>
      <c r="J535" s="18">
        <f ca="1">SUMIFS(OFFSET('BPC Data'!$F:$F,0,Summary!J$2),'BPC Data'!$E:$E,Summary!$D535,'BPC Data'!$B:$B,Summary!$C535)</f>
        <v>0</v>
      </c>
      <c r="K535" s="17">
        <f ca="1">SUMIFS(OFFSET('BPC Data'!$F:$F,0,Summary!K$2),'BPC Data'!$E:$E,Summary!$D535,'BPC Data'!$B:$B,Summary!$C535)</f>
        <v>0</v>
      </c>
      <c r="L535" s="18">
        <f ca="1">SUMIFS(OFFSET('BPC Data'!$F:$F,0,Summary!L$2),'BPC Data'!$E:$E,Summary!$D535,'BPC Data'!$B:$B,Summary!$C535)</f>
        <v>0</v>
      </c>
      <c r="M535" s="17">
        <f ca="1">SUMIFS(OFFSET('BPC Data'!$F:$F,0,Summary!M$2),'BPC Data'!$E:$E,Summary!$D535,'BPC Data'!$B:$B,Summary!$C535)</f>
        <v>0</v>
      </c>
      <c r="N535" s="18">
        <f ca="1">SUMIFS(OFFSET('BPC Data'!$F:$F,0,Summary!N$2),'BPC Data'!$E:$E,Summary!$D535,'BPC Data'!$B:$B,Summary!$C535)</f>
        <v>0</v>
      </c>
      <c r="O535" s="17">
        <f ca="1">SUMIFS(OFFSET('BPC Data'!$F:$F,0,Summary!O$2),'BPC Data'!$E:$E,Summary!$D535,'BPC Data'!$B:$B,Summary!$C535)</f>
        <v>0</v>
      </c>
      <c r="P535" s="18">
        <f ca="1">SUMIFS(OFFSET('BPC Data'!$F:$F,0,Summary!P$2),'BPC Data'!$E:$E,Summary!$D535,'BPC Data'!$B:$B,Summary!$C535)</f>
        <v>0</v>
      </c>
      <c r="Q535" s="17">
        <f ca="1">SUMIFS(OFFSET('BPC Data'!$F:$F,0,Summary!Q$2),'BPC Data'!$E:$E,Summary!$D535,'BPC Data'!$B:$B,Summary!$C535)</f>
        <v>0</v>
      </c>
      <c r="R535" s="18">
        <f ca="1">SUMIFS(OFFSET('BPC Data'!$F:$F,0,Summary!R$2),'BPC Data'!$E:$E,Summary!$D535,'BPC Data'!$B:$B,Summary!$C535)</f>
        <v>0</v>
      </c>
      <c r="S535" s="64">
        <f t="shared" ca="1" si="262"/>
        <v>0</v>
      </c>
      <c r="T535" s="65"/>
      <c r="U535"/>
      <c r="V535"/>
      <c r="W535"/>
      <c r="X535"/>
      <c r="Y535"/>
      <c r="Z535"/>
      <c r="AA535"/>
      <c r="AB535"/>
    </row>
    <row r="536" spans="1:28" s="15" customFormat="1" hidden="1" outlineLevel="1" x14ac:dyDescent="0.55000000000000004">
      <c r="A536" s="15">
        <f t="shared" si="261"/>
        <v>48</v>
      </c>
      <c r="B536"/>
      <c r="C536"/>
      <c r="D536" s="1" t="str">
        <f t="shared" si="263"/>
        <v>x</v>
      </c>
      <c r="E536"/>
      <c r="F536" s="22" t="s">
        <v>0</v>
      </c>
      <c r="G536" s="12" t="e">
        <f t="shared" ref="G536:M536" ca="1" si="264">G534/G535</f>
        <v>#DIV/0!</v>
      </c>
      <c r="H536" s="4" t="e">
        <f t="shared" ca="1" si="264"/>
        <v>#DIV/0!</v>
      </c>
      <c r="I536" s="12" t="e">
        <f t="shared" ca="1" si="264"/>
        <v>#DIV/0!</v>
      </c>
      <c r="J536" s="4" t="e">
        <f t="shared" ca="1" si="264"/>
        <v>#DIV/0!</v>
      </c>
      <c r="K536" s="12" t="e">
        <f t="shared" ca="1" si="264"/>
        <v>#DIV/0!</v>
      </c>
      <c r="L536" s="4" t="e">
        <f t="shared" ca="1" si="264"/>
        <v>#DIV/0!</v>
      </c>
      <c r="M536" s="12" t="e">
        <f t="shared" ca="1" si="264"/>
        <v>#DIV/0!</v>
      </c>
      <c r="N536" s="4" t="e">
        <f t="shared" ref="N536:O536" ca="1" si="265">N534/N535</f>
        <v>#DIV/0!</v>
      </c>
      <c r="O536" s="12" t="e">
        <f t="shared" ca="1" si="265"/>
        <v>#DIV/0!</v>
      </c>
      <c r="P536" s="4" t="e">
        <f t="shared" ref="P536:Q536" ca="1" si="266">P534/P535</f>
        <v>#DIV/0!</v>
      </c>
      <c r="Q536" s="12" t="e">
        <f t="shared" ca="1" si="266"/>
        <v>#DIV/0!</v>
      </c>
      <c r="R536" s="4" t="e">
        <f t="shared" ref="R536" ca="1" si="267">R534/R535</f>
        <v>#DIV/0!</v>
      </c>
      <c r="S536" s="64" t="e">
        <f t="shared" ca="1" si="262"/>
        <v>#DIV/0!</v>
      </c>
      <c r="T536" s="65"/>
      <c r="U536"/>
      <c r="V536"/>
      <c r="W536"/>
      <c r="X536"/>
      <c r="Y536"/>
      <c r="Z536"/>
      <c r="AA536"/>
      <c r="AB536"/>
    </row>
    <row r="537" spans="1:28" s="15" customFormat="1" hidden="1" outlineLevel="1" x14ac:dyDescent="0.55000000000000004">
      <c r="A537" s="15">
        <f>IF(AND(D537&lt;&gt;"",C537=""),A536+1,A536)</f>
        <v>49</v>
      </c>
      <c r="B537" s="5"/>
      <c r="C537" s="5"/>
      <c r="D537" s="5" t="str">
        <f t="shared" si="263"/>
        <v>x</v>
      </c>
      <c r="E537" s="5"/>
      <c r="F537" s="21">
        <f>INDEX(PropertyList!$D:$D,MATCH(Summary!$A537,PropertyList!$C:$C,0))</f>
        <v>0</v>
      </c>
      <c r="G537" s="11"/>
      <c r="H537" s="5"/>
      <c r="I537" s="11"/>
      <c r="J537" s="5"/>
      <c r="K537" s="11"/>
      <c r="L537" s="5"/>
      <c r="M537" s="11"/>
      <c r="N537" s="5"/>
      <c r="O537" s="11"/>
      <c r="P537" s="5"/>
      <c r="Q537" s="11"/>
      <c r="R537" s="5"/>
      <c r="S537" s="64">
        <f t="shared" si="262"/>
        <v>0</v>
      </c>
      <c r="T537" s="65"/>
      <c r="U537"/>
      <c r="V537"/>
      <c r="W537"/>
      <c r="X537"/>
      <c r="Y537"/>
      <c r="Z537"/>
      <c r="AA537"/>
      <c r="AB537"/>
    </row>
    <row r="538" spans="1:28" s="15" customFormat="1" hidden="1" outlineLevel="1" x14ac:dyDescent="0.55000000000000004">
      <c r="A538" s="15">
        <f>IF(AND(F538&lt;&gt;"",D538=""),A537+1,A537)</f>
        <v>49</v>
      </c>
      <c r="C538">
        <f>$F537</f>
        <v>0</v>
      </c>
      <c r="D538" s="3" t="str">
        <f>$D527</f>
        <v>PAY_PAT_DAYS - Total Payor Patient Days</v>
      </c>
      <c r="F538" s="22" t="str">
        <f>_xll.EVDES(D538)</f>
        <v>#Error, no current connection.</v>
      </c>
      <c r="G538" s="17">
        <f ca="1">SUMIFS(OFFSET('BPC Data'!$F:$F,0,Summary!G$2),'BPC Data'!$E:$E,Summary!$D538,'BPC Data'!$B:$B,Summary!$C538)</f>
        <v>0</v>
      </c>
      <c r="H538" s="18">
        <f ca="1">SUMIFS(OFFSET('BPC Data'!$F:$F,0,Summary!H$2),'BPC Data'!$E:$E,Summary!$D538,'BPC Data'!$B:$B,Summary!$C538)</f>
        <v>0</v>
      </c>
      <c r="I538" s="17">
        <f ca="1">SUMIFS(OFFSET('BPC Data'!$F:$F,0,Summary!I$2),'BPC Data'!$E:$E,Summary!$D538,'BPC Data'!$B:$B,Summary!$C538)</f>
        <v>0</v>
      </c>
      <c r="J538" s="18">
        <f ca="1">SUMIFS(OFFSET('BPC Data'!$F:$F,0,Summary!J$2),'BPC Data'!$E:$E,Summary!$D538,'BPC Data'!$B:$B,Summary!$C538)</f>
        <v>0</v>
      </c>
      <c r="K538" s="17">
        <f ca="1">SUMIFS(OFFSET('BPC Data'!$F:$F,0,Summary!K$2),'BPC Data'!$E:$E,Summary!$D538,'BPC Data'!$B:$B,Summary!$C538)</f>
        <v>0</v>
      </c>
      <c r="L538" s="18">
        <f ca="1">SUMIFS(OFFSET('BPC Data'!$F:$F,0,Summary!L$2),'BPC Data'!$E:$E,Summary!$D538,'BPC Data'!$B:$B,Summary!$C538)</f>
        <v>0</v>
      </c>
      <c r="M538" s="17">
        <f ca="1">SUMIFS(OFFSET('BPC Data'!$F:$F,0,Summary!M$2),'BPC Data'!$E:$E,Summary!$D538,'BPC Data'!$B:$B,Summary!$C538)</f>
        <v>0</v>
      </c>
      <c r="N538" s="18">
        <f ca="1">SUMIFS(OFFSET('BPC Data'!$F:$F,0,Summary!N$2),'BPC Data'!$E:$E,Summary!$D538,'BPC Data'!$B:$B,Summary!$C538)</f>
        <v>0</v>
      </c>
      <c r="O538" s="17">
        <f ca="1">SUMIFS(OFFSET('BPC Data'!$F:$F,0,Summary!O$2),'BPC Data'!$E:$E,Summary!$D538,'BPC Data'!$B:$B,Summary!$C538)</f>
        <v>0</v>
      </c>
      <c r="P538" s="18">
        <f ca="1">SUMIFS(OFFSET('BPC Data'!$F:$F,0,Summary!P$2),'BPC Data'!$E:$E,Summary!$D538,'BPC Data'!$B:$B,Summary!$C538)</f>
        <v>0</v>
      </c>
      <c r="Q538" s="17">
        <f ca="1">SUMIFS(OFFSET('BPC Data'!$F:$F,0,Summary!Q$2),'BPC Data'!$E:$E,Summary!$D538,'BPC Data'!$B:$B,Summary!$C538)</f>
        <v>0</v>
      </c>
      <c r="R538" s="18">
        <f ca="1">SUMIFS(OFFSET('BPC Data'!$F:$F,0,Summary!R$2),'BPC Data'!$E:$E,Summary!$D538,'BPC Data'!$B:$B,Summary!$C538)</f>
        <v>0</v>
      </c>
      <c r="S538" s="64">
        <f t="shared" ca="1" si="262"/>
        <v>0</v>
      </c>
      <c r="T538" s="65"/>
      <c r="U538"/>
      <c r="V538"/>
      <c r="W538"/>
      <c r="X538"/>
      <c r="Y538"/>
      <c r="Z538"/>
      <c r="AA538"/>
      <c r="AB538"/>
    </row>
    <row r="539" spans="1:28" s="15" customFormat="1" hidden="1" outlineLevel="1" x14ac:dyDescent="0.55000000000000004">
      <c r="A539" s="15">
        <f t="shared" ref="A539:A547" si="268">IF(AND(F539&lt;&gt;"",D539=""),A538+1,A538)</f>
        <v>49</v>
      </c>
      <c r="C539">
        <f>$F537</f>
        <v>0</v>
      </c>
      <c r="D539" s="3" t="str">
        <f t="shared" ref="D539:D547" si="269">$D528</f>
        <v>A_BEDS_TOTAL - Total Available Beds</v>
      </c>
      <c r="F539" s="22" t="str">
        <f>_xll.EVDES(D539)</f>
        <v>#Error, no current connection.</v>
      </c>
      <c r="G539" s="17">
        <f ca="1">SUMIFS(OFFSET('BPC Data'!$F:$F,0,Summary!G$2),'BPC Data'!$E:$E,Summary!$D539,'BPC Data'!$B:$B,Summary!$C539)</f>
        <v>0</v>
      </c>
      <c r="H539" s="18">
        <f ca="1">SUMIFS(OFFSET('BPC Data'!$F:$F,0,Summary!H$2),'BPC Data'!$E:$E,Summary!$D539,'BPC Data'!$B:$B,Summary!$C539)</f>
        <v>0</v>
      </c>
      <c r="I539" s="17">
        <f ca="1">SUMIFS(OFFSET('BPC Data'!$F:$F,0,Summary!I$2),'BPC Data'!$E:$E,Summary!$D539,'BPC Data'!$B:$B,Summary!$C539)</f>
        <v>0</v>
      </c>
      <c r="J539" s="18">
        <f ca="1">SUMIFS(OFFSET('BPC Data'!$F:$F,0,Summary!J$2),'BPC Data'!$E:$E,Summary!$D539,'BPC Data'!$B:$B,Summary!$C539)</f>
        <v>0</v>
      </c>
      <c r="K539" s="17">
        <f ca="1">SUMIFS(OFFSET('BPC Data'!$F:$F,0,Summary!K$2),'BPC Data'!$E:$E,Summary!$D539,'BPC Data'!$B:$B,Summary!$C539)</f>
        <v>0</v>
      </c>
      <c r="L539" s="18">
        <f ca="1">SUMIFS(OFFSET('BPC Data'!$F:$F,0,Summary!L$2),'BPC Data'!$E:$E,Summary!$D539,'BPC Data'!$B:$B,Summary!$C539)</f>
        <v>0</v>
      </c>
      <c r="M539" s="17">
        <f ca="1">SUMIFS(OFFSET('BPC Data'!$F:$F,0,Summary!M$2),'BPC Data'!$E:$E,Summary!$D539,'BPC Data'!$B:$B,Summary!$C539)</f>
        <v>0</v>
      </c>
      <c r="N539" s="18">
        <f ca="1">SUMIFS(OFFSET('BPC Data'!$F:$F,0,Summary!N$2),'BPC Data'!$E:$E,Summary!$D539,'BPC Data'!$B:$B,Summary!$C539)</f>
        <v>0</v>
      </c>
      <c r="O539" s="17">
        <f ca="1">SUMIFS(OFFSET('BPC Data'!$F:$F,0,Summary!O$2),'BPC Data'!$E:$E,Summary!$D539,'BPC Data'!$B:$B,Summary!$C539)</f>
        <v>0</v>
      </c>
      <c r="P539" s="18">
        <f ca="1">SUMIFS(OFFSET('BPC Data'!$F:$F,0,Summary!P$2),'BPC Data'!$E:$E,Summary!$D539,'BPC Data'!$B:$B,Summary!$C539)</f>
        <v>0</v>
      </c>
      <c r="Q539" s="17">
        <f ca="1">SUMIFS(OFFSET('BPC Data'!$F:$F,0,Summary!Q$2),'BPC Data'!$E:$E,Summary!$D539,'BPC Data'!$B:$B,Summary!$C539)</f>
        <v>0</v>
      </c>
      <c r="R539" s="18">
        <f ca="1">SUMIFS(OFFSET('BPC Data'!$F:$F,0,Summary!R$2),'BPC Data'!$E:$E,Summary!$D539,'BPC Data'!$B:$B,Summary!$C539)</f>
        <v>0</v>
      </c>
      <c r="S539" s="64">
        <f t="shared" ca="1" si="262"/>
        <v>0</v>
      </c>
      <c r="T539" s="65"/>
      <c r="U539"/>
      <c r="V539"/>
      <c r="W539"/>
      <c r="X539"/>
      <c r="Y539"/>
      <c r="Z539"/>
      <c r="AA539"/>
      <c r="AB539"/>
    </row>
    <row r="540" spans="1:28" s="15" customFormat="1" hidden="1" outlineLevel="1" x14ac:dyDescent="0.55000000000000004">
      <c r="A540" s="15">
        <f t="shared" si="268"/>
        <v>49</v>
      </c>
      <c r="B540"/>
      <c r="C540">
        <f>$F537</f>
        <v>0</v>
      </c>
      <c r="D540" s="3" t="str">
        <f t="shared" si="269"/>
        <v>T_REVENUES - Total Tenant Revenues</v>
      </c>
      <c r="E540"/>
      <c r="F540" s="22" t="str">
        <f>_xll.EVDES(D540)</f>
        <v>#Error, no current connection.</v>
      </c>
      <c r="G540" s="17">
        <f ca="1">SUMIFS(OFFSET('BPC Data'!$F:$F,0,Summary!G$2),'BPC Data'!$E:$E,Summary!$D540,'BPC Data'!$B:$B,Summary!$C540)</f>
        <v>0</v>
      </c>
      <c r="H540" s="18">
        <f ca="1">SUMIFS(OFFSET('BPC Data'!$F:$F,0,Summary!H$2),'BPC Data'!$E:$E,Summary!$D540,'BPC Data'!$B:$B,Summary!$C540)</f>
        <v>0</v>
      </c>
      <c r="I540" s="17">
        <f ca="1">SUMIFS(OFFSET('BPC Data'!$F:$F,0,Summary!I$2),'BPC Data'!$E:$E,Summary!$D540,'BPC Data'!$B:$B,Summary!$C540)</f>
        <v>0</v>
      </c>
      <c r="J540" s="18">
        <f ca="1">SUMIFS(OFFSET('BPC Data'!$F:$F,0,Summary!J$2),'BPC Data'!$E:$E,Summary!$D540,'BPC Data'!$B:$B,Summary!$C540)</f>
        <v>0</v>
      </c>
      <c r="K540" s="17">
        <f ca="1">SUMIFS(OFFSET('BPC Data'!$F:$F,0,Summary!K$2),'BPC Data'!$E:$E,Summary!$D540,'BPC Data'!$B:$B,Summary!$C540)</f>
        <v>0</v>
      </c>
      <c r="L540" s="18">
        <f ca="1">SUMIFS(OFFSET('BPC Data'!$F:$F,0,Summary!L$2),'BPC Data'!$E:$E,Summary!$D540,'BPC Data'!$B:$B,Summary!$C540)</f>
        <v>0</v>
      </c>
      <c r="M540" s="17">
        <f ca="1">SUMIFS(OFFSET('BPC Data'!$F:$F,0,Summary!M$2),'BPC Data'!$E:$E,Summary!$D540,'BPC Data'!$B:$B,Summary!$C540)</f>
        <v>0</v>
      </c>
      <c r="N540" s="18">
        <f ca="1">SUMIFS(OFFSET('BPC Data'!$F:$F,0,Summary!N$2),'BPC Data'!$E:$E,Summary!$D540,'BPC Data'!$B:$B,Summary!$C540)</f>
        <v>0</v>
      </c>
      <c r="O540" s="17">
        <f ca="1">SUMIFS(OFFSET('BPC Data'!$F:$F,0,Summary!O$2),'BPC Data'!$E:$E,Summary!$D540,'BPC Data'!$B:$B,Summary!$C540)</f>
        <v>0</v>
      </c>
      <c r="P540" s="18">
        <f ca="1">SUMIFS(OFFSET('BPC Data'!$F:$F,0,Summary!P$2),'BPC Data'!$E:$E,Summary!$D540,'BPC Data'!$B:$B,Summary!$C540)</f>
        <v>0</v>
      </c>
      <c r="Q540" s="17">
        <f ca="1">SUMIFS(OFFSET('BPC Data'!$F:$F,0,Summary!Q$2),'BPC Data'!$E:$E,Summary!$D540,'BPC Data'!$B:$B,Summary!$C540)</f>
        <v>0</v>
      </c>
      <c r="R540" s="18">
        <f ca="1">SUMIFS(OFFSET('BPC Data'!$F:$F,0,Summary!R$2),'BPC Data'!$E:$E,Summary!$D540,'BPC Data'!$B:$B,Summary!$C540)</f>
        <v>0</v>
      </c>
      <c r="S540" s="64">
        <f t="shared" ca="1" si="262"/>
        <v>0</v>
      </c>
      <c r="T540" s="65"/>
      <c r="U540"/>
      <c r="V540"/>
      <c r="W540"/>
      <c r="X540"/>
      <c r="Y540"/>
      <c r="Z540"/>
      <c r="AA540"/>
      <c r="AB540"/>
    </row>
    <row r="541" spans="1:28" s="15" customFormat="1" hidden="1" outlineLevel="1" x14ac:dyDescent="0.55000000000000004">
      <c r="A541" s="15">
        <f t="shared" si="268"/>
        <v>49</v>
      </c>
      <c r="B541"/>
      <c r="C541">
        <f>$F537</f>
        <v>0</v>
      </c>
      <c r="D541" s="3" t="str">
        <f t="shared" si="269"/>
        <v>T_OPEX - Tenant Operating Expenses</v>
      </c>
      <c r="E541"/>
      <c r="F541" s="22" t="str">
        <f>_xll.EVDES(D541)</f>
        <v>#Error, no current connection.</v>
      </c>
      <c r="G541" s="17">
        <f ca="1">SUMIFS(OFFSET('BPC Data'!$F:$F,0,Summary!G$2),'BPC Data'!$E:$E,Summary!$D541,'BPC Data'!$B:$B,Summary!$C541)</f>
        <v>0</v>
      </c>
      <c r="H541" s="18">
        <f ca="1">SUMIFS(OFFSET('BPC Data'!$F:$F,0,Summary!H$2),'BPC Data'!$E:$E,Summary!$D541,'BPC Data'!$B:$B,Summary!$C541)</f>
        <v>0</v>
      </c>
      <c r="I541" s="17">
        <f ca="1">SUMIFS(OFFSET('BPC Data'!$F:$F,0,Summary!I$2),'BPC Data'!$E:$E,Summary!$D541,'BPC Data'!$B:$B,Summary!$C541)</f>
        <v>0</v>
      </c>
      <c r="J541" s="18">
        <f ca="1">SUMIFS(OFFSET('BPC Data'!$F:$F,0,Summary!J$2),'BPC Data'!$E:$E,Summary!$D541,'BPC Data'!$B:$B,Summary!$C541)</f>
        <v>0</v>
      </c>
      <c r="K541" s="17">
        <f ca="1">SUMIFS(OFFSET('BPC Data'!$F:$F,0,Summary!K$2),'BPC Data'!$E:$E,Summary!$D541,'BPC Data'!$B:$B,Summary!$C541)</f>
        <v>0</v>
      </c>
      <c r="L541" s="18">
        <f ca="1">SUMIFS(OFFSET('BPC Data'!$F:$F,0,Summary!L$2),'BPC Data'!$E:$E,Summary!$D541,'BPC Data'!$B:$B,Summary!$C541)</f>
        <v>0</v>
      </c>
      <c r="M541" s="17">
        <f ca="1">SUMIFS(OFFSET('BPC Data'!$F:$F,0,Summary!M$2),'BPC Data'!$E:$E,Summary!$D541,'BPC Data'!$B:$B,Summary!$C541)</f>
        <v>0</v>
      </c>
      <c r="N541" s="18">
        <f ca="1">SUMIFS(OFFSET('BPC Data'!$F:$F,0,Summary!N$2),'BPC Data'!$E:$E,Summary!$D541,'BPC Data'!$B:$B,Summary!$C541)</f>
        <v>0</v>
      </c>
      <c r="O541" s="17">
        <f ca="1">SUMIFS(OFFSET('BPC Data'!$F:$F,0,Summary!O$2),'BPC Data'!$E:$E,Summary!$D541,'BPC Data'!$B:$B,Summary!$C541)</f>
        <v>0</v>
      </c>
      <c r="P541" s="18">
        <f ca="1">SUMIFS(OFFSET('BPC Data'!$F:$F,0,Summary!P$2),'BPC Data'!$E:$E,Summary!$D541,'BPC Data'!$B:$B,Summary!$C541)</f>
        <v>0</v>
      </c>
      <c r="Q541" s="17">
        <f ca="1">SUMIFS(OFFSET('BPC Data'!$F:$F,0,Summary!Q$2),'BPC Data'!$E:$E,Summary!$D541,'BPC Data'!$B:$B,Summary!$C541)</f>
        <v>0</v>
      </c>
      <c r="R541" s="18">
        <f ca="1">SUMIFS(OFFSET('BPC Data'!$F:$F,0,Summary!R$2),'BPC Data'!$E:$E,Summary!$D541,'BPC Data'!$B:$B,Summary!$C541)</f>
        <v>0</v>
      </c>
      <c r="S541" s="64">
        <f t="shared" ca="1" si="262"/>
        <v>0</v>
      </c>
      <c r="T541" s="65"/>
      <c r="U541"/>
      <c r="V541"/>
      <c r="W541"/>
      <c r="X541"/>
      <c r="Y541"/>
      <c r="Z541"/>
      <c r="AA541"/>
      <c r="AB541"/>
    </row>
    <row r="542" spans="1:28" s="15" customFormat="1" hidden="1" outlineLevel="1" x14ac:dyDescent="0.55000000000000004">
      <c r="A542" s="15">
        <f t="shared" si="268"/>
        <v>49</v>
      </c>
      <c r="B542"/>
      <c r="C542">
        <f>$F537</f>
        <v>0</v>
      </c>
      <c r="D542" s="3" t="str">
        <f t="shared" si="269"/>
        <v>T_BAD_DEBT - Tenant Bad Debt Expense</v>
      </c>
      <c r="E542"/>
      <c r="F542" s="22" t="str">
        <f>_xll.EVDES(D542)</f>
        <v>#Error, no current connection.</v>
      </c>
      <c r="G542" s="17">
        <f ca="1">SUMIFS(OFFSET('BPC Data'!$F:$F,0,Summary!G$2),'BPC Data'!$E:$E,Summary!$D542,'BPC Data'!$B:$B,Summary!$C542)</f>
        <v>0</v>
      </c>
      <c r="H542" s="18">
        <f ca="1">SUMIFS(OFFSET('BPC Data'!$F:$F,0,Summary!H$2),'BPC Data'!$E:$E,Summary!$D542,'BPC Data'!$B:$B,Summary!$C542)</f>
        <v>0</v>
      </c>
      <c r="I542" s="17">
        <f ca="1">SUMIFS(OFFSET('BPC Data'!$F:$F,0,Summary!I$2),'BPC Data'!$E:$E,Summary!$D542,'BPC Data'!$B:$B,Summary!$C542)</f>
        <v>0</v>
      </c>
      <c r="J542" s="18">
        <f ca="1">SUMIFS(OFFSET('BPC Data'!$F:$F,0,Summary!J$2),'BPC Data'!$E:$E,Summary!$D542,'BPC Data'!$B:$B,Summary!$C542)</f>
        <v>0</v>
      </c>
      <c r="K542" s="17">
        <f ca="1">SUMIFS(OFFSET('BPC Data'!$F:$F,0,Summary!K$2),'BPC Data'!$E:$E,Summary!$D542,'BPC Data'!$B:$B,Summary!$C542)</f>
        <v>0</v>
      </c>
      <c r="L542" s="18">
        <f ca="1">SUMIFS(OFFSET('BPC Data'!$F:$F,0,Summary!L$2),'BPC Data'!$E:$E,Summary!$D542,'BPC Data'!$B:$B,Summary!$C542)</f>
        <v>0</v>
      </c>
      <c r="M542" s="17">
        <f ca="1">SUMIFS(OFFSET('BPC Data'!$F:$F,0,Summary!M$2),'BPC Data'!$E:$E,Summary!$D542,'BPC Data'!$B:$B,Summary!$C542)</f>
        <v>0</v>
      </c>
      <c r="N542" s="18">
        <f ca="1">SUMIFS(OFFSET('BPC Data'!$F:$F,0,Summary!N$2),'BPC Data'!$E:$E,Summary!$D542,'BPC Data'!$B:$B,Summary!$C542)</f>
        <v>0</v>
      </c>
      <c r="O542" s="17">
        <f ca="1">SUMIFS(OFFSET('BPC Data'!$F:$F,0,Summary!O$2),'BPC Data'!$E:$E,Summary!$D542,'BPC Data'!$B:$B,Summary!$C542)</f>
        <v>0</v>
      </c>
      <c r="P542" s="18">
        <f ca="1">SUMIFS(OFFSET('BPC Data'!$F:$F,0,Summary!P$2),'BPC Data'!$E:$E,Summary!$D542,'BPC Data'!$B:$B,Summary!$C542)</f>
        <v>0</v>
      </c>
      <c r="Q542" s="17">
        <f ca="1">SUMIFS(OFFSET('BPC Data'!$F:$F,0,Summary!Q$2),'BPC Data'!$E:$E,Summary!$D542,'BPC Data'!$B:$B,Summary!$C542)</f>
        <v>0</v>
      </c>
      <c r="R542" s="18">
        <f ca="1">SUMIFS(OFFSET('BPC Data'!$F:$F,0,Summary!R$2),'BPC Data'!$E:$E,Summary!$D542,'BPC Data'!$B:$B,Summary!$C542)</f>
        <v>0</v>
      </c>
      <c r="S542" s="64">
        <f t="shared" ca="1" si="262"/>
        <v>0</v>
      </c>
      <c r="T542" s="65"/>
      <c r="U542"/>
      <c r="V542"/>
      <c r="W542"/>
      <c r="X542"/>
      <c r="Y542"/>
      <c r="Z542"/>
      <c r="AA542"/>
      <c r="AB542"/>
    </row>
    <row r="543" spans="1:28" s="15" customFormat="1" hidden="1" outlineLevel="1" x14ac:dyDescent="0.55000000000000004">
      <c r="A543" s="15">
        <f t="shared" si="268"/>
        <v>49</v>
      </c>
      <c r="B543"/>
      <c r="C543">
        <f>$F537</f>
        <v>0</v>
      </c>
      <c r="D543" s="2" t="str">
        <f t="shared" si="269"/>
        <v>T_EBITDARM - EBITDARM</v>
      </c>
      <c r="E543"/>
      <c r="F543" s="22" t="str">
        <f>_xll.EVDES(D543)</f>
        <v>#Error, no current connection.</v>
      </c>
      <c r="G543" s="17">
        <f ca="1">SUMIFS(OFFSET('BPC Data'!$F:$F,0,Summary!G$2),'BPC Data'!$E:$E,Summary!$D543,'BPC Data'!$B:$B,Summary!$C543)</f>
        <v>0</v>
      </c>
      <c r="H543" s="18">
        <f ca="1">SUMIFS(OFFSET('BPC Data'!$F:$F,0,Summary!H$2),'BPC Data'!$E:$E,Summary!$D543,'BPC Data'!$B:$B,Summary!$C543)</f>
        <v>0</v>
      </c>
      <c r="I543" s="17">
        <f ca="1">SUMIFS(OFFSET('BPC Data'!$F:$F,0,Summary!I$2),'BPC Data'!$E:$E,Summary!$D543,'BPC Data'!$B:$B,Summary!$C543)</f>
        <v>0</v>
      </c>
      <c r="J543" s="18">
        <f ca="1">SUMIFS(OFFSET('BPC Data'!$F:$F,0,Summary!J$2),'BPC Data'!$E:$E,Summary!$D543,'BPC Data'!$B:$B,Summary!$C543)</f>
        <v>0</v>
      </c>
      <c r="K543" s="17">
        <f ca="1">SUMIFS(OFFSET('BPC Data'!$F:$F,0,Summary!K$2),'BPC Data'!$E:$E,Summary!$D543,'BPC Data'!$B:$B,Summary!$C543)</f>
        <v>0</v>
      </c>
      <c r="L543" s="18">
        <f ca="1">SUMIFS(OFFSET('BPC Data'!$F:$F,0,Summary!L$2),'BPC Data'!$E:$E,Summary!$D543,'BPC Data'!$B:$B,Summary!$C543)</f>
        <v>0</v>
      </c>
      <c r="M543" s="17">
        <f ca="1">SUMIFS(OFFSET('BPC Data'!$F:$F,0,Summary!M$2),'BPC Data'!$E:$E,Summary!$D543,'BPC Data'!$B:$B,Summary!$C543)</f>
        <v>0</v>
      </c>
      <c r="N543" s="18">
        <f ca="1">SUMIFS(OFFSET('BPC Data'!$F:$F,0,Summary!N$2),'BPC Data'!$E:$E,Summary!$D543,'BPC Data'!$B:$B,Summary!$C543)</f>
        <v>0</v>
      </c>
      <c r="O543" s="17">
        <f ca="1">SUMIFS(OFFSET('BPC Data'!$F:$F,0,Summary!O$2),'BPC Data'!$E:$E,Summary!$D543,'BPC Data'!$B:$B,Summary!$C543)</f>
        <v>0</v>
      </c>
      <c r="P543" s="18">
        <f ca="1">SUMIFS(OFFSET('BPC Data'!$F:$F,0,Summary!P$2),'BPC Data'!$E:$E,Summary!$D543,'BPC Data'!$B:$B,Summary!$C543)</f>
        <v>0</v>
      </c>
      <c r="Q543" s="17">
        <f ca="1">SUMIFS(OFFSET('BPC Data'!$F:$F,0,Summary!Q$2),'BPC Data'!$E:$E,Summary!$D543,'BPC Data'!$B:$B,Summary!$C543)</f>
        <v>0</v>
      </c>
      <c r="R543" s="18">
        <f ca="1">SUMIFS(OFFSET('BPC Data'!$F:$F,0,Summary!R$2),'BPC Data'!$E:$E,Summary!$D543,'BPC Data'!$B:$B,Summary!$C543)</f>
        <v>0</v>
      </c>
      <c r="S543" s="64">
        <f t="shared" ca="1" si="262"/>
        <v>0</v>
      </c>
      <c r="T543" s="65"/>
      <c r="U543"/>
      <c r="V543"/>
      <c r="W543"/>
      <c r="X543"/>
      <c r="Y543"/>
      <c r="Z543"/>
      <c r="AA543"/>
      <c r="AB543"/>
    </row>
    <row r="544" spans="1:28" s="15" customFormat="1" hidden="1" outlineLevel="1" x14ac:dyDescent="0.55000000000000004">
      <c r="A544" s="15">
        <f t="shared" si="268"/>
        <v>49</v>
      </c>
      <c r="B544"/>
      <c r="C544">
        <f>$F537</f>
        <v>0</v>
      </c>
      <c r="D544" s="2" t="str">
        <f t="shared" si="269"/>
        <v>T_MGMT_FEE - Tenant Management Fee - Actual</v>
      </c>
      <c r="E544"/>
      <c r="F544" s="22" t="str">
        <f>_xll.EVDES(D544)</f>
        <v>#Error, no current connection.</v>
      </c>
      <c r="G544" s="17">
        <f ca="1">SUMIFS(OFFSET('BPC Data'!$F:$F,0,Summary!G$2),'BPC Data'!$E:$E,Summary!$D544,'BPC Data'!$B:$B,Summary!$C544)</f>
        <v>0</v>
      </c>
      <c r="H544" s="18">
        <f ca="1">SUMIFS(OFFSET('BPC Data'!$F:$F,0,Summary!H$2),'BPC Data'!$E:$E,Summary!$D544,'BPC Data'!$B:$B,Summary!$C544)</f>
        <v>0</v>
      </c>
      <c r="I544" s="17">
        <f ca="1">SUMIFS(OFFSET('BPC Data'!$F:$F,0,Summary!I$2),'BPC Data'!$E:$E,Summary!$D544,'BPC Data'!$B:$B,Summary!$C544)</f>
        <v>0</v>
      </c>
      <c r="J544" s="18">
        <f ca="1">SUMIFS(OFFSET('BPC Data'!$F:$F,0,Summary!J$2),'BPC Data'!$E:$E,Summary!$D544,'BPC Data'!$B:$B,Summary!$C544)</f>
        <v>0</v>
      </c>
      <c r="K544" s="17">
        <f ca="1">SUMIFS(OFFSET('BPC Data'!$F:$F,0,Summary!K$2),'BPC Data'!$E:$E,Summary!$D544,'BPC Data'!$B:$B,Summary!$C544)</f>
        <v>0</v>
      </c>
      <c r="L544" s="18">
        <f ca="1">SUMIFS(OFFSET('BPC Data'!$F:$F,0,Summary!L$2),'BPC Data'!$E:$E,Summary!$D544,'BPC Data'!$B:$B,Summary!$C544)</f>
        <v>0</v>
      </c>
      <c r="M544" s="17">
        <f ca="1">SUMIFS(OFFSET('BPC Data'!$F:$F,0,Summary!M$2),'BPC Data'!$E:$E,Summary!$D544,'BPC Data'!$B:$B,Summary!$C544)</f>
        <v>0</v>
      </c>
      <c r="N544" s="18">
        <f ca="1">SUMIFS(OFFSET('BPC Data'!$F:$F,0,Summary!N$2),'BPC Data'!$E:$E,Summary!$D544,'BPC Data'!$B:$B,Summary!$C544)</f>
        <v>0</v>
      </c>
      <c r="O544" s="17">
        <f ca="1">SUMIFS(OFFSET('BPC Data'!$F:$F,0,Summary!O$2),'BPC Data'!$E:$E,Summary!$D544,'BPC Data'!$B:$B,Summary!$C544)</f>
        <v>0</v>
      </c>
      <c r="P544" s="18">
        <f ca="1">SUMIFS(OFFSET('BPC Data'!$F:$F,0,Summary!P$2),'BPC Data'!$E:$E,Summary!$D544,'BPC Data'!$B:$B,Summary!$C544)</f>
        <v>0</v>
      </c>
      <c r="Q544" s="17">
        <f ca="1">SUMIFS(OFFSET('BPC Data'!$F:$F,0,Summary!Q$2),'BPC Data'!$E:$E,Summary!$D544,'BPC Data'!$B:$B,Summary!$C544)</f>
        <v>0</v>
      </c>
      <c r="R544" s="18">
        <f ca="1">SUMIFS(OFFSET('BPC Data'!$F:$F,0,Summary!R$2),'BPC Data'!$E:$E,Summary!$D544,'BPC Data'!$B:$B,Summary!$C544)</f>
        <v>0</v>
      </c>
      <c r="S544" s="64">
        <f t="shared" ca="1" si="262"/>
        <v>0</v>
      </c>
      <c r="T544" s="65"/>
      <c r="U544"/>
      <c r="V544"/>
      <c r="W544"/>
      <c r="X544"/>
      <c r="Y544"/>
      <c r="Z544"/>
      <c r="AA544"/>
      <c r="AB544"/>
    </row>
    <row r="545" spans="1:28" s="15" customFormat="1" hidden="1" outlineLevel="1" x14ac:dyDescent="0.55000000000000004">
      <c r="A545" s="15">
        <f t="shared" si="268"/>
        <v>49</v>
      </c>
      <c r="B545"/>
      <c r="C545">
        <f>$F537</f>
        <v>0</v>
      </c>
      <c r="D545" s="1" t="str">
        <f t="shared" si="269"/>
        <v>T_EBITDAR - EBITDAR</v>
      </c>
      <c r="E545"/>
      <c r="F545" s="22" t="str">
        <f>_xll.EVDES(D545)</f>
        <v>#Error, no current connection.</v>
      </c>
      <c r="G545" s="17">
        <f ca="1">SUMIFS(OFFSET('BPC Data'!$F:$F,0,Summary!G$2),'BPC Data'!$E:$E,Summary!$D545,'BPC Data'!$B:$B,Summary!$C545)</f>
        <v>0</v>
      </c>
      <c r="H545" s="18">
        <f ca="1">SUMIFS(OFFSET('BPC Data'!$F:$F,0,Summary!H$2),'BPC Data'!$E:$E,Summary!$D545,'BPC Data'!$B:$B,Summary!$C545)</f>
        <v>0</v>
      </c>
      <c r="I545" s="17">
        <f ca="1">SUMIFS(OFFSET('BPC Data'!$F:$F,0,Summary!I$2),'BPC Data'!$E:$E,Summary!$D545,'BPC Data'!$B:$B,Summary!$C545)</f>
        <v>0</v>
      </c>
      <c r="J545" s="18">
        <f ca="1">SUMIFS(OFFSET('BPC Data'!$F:$F,0,Summary!J$2),'BPC Data'!$E:$E,Summary!$D545,'BPC Data'!$B:$B,Summary!$C545)</f>
        <v>0</v>
      </c>
      <c r="K545" s="17">
        <f ca="1">SUMIFS(OFFSET('BPC Data'!$F:$F,0,Summary!K$2),'BPC Data'!$E:$E,Summary!$D545,'BPC Data'!$B:$B,Summary!$C545)</f>
        <v>0</v>
      </c>
      <c r="L545" s="18">
        <f ca="1">SUMIFS(OFFSET('BPC Data'!$F:$F,0,Summary!L$2),'BPC Data'!$E:$E,Summary!$D545,'BPC Data'!$B:$B,Summary!$C545)</f>
        <v>0</v>
      </c>
      <c r="M545" s="17">
        <f ca="1">SUMIFS(OFFSET('BPC Data'!$F:$F,0,Summary!M$2),'BPC Data'!$E:$E,Summary!$D545,'BPC Data'!$B:$B,Summary!$C545)</f>
        <v>0</v>
      </c>
      <c r="N545" s="18">
        <f ca="1">SUMIFS(OFFSET('BPC Data'!$F:$F,0,Summary!N$2),'BPC Data'!$E:$E,Summary!$D545,'BPC Data'!$B:$B,Summary!$C545)</f>
        <v>0</v>
      </c>
      <c r="O545" s="17">
        <f ca="1">SUMIFS(OFFSET('BPC Data'!$F:$F,0,Summary!O$2),'BPC Data'!$E:$E,Summary!$D545,'BPC Data'!$B:$B,Summary!$C545)</f>
        <v>0</v>
      </c>
      <c r="P545" s="18">
        <f ca="1">SUMIFS(OFFSET('BPC Data'!$F:$F,0,Summary!P$2),'BPC Data'!$E:$E,Summary!$D545,'BPC Data'!$B:$B,Summary!$C545)</f>
        <v>0</v>
      </c>
      <c r="Q545" s="17">
        <f ca="1">SUMIFS(OFFSET('BPC Data'!$F:$F,0,Summary!Q$2),'BPC Data'!$E:$E,Summary!$D545,'BPC Data'!$B:$B,Summary!$C545)</f>
        <v>0</v>
      </c>
      <c r="R545" s="18">
        <f ca="1">SUMIFS(OFFSET('BPC Data'!$F:$F,0,Summary!R$2),'BPC Data'!$E:$E,Summary!$D545,'BPC Data'!$B:$B,Summary!$C545)</f>
        <v>0</v>
      </c>
      <c r="S545" s="64">
        <f t="shared" ca="1" si="262"/>
        <v>0</v>
      </c>
      <c r="T545" s="65"/>
      <c r="U545"/>
      <c r="V545"/>
      <c r="W545"/>
      <c r="X545"/>
      <c r="Y545"/>
      <c r="Z545"/>
      <c r="AA545"/>
      <c r="AB545"/>
    </row>
    <row r="546" spans="1:28" s="15" customFormat="1" hidden="1" outlineLevel="1" x14ac:dyDescent="0.55000000000000004">
      <c r="A546" s="15">
        <f t="shared" si="268"/>
        <v>49</v>
      </c>
      <c r="B546"/>
      <c r="C546">
        <f>$F537</f>
        <v>0</v>
      </c>
      <c r="D546" s="1" t="str">
        <f t="shared" si="269"/>
        <v>T_RENT_EXP - Tenant Rent Expense</v>
      </c>
      <c r="E546"/>
      <c r="F546" s="22" t="str">
        <f>_xll.EVDES(D546)</f>
        <v>#Error, no current connection.</v>
      </c>
      <c r="G546" s="17">
        <f ca="1">SUMIFS(OFFSET('BPC Data'!$F:$F,0,Summary!G$2),'BPC Data'!$E:$E,Summary!$D546,'BPC Data'!$B:$B,Summary!$C546)</f>
        <v>0</v>
      </c>
      <c r="H546" s="18">
        <f ca="1">SUMIFS(OFFSET('BPC Data'!$F:$F,0,Summary!H$2),'BPC Data'!$E:$E,Summary!$D546,'BPC Data'!$B:$B,Summary!$C546)</f>
        <v>0</v>
      </c>
      <c r="I546" s="17">
        <f ca="1">SUMIFS(OFFSET('BPC Data'!$F:$F,0,Summary!I$2),'BPC Data'!$E:$E,Summary!$D546,'BPC Data'!$B:$B,Summary!$C546)</f>
        <v>0</v>
      </c>
      <c r="J546" s="18">
        <f ca="1">SUMIFS(OFFSET('BPC Data'!$F:$F,0,Summary!J$2),'BPC Data'!$E:$E,Summary!$D546,'BPC Data'!$B:$B,Summary!$C546)</f>
        <v>0</v>
      </c>
      <c r="K546" s="17">
        <f ca="1">SUMIFS(OFFSET('BPC Data'!$F:$F,0,Summary!K$2),'BPC Data'!$E:$E,Summary!$D546,'BPC Data'!$B:$B,Summary!$C546)</f>
        <v>0</v>
      </c>
      <c r="L546" s="18">
        <f ca="1">SUMIFS(OFFSET('BPC Data'!$F:$F,0,Summary!L$2),'BPC Data'!$E:$E,Summary!$D546,'BPC Data'!$B:$B,Summary!$C546)</f>
        <v>0</v>
      </c>
      <c r="M546" s="17">
        <f ca="1">SUMIFS(OFFSET('BPC Data'!$F:$F,0,Summary!M$2),'BPC Data'!$E:$E,Summary!$D546,'BPC Data'!$B:$B,Summary!$C546)</f>
        <v>0</v>
      </c>
      <c r="N546" s="18">
        <f ca="1">SUMIFS(OFFSET('BPC Data'!$F:$F,0,Summary!N$2),'BPC Data'!$E:$E,Summary!$D546,'BPC Data'!$B:$B,Summary!$C546)</f>
        <v>0</v>
      </c>
      <c r="O546" s="17">
        <f ca="1">SUMIFS(OFFSET('BPC Data'!$F:$F,0,Summary!O$2),'BPC Data'!$E:$E,Summary!$D546,'BPC Data'!$B:$B,Summary!$C546)</f>
        <v>0</v>
      </c>
      <c r="P546" s="18">
        <f ca="1">SUMIFS(OFFSET('BPC Data'!$F:$F,0,Summary!P$2),'BPC Data'!$E:$E,Summary!$D546,'BPC Data'!$B:$B,Summary!$C546)</f>
        <v>0</v>
      </c>
      <c r="Q546" s="17">
        <f ca="1">SUMIFS(OFFSET('BPC Data'!$F:$F,0,Summary!Q$2),'BPC Data'!$E:$E,Summary!$D546,'BPC Data'!$B:$B,Summary!$C546)</f>
        <v>0</v>
      </c>
      <c r="R546" s="18">
        <f ca="1">SUMIFS(OFFSET('BPC Data'!$F:$F,0,Summary!R$2),'BPC Data'!$E:$E,Summary!$D546,'BPC Data'!$B:$B,Summary!$C546)</f>
        <v>0</v>
      </c>
      <c r="S546" s="64">
        <f t="shared" ca="1" si="262"/>
        <v>0</v>
      </c>
      <c r="T546" s="65"/>
      <c r="U546"/>
      <c r="V546"/>
      <c r="W546"/>
      <c r="X546"/>
      <c r="Y546"/>
      <c r="Z546"/>
      <c r="AA546"/>
      <c r="AB546"/>
    </row>
    <row r="547" spans="1:28" s="15" customFormat="1" hidden="1" outlineLevel="1" x14ac:dyDescent="0.55000000000000004">
      <c r="A547" s="15">
        <f t="shared" si="268"/>
        <v>49</v>
      </c>
      <c r="B547"/>
      <c r="C547"/>
      <c r="D547" s="1" t="str">
        <f t="shared" si="269"/>
        <v>x</v>
      </c>
      <c r="E547"/>
      <c r="F547" s="22" t="s">
        <v>0</v>
      </c>
      <c r="G547" s="12" t="e">
        <f t="shared" ref="G547:M547" ca="1" si="270">G545/G546</f>
        <v>#DIV/0!</v>
      </c>
      <c r="H547" s="4" t="e">
        <f t="shared" ca="1" si="270"/>
        <v>#DIV/0!</v>
      </c>
      <c r="I547" s="12" t="e">
        <f t="shared" ca="1" si="270"/>
        <v>#DIV/0!</v>
      </c>
      <c r="J547" s="4" t="e">
        <f t="shared" ca="1" si="270"/>
        <v>#DIV/0!</v>
      </c>
      <c r="K547" s="12" t="e">
        <f t="shared" ca="1" si="270"/>
        <v>#DIV/0!</v>
      </c>
      <c r="L547" s="4" t="e">
        <f t="shared" ca="1" si="270"/>
        <v>#DIV/0!</v>
      </c>
      <c r="M547" s="12" t="e">
        <f t="shared" ca="1" si="270"/>
        <v>#DIV/0!</v>
      </c>
      <c r="N547" s="4" t="e">
        <f t="shared" ref="N547:O547" ca="1" si="271">N545/N546</f>
        <v>#DIV/0!</v>
      </c>
      <c r="O547" s="12" t="e">
        <f t="shared" ca="1" si="271"/>
        <v>#DIV/0!</v>
      </c>
      <c r="P547" s="4" t="e">
        <f t="shared" ref="P547:Q547" ca="1" si="272">P545/P546</f>
        <v>#DIV/0!</v>
      </c>
      <c r="Q547" s="12" t="e">
        <f t="shared" ca="1" si="272"/>
        <v>#DIV/0!</v>
      </c>
      <c r="R547" s="4" t="e">
        <f t="shared" ref="R547" ca="1" si="273">R545/R546</f>
        <v>#DIV/0!</v>
      </c>
      <c r="S547" s="64" t="e">
        <f t="shared" ca="1" si="262"/>
        <v>#DIV/0!</v>
      </c>
      <c r="T547" s="65"/>
      <c r="U547"/>
      <c r="V547"/>
      <c r="W547"/>
      <c r="X547"/>
      <c r="Y547"/>
      <c r="Z547"/>
      <c r="AA547"/>
      <c r="AB547"/>
    </row>
    <row r="548" spans="1:28" s="8" customFormat="1" ht="13.5" customHeight="1" collapsed="1" x14ac:dyDescent="0.55000000000000004">
      <c r="D548" s="5"/>
      <c r="F548" s="9"/>
      <c r="G548" s="16"/>
      <c r="H548" s="61"/>
      <c r="I548" s="16"/>
      <c r="J548" s="61"/>
      <c r="K548" s="16"/>
      <c r="L548" s="61"/>
      <c r="M548" s="16"/>
      <c r="N548" s="61"/>
      <c r="O548" s="16"/>
      <c r="P548" s="61"/>
      <c r="Q548" s="16"/>
      <c r="R548" s="61"/>
      <c r="S548" s="64">
        <f t="shared" si="262"/>
        <v>0</v>
      </c>
      <c r="T548" s="65"/>
      <c r="U548"/>
      <c r="V548"/>
      <c r="W548"/>
      <c r="X548"/>
      <c r="Y548"/>
      <c r="Z548"/>
      <c r="AA548"/>
      <c r="AB548"/>
    </row>
    <row r="549" spans="1:28" x14ac:dyDescent="0.55000000000000004">
      <c r="F549" s="21" t="str">
        <f>$F$4&amp;" Total"</f>
        <v>Avista Total</v>
      </c>
      <c r="G549" s="13"/>
      <c r="I549" s="13"/>
      <c r="K549" s="13"/>
      <c r="M549" s="13"/>
      <c r="O549" s="13"/>
      <c r="Q549" s="13"/>
      <c r="S549" s="64">
        <f t="shared" si="262"/>
        <v>0</v>
      </c>
      <c r="T549" s="87" t="s">
        <v>34</v>
      </c>
      <c r="U549" s="87" t="s">
        <v>35</v>
      </c>
    </row>
    <row r="550" spans="1:28" x14ac:dyDescent="0.55000000000000004">
      <c r="D550" s="3" t="str">
        <f>$D538</f>
        <v>PAY_PAT_DAYS - Total Payor Patient Days</v>
      </c>
      <c r="E550" s="15"/>
      <c r="F550" s="22" t="str">
        <f>_xll.EVDES(D550)</f>
        <v>#Error, no current connection.</v>
      </c>
      <c r="G550" s="17">
        <f t="shared" ref="G550:R558" ca="1" si="274">SUMIFS(G$10:G$547,$F$10:$F$547,$F550)</f>
        <v>366821</v>
      </c>
      <c r="H550" s="18">
        <f t="shared" ca="1" si="274"/>
        <v>387740</v>
      </c>
      <c r="I550" s="17">
        <f t="shared" ca="1" si="274"/>
        <v>342780</v>
      </c>
      <c r="J550" s="18">
        <f t="shared" ca="1" si="274"/>
        <v>326716</v>
      </c>
      <c r="K550" s="17">
        <f t="shared" ca="1" si="274"/>
        <v>341293</v>
      </c>
      <c r="L550" s="18">
        <f t="shared" ca="1" si="274"/>
        <v>376835</v>
      </c>
      <c r="M550" s="17">
        <f t="shared" ca="1" si="274"/>
        <v>407082</v>
      </c>
      <c r="N550" s="18">
        <f t="shared" ca="1" si="274"/>
        <v>459190</v>
      </c>
      <c r="O550" s="17">
        <f t="shared" ca="1" si="274"/>
        <v>506842</v>
      </c>
      <c r="P550" s="18">
        <f t="shared" ca="1" si="274"/>
        <v>489643</v>
      </c>
      <c r="Q550" s="17">
        <f t="shared" ca="1" si="274"/>
        <v>510530</v>
      </c>
      <c r="R550" s="18">
        <f t="shared" ca="1" si="274"/>
        <v>472363</v>
      </c>
      <c r="S550" s="64">
        <f ca="1">SUM(G550:R550)</f>
        <v>4987835</v>
      </c>
      <c r="T550" s="18">
        <f>Census!V32</f>
        <v>13189</v>
      </c>
      <c r="U550" s="88">
        <f ca="1">T550-S550</f>
        <v>-4974646</v>
      </c>
    </row>
    <row r="551" spans="1:28" x14ac:dyDescent="0.55000000000000004">
      <c r="D551" s="3" t="str">
        <f t="shared" ref="D551:D559" si="275">$D539</f>
        <v>A_BEDS_TOTAL - Total Available Beds</v>
      </c>
      <c r="E551" s="15"/>
      <c r="F551" s="22" t="str">
        <f>_xll.EVDES(D551)</f>
        <v>#Error, no current connection.</v>
      </c>
      <c r="G551" s="17">
        <f t="shared" ca="1" si="274"/>
        <v>366821</v>
      </c>
      <c r="H551" s="18">
        <f t="shared" ca="1" si="274"/>
        <v>387740</v>
      </c>
      <c r="I551" s="17">
        <f t="shared" ca="1" si="274"/>
        <v>342780</v>
      </c>
      <c r="J551" s="18">
        <f t="shared" ca="1" si="274"/>
        <v>326716</v>
      </c>
      <c r="K551" s="17">
        <f t="shared" ca="1" si="274"/>
        <v>341293</v>
      </c>
      <c r="L551" s="18">
        <f t="shared" ca="1" si="274"/>
        <v>376835</v>
      </c>
      <c r="M551" s="17">
        <f t="shared" ca="1" si="274"/>
        <v>407082</v>
      </c>
      <c r="N551" s="18">
        <f t="shared" ca="1" si="274"/>
        <v>459190</v>
      </c>
      <c r="O551" s="17">
        <f t="shared" ca="1" si="274"/>
        <v>506842</v>
      </c>
      <c r="P551" s="18">
        <f t="shared" ca="1" si="274"/>
        <v>489643</v>
      </c>
      <c r="Q551" s="17">
        <f t="shared" ca="1" si="274"/>
        <v>510530</v>
      </c>
      <c r="R551" s="18">
        <f t="shared" ca="1" si="274"/>
        <v>472363</v>
      </c>
      <c r="S551" s="64">
        <f ca="1">+R551</f>
        <v>472363</v>
      </c>
      <c r="T551" s="18">
        <f>Census!H35</f>
        <v>48</v>
      </c>
      <c r="U551" s="88">
        <f ca="1">T551-S551</f>
        <v>-472315</v>
      </c>
    </row>
    <row r="552" spans="1:28" x14ac:dyDescent="0.55000000000000004">
      <c r="D552" s="3" t="str">
        <f t="shared" si="275"/>
        <v>T_REVENUES - Total Tenant Revenues</v>
      </c>
      <c r="F552" s="22" t="str">
        <f>_xll.EVDES(D552)</f>
        <v>#Error, no current connection.</v>
      </c>
      <c r="G552" s="17">
        <f t="shared" ca="1" si="274"/>
        <v>366821</v>
      </c>
      <c r="H552" s="18">
        <f t="shared" ca="1" si="274"/>
        <v>387740</v>
      </c>
      <c r="I552" s="17">
        <f t="shared" ca="1" si="274"/>
        <v>342780</v>
      </c>
      <c r="J552" s="18">
        <f t="shared" ca="1" si="274"/>
        <v>326716</v>
      </c>
      <c r="K552" s="17">
        <f t="shared" ca="1" si="274"/>
        <v>341293</v>
      </c>
      <c r="L552" s="18">
        <f t="shared" ca="1" si="274"/>
        <v>376835</v>
      </c>
      <c r="M552" s="17">
        <f t="shared" ca="1" si="274"/>
        <v>407082</v>
      </c>
      <c r="N552" s="18">
        <f t="shared" ca="1" si="274"/>
        <v>459190</v>
      </c>
      <c r="O552" s="17">
        <f t="shared" ca="1" si="274"/>
        <v>506842</v>
      </c>
      <c r="P552" s="18">
        <f t="shared" ca="1" si="274"/>
        <v>489643</v>
      </c>
      <c r="Q552" s="17">
        <f t="shared" ca="1" si="274"/>
        <v>510530</v>
      </c>
      <c r="R552" s="18">
        <f t="shared" ca="1" si="274"/>
        <v>472363</v>
      </c>
      <c r="S552" s="64">
        <f t="shared" ref="S552:S558" ca="1" si="276">SUM(G552:R552)</f>
        <v>4987835</v>
      </c>
      <c r="T552" s="18">
        <f>'Avista P&amp;L'!U40</f>
        <v>2231074.6500000008</v>
      </c>
      <c r="U552" s="88">
        <f ca="1">T552-S552</f>
        <v>-2756760.3499999992</v>
      </c>
    </row>
    <row r="553" spans="1:28" x14ac:dyDescent="0.55000000000000004">
      <c r="D553" s="3" t="str">
        <f t="shared" si="275"/>
        <v>T_OPEX - Tenant Operating Expenses</v>
      </c>
      <c r="F553" s="22" t="str">
        <f>_xll.EVDES(D553)</f>
        <v>#Error, no current connection.</v>
      </c>
      <c r="G553" s="17">
        <f t="shared" ca="1" si="274"/>
        <v>366821</v>
      </c>
      <c r="H553" s="18">
        <f t="shared" ca="1" si="274"/>
        <v>387740</v>
      </c>
      <c r="I553" s="17">
        <f t="shared" ca="1" si="274"/>
        <v>342780</v>
      </c>
      <c r="J553" s="18">
        <f t="shared" ca="1" si="274"/>
        <v>326716</v>
      </c>
      <c r="K553" s="17">
        <f t="shared" ca="1" si="274"/>
        <v>341293</v>
      </c>
      <c r="L553" s="18">
        <f t="shared" ca="1" si="274"/>
        <v>376835</v>
      </c>
      <c r="M553" s="17">
        <f t="shared" ca="1" si="274"/>
        <v>407082</v>
      </c>
      <c r="N553" s="18">
        <f t="shared" ca="1" si="274"/>
        <v>459190</v>
      </c>
      <c r="O553" s="17">
        <f t="shared" ca="1" si="274"/>
        <v>506842</v>
      </c>
      <c r="P553" s="18">
        <f t="shared" ca="1" si="274"/>
        <v>489643</v>
      </c>
      <c r="Q553" s="17">
        <f t="shared" ca="1" si="274"/>
        <v>510530</v>
      </c>
      <c r="R553" s="18">
        <f t="shared" ca="1" si="274"/>
        <v>472363</v>
      </c>
      <c r="S553" s="64">
        <f t="shared" ca="1" si="276"/>
        <v>4987835</v>
      </c>
      <c r="T553" s="18">
        <f>'Avista P&amp;L'!U195-'Avista P&amp;L'!U188</f>
        <v>1779148.9699999997</v>
      </c>
      <c r="U553" s="88">
        <f t="shared" ref="U553:U558" ca="1" si="277">T553-S553</f>
        <v>-3208686.0300000003</v>
      </c>
      <c r="W553" s="72"/>
    </row>
    <row r="554" spans="1:28" x14ac:dyDescent="0.55000000000000004">
      <c r="D554" s="3" t="str">
        <f t="shared" si="275"/>
        <v>T_BAD_DEBT - Tenant Bad Debt Expense</v>
      </c>
      <c r="F554" s="22" t="str">
        <f>_xll.EVDES(D554)</f>
        <v>#Error, no current connection.</v>
      </c>
      <c r="G554" s="17">
        <f t="shared" ca="1" si="274"/>
        <v>366821</v>
      </c>
      <c r="H554" s="18">
        <f t="shared" ca="1" si="274"/>
        <v>387740</v>
      </c>
      <c r="I554" s="17">
        <f t="shared" ca="1" si="274"/>
        <v>342780</v>
      </c>
      <c r="J554" s="18">
        <f t="shared" ca="1" si="274"/>
        <v>326716</v>
      </c>
      <c r="K554" s="17">
        <f t="shared" ca="1" si="274"/>
        <v>341293</v>
      </c>
      <c r="L554" s="18">
        <f t="shared" ca="1" si="274"/>
        <v>376835</v>
      </c>
      <c r="M554" s="17">
        <f t="shared" ca="1" si="274"/>
        <v>407082</v>
      </c>
      <c r="N554" s="18">
        <f t="shared" ca="1" si="274"/>
        <v>459190</v>
      </c>
      <c r="O554" s="17">
        <f t="shared" ca="1" si="274"/>
        <v>506842</v>
      </c>
      <c r="P554" s="18">
        <f t="shared" ca="1" si="274"/>
        <v>489643</v>
      </c>
      <c r="Q554" s="17">
        <f t="shared" ca="1" si="274"/>
        <v>510530</v>
      </c>
      <c r="R554" s="18">
        <f t="shared" ca="1" si="274"/>
        <v>472363</v>
      </c>
      <c r="S554" s="64">
        <f t="shared" ca="1" si="276"/>
        <v>4987835</v>
      </c>
      <c r="T554" s="18"/>
      <c r="U554" s="88"/>
    </row>
    <row r="555" spans="1:28" x14ac:dyDescent="0.55000000000000004">
      <c r="D555" s="3" t="str">
        <f t="shared" si="275"/>
        <v>T_EBITDARM - EBITDARM</v>
      </c>
      <c r="F555" s="22" t="str">
        <f>_xll.EVDES(D555)</f>
        <v>#Error, no current connection.</v>
      </c>
      <c r="G555" s="17">
        <f t="shared" ca="1" si="274"/>
        <v>366821</v>
      </c>
      <c r="H555" s="18">
        <f t="shared" ca="1" si="274"/>
        <v>387740</v>
      </c>
      <c r="I555" s="17">
        <f t="shared" ca="1" si="274"/>
        <v>342780</v>
      </c>
      <c r="J555" s="18">
        <f t="shared" ca="1" si="274"/>
        <v>326716</v>
      </c>
      <c r="K555" s="17">
        <f t="shared" ca="1" si="274"/>
        <v>341293</v>
      </c>
      <c r="L555" s="18">
        <f t="shared" ca="1" si="274"/>
        <v>376835</v>
      </c>
      <c r="M555" s="17">
        <f t="shared" ca="1" si="274"/>
        <v>407082</v>
      </c>
      <c r="N555" s="18">
        <f t="shared" ca="1" si="274"/>
        <v>459190</v>
      </c>
      <c r="O555" s="17">
        <f t="shared" ca="1" si="274"/>
        <v>506842</v>
      </c>
      <c r="P555" s="18">
        <f t="shared" ca="1" si="274"/>
        <v>489643</v>
      </c>
      <c r="Q555" s="17">
        <f t="shared" ca="1" si="274"/>
        <v>510530</v>
      </c>
      <c r="R555" s="18">
        <f t="shared" ca="1" si="274"/>
        <v>472363</v>
      </c>
      <c r="S555" s="64">
        <f t="shared" ca="1" si="276"/>
        <v>4987835</v>
      </c>
      <c r="T555" s="18">
        <f>T552-T553</f>
        <v>451925.6800000011</v>
      </c>
      <c r="U555" s="88">
        <f t="shared" ca="1" si="277"/>
        <v>-4535909.3199999984</v>
      </c>
    </row>
    <row r="556" spans="1:28" x14ac:dyDescent="0.55000000000000004">
      <c r="D556" s="3" t="str">
        <f t="shared" si="275"/>
        <v>T_MGMT_FEE - Tenant Management Fee - Actual</v>
      </c>
      <c r="F556" s="22" t="str">
        <f>_xll.EVDES(D556)</f>
        <v>#Error, no current connection.</v>
      </c>
      <c r="G556" s="17">
        <f t="shared" ca="1" si="274"/>
        <v>366821</v>
      </c>
      <c r="H556" s="18">
        <f t="shared" ca="1" si="274"/>
        <v>387740</v>
      </c>
      <c r="I556" s="17">
        <f t="shared" ca="1" si="274"/>
        <v>342780</v>
      </c>
      <c r="J556" s="18">
        <f t="shared" ca="1" si="274"/>
        <v>326716</v>
      </c>
      <c r="K556" s="17">
        <f t="shared" ca="1" si="274"/>
        <v>341293</v>
      </c>
      <c r="L556" s="18">
        <f t="shared" ca="1" si="274"/>
        <v>376835</v>
      </c>
      <c r="M556" s="17">
        <f t="shared" ca="1" si="274"/>
        <v>407082</v>
      </c>
      <c r="N556" s="18">
        <f t="shared" ca="1" si="274"/>
        <v>459190</v>
      </c>
      <c r="O556" s="17">
        <f t="shared" ca="1" si="274"/>
        <v>506842</v>
      </c>
      <c r="P556" s="18">
        <f t="shared" ca="1" si="274"/>
        <v>489643</v>
      </c>
      <c r="Q556" s="17">
        <f t="shared" ca="1" si="274"/>
        <v>510530</v>
      </c>
      <c r="R556" s="18">
        <f t="shared" ca="1" si="274"/>
        <v>472363</v>
      </c>
      <c r="S556" s="64">
        <f t="shared" ca="1" si="276"/>
        <v>4987835</v>
      </c>
      <c r="T556" s="18">
        <f>'Avista P&amp;L'!U188</f>
        <v>90000</v>
      </c>
      <c r="U556" s="88">
        <f t="shared" ca="1" si="277"/>
        <v>-4897835</v>
      </c>
    </row>
    <row r="557" spans="1:28" x14ac:dyDescent="0.55000000000000004">
      <c r="D557" s="3" t="str">
        <f t="shared" si="275"/>
        <v>T_EBITDAR - EBITDAR</v>
      </c>
      <c r="F557" s="22" t="str">
        <f>_xll.EVDES(D557)</f>
        <v>#Error, no current connection.</v>
      </c>
      <c r="G557" s="17">
        <f t="shared" ca="1" si="274"/>
        <v>366821</v>
      </c>
      <c r="H557" s="18">
        <f t="shared" ca="1" si="274"/>
        <v>387740</v>
      </c>
      <c r="I557" s="17">
        <f t="shared" ca="1" si="274"/>
        <v>342780</v>
      </c>
      <c r="J557" s="18">
        <f t="shared" ca="1" si="274"/>
        <v>326716</v>
      </c>
      <c r="K557" s="17">
        <f t="shared" ca="1" si="274"/>
        <v>341293</v>
      </c>
      <c r="L557" s="18">
        <f t="shared" ca="1" si="274"/>
        <v>376835</v>
      </c>
      <c r="M557" s="17">
        <f t="shared" ca="1" si="274"/>
        <v>407082</v>
      </c>
      <c r="N557" s="18">
        <f t="shared" ca="1" si="274"/>
        <v>459190</v>
      </c>
      <c r="O557" s="17">
        <f t="shared" ca="1" si="274"/>
        <v>506842</v>
      </c>
      <c r="P557" s="18">
        <f t="shared" ca="1" si="274"/>
        <v>489643</v>
      </c>
      <c r="Q557" s="17">
        <f t="shared" ca="1" si="274"/>
        <v>510530</v>
      </c>
      <c r="R557" s="18">
        <f t="shared" ca="1" si="274"/>
        <v>472363</v>
      </c>
      <c r="S557" s="64">
        <f t="shared" ca="1" si="276"/>
        <v>4987835</v>
      </c>
      <c r="T557" s="18">
        <f>T555-T556</f>
        <v>361925.6800000011</v>
      </c>
      <c r="U557" s="88">
        <f t="shared" ca="1" si="277"/>
        <v>-4625909.3199999984</v>
      </c>
    </row>
    <row r="558" spans="1:28" x14ac:dyDescent="0.55000000000000004">
      <c r="D558" s="3" t="str">
        <f t="shared" si="275"/>
        <v>T_RENT_EXP - Tenant Rent Expense</v>
      </c>
      <c r="F558" s="22" t="str">
        <f>_xll.EVDES(D558)</f>
        <v>#Error, no current connection.</v>
      </c>
      <c r="G558" s="17">
        <f t="shared" ca="1" si="274"/>
        <v>366821</v>
      </c>
      <c r="H558" s="18">
        <f t="shared" ca="1" si="274"/>
        <v>387740</v>
      </c>
      <c r="I558" s="17">
        <f t="shared" ca="1" si="274"/>
        <v>342780</v>
      </c>
      <c r="J558" s="18">
        <f t="shared" ca="1" si="274"/>
        <v>326716</v>
      </c>
      <c r="K558" s="17">
        <f t="shared" ca="1" si="274"/>
        <v>341293</v>
      </c>
      <c r="L558" s="18">
        <f t="shared" ca="1" si="274"/>
        <v>376835</v>
      </c>
      <c r="M558" s="17">
        <f t="shared" ca="1" si="274"/>
        <v>407082</v>
      </c>
      <c r="N558" s="18">
        <f t="shared" ca="1" si="274"/>
        <v>459190</v>
      </c>
      <c r="O558" s="17">
        <f t="shared" ca="1" si="274"/>
        <v>506842</v>
      </c>
      <c r="P558" s="18">
        <f t="shared" ca="1" si="274"/>
        <v>489643</v>
      </c>
      <c r="Q558" s="17">
        <f t="shared" ca="1" si="274"/>
        <v>510530</v>
      </c>
      <c r="R558" s="18">
        <f t="shared" ca="1" si="274"/>
        <v>472363</v>
      </c>
      <c r="S558" s="64">
        <f t="shared" ca="1" si="276"/>
        <v>4987835</v>
      </c>
      <c r="T558" s="88">
        <f>'Avista P&amp;L'!U210</f>
        <v>60000</v>
      </c>
      <c r="U558" s="88">
        <f t="shared" ca="1" si="277"/>
        <v>-4927835</v>
      </c>
    </row>
    <row r="559" spans="1:28" x14ac:dyDescent="0.55000000000000004">
      <c r="D559" s="3" t="str">
        <f t="shared" si="275"/>
        <v>x</v>
      </c>
      <c r="F559" s="23" t="s">
        <v>0</v>
      </c>
      <c r="G559" s="19">
        <f t="shared" ref="G559:M559" ca="1" si="278">IFERROR(G557/G558,"N/A")</f>
        <v>1</v>
      </c>
      <c r="H559" s="60">
        <f t="shared" ca="1" si="278"/>
        <v>1</v>
      </c>
      <c r="I559" s="19">
        <f t="shared" ca="1" si="278"/>
        <v>1</v>
      </c>
      <c r="J559" s="60">
        <f t="shared" ca="1" si="278"/>
        <v>1</v>
      </c>
      <c r="K559" s="19">
        <f t="shared" ca="1" si="278"/>
        <v>1</v>
      </c>
      <c r="L559" s="60">
        <f t="shared" ca="1" si="278"/>
        <v>1</v>
      </c>
      <c r="M559" s="19">
        <f t="shared" ca="1" si="278"/>
        <v>1</v>
      </c>
      <c r="N559" s="60">
        <f t="shared" ref="N559:O559" ca="1" si="279">IFERROR(N557/N558,"N/A")</f>
        <v>1</v>
      </c>
      <c r="O559" s="19">
        <f t="shared" ca="1" si="279"/>
        <v>1</v>
      </c>
      <c r="P559" s="60">
        <f t="shared" ref="P559:Q559" ca="1" si="280">IFERROR(P557/P558,"N/A")</f>
        <v>1</v>
      </c>
      <c r="Q559" s="19">
        <f t="shared" ca="1" si="280"/>
        <v>1</v>
      </c>
      <c r="R559" s="60">
        <f t="shared" ref="R559" ca="1" si="281">IFERROR(R557/R558,"N/A")</f>
        <v>1</v>
      </c>
      <c r="S559" s="64"/>
    </row>
    <row r="563" spans="7:18" x14ac:dyDescent="0.55000000000000004"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</row>
    <row r="566" spans="7:18" x14ac:dyDescent="0.55000000000000004">
      <c r="O566" s="73"/>
    </row>
  </sheetData>
  <pageMargins left="0.2" right="0.2" top="0.75" bottom="0.75" header="0.3" footer="0.3"/>
  <pageSetup paperSize="119" scale="57" fitToHeight="10" orientation="landscape" r:id="rId1"/>
  <headerFooter>
    <oddFooter>&amp;C&amp;P</oddFooter>
  </headerFooter>
  <rowBreaks count="10" manualBreakCount="10">
    <brk id="63" min="5" max="17" man="1"/>
    <brk id="118" min="5" max="17" man="1"/>
    <brk id="162" min="5" max="17" man="1"/>
    <brk id="173" min="5" max="17" man="1"/>
    <brk id="228" min="5" max="17" man="1"/>
    <brk id="283" min="5" max="17" man="1"/>
    <brk id="338" min="5" max="17" man="1"/>
    <brk id="393" min="5" max="17" man="1"/>
    <brk id="448" min="5" max="17" man="1"/>
    <brk id="503" min="5" max="17" man="1"/>
  </rowBreaks>
  <customProperties>
    <customPr name="EpmWorksheetKeyString_GUID" r:id="rId2"/>
    <customPr name="FPMExcelClientRefreshTime" r:id="rId3"/>
  </customProperties>
  <drawing r:id="rId4"/>
  <legacyDrawing r:id="rId5"/>
  <controls>
    <mc:AlternateContent xmlns:mc="http://schemas.openxmlformats.org/markup-compatibility/2006">
      <mc:Choice Requires="x14">
        <control shapeId="2049" r:id="rId6" name="FPMExcelClientSheetOptionstb1">
          <controlPr defaultSize="0" autoLine="0" r:id="rId7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2049" r:id="rId6" name="FPMExcelClientSheetOptionstb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1"/>
  <sheetViews>
    <sheetView workbookViewId="0"/>
  </sheetViews>
  <sheetFormatPr defaultRowHeight="14.4" x14ac:dyDescent="0.55000000000000004"/>
  <cols>
    <col min="1" max="1" width="16.578125" bestFit="1" customWidth="1"/>
    <col min="3" max="3" width="43" bestFit="1" customWidth="1"/>
    <col min="4" max="4" width="14.578125" bestFit="1" customWidth="1"/>
    <col min="5" max="5" width="16.26171875" bestFit="1" customWidth="1"/>
    <col min="6" max="6" width="11.26171875" bestFit="1" customWidth="1"/>
    <col min="7" max="7" width="9.68359375" bestFit="1" customWidth="1"/>
  </cols>
  <sheetData>
    <row r="2" spans="1:6" x14ac:dyDescent="0.55000000000000004">
      <c r="A2" s="75" t="s">
        <v>39</v>
      </c>
    </row>
    <row r="4" spans="1:6" ht="28.8" x14ac:dyDescent="0.55000000000000004">
      <c r="C4" s="188" t="s">
        <v>38</v>
      </c>
      <c r="D4" s="183" t="s">
        <v>321</v>
      </c>
      <c r="E4" s="183" t="s">
        <v>322</v>
      </c>
      <c r="F4" s="184" t="s">
        <v>41</v>
      </c>
    </row>
    <row r="5" spans="1:6" x14ac:dyDescent="0.55000000000000004">
      <c r="C5" s="76" t="s">
        <v>319</v>
      </c>
      <c r="D5" s="83"/>
      <c r="E5" s="77"/>
      <c r="F5" s="83"/>
    </row>
    <row r="6" spans="1:6" x14ac:dyDescent="0.55000000000000004">
      <c r="C6" s="78" t="s">
        <v>158</v>
      </c>
      <c r="D6" s="84">
        <v>5180.75</v>
      </c>
      <c r="E6" s="79">
        <v>0</v>
      </c>
      <c r="F6" s="84">
        <f>D6-E6</f>
        <v>5180.75</v>
      </c>
    </row>
    <row r="7" spans="1:6" x14ac:dyDescent="0.55000000000000004">
      <c r="C7" s="80" t="s">
        <v>320</v>
      </c>
      <c r="D7" s="84"/>
      <c r="E7" s="79"/>
      <c r="F7" s="84"/>
    </row>
    <row r="8" spans="1:6" x14ac:dyDescent="0.55000000000000004">
      <c r="C8" s="78" t="s">
        <v>199</v>
      </c>
      <c r="D8" s="84">
        <v>400</v>
      </c>
      <c r="E8" s="79">
        <v>0</v>
      </c>
      <c r="F8" s="84">
        <f>D8-E8</f>
        <v>400</v>
      </c>
    </row>
    <row r="9" spans="1:6" x14ac:dyDescent="0.55000000000000004">
      <c r="C9" s="81"/>
      <c r="D9" s="85"/>
      <c r="E9" s="82"/>
      <c r="F9" s="85"/>
    </row>
    <row r="10" spans="1:6" ht="17.100000000000001" thickBot="1" x14ac:dyDescent="0.7">
      <c r="C10" s="189" t="s">
        <v>40</v>
      </c>
      <c r="D10" s="189"/>
      <c r="E10" s="189"/>
      <c r="F10" s="86">
        <f>SUM(F5:F9)</f>
        <v>5580.75</v>
      </c>
    </row>
    <row r="11" spans="1:6" ht="14.7" thickTop="1" x14ac:dyDescent="0.55000000000000004">
      <c r="D11" s="74"/>
      <c r="E11" s="74"/>
      <c r="F11" s="74"/>
    </row>
  </sheetData>
  <mergeCells count="1">
    <mergeCell ref="C10:E10"/>
  </mergeCells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1:U234"/>
  <sheetViews>
    <sheetView tabSelected="1" topLeftCell="A7" zoomScale="90" zoomScaleNormal="90" workbookViewId="0">
      <selection activeCell="A7" sqref="A7"/>
    </sheetView>
  </sheetViews>
  <sheetFormatPr defaultColWidth="9.15625" defaultRowHeight="14.4" x14ac:dyDescent="0.55000000000000004"/>
  <cols>
    <col min="1" max="1" width="9.15625" style="94"/>
    <col min="2" max="2" width="7.578125" style="94" customWidth="1"/>
    <col min="3" max="3" width="7.68359375" style="94" customWidth="1"/>
    <col min="4" max="4" width="2.83984375" style="94" customWidth="1"/>
    <col min="5" max="5" width="24.83984375" style="94" hidden="1" customWidth="1"/>
    <col min="6" max="6" width="16.41796875" style="94" hidden="1" customWidth="1"/>
    <col min="7" max="7" width="43.578125" style="94" bestFit="1" customWidth="1"/>
    <col min="8" max="8" width="2.578125" style="94" hidden="1" customWidth="1"/>
    <col min="9" max="20" width="12.15625" style="94" customWidth="1"/>
    <col min="21" max="21" width="15.26171875" style="94" customWidth="1"/>
    <col min="22" max="16384" width="9.15625" style="94"/>
  </cols>
  <sheetData>
    <row r="1" spans="2:21" hidden="1" x14ac:dyDescent="0.55000000000000004">
      <c r="B1" s="94" t="s">
        <v>75</v>
      </c>
      <c r="D1" s="94" t="s">
        <v>76</v>
      </c>
      <c r="E1" s="94" t="str">
        <f>IF(E5,"#showcolumn","#hidecolumn")</f>
        <v>#hidecolumn</v>
      </c>
      <c r="F1" s="94" t="str">
        <f>IF(F5,"#showcolumn","#hidecolumn")</f>
        <v>#hidecolumn</v>
      </c>
      <c r="H1" s="94" t="s">
        <v>75</v>
      </c>
      <c r="I1" s="94" t="str">
        <f t="shared" ref="I1:T1" si="0">IF(I5="Empty","#hidecolumn","#showcolumn")</f>
        <v>#showcolumn</v>
      </c>
      <c r="J1" s="94" t="str">
        <f t="shared" si="0"/>
        <v>#showcolumn</v>
      </c>
      <c r="K1" s="94" t="str">
        <f t="shared" si="0"/>
        <v>#showcolumn</v>
      </c>
      <c r="L1" s="94" t="str">
        <f t="shared" si="0"/>
        <v>#showcolumn</v>
      </c>
      <c r="M1" s="94" t="str">
        <f t="shared" si="0"/>
        <v>#showcolumn</v>
      </c>
      <c r="N1" s="94" t="str">
        <f t="shared" si="0"/>
        <v>#showcolumn</v>
      </c>
      <c r="O1" s="94" t="str">
        <f t="shared" si="0"/>
        <v>#showcolumn</v>
      </c>
      <c r="P1" s="94" t="str">
        <f t="shared" si="0"/>
        <v>#showcolumn</v>
      </c>
      <c r="Q1" s="94" t="str">
        <f t="shared" si="0"/>
        <v>#showcolumn</v>
      </c>
      <c r="R1" s="94" t="str">
        <f t="shared" si="0"/>
        <v>#showcolumn</v>
      </c>
      <c r="S1" s="94" t="str">
        <f t="shared" si="0"/>
        <v>#showcolumn</v>
      </c>
      <c r="T1" s="94" t="str">
        <f t="shared" si="0"/>
        <v>#showcolumn</v>
      </c>
      <c r="U1" s="94" t="s">
        <v>77</v>
      </c>
    </row>
    <row r="2" spans="2:21" ht="17.100000000000001" hidden="1" thickBot="1" x14ac:dyDescent="0.6">
      <c r="B2" s="94" t="s">
        <v>76</v>
      </c>
      <c r="C2" s="95" t="str">
        <f>IF(FlagProtectSheet,"#protectsheet","#unprotectsheet")</f>
        <v>#protectsheet</v>
      </c>
      <c r="E2" s="96" t="s">
        <v>78</v>
      </c>
      <c r="F2" s="97"/>
      <c r="I2" s="94" t="s">
        <v>79</v>
      </c>
    </row>
    <row r="3" spans="2:21" hidden="1" x14ac:dyDescent="0.55000000000000004">
      <c r="B3" s="94" t="s">
        <v>76</v>
      </c>
      <c r="E3" s="98" t="s">
        <v>80</v>
      </c>
      <c r="F3" s="98" t="s">
        <v>81</v>
      </c>
      <c r="I3" s="99">
        <f t="shared" ref="I3:R3" si="1">IF(I4=12,J3-1,J3)</f>
        <v>2021</v>
      </c>
      <c r="J3" s="99">
        <f t="shared" si="1"/>
        <v>2021</v>
      </c>
      <c r="K3" s="99">
        <f t="shared" si="1"/>
        <v>2021</v>
      </c>
      <c r="L3" s="99">
        <f t="shared" si="1"/>
        <v>2021</v>
      </c>
      <c r="M3" s="99">
        <f t="shared" si="1"/>
        <v>2021</v>
      </c>
      <c r="N3" s="99">
        <f t="shared" si="1"/>
        <v>2021</v>
      </c>
      <c r="O3" s="99">
        <f t="shared" si="1"/>
        <v>2022</v>
      </c>
      <c r="P3" s="99">
        <f t="shared" si="1"/>
        <v>2022</v>
      </c>
      <c r="Q3" s="99">
        <f t="shared" si="1"/>
        <v>2022</v>
      </c>
      <c r="R3" s="99">
        <f t="shared" si="1"/>
        <v>2022</v>
      </c>
      <c r="S3" s="99">
        <f>IF(S4=12,T3-1,T3)</f>
        <v>2022</v>
      </c>
      <c r="T3" s="99">
        <f t="shared" ref="T3" si="2">pvYear</f>
        <v>2022</v>
      </c>
      <c r="U3" s="100"/>
    </row>
    <row r="4" spans="2:21" hidden="1" x14ac:dyDescent="0.55000000000000004">
      <c r="B4" s="94" t="s">
        <v>76</v>
      </c>
      <c r="E4" s="99" t="str">
        <f>'[2]T12 Summary'!$D$4</f>
        <v>103 (Avista Sun City West)</v>
      </c>
      <c r="F4" s="99" t="str">
        <f>'[2]T12 Summary'!$E$4</f>
        <v>All Departments</v>
      </c>
      <c r="I4" s="99">
        <f t="shared" ref="I4:Q4" si="3">IF(J4=1,12,J4-1)</f>
        <v>7</v>
      </c>
      <c r="J4" s="99">
        <f t="shared" si="3"/>
        <v>8</v>
      </c>
      <c r="K4" s="99">
        <f t="shared" si="3"/>
        <v>9</v>
      </c>
      <c r="L4" s="99">
        <f t="shared" si="3"/>
        <v>10</v>
      </c>
      <c r="M4" s="99">
        <f t="shared" si="3"/>
        <v>11</v>
      </c>
      <c r="N4" s="99">
        <f t="shared" si="3"/>
        <v>12</v>
      </c>
      <c r="O4" s="99">
        <f t="shared" si="3"/>
        <v>1</v>
      </c>
      <c r="P4" s="99">
        <f t="shared" si="3"/>
        <v>2</v>
      </c>
      <c r="Q4" s="99">
        <f t="shared" si="3"/>
        <v>3</v>
      </c>
      <c r="R4" s="99">
        <f>IF(S4=1,12,S4-1)</f>
        <v>4</v>
      </c>
      <c r="S4" s="99">
        <f>IF(T4=1,12,T4-1)</f>
        <v>5</v>
      </c>
      <c r="T4" s="99">
        <f>pvPeriod</f>
        <v>6</v>
      </c>
    </row>
    <row r="5" spans="2:21" ht="14.7" hidden="1" thickBot="1" x14ac:dyDescent="0.6">
      <c r="B5" s="94" t="s">
        <v>76</v>
      </c>
      <c r="E5" s="101" t="b">
        <v>0</v>
      </c>
      <c r="F5" s="101" t="b">
        <v>0</v>
      </c>
      <c r="I5" s="102" t="s">
        <v>82</v>
      </c>
      <c r="J5" s="102" t="s">
        <v>82</v>
      </c>
      <c r="K5" s="102" t="s">
        <v>82</v>
      </c>
      <c r="L5" s="102" t="s">
        <v>82</v>
      </c>
      <c r="M5" s="102" t="s">
        <v>82</v>
      </c>
      <c r="N5" s="102" t="s">
        <v>82</v>
      </c>
      <c r="O5" s="102" t="s">
        <v>82</v>
      </c>
      <c r="P5" s="102" t="s">
        <v>82</v>
      </c>
      <c r="Q5" s="102" t="s">
        <v>82</v>
      </c>
      <c r="R5" s="102" t="s">
        <v>82</v>
      </c>
      <c r="S5" s="102" t="s">
        <v>82</v>
      </c>
      <c r="T5" s="102" t="s">
        <v>82</v>
      </c>
    </row>
    <row r="6" spans="2:21" hidden="1" x14ac:dyDescent="0.55000000000000004">
      <c r="B6" s="94" t="s">
        <v>76</v>
      </c>
    </row>
    <row r="7" spans="2:21" ht="22.5" thickBot="1" x14ac:dyDescent="0.75">
      <c r="D7" s="103" t="s">
        <v>83</v>
      </c>
      <c r="E7" s="103"/>
      <c r="F7" s="103"/>
      <c r="G7" s="103"/>
    </row>
    <row r="8" spans="2:21" ht="17.399999999999999" x14ac:dyDescent="0.55000000000000004">
      <c r="D8" s="104" t="str">
        <f>$E$4</f>
        <v>103 (Avista Sun City West)</v>
      </c>
      <c r="F8" s="104"/>
      <c r="G8" s="104"/>
      <c r="I8" s="105" t="s">
        <v>84</v>
      </c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</row>
    <row r="9" spans="2:21" x14ac:dyDescent="0.55000000000000004">
      <c r="D9" s="106"/>
      <c r="E9" s="106"/>
      <c r="F9" s="106"/>
      <c r="G9" s="106">
        <f>$T$10</f>
        <v>44727</v>
      </c>
      <c r="H9" s="107"/>
      <c r="I9" s="108" t="str">
        <f t="shared" ref="I9:T9" ca="1" si="4">IF(OFFSET(I5,0,-1)&lt;&gt;I5,I5,"")</f>
        <v>Actual</v>
      </c>
      <c r="J9" s="108" t="str">
        <f t="shared" ca="1" si="4"/>
        <v/>
      </c>
      <c r="K9" s="108" t="str">
        <f t="shared" ca="1" si="4"/>
        <v/>
      </c>
      <c r="L9" s="108" t="str">
        <f t="shared" ca="1" si="4"/>
        <v/>
      </c>
      <c r="M9" s="108" t="str">
        <f t="shared" ca="1" si="4"/>
        <v/>
      </c>
      <c r="N9" s="108" t="str">
        <f t="shared" ca="1" si="4"/>
        <v/>
      </c>
      <c r="O9" s="108" t="str">
        <f t="shared" ca="1" si="4"/>
        <v/>
      </c>
      <c r="P9" s="108" t="str">
        <f t="shared" ca="1" si="4"/>
        <v/>
      </c>
      <c r="Q9" s="108" t="str">
        <f t="shared" ca="1" si="4"/>
        <v/>
      </c>
      <c r="R9" s="108" t="str">
        <f t="shared" ca="1" si="4"/>
        <v/>
      </c>
      <c r="S9" s="108" t="str">
        <f t="shared" ca="1" si="4"/>
        <v/>
      </c>
      <c r="T9" s="108" t="str">
        <f t="shared" ca="1" si="4"/>
        <v/>
      </c>
      <c r="U9" s="109" t="s">
        <v>85</v>
      </c>
    </row>
    <row r="10" spans="2:21" x14ac:dyDescent="0.55000000000000004">
      <c r="D10" s="110"/>
      <c r="E10" s="110"/>
      <c r="F10" s="110"/>
      <c r="G10" s="110" t="str">
        <f>"in "&amp;$G$4&amp;" currency"</f>
        <v>in  currency</v>
      </c>
      <c r="H10" s="111"/>
      <c r="I10" s="112">
        <f t="shared" ref="I10:T10" si="5">DATE(I$3,I$4,15)</f>
        <v>44392</v>
      </c>
      <c r="J10" s="112">
        <f t="shared" si="5"/>
        <v>44423</v>
      </c>
      <c r="K10" s="112">
        <f t="shared" si="5"/>
        <v>44454</v>
      </c>
      <c r="L10" s="112">
        <f t="shared" si="5"/>
        <v>44484</v>
      </c>
      <c r="M10" s="112">
        <f t="shared" si="5"/>
        <v>44515</v>
      </c>
      <c r="N10" s="112">
        <f t="shared" si="5"/>
        <v>44545</v>
      </c>
      <c r="O10" s="112">
        <f t="shared" si="5"/>
        <v>44576</v>
      </c>
      <c r="P10" s="112">
        <f t="shared" si="5"/>
        <v>44607</v>
      </c>
      <c r="Q10" s="112">
        <f t="shared" si="5"/>
        <v>44635</v>
      </c>
      <c r="R10" s="112">
        <f t="shared" si="5"/>
        <v>44666</v>
      </c>
      <c r="S10" s="112">
        <f t="shared" si="5"/>
        <v>44696</v>
      </c>
      <c r="T10" s="112">
        <f t="shared" si="5"/>
        <v>44727</v>
      </c>
      <c r="U10" s="109" t="s">
        <v>64</v>
      </c>
    </row>
    <row r="11" spans="2:21" x14ac:dyDescent="0.55000000000000004">
      <c r="B11" s="94" t="s">
        <v>86</v>
      </c>
    </row>
    <row r="12" spans="2:21" ht="20.25" hidden="1" customHeight="1" x14ac:dyDescent="0.55000000000000004">
      <c r="B12" s="94" t="str">
        <f>IF(COUNTBLANK(B13:B14)&gt;0,"#showrow","#hiderow")</f>
        <v>#hiderow</v>
      </c>
      <c r="D12" s="96" t="str">
        <f>GroupISDet1</f>
        <v>Assisted Living Revenue</v>
      </c>
      <c r="E12" s="96"/>
      <c r="F12" s="96"/>
      <c r="G12" s="96"/>
      <c r="H12" s="96"/>
      <c r="I12" s="96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</row>
    <row r="13" spans="2:21" ht="15" hidden="1" customHeight="1" x14ac:dyDescent="0.55000000000000004">
      <c r="B13" s="94" t="s">
        <v>76</v>
      </c>
      <c r="E13" s="98" t="s">
        <v>87</v>
      </c>
      <c r="F13" s="98" t="s">
        <v>88</v>
      </c>
      <c r="G13" s="98" t="s">
        <v>89</v>
      </c>
      <c r="H13" s="98"/>
      <c r="I13" s="113"/>
      <c r="J13" s="113"/>
      <c r="K13" s="113"/>
      <c r="L13" s="114"/>
      <c r="M13" s="114"/>
      <c r="N13" s="114"/>
      <c r="O13" s="114"/>
      <c r="P13" s="114"/>
      <c r="Q13" s="114"/>
      <c r="R13" s="114"/>
      <c r="S13" s="114"/>
      <c r="T13" s="114"/>
      <c r="U13" s="114">
        <f>SUM(I13:T13)</f>
        <v>0</v>
      </c>
    </row>
    <row r="14" spans="2:21" hidden="1" x14ac:dyDescent="0.55000000000000004">
      <c r="B14" s="94" t="s">
        <v>76</v>
      </c>
    </row>
    <row r="15" spans="2:21" ht="14.7" hidden="1" thickBot="1" x14ac:dyDescent="0.6">
      <c r="B15" s="94" t="str">
        <f>B12</f>
        <v>#hiderow</v>
      </c>
      <c r="D15" s="115" t="str">
        <f>"Total "&amp;D12</f>
        <v>Total Assisted Living Revenue</v>
      </c>
      <c r="E15" s="115"/>
      <c r="F15" s="115"/>
      <c r="G15" s="115"/>
      <c r="H15" s="116">
        <f t="array" ref="H15">IF(Operator_GroupISDet1="+",1,-1)</f>
        <v>1</v>
      </c>
      <c r="I15" s="116">
        <f t="shared" ref="I15:U15" si="6">SUMIFS(I13:I14,$E13:$E14,"&lt;&gt;*[-]*",$F13:$F14,"&lt;&gt;*[-]*",$G13:$G14,"&lt;&gt;*[-]*")</f>
        <v>0</v>
      </c>
      <c r="J15" s="116">
        <f t="shared" si="6"/>
        <v>0</v>
      </c>
      <c r="K15" s="116">
        <f t="shared" si="6"/>
        <v>0</v>
      </c>
      <c r="L15" s="116">
        <f t="shared" si="6"/>
        <v>0</v>
      </c>
      <c r="M15" s="116">
        <f t="shared" si="6"/>
        <v>0</v>
      </c>
      <c r="N15" s="116">
        <f t="shared" si="6"/>
        <v>0</v>
      </c>
      <c r="O15" s="116">
        <f t="shared" si="6"/>
        <v>0</v>
      </c>
      <c r="P15" s="116">
        <f t="shared" si="6"/>
        <v>0</v>
      </c>
      <c r="Q15" s="116">
        <f t="shared" si="6"/>
        <v>0</v>
      </c>
      <c r="R15" s="116">
        <f t="shared" si="6"/>
        <v>0</v>
      </c>
      <c r="S15" s="116">
        <f t="shared" si="6"/>
        <v>0</v>
      </c>
      <c r="T15" s="116">
        <f t="shared" si="6"/>
        <v>0</v>
      </c>
      <c r="U15" s="117">
        <f t="shared" si="6"/>
        <v>0</v>
      </c>
    </row>
    <row r="16" spans="2:21" hidden="1" x14ac:dyDescent="0.55000000000000004">
      <c r="B16" s="94" t="str">
        <f>B15</f>
        <v>#hiderow</v>
      </c>
    </row>
    <row r="17" spans="2:21" ht="20.25" customHeight="1" thickBot="1" x14ac:dyDescent="0.6">
      <c r="B17" s="94" t="str">
        <f>IF(COUNTBLANK(B18:B29)&gt;0,"#showrow","#hiderow")</f>
        <v>#showrow</v>
      </c>
      <c r="D17" s="96" t="str">
        <f>GroupISDet2</f>
        <v>Memory Care Revenue</v>
      </c>
      <c r="E17" s="96"/>
      <c r="F17" s="96"/>
      <c r="G17" s="96"/>
      <c r="H17" s="96"/>
      <c r="I17" s="96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</row>
    <row r="18" spans="2:21" hidden="1" x14ac:dyDescent="0.55000000000000004">
      <c r="B18" s="94" t="s">
        <v>76</v>
      </c>
      <c r="E18" s="98" t="s">
        <v>87</v>
      </c>
      <c r="F18" s="98" t="s">
        <v>88</v>
      </c>
      <c r="G18" s="98" t="s">
        <v>89</v>
      </c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8">
        <f>SUM(I18:T18)</f>
        <v>0</v>
      </c>
    </row>
    <row r="19" spans="2:21" x14ac:dyDescent="0.55000000000000004">
      <c r="E19" s="98" t="s">
        <v>90</v>
      </c>
      <c r="F19" s="98" t="s">
        <v>91</v>
      </c>
      <c r="G19" s="98" t="s">
        <v>92</v>
      </c>
      <c r="H19" s="114"/>
      <c r="I19" s="114">
        <v>151390.82</v>
      </c>
      <c r="J19" s="114">
        <v>154791.6</v>
      </c>
      <c r="K19" s="114">
        <v>144745.09</v>
      </c>
      <c r="L19" s="114">
        <v>124279.96</v>
      </c>
      <c r="M19" s="114">
        <v>133500.23000000001</v>
      </c>
      <c r="N19" s="114">
        <v>139632.44</v>
      </c>
      <c r="O19" s="114">
        <v>145970.42000000001</v>
      </c>
      <c r="P19" s="114">
        <v>153178.1</v>
      </c>
      <c r="Q19" s="114">
        <v>174401.24</v>
      </c>
      <c r="R19" s="114">
        <v>171786.08</v>
      </c>
      <c r="S19" s="114">
        <v>161997.54</v>
      </c>
      <c r="T19" s="114">
        <v>152871.62</v>
      </c>
      <c r="U19" s="118">
        <f>SUM(I19:T19)</f>
        <v>1808545.1400000001</v>
      </c>
    </row>
    <row r="20" spans="2:21" x14ac:dyDescent="0.55000000000000004">
      <c r="E20" s="98" t="s">
        <v>90</v>
      </c>
      <c r="F20" s="98" t="s">
        <v>91</v>
      </c>
      <c r="G20" s="98" t="s">
        <v>93</v>
      </c>
      <c r="H20" s="114"/>
      <c r="I20" s="114">
        <v>17488.87</v>
      </c>
      <c r="J20" s="114">
        <v>14954.52</v>
      </c>
      <c r="K20" s="114">
        <v>10281.91</v>
      </c>
      <c r="L20" s="114">
        <v>27606.84</v>
      </c>
      <c r="M20" s="114">
        <v>18531.29</v>
      </c>
      <c r="N20" s="114">
        <v>19412.04</v>
      </c>
      <c r="O20" s="114">
        <v>32917.03</v>
      </c>
      <c r="P20" s="114">
        <v>42133.83</v>
      </c>
      <c r="Q20" s="114">
        <v>34259.040000000001</v>
      </c>
      <c r="R20" s="114">
        <v>33470.39</v>
      </c>
      <c r="S20" s="114">
        <v>39152.44</v>
      </c>
      <c r="T20" s="114">
        <v>37564.69</v>
      </c>
      <c r="U20" s="118">
        <f t="shared" ref="U20:U28" si="7">SUM(I20:T20)</f>
        <v>327772.89</v>
      </c>
    </row>
    <row r="21" spans="2:21" x14ac:dyDescent="0.55000000000000004">
      <c r="E21" s="98" t="s">
        <v>90</v>
      </c>
      <c r="F21" s="98" t="s">
        <v>91</v>
      </c>
      <c r="G21" s="98" t="s">
        <v>94</v>
      </c>
      <c r="H21" s="114"/>
      <c r="I21" s="114">
        <v>1800</v>
      </c>
      <c r="J21" s="114">
        <v>1200</v>
      </c>
      <c r="K21" s="114">
        <v>1200</v>
      </c>
      <c r="L21" s="114">
        <v>1200</v>
      </c>
      <c r="M21" s="114">
        <v>2100</v>
      </c>
      <c r="N21" s="114">
        <v>3675</v>
      </c>
      <c r="O21" s="114">
        <v>1225</v>
      </c>
      <c r="P21" s="114">
        <v>1050</v>
      </c>
      <c r="Q21" s="114"/>
      <c r="R21" s="114"/>
      <c r="S21" s="114">
        <v>1000</v>
      </c>
      <c r="T21" s="114"/>
      <c r="U21" s="118">
        <f t="shared" si="7"/>
        <v>14450</v>
      </c>
    </row>
    <row r="22" spans="2:21" x14ac:dyDescent="0.55000000000000004">
      <c r="E22" s="98" t="s">
        <v>90</v>
      </c>
      <c r="F22" s="98" t="s">
        <v>91</v>
      </c>
      <c r="G22" s="98" t="s">
        <v>95</v>
      </c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>
        <v>4804.9799999999996</v>
      </c>
      <c r="S22" s="114">
        <v>4804.9799999999996</v>
      </c>
      <c r="T22" s="114">
        <v>4804.9799999999996</v>
      </c>
      <c r="U22" s="118">
        <f t="shared" si="7"/>
        <v>14414.939999999999</v>
      </c>
    </row>
    <row r="23" spans="2:21" x14ac:dyDescent="0.55000000000000004">
      <c r="E23" s="98" t="s">
        <v>90</v>
      </c>
      <c r="F23" s="98" t="s">
        <v>91</v>
      </c>
      <c r="G23" s="98" t="s">
        <v>96</v>
      </c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>
        <v>200</v>
      </c>
      <c r="T23" s="114"/>
      <c r="U23" s="118">
        <f t="shared" si="7"/>
        <v>200</v>
      </c>
    </row>
    <row r="24" spans="2:21" x14ac:dyDescent="0.55000000000000004">
      <c r="E24" s="98" t="s">
        <v>90</v>
      </c>
      <c r="F24" s="98" t="s">
        <v>91</v>
      </c>
      <c r="G24" s="98" t="s">
        <v>97</v>
      </c>
      <c r="H24" s="114"/>
      <c r="I24" s="114">
        <v>3587.1</v>
      </c>
      <c r="J24" s="114">
        <v>3303.23</v>
      </c>
      <c r="K24" s="114">
        <v>2946.66</v>
      </c>
      <c r="L24" s="114">
        <v>1935.48</v>
      </c>
      <c r="M24" s="114">
        <v>2613.33</v>
      </c>
      <c r="N24" s="114">
        <v>2451.61</v>
      </c>
      <c r="O24" s="114">
        <v>3032.26</v>
      </c>
      <c r="P24" s="114">
        <v>3200</v>
      </c>
      <c r="Q24" s="114">
        <v>4025.8</v>
      </c>
      <c r="R24" s="114">
        <v>4612.04</v>
      </c>
      <c r="S24" s="114">
        <v>5122.58</v>
      </c>
      <c r="T24" s="114">
        <v>4280</v>
      </c>
      <c r="U24" s="118">
        <f t="shared" si="7"/>
        <v>41110.089999999997</v>
      </c>
    </row>
    <row r="25" spans="2:21" x14ac:dyDescent="0.55000000000000004">
      <c r="E25" s="98" t="s">
        <v>90</v>
      </c>
      <c r="F25" s="98" t="s">
        <v>91</v>
      </c>
      <c r="G25" s="98" t="s">
        <v>98</v>
      </c>
      <c r="H25" s="114"/>
      <c r="I25" s="114">
        <v>2722.58</v>
      </c>
      <c r="J25" s="114">
        <v>1819.37</v>
      </c>
      <c r="K25" s="114">
        <v>-524.30999999999995</v>
      </c>
      <c r="L25" s="114">
        <v>800</v>
      </c>
      <c r="M25" s="114">
        <v>880</v>
      </c>
      <c r="N25" s="114">
        <v>1277.42</v>
      </c>
      <c r="O25" s="114">
        <v>2374.19</v>
      </c>
      <c r="P25" s="114">
        <v>3200</v>
      </c>
      <c r="Q25" s="114">
        <v>5006.46</v>
      </c>
      <c r="R25" s="114">
        <v>5681.29</v>
      </c>
      <c r="S25" s="114">
        <v>4677.42</v>
      </c>
      <c r="T25" s="114">
        <v>6120.01</v>
      </c>
      <c r="U25" s="118">
        <f t="shared" si="7"/>
        <v>34034.43</v>
      </c>
    </row>
    <row r="26" spans="2:21" x14ac:dyDescent="0.55000000000000004">
      <c r="E26" s="98" t="s">
        <v>90</v>
      </c>
      <c r="F26" s="98" t="s">
        <v>91</v>
      </c>
      <c r="G26" s="98" t="s">
        <v>99</v>
      </c>
      <c r="H26" s="114"/>
      <c r="I26" s="114">
        <v>1021.43</v>
      </c>
      <c r="J26" s="114">
        <v>520</v>
      </c>
      <c r="K26" s="114">
        <v>1127.04</v>
      </c>
      <c r="L26" s="114">
        <v>520</v>
      </c>
      <c r="M26" s="114">
        <v>684.33</v>
      </c>
      <c r="N26" s="114">
        <v>810</v>
      </c>
      <c r="O26" s="114">
        <v>805.81</v>
      </c>
      <c r="P26" s="114">
        <v>922.86</v>
      </c>
      <c r="Q26" s="114">
        <v>940</v>
      </c>
      <c r="R26" s="114">
        <v>940</v>
      </c>
      <c r="S26" s="114">
        <v>940</v>
      </c>
      <c r="T26" s="114">
        <v>940</v>
      </c>
      <c r="U26" s="118">
        <f t="shared" si="7"/>
        <v>10171.469999999998</v>
      </c>
    </row>
    <row r="27" spans="2:21" x14ac:dyDescent="0.55000000000000004">
      <c r="E27" s="98" t="s">
        <v>90</v>
      </c>
      <c r="F27" s="98" t="s">
        <v>91</v>
      </c>
      <c r="G27" s="98" t="s">
        <v>100</v>
      </c>
      <c r="H27" s="114"/>
      <c r="I27" s="114">
        <v>-6873.79</v>
      </c>
      <c r="J27" s="114">
        <v>-6887.42</v>
      </c>
      <c r="K27" s="114">
        <v>-6022.43</v>
      </c>
      <c r="L27" s="114">
        <v>-3421.83</v>
      </c>
      <c r="M27" s="114">
        <v>-3743.56</v>
      </c>
      <c r="N27" s="114">
        <v>-2596.06</v>
      </c>
      <c r="O27" s="114">
        <v>-11610.44</v>
      </c>
      <c r="P27" s="114">
        <v>-10723.41</v>
      </c>
      <c r="Q27" s="114">
        <v>-12033.86</v>
      </c>
      <c r="R27" s="114">
        <v>-9531.2999999999993</v>
      </c>
      <c r="S27" s="114">
        <v>-8336.83</v>
      </c>
      <c r="T27" s="114">
        <v>-8896.2000000000007</v>
      </c>
      <c r="U27" s="118">
        <f t="shared" si="7"/>
        <v>-90677.13</v>
      </c>
    </row>
    <row r="28" spans="2:21" ht="14.7" thickBot="1" x14ac:dyDescent="0.6">
      <c r="E28" s="98" t="s">
        <v>90</v>
      </c>
      <c r="F28" s="98" t="s">
        <v>91</v>
      </c>
      <c r="G28" s="98" t="s">
        <v>101</v>
      </c>
      <c r="H28" s="114"/>
      <c r="I28" s="114"/>
      <c r="J28" s="114"/>
      <c r="K28" s="114"/>
      <c r="L28" s="114"/>
      <c r="M28" s="114"/>
      <c r="N28" s="114"/>
      <c r="O28" s="114"/>
      <c r="P28" s="114"/>
      <c r="Q28" s="114"/>
      <c r="R28" s="114"/>
      <c r="S28" s="114"/>
      <c r="T28" s="114">
        <v>-0.01</v>
      </c>
      <c r="U28" s="118">
        <f t="shared" si="7"/>
        <v>-0.01</v>
      </c>
    </row>
    <row r="29" spans="2:21" ht="14.7" hidden="1" thickBot="1" x14ac:dyDescent="0.6">
      <c r="B29" s="94" t="s">
        <v>76</v>
      </c>
    </row>
    <row r="30" spans="2:21" ht="14.7" thickBot="1" x14ac:dyDescent="0.6">
      <c r="B30" s="94" t="str">
        <f>B17</f>
        <v>#showrow</v>
      </c>
      <c r="D30" s="115" t="str">
        <f>"Total "&amp;D17</f>
        <v>Total Memory Care Revenue</v>
      </c>
      <c r="E30" s="115"/>
      <c r="F30" s="115"/>
      <c r="G30" s="115"/>
      <c r="H30" s="116">
        <f t="array" ref="H30">IF(Operator_GroupISDet2="+",1,-1)</f>
        <v>1</v>
      </c>
      <c r="I30" s="116">
        <f t="shared" ref="I30:U30" si="8">SUMIFS(I18:I29,$E18:$E29,"&lt;&gt;*[-]*",$F18:$F29,"&lt;&gt;*[-]*",$G18:$G29,"&lt;&gt;*[-]*")</f>
        <v>171137.00999999998</v>
      </c>
      <c r="J30" s="116">
        <f t="shared" si="8"/>
        <v>169701.3</v>
      </c>
      <c r="K30" s="116">
        <f t="shared" si="8"/>
        <v>153753.96000000002</v>
      </c>
      <c r="L30" s="116">
        <f t="shared" si="8"/>
        <v>152920.45000000004</v>
      </c>
      <c r="M30" s="116">
        <f t="shared" si="8"/>
        <v>154565.62</v>
      </c>
      <c r="N30" s="116">
        <f t="shared" si="8"/>
        <v>164662.45000000001</v>
      </c>
      <c r="O30" s="116">
        <f t="shared" si="8"/>
        <v>174714.27000000002</v>
      </c>
      <c r="P30" s="116">
        <f t="shared" si="8"/>
        <v>192961.37999999998</v>
      </c>
      <c r="Q30" s="116">
        <f t="shared" si="8"/>
        <v>206598.68</v>
      </c>
      <c r="R30" s="116">
        <f t="shared" si="8"/>
        <v>211763.48</v>
      </c>
      <c r="S30" s="116">
        <f t="shared" si="8"/>
        <v>209558.13000000003</v>
      </c>
      <c r="T30" s="116">
        <f t="shared" si="8"/>
        <v>197685.09</v>
      </c>
      <c r="U30" s="117">
        <f t="shared" si="8"/>
        <v>2160021.8200000008</v>
      </c>
    </row>
    <row r="31" spans="2:21" x14ac:dyDescent="0.55000000000000004">
      <c r="B31" s="94" t="str">
        <f>B30</f>
        <v>#showrow</v>
      </c>
    </row>
    <row r="32" spans="2:21" ht="20.25" customHeight="1" thickBot="1" x14ac:dyDescent="0.6">
      <c r="B32" s="94" t="str">
        <f>IF(COUNTBLANK(B33:B37)&gt;0,"#showrow","#hiderow")</f>
        <v>#showrow</v>
      </c>
      <c r="D32" s="96" t="str">
        <f>GroupISDet3</f>
        <v>Ancillary/Other Revenue</v>
      </c>
      <c r="E32" s="96"/>
      <c r="F32" s="96"/>
      <c r="G32" s="96"/>
      <c r="H32" s="96"/>
      <c r="I32" s="96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</row>
    <row r="33" spans="2:21" hidden="1" x14ac:dyDescent="0.55000000000000004">
      <c r="B33" s="94" t="s">
        <v>76</v>
      </c>
      <c r="E33" s="98" t="s">
        <v>87</v>
      </c>
      <c r="F33" s="98" t="s">
        <v>88</v>
      </c>
      <c r="G33" s="98" t="s">
        <v>89</v>
      </c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8">
        <f>SUM(I33:T33)</f>
        <v>0</v>
      </c>
    </row>
    <row r="34" spans="2:21" x14ac:dyDescent="0.55000000000000004">
      <c r="E34" s="98" t="s">
        <v>90</v>
      </c>
      <c r="F34" s="98" t="s">
        <v>91</v>
      </c>
      <c r="G34" s="98" t="s">
        <v>102</v>
      </c>
      <c r="H34" s="114"/>
      <c r="I34" s="114"/>
      <c r="J34" s="114">
        <v>10000</v>
      </c>
      <c r="K34" s="114">
        <v>2500</v>
      </c>
      <c r="L34" s="114">
        <v>3500</v>
      </c>
      <c r="M34" s="114">
        <v>5000</v>
      </c>
      <c r="N34" s="114">
        <v>10000</v>
      </c>
      <c r="O34" s="114">
        <v>6000</v>
      </c>
      <c r="P34" s="114">
        <v>7500</v>
      </c>
      <c r="Q34" s="114">
        <v>11500</v>
      </c>
      <c r="R34" s="114">
        <v>4000</v>
      </c>
      <c r="S34" s="114">
        <v>4000</v>
      </c>
      <c r="T34" s="114">
        <v>5000</v>
      </c>
      <c r="U34" s="118">
        <f t="shared" ref="U34:U36" si="9">SUM(I34:T34)</f>
        <v>69000</v>
      </c>
    </row>
    <row r="35" spans="2:21" x14ac:dyDescent="0.55000000000000004">
      <c r="E35" s="98" t="s">
        <v>90</v>
      </c>
      <c r="F35" s="98" t="s">
        <v>91</v>
      </c>
      <c r="G35" s="98" t="s">
        <v>103</v>
      </c>
      <c r="H35" s="114"/>
      <c r="I35" s="114">
        <v>211.91</v>
      </c>
      <c r="J35" s="114">
        <v>43.18</v>
      </c>
      <c r="K35" s="114">
        <v>152.94999999999999</v>
      </c>
      <c r="L35" s="114">
        <v>301.77999999999997</v>
      </c>
      <c r="M35" s="114">
        <v>48.18</v>
      </c>
      <c r="N35" s="114">
        <v>140.21</v>
      </c>
      <c r="O35" s="114">
        <v>270.60000000000002</v>
      </c>
      <c r="P35" s="114"/>
      <c r="Q35" s="114">
        <v>195.71</v>
      </c>
      <c r="R35" s="114">
        <v>245.86</v>
      </c>
      <c r="S35" s="114"/>
      <c r="T35" s="114">
        <v>54.71</v>
      </c>
      <c r="U35" s="118">
        <f t="shared" si="9"/>
        <v>1665.0900000000001</v>
      </c>
    </row>
    <row r="36" spans="2:21" ht="14.7" thickBot="1" x14ac:dyDescent="0.6">
      <c r="E36" s="98" t="s">
        <v>90</v>
      </c>
      <c r="F36" s="98" t="s">
        <v>91</v>
      </c>
      <c r="G36" s="98" t="s">
        <v>104</v>
      </c>
      <c r="H36" s="114"/>
      <c r="I36" s="114"/>
      <c r="J36" s="114">
        <v>25.75</v>
      </c>
      <c r="K36" s="114">
        <v>1.1100000000000001</v>
      </c>
      <c r="L36" s="114"/>
      <c r="M36" s="114"/>
      <c r="N36" s="114"/>
      <c r="O36" s="114"/>
      <c r="P36" s="114"/>
      <c r="Q36" s="114">
        <v>360.88</v>
      </c>
      <c r="R36" s="114"/>
      <c r="S36" s="114"/>
      <c r="T36" s="114"/>
      <c r="U36" s="118">
        <f t="shared" si="9"/>
        <v>387.74</v>
      </c>
    </row>
    <row r="37" spans="2:21" ht="14.7" hidden="1" thickBot="1" x14ac:dyDescent="0.6">
      <c r="B37" s="94" t="s">
        <v>76</v>
      </c>
    </row>
    <row r="38" spans="2:21" ht="14.7" thickBot="1" x14ac:dyDescent="0.6">
      <c r="B38" s="94" t="str">
        <f>B32</f>
        <v>#showrow</v>
      </c>
      <c r="D38" s="115" t="str">
        <f>"Total "&amp;D32</f>
        <v>Total Ancillary/Other Revenue</v>
      </c>
      <c r="E38" s="115"/>
      <c r="F38" s="115"/>
      <c r="G38" s="115"/>
      <c r="H38" s="116">
        <f t="array" ref="H38">IF(Operator_GroupISDet3="+",1,-1)</f>
        <v>1</v>
      </c>
      <c r="I38" s="116">
        <f t="shared" ref="I38:U38" si="10">SUMIFS(I33:I37,$E33:$E37,"&lt;&gt;*[-]*",$F33:$F37,"&lt;&gt;*[-]*",$G33:$G37,"&lt;&gt;*[-]*")</f>
        <v>211.91</v>
      </c>
      <c r="J38" s="116">
        <f t="shared" si="10"/>
        <v>10068.93</v>
      </c>
      <c r="K38" s="116">
        <f t="shared" si="10"/>
        <v>2654.06</v>
      </c>
      <c r="L38" s="116">
        <f t="shared" si="10"/>
        <v>3801.7799999999997</v>
      </c>
      <c r="M38" s="116">
        <f t="shared" si="10"/>
        <v>5048.18</v>
      </c>
      <c r="N38" s="116">
        <f t="shared" si="10"/>
        <v>10140.209999999999</v>
      </c>
      <c r="O38" s="116">
        <f t="shared" si="10"/>
        <v>6270.6</v>
      </c>
      <c r="P38" s="116">
        <f t="shared" si="10"/>
        <v>7500</v>
      </c>
      <c r="Q38" s="116">
        <f t="shared" si="10"/>
        <v>12056.589999999998</v>
      </c>
      <c r="R38" s="116">
        <f t="shared" si="10"/>
        <v>4245.8599999999997</v>
      </c>
      <c r="S38" s="116">
        <f t="shared" si="10"/>
        <v>4000</v>
      </c>
      <c r="T38" s="116">
        <f t="shared" si="10"/>
        <v>5054.71</v>
      </c>
      <c r="U38" s="117">
        <f t="shared" si="10"/>
        <v>71052.83</v>
      </c>
    </row>
    <row r="39" spans="2:21" x14ac:dyDescent="0.55000000000000004">
      <c r="B39" s="94" t="str">
        <f>B30</f>
        <v>#showrow</v>
      </c>
    </row>
    <row r="40" spans="2:21" s="119" customFormat="1" ht="20.100000000000001" customHeight="1" x14ac:dyDescent="0.55000000000000004">
      <c r="B40" s="119" t="str">
        <f>IF(COUNTBLANK(B13:B29)&gt;0,"#showrow","#hiderow")</f>
        <v>#showrow</v>
      </c>
      <c r="D40" s="120" t="s">
        <v>28</v>
      </c>
      <c r="E40" s="120"/>
      <c r="F40" s="120"/>
      <c r="G40" s="120"/>
      <c r="H40" s="120"/>
      <c r="I40" s="121">
        <f t="shared" ref="I40:U40" si="11">ABS(SUMPRODUCT($H13:$H39,I13:I39))</f>
        <v>171348.91999999998</v>
      </c>
      <c r="J40" s="121">
        <f t="shared" si="11"/>
        <v>179770.22999999998</v>
      </c>
      <c r="K40" s="121">
        <f t="shared" si="11"/>
        <v>156408.02000000002</v>
      </c>
      <c r="L40" s="121">
        <f t="shared" si="11"/>
        <v>156722.23000000004</v>
      </c>
      <c r="M40" s="121">
        <f t="shared" si="11"/>
        <v>159613.79999999999</v>
      </c>
      <c r="N40" s="121">
        <f t="shared" si="11"/>
        <v>174802.66</v>
      </c>
      <c r="O40" s="121">
        <f t="shared" si="11"/>
        <v>180984.87000000002</v>
      </c>
      <c r="P40" s="121">
        <f t="shared" si="11"/>
        <v>200461.37999999998</v>
      </c>
      <c r="Q40" s="121">
        <f t="shared" si="11"/>
        <v>218655.27</v>
      </c>
      <c r="R40" s="121">
        <f t="shared" si="11"/>
        <v>216009.34</v>
      </c>
      <c r="S40" s="121">
        <f t="shared" si="11"/>
        <v>213558.13000000003</v>
      </c>
      <c r="T40" s="121">
        <f t="shared" si="11"/>
        <v>202739.8</v>
      </c>
      <c r="U40" s="121">
        <f t="shared" si="11"/>
        <v>2231074.6500000008</v>
      </c>
    </row>
    <row r="41" spans="2:21" x14ac:dyDescent="0.55000000000000004">
      <c r="B41" s="94" t="str">
        <f>B38</f>
        <v>#showrow</v>
      </c>
    </row>
    <row r="42" spans="2:21" x14ac:dyDescent="0.55000000000000004">
      <c r="B42" s="94" t="str">
        <f>B38</f>
        <v>#showrow</v>
      </c>
    </row>
    <row r="43" spans="2:21" ht="20.25" customHeight="1" thickBot="1" x14ac:dyDescent="0.6">
      <c r="B43" s="94" t="str">
        <f>IF(COUNTBLANK(B44:B80)&gt;0,"#showrow","#hiderow")</f>
        <v>#showrow</v>
      </c>
      <c r="D43" s="96" t="str">
        <f>GroupISDet4</f>
        <v>Salaries &amp; Wages</v>
      </c>
      <c r="E43" s="96"/>
      <c r="F43" s="96"/>
      <c r="G43" s="96"/>
      <c r="H43" s="96"/>
      <c r="I43" s="96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</row>
    <row r="44" spans="2:21" hidden="1" x14ac:dyDescent="0.55000000000000004">
      <c r="B44" s="94" t="s">
        <v>76</v>
      </c>
      <c r="E44" s="98" t="s">
        <v>87</v>
      </c>
      <c r="F44" s="98" t="s">
        <v>88</v>
      </c>
      <c r="G44" s="98" t="s">
        <v>89</v>
      </c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8">
        <f>SUM(I44:T44)</f>
        <v>0</v>
      </c>
    </row>
    <row r="45" spans="2:21" x14ac:dyDescent="0.55000000000000004">
      <c r="E45" s="98" t="s">
        <v>90</v>
      </c>
      <c r="F45" s="98" t="s">
        <v>91</v>
      </c>
      <c r="G45" s="98" t="s">
        <v>105</v>
      </c>
      <c r="H45" s="114"/>
      <c r="I45" s="114">
        <v>91096.9</v>
      </c>
      <c r="J45" s="114">
        <v>88452.26</v>
      </c>
      <c r="K45" s="114">
        <v>81293.460000000006</v>
      </c>
      <c r="L45" s="114">
        <v>83554.67</v>
      </c>
      <c r="M45" s="114">
        <v>84260.46</v>
      </c>
      <c r="N45" s="114">
        <v>91815.83</v>
      </c>
      <c r="O45" s="114">
        <v>64707.82</v>
      </c>
      <c r="P45" s="114">
        <v>69989.990000000005</v>
      </c>
      <c r="Q45" s="114">
        <v>79564.73</v>
      </c>
      <c r="R45" s="114">
        <v>73252.94</v>
      </c>
      <c r="S45" s="114">
        <v>82812.75</v>
      </c>
      <c r="T45" s="114">
        <v>82977.289999999994</v>
      </c>
      <c r="U45" s="118">
        <f t="shared" ref="U45:U79" si="12">SUM(I45:T45)</f>
        <v>973779.10000000009</v>
      </c>
    </row>
    <row r="46" spans="2:21" x14ac:dyDescent="0.55000000000000004">
      <c r="E46" s="98" t="s">
        <v>90</v>
      </c>
      <c r="F46" s="98" t="s">
        <v>91</v>
      </c>
      <c r="G46" s="98" t="s">
        <v>106</v>
      </c>
      <c r="H46" s="114"/>
      <c r="I46" s="114">
        <v>58377.97</v>
      </c>
      <c r="J46" s="114">
        <v>58065.440000000002</v>
      </c>
      <c r="K46" s="114">
        <v>53184.9</v>
      </c>
      <c r="L46" s="114">
        <v>55369.89</v>
      </c>
      <c r="M46" s="114">
        <v>55046.61</v>
      </c>
      <c r="N46" s="114">
        <v>61935.67</v>
      </c>
      <c r="O46" s="114">
        <v>38090.69</v>
      </c>
      <c r="P46" s="114">
        <v>44133.26</v>
      </c>
      <c r="Q46" s="114">
        <v>48708.959999999999</v>
      </c>
      <c r="R46" s="114">
        <v>47664.47</v>
      </c>
      <c r="S46" s="114">
        <v>49310.67</v>
      </c>
      <c r="T46" s="114">
        <v>52082.18</v>
      </c>
      <c r="U46" s="118">
        <f t="shared" si="12"/>
        <v>621970.71000000008</v>
      </c>
    </row>
    <row r="47" spans="2:21" x14ac:dyDescent="0.55000000000000004">
      <c r="E47" s="98" t="s">
        <v>90</v>
      </c>
      <c r="F47" s="98" t="s">
        <v>91</v>
      </c>
      <c r="G47" s="98" t="s">
        <v>107</v>
      </c>
      <c r="H47" s="114"/>
      <c r="I47" s="114">
        <v>2983.43</v>
      </c>
      <c r="J47" s="114">
        <v>2653.99</v>
      </c>
      <c r="K47" s="114">
        <v>2857.42</v>
      </c>
      <c r="L47" s="114">
        <v>2529.44</v>
      </c>
      <c r="M47" s="114">
        <v>2385.5300000000002</v>
      </c>
      <c r="N47" s="114">
        <v>2716</v>
      </c>
      <c r="O47" s="114">
        <v>1202.77</v>
      </c>
      <c r="P47" s="114">
        <v>2562.2199999999998</v>
      </c>
      <c r="Q47" s="114">
        <v>2571.9499999999998</v>
      </c>
      <c r="R47" s="114">
        <v>2277.52</v>
      </c>
      <c r="S47" s="114">
        <v>2146.4299999999998</v>
      </c>
      <c r="T47" s="114">
        <v>2591.6999999999998</v>
      </c>
      <c r="U47" s="118">
        <f t="shared" si="12"/>
        <v>29478.400000000005</v>
      </c>
    </row>
    <row r="48" spans="2:21" x14ac:dyDescent="0.55000000000000004">
      <c r="E48" s="98" t="s">
        <v>90</v>
      </c>
      <c r="F48" s="98" t="s">
        <v>91</v>
      </c>
      <c r="G48" s="98" t="s">
        <v>108</v>
      </c>
      <c r="H48" s="114"/>
      <c r="I48" s="114">
        <v>6492.11</v>
      </c>
      <c r="J48" s="114">
        <v>5217.3500000000004</v>
      </c>
      <c r="K48" s="114">
        <v>5102.09</v>
      </c>
      <c r="L48" s="114">
        <v>6011.56</v>
      </c>
      <c r="M48" s="114">
        <v>5210.8500000000004</v>
      </c>
      <c r="N48" s="114">
        <v>5449.76</v>
      </c>
      <c r="O48" s="114">
        <v>4985.75</v>
      </c>
      <c r="P48" s="114">
        <v>3248.73</v>
      </c>
      <c r="Q48" s="114">
        <v>4960.6000000000004</v>
      </c>
      <c r="R48" s="114">
        <v>6046.47</v>
      </c>
      <c r="S48" s="114">
        <v>5926.57</v>
      </c>
      <c r="T48" s="114">
        <v>5499.1</v>
      </c>
      <c r="U48" s="118">
        <f t="shared" si="12"/>
        <v>64150.94</v>
      </c>
    </row>
    <row r="49" spans="5:21" x14ac:dyDescent="0.55000000000000004">
      <c r="E49" s="98" t="s">
        <v>90</v>
      </c>
      <c r="F49" s="98" t="s">
        <v>91</v>
      </c>
      <c r="G49" s="98" t="s">
        <v>109</v>
      </c>
      <c r="H49" s="114"/>
      <c r="I49" s="114">
        <v>1641.46</v>
      </c>
      <c r="J49" s="114">
        <v>2022.1</v>
      </c>
      <c r="K49" s="114">
        <v>670.95</v>
      </c>
      <c r="L49" s="114">
        <v>1627.5</v>
      </c>
      <c r="M49" s="114">
        <v>1648.22</v>
      </c>
      <c r="N49" s="114">
        <v>1370.53</v>
      </c>
      <c r="O49" s="114">
        <v>1805.4</v>
      </c>
      <c r="P49" s="114">
        <v>1867</v>
      </c>
      <c r="Q49" s="114">
        <v>1566.92</v>
      </c>
      <c r="R49" s="114">
        <v>3622.2</v>
      </c>
      <c r="S49" s="114">
        <v>3160.3</v>
      </c>
      <c r="T49" s="114">
        <v>3362.5</v>
      </c>
      <c r="U49" s="118">
        <f t="shared" si="12"/>
        <v>24365.079999999998</v>
      </c>
    </row>
    <row r="50" spans="5:21" x14ac:dyDescent="0.55000000000000004">
      <c r="E50" s="98" t="s">
        <v>90</v>
      </c>
      <c r="F50" s="98" t="s">
        <v>91</v>
      </c>
      <c r="G50" s="98" t="s">
        <v>110</v>
      </c>
      <c r="H50" s="114"/>
      <c r="I50" s="114">
        <v>4822.4399999999996</v>
      </c>
      <c r="J50" s="114">
        <v>3262.32</v>
      </c>
      <c r="K50" s="114">
        <v>3358.34</v>
      </c>
      <c r="L50" s="114">
        <v>3325.52</v>
      </c>
      <c r="M50" s="114">
        <v>3394.17</v>
      </c>
      <c r="N50" s="114">
        <v>3464.84</v>
      </c>
      <c r="O50" s="114">
        <v>2984.11</v>
      </c>
      <c r="P50" s="114">
        <v>2974.7</v>
      </c>
      <c r="Q50" s="114">
        <v>3244.11</v>
      </c>
      <c r="R50" s="114">
        <v>3248.62</v>
      </c>
      <c r="S50" s="114">
        <v>3365.71</v>
      </c>
      <c r="T50" s="114">
        <v>2005.24</v>
      </c>
      <c r="U50" s="118">
        <f t="shared" si="12"/>
        <v>39450.120000000003</v>
      </c>
    </row>
    <row r="51" spans="5:21" x14ac:dyDescent="0.55000000000000004">
      <c r="E51" s="98" t="s">
        <v>90</v>
      </c>
      <c r="F51" s="98" t="s">
        <v>91</v>
      </c>
      <c r="G51" s="98" t="s">
        <v>111</v>
      </c>
      <c r="H51" s="114"/>
      <c r="I51" s="114">
        <v>6537.09</v>
      </c>
      <c r="J51" s="114">
        <v>6813.18</v>
      </c>
      <c r="K51" s="114">
        <v>6593.42</v>
      </c>
      <c r="L51" s="114">
        <v>5151.1000000000004</v>
      </c>
      <c r="M51" s="114">
        <v>6986.26</v>
      </c>
      <c r="N51" s="114">
        <v>6813.19</v>
      </c>
      <c r="O51" s="114">
        <v>6813.18</v>
      </c>
      <c r="P51" s="114">
        <v>6153.84</v>
      </c>
      <c r="Q51" s="114">
        <v>6673.43</v>
      </c>
      <c r="R51" s="114">
        <v>5322.11</v>
      </c>
      <c r="S51" s="114">
        <v>6231.15</v>
      </c>
      <c r="T51" s="114">
        <v>7774.03</v>
      </c>
      <c r="U51" s="118">
        <f t="shared" si="12"/>
        <v>77861.98000000001</v>
      </c>
    </row>
    <row r="52" spans="5:21" x14ac:dyDescent="0.55000000000000004">
      <c r="E52" s="98" t="s">
        <v>90</v>
      </c>
      <c r="F52" s="98" t="s">
        <v>91</v>
      </c>
      <c r="G52" s="98" t="s">
        <v>112</v>
      </c>
      <c r="H52" s="114"/>
      <c r="I52" s="114">
        <v>10242.4</v>
      </c>
      <c r="J52" s="114">
        <v>10417.879999999999</v>
      </c>
      <c r="K52" s="114">
        <v>9526.34</v>
      </c>
      <c r="L52" s="114">
        <v>9539.66</v>
      </c>
      <c r="M52" s="114">
        <v>9588.82</v>
      </c>
      <c r="N52" s="114">
        <v>10065.84</v>
      </c>
      <c r="O52" s="114">
        <v>8825.92</v>
      </c>
      <c r="P52" s="114">
        <v>9050.24</v>
      </c>
      <c r="Q52" s="114">
        <v>11838.76</v>
      </c>
      <c r="R52" s="114">
        <v>5071.55</v>
      </c>
      <c r="S52" s="114">
        <v>12671.92</v>
      </c>
      <c r="T52" s="114">
        <v>9662.5400000000009</v>
      </c>
      <c r="U52" s="118">
        <f t="shared" si="12"/>
        <v>116501.87</v>
      </c>
    </row>
    <row r="53" spans="5:21" x14ac:dyDescent="0.55000000000000004">
      <c r="E53" s="98" t="s">
        <v>90</v>
      </c>
      <c r="F53" s="98" t="s">
        <v>91</v>
      </c>
      <c r="G53" s="98" t="s">
        <v>113</v>
      </c>
      <c r="H53" s="114"/>
      <c r="I53" s="114"/>
      <c r="J53" s="114"/>
      <c r="K53" s="114"/>
      <c r="L53" s="114"/>
      <c r="M53" s="114"/>
      <c r="N53" s="114"/>
      <c r="O53" s="114">
        <v>7666.26</v>
      </c>
      <c r="P53" s="114">
        <v>10431.620000000001</v>
      </c>
      <c r="Q53" s="114">
        <v>9937.56</v>
      </c>
      <c r="R53" s="114">
        <v>14132.6</v>
      </c>
      <c r="S53" s="114">
        <v>14246.1</v>
      </c>
      <c r="T53" s="114">
        <v>12005.5</v>
      </c>
      <c r="U53" s="118">
        <f t="shared" si="12"/>
        <v>68419.64</v>
      </c>
    </row>
    <row r="54" spans="5:21" x14ac:dyDescent="0.55000000000000004">
      <c r="E54" s="98" t="s">
        <v>90</v>
      </c>
      <c r="F54" s="98" t="s">
        <v>91</v>
      </c>
      <c r="G54" s="98" t="s">
        <v>114</v>
      </c>
      <c r="H54" s="114"/>
      <c r="I54" s="114"/>
      <c r="J54" s="114"/>
      <c r="K54" s="114"/>
      <c r="L54" s="114"/>
      <c r="M54" s="114"/>
      <c r="N54" s="114"/>
      <c r="O54" s="114">
        <v>7382.02</v>
      </c>
      <c r="P54" s="114">
        <v>9956.31</v>
      </c>
      <c r="Q54" s="114">
        <v>9616.8799999999992</v>
      </c>
      <c r="R54" s="114">
        <v>12976.51</v>
      </c>
      <c r="S54" s="114">
        <v>13519.66</v>
      </c>
      <c r="T54" s="114">
        <v>11258.32</v>
      </c>
      <c r="U54" s="118">
        <f t="shared" si="12"/>
        <v>64709.700000000004</v>
      </c>
    </row>
    <row r="55" spans="5:21" x14ac:dyDescent="0.55000000000000004">
      <c r="E55" s="98" t="s">
        <v>90</v>
      </c>
      <c r="F55" s="98" t="s">
        <v>91</v>
      </c>
      <c r="G55" s="98" t="s">
        <v>115</v>
      </c>
      <c r="H55" s="114"/>
      <c r="I55" s="114"/>
      <c r="J55" s="114"/>
      <c r="K55" s="114"/>
      <c r="L55" s="114"/>
      <c r="M55" s="114"/>
      <c r="N55" s="114"/>
      <c r="O55" s="114">
        <v>40.590000000000003</v>
      </c>
      <c r="P55" s="114">
        <v>-5.07</v>
      </c>
      <c r="Q55" s="114"/>
      <c r="R55" s="114">
        <v>265.32</v>
      </c>
      <c r="S55" s="114">
        <v>-88.44</v>
      </c>
      <c r="T55" s="114">
        <v>1.35</v>
      </c>
      <c r="U55" s="118">
        <f t="shared" si="12"/>
        <v>213.74999999999997</v>
      </c>
    </row>
    <row r="56" spans="5:21" x14ac:dyDescent="0.55000000000000004">
      <c r="E56" s="98" t="s">
        <v>90</v>
      </c>
      <c r="F56" s="98" t="s">
        <v>91</v>
      </c>
      <c r="G56" s="98" t="s">
        <v>116</v>
      </c>
      <c r="H56" s="114"/>
      <c r="I56" s="114"/>
      <c r="J56" s="114"/>
      <c r="K56" s="114"/>
      <c r="L56" s="114"/>
      <c r="M56" s="114"/>
      <c r="N56" s="114"/>
      <c r="O56" s="114">
        <v>55.25</v>
      </c>
      <c r="P56" s="114"/>
      <c r="Q56" s="114"/>
      <c r="R56" s="114">
        <v>382.1</v>
      </c>
      <c r="S56" s="114">
        <v>412.57</v>
      </c>
      <c r="T56" s="114">
        <v>-147.69</v>
      </c>
      <c r="U56" s="118">
        <f t="shared" si="12"/>
        <v>702.23</v>
      </c>
    </row>
    <row r="57" spans="5:21" x14ac:dyDescent="0.55000000000000004">
      <c r="E57" s="98" t="s">
        <v>90</v>
      </c>
      <c r="F57" s="98" t="s">
        <v>91</v>
      </c>
      <c r="G57" s="98" t="s">
        <v>117</v>
      </c>
      <c r="H57" s="114"/>
      <c r="I57" s="114"/>
      <c r="J57" s="114"/>
      <c r="K57" s="114"/>
      <c r="L57" s="114"/>
      <c r="M57" s="114"/>
      <c r="N57" s="114"/>
      <c r="O57" s="114"/>
      <c r="P57" s="114">
        <v>41.52</v>
      </c>
      <c r="Q57" s="114">
        <v>-5.19</v>
      </c>
      <c r="R57" s="114"/>
      <c r="S57" s="114"/>
      <c r="T57" s="114"/>
      <c r="U57" s="118">
        <f t="shared" si="12"/>
        <v>36.330000000000005</v>
      </c>
    </row>
    <row r="58" spans="5:21" x14ac:dyDescent="0.55000000000000004">
      <c r="E58" s="98" t="s">
        <v>90</v>
      </c>
      <c r="F58" s="98" t="s">
        <v>91</v>
      </c>
      <c r="G58" s="98" t="s">
        <v>118</v>
      </c>
      <c r="H58" s="114"/>
      <c r="I58" s="114"/>
      <c r="J58" s="114"/>
      <c r="K58" s="114"/>
      <c r="L58" s="114"/>
      <c r="M58" s="114"/>
      <c r="N58" s="114"/>
      <c r="O58" s="114">
        <v>2.29</v>
      </c>
      <c r="P58" s="114">
        <v>39.049999999999997</v>
      </c>
      <c r="Q58" s="114">
        <v>7.41</v>
      </c>
      <c r="R58" s="114">
        <v>171</v>
      </c>
      <c r="S58" s="114">
        <v>516.30999999999995</v>
      </c>
      <c r="T58" s="114">
        <v>-163.47</v>
      </c>
      <c r="U58" s="118">
        <f t="shared" si="12"/>
        <v>572.58999999999992</v>
      </c>
    </row>
    <row r="59" spans="5:21" x14ac:dyDescent="0.55000000000000004">
      <c r="E59" s="98" t="s">
        <v>90</v>
      </c>
      <c r="F59" s="98" t="s">
        <v>91</v>
      </c>
      <c r="G59" s="98" t="s">
        <v>119</v>
      </c>
      <c r="H59" s="114"/>
      <c r="I59" s="114"/>
      <c r="J59" s="114"/>
      <c r="K59" s="114"/>
      <c r="L59" s="114"/>
      <c r="M59" s="114"/>
      <c r="N59" s="114"/>
      <c r="O59" s="114">
        <v>186.11</v>
      </c>
      <c r="P59" s="114">
        <v>399.81</v>
      </c>
      <c r="Q59" s="114">
        <v>318.45999999999998</v>
      </c>
      <c r="R59" s="114">
        <v>337.67</v>
      </c>
      <c r="S59" s="114">
        <v>-114</v>
      </c>
      <c r="T59" s="114">
        <v>1056.99</v>
      </c>
      <c r="U59" s="118">
        <f t="shared" si="12"/>
        <v>2185.04</v>
      </c>
    </row>
    <row r="60" spans="5:21" x14ac:dyDescent="0.55000000000000004">
      <c r="E60" s="98" t="s">
        <v>90</v>
      </c>
      <c r="F60" s="98" t="s">
        <v>91</v>
      </c>
      <c r="G60" s="98" t="s">
        <v>120</v>
      </c>
      <c r="H60" s="114"/>
      <c r="I60" s="114">
        <v>333</v>
      </c>
      <c r="J60" s="114">
        <v>333</v>
      </c>
      <c r="K60" s="114">
        <v>333</v>
      </c>
      <c r="L60" s="114">
        <v>333</v>
      </c>
      <c r="M60" s="114">
        <v>333</v>
      </c>
      <c r="N60" s="114">
        <v>333</v>
      </c>
      <c r="O60" s="114">
        <v>780.26</v>
      </c>
      <c r="P60" s="114">
        <v>864.22</v>
      </c>
      <c r="Q60" s="114">
        <v>2192.98</v>
      </c>
      <c r="R60" s="114">
        <v>2033.54</v>
      </c>
      <c r="S60" s="114">
        <v>2355.19</v>
      </c>
      <c r="T60" s="114">
        <v>600</v>
      </c>
      <c r="U60" s="118">
        <f t="shared" si="12"/>
        <v>10824.19</v>
      </c>
    </row>
    <row r="61" spans="5:21" x14ac:dyDescent="0.55000000000000004">
      <c r="E61" s="98" t="s">
        <v>90</v>
      </c>
      <c r="F61" s="98" t="s">
        <v>91</v>
      </c>
      <c r="G61" s="98" t="s">
        <v>121</v>
      </c>
      <c r="H61" s="114"/>
      <c r="I61" s="114"/>
      <c r="J61" s="114"/>
      <c r="K61" s="114"/>
      <c r="L61" s="114"/>
      <c r="M61" s="114"/>
      <c r="N61" s="114"/>
      <c r="O61" s="114">
        <v>111.53</v>
      </c>
      <c r="P61" s="114">
        <v>399.16</v>
      </c>
      <c r="Q61" s="114">
        <v>674.26</v>
      </c>
      <c r="R61" s="114">
        <v>1406.52</v>
      </c>
      <c r="S61" s="114">
        <v>1892.76</v>
      </c>
      <c r="T61" s="114">
        <v>300</v>
      </c>
      <c r="U61" s="118">
        <f t="shared" si="12"/>
        <v>4784.2300000000005</v>
      </c>
    </row>
    <row r="62" spans="5:21" x14ac:dyDescent="0.55000000000000004">
      <c r="E62" s="98" t="s">
        <v>90</v>
      </c>
      <c r="F62" s="98" t="s">
        <v>91</v>
      </c>
      <c r="G62" s="98" t="s">
        <v>122</v>
      </c>
      <c r="H62" s="114"/>
      <c r="I62" s="114"/>
      <c r="J62" s="114"/>
      <c r="K62" s="114"/>
      <c r="L62" s="114"/>
      <c r="M62" s="114"/>
      <c r="N62" s="114"/>
      <c r="O62" s="114"/>
      <c r="P62" s="114">
        <v>110.44</v>
      </c>
      <c r="Q62" s="114">
        <v>110.44</v>
      </c>
      <c r="R62" s="114">
        <v>110.44</v>
      </c>
      <c r="S62" s="114"/>
      <c r="T62" s="114"/>
      <c r="U62" s="118">
        <f t="shared" si="12"/>
        <v>331.32</v>
      </c>
    </row>
    <row r="63" spans="5:21" x14ac:dyDescent="0.55000000000000004">
      <c r="E63" s="98" t="s">
        <v>90</v>
      </c>
      <c r="F63" s="98" t="s">
        <v>91</v>
      </c>
      <c r="G63" s="98" t="s">
        <v>123</v>
      </c>
      <c r="H63" s="114"/>
      <c r="I63" s="114"/>
      <c r="J63" s="114"/>
      <c r="K63" s="114"/>
      <c r="L63" s="114"/>
      <c r="M63" s="114"/>
      <c r="N63" s="114"/>
      <c r="O63" s="114">
        <v>206.31</v>
      </c>
      <c r="P63" s="114"/>
      <c r="Q63" s="114">
        <v>108.28</v>
      </c>
      <c r="R63" s="114"/>
      <c r="S63" s="114"/>
      <c r="T63" s="114"/>
      <c r="U63" s="118">
        <f t="shared" si="12"/>
        <v>314.59000000000003</v>
      </c>
    </row>
    <row r="64" spans="5:21" x14ac:dyDescent="0.55000000000000004">
      <c r="E64" s="98" t="s">
        <v>90</v>
      </c>
      <c r="F64" s="98" t="s">
        <v>91</v>
      </c>
      <c r="G64" s="98" t="s">
        <v>124</v>
      </c>
      <c r="H64" s="114"/>
      <c r="I64" s="114"/>
      <c r="J64" s="114"/>
      <c r="K64" s="114"/>
      <c r="L64" s="114"/>
      <c r="M64" s="114"/>
      <c r="N64" s="114"/>
      <c r="O64" s="114"/>
      <c r="P64" s="114">
        <v>54.62</v>
      </c>
      <c r="Q64" s="114"/>
      <c r="R64" s="114"/>
      <c r="S64" s="114"/>
      <c r="T64" s="114"/>
      <c r="U64" s="118">
        <f t="shared" si="12"/>
        <v>54.62</v>
      </c>
    </row>
    <row r="65" spans="2:21" x14ac:dyDescent="0.55000000000000004">
      <c r="E65" s="98" t="s">
        <v>90</v>
      </c>
      <c r="F65" s="98" t="s">
        <v>91</v>
      </c>
      <c r="G65" s="98" t="s">
        <v>125</v>
      </c>
      <c r="H65" s="114"/>
      <c r="I65" s="114"/>
      <c r="J65" s="114"/>
      <c r="K65" s="114"/>
      <c r="L65" s="114"/>
      <c r="M65" s="114"/>
      <c r="N65" s="114"/>
      <c r="O65" s="114">
        <v>162.41999999999999</v>
      </c>
      <c r="P65" s="114"/>
      <c r="Q65" s="114">
        <v>1000</v>
      </c>
      <c r="R65" s="114">
        <v>216.58</v>
      </c>
      <c r="S65" s="114">
        <v>162.43</v>
      </c>
      <c r="T65" s="114"/>
      <c r="U65" s="118">
        <f t="shared" si="12"/>
        <v>1541.43</v>
      </c>
    </row>
    <row r="66" spans="2:21" x14ac:dyDescent="0.55000000000000004">
      <c r="E66" s="98" t="s">
        <v>90</v>
      </c>
      <c r="F66" s="98" t="s">
        <v>91</v>
      </c>
      <c r="G66" s="98" t="s">
        <v>126</v>
      </c>
      <c r="H66" s="114"/>
      <c r="I66" s="114">
        <v>333</v>
      </c>
      <c r="J66" s="114">
        <v>333</v>
      </c>
      <c r="K66" s="114">
        <v>333</v>
      </c>
      <c r="L66" s="114">
        <v>333</v>
      </c>
      <c r="M66" s="114">
        <v>333</v>
      </c>
      <c r="N66" s="114">
        <v>333</v>
      </c>
      <c r="O66" s="114">
        <v>300</v>
      </c>
      <c r="P66" s="114">
        <v>300</v>
      </c>
      <c r="Q66" s="114">
        <v>300</v>
      </c>
      <c r="R66" s="114">
        <v>300</v>
      </c>
      <c r="S66" s="114">
        <v>300</v>
      </c>
      <c r="T66" s="114">
        <v>300</v>
      </c>
      <c r="U66" s="118">
        <f t="shared" si="12"/>
        <v>3798</v>
      </c>
    </row>
    <row r="67" spans="2:21" x14ac:dyDescent="0.55000000000000004">
      <c r="E67" s="98" t="s">
        <v>90</v>
      </c>
      <c r="F67" s="98" t="s">
        <v>91</v>
      </c>
      <c r="G67" s="98" t="s">
        <v>127</v>
      </c>
      <c r="H67" s="114"/>
      <c r="I67" s="114"/>
      <c r="J67" s="114"/>
      <c r="K67" s="114"/>
      <c r="L67" s="114"/>
      <c r="M67" s="114"/>
      <c r="N67" s="114"/>
      <c r="O67" s="114">
        <v>4594.3599999999997</v>
      </c>
      <c r="P67" s="114"/>
      <c r="Q67" s="114"/>
      <c r="R67" s="114"/>
      <c r="S67" s="114"/>
      <c r="T67" s="114">
        <v>3256.29</v>
      </c>
      <c r="U67" s="118">
        <f t="shared" si="12"/>
        <v>7850.65</v>
      </c>
    </row>
    <row r="68" spans="2:21" x14ac:dyDescent="0.55000000000000004">
      <c r="E68" s="98" t="s">
        <v>90</v>
      </c>
      <c r="F68" s="98" t="s">
        <v>91</v>
      </c>
      <c r="G68" s="98" t="s">
        <v>128</v>
      </c>
      <c r="H68" s="114"/>
      <c r="I68" s="114"/>
      <c r="J68" s="114"/>
      <c r="K68" s="114"/>
      <c r="L68" s="114"/>
      <c r="M68" s="114"/>
      <c r="N68" s="114"/>
      <c r="O68" s="114">
        <v>4398.59</v>
      </c>
      <c r="P68" s="114"/>
      <c r="Q68" s="114"/>
      <c r="R68" s="114"/>
      <c r="S68" s="114"/>
      <c r="T68" s="114">
        <v>2832.46</v>
      </c>
      <c r="U68" s="118">
        <f t="shared" si="12"/>
        <v>7231.05</v>
      </c>
    </row>
    <row r="69" spans="2:21" x14ac:dyDescent="0.55000000000000004">
      <c r="E69" s="98" t="s">
        <v>90</v>
      </c>
      <c r="F69" s="98" t="s">
        <v>91</v>
      </c>
      <c r="G69" s="98" t="s">
        <v>129</v>
      </c>
      <c r="H69" s="114"/>
      <c r="I69" s="114"/>
      <c r="J69" s="114"/>
      <c r="K69" s="114"/>
      <c r="L69" s="114"/>
      <c r="M69" s="114"/>
      <c r="N69" s="114"/>
      <c r="O69" s="114">
        <v>195.77</v>
      </c>
      <c r="P69" s="114"/>
      <c r="Q69" s="114"/>
      <c r="R69" s="114"/>
      <c r="S69" s="114"/>
      <c r="T69" s="114">
        <v>72.87</v>
      </c>
      <c r="U69" s="118">
        <f t="shared" si="12"/>
        <v>268.64</v>
      </c>
    </row>
    <row r="70" spans="2:21" x14ac:dyDescent="0.55000000000000004">
      <c r="E70" s="98" t="s">
        <v>90</v>
      </c>
      <c r="F70" s="98" t="s">
        <v>91</v>
      </c>
      <c r="G70" s="98" t="s">
        <v>130</v>
      </c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>
        <v>192.78</v>
      </c>
      <c r="U70" s="118">
        <f t="shared" si="12"/>
        <v>192.78</v>
      </c>
    </row>
    <row r="71" spans="2:21" x14ac:dyDescent="0.55000000000000004">
      <c r="E71" s="98" t="s">
        <v>90</v>
      </c>
      <c r="F71" s="98" t="s">
        <v>91</v>
      </c>
      <c r="G71" s="98" t="s">
        <v>131</v>
      </c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>
        <v>158.18</v>
      </c>
      <c r="U71" s="118">
        <f t="shared" si="12"/>
        <v>158.18</v>
      </c>
    </row>
    <row r="72" spans="2:21" x14ac:dyDescent="0.55000000000000004">
      <c r="E72" s="98" t="s">
        <v>90</v>
      </c>
      <c r="F72" s="98" t="s">
        <v>91</v>
      </c>
      <c r="G72" s="98" t="s">
        <v>132</v>
      </c>
      <c r="H72" s="114"/>
      <c r="I72" s="114">
        <v>2114.6799999999998</v>
      </c>
      <c r="J72" s="114">
        <v>2032.34</v>
      </c>
      <c r="K72" s="114">
        <v>1769.9</v>
      </c>
      <c r="L72" s="114">
        <v>2773.33</v>
      </c>
      <c r="M72" s="114">
        <v>3275.54</v>
      </c>
      <c r="N72" s="114">
        <v>2847.67</v>
      </c>
      <c r="O72" s="114">
        <v>3064.56</v>
      </c>
      <c r="P72" s="114">
        <v>2925.51</v>
      </c>
      <c r="Q72" s="114">
        <v>3255.01</v>
      </c>
      <c r="R72" s="114">
        <v>5212.33</v>
      </c>
      <c r="S72" s="114">
        <v>3605.53</v>
      </c>
      <c r="T72" s="114">
        <v>3823.41</v>
      </c>
      <c r="U72" s="118">
        <f t="shared" si="12"/>
        <v>36699.81</v>
      </c>
    </row>
    <row r="73" spans="2:21" x14ac:dyDescent="0.55000000000000004">
      <c r="E73" s="98" t="s">
        <v>90</v>
      </c>
      <c r="F73" s="98" t="s">
        <v>91</v>
      </c>
      <c r="G73" s="98" t="s">
        <v>133</v>
      </c>
      <c r="H73" s="114"/>
      <c r="I73" s="114">
        <v>1254.57</v>
      </c>
      <c r="J73" s="114">
        <v>1083.3399999999999</v>
      </c>
      <c r="K73" s="114">
        <v>923.22</v>
      </c>
      <c r="L73" s="114">
        <v>1560.75</v>
      </c>
      <c r="M73" s="114">
        <v>2456.41</v>
      </c>
      <c r="N73" s="114">
        <v>2089</v>
      </c>
      <c r="O73" s="114">
        <v>1749.43</v>
      </c>
      <c r="P73" s="114">
        <v>1983.94</v>
      </c>
      <c r="Q73" s="114">
        <v>2073.52</v>
      </c>
      <c r="R73" s="114">
        <v>3308.29</v>
      </c>
      <c r="S73" s="114">
        <v>2377.0100000000002</v>
      </c>
      <c r="T73" s="114">
        <v>2307.59</v>
      </c>
      <c r="U73" s="118">
        <f t="shared" si="12"/>
        <v>23167.070000000003</v>
      </c>
    </row>
    <row r="74" spans="2:21" x14ac:dyDescent="0.55000000000000004">
      <c r="E74" s="98" t="s">
        <v>90</v>
      </c>
      <c r="F74" s="98" t="s">
        <v>91</v>
      </c>
      <c r="G74" s="98" t="s">
        <v>134</v>
      </c>
      <c r="H74" s="114"/>
      <c r="I74" s="114">
        <v>85.61</v>
      </c>
      <c r="J74" s="114">
        <v>81.36</v>
      </c>
      <c r="K74" s="114">
        <v>84.04</v>
      </c>
      <c r="L74" s="114">
        <v>116.24</v>
      </c>
      <c r="M74" s="114">
        <v>147.22999999999999</v>
      </c>
      <c r="N74" s="114">
        <v>130.93</v>
      </c>
      <c r="O74" s="114">
        <v>84.54</v>
      </c>
      <c r="P74" s="114">
        <v>131.63</v>
      </c>
      <c r="Q74" s="114">
        <v>127.41</v>
      </c>
      <c r="R74" s="114">
        <v>190.26</v>
      </c>
      <c r="S74" s="114">
        <v>-0.35</v>
      </c>
      <c r="T74" s="114">
        <v>196.55</v>
      </c>
      <c r="U74" s="118">
        <f t="shared" si="12"/>
        <v>1375.45</v>
      </c>
    </row>
    <row r="75" spans="2:21" x14ac:dyDescent="0.55000000000000004">
      <c r="E75" s="98" t="s">
        <v>90</v>
      </c>
      <c r="F75" s="98" t="s">
        <v>91</v>
      </c>
      <c r="G75" s="98" t="s">
        <v>135</v>
      </c>
      <c r="H75" s="114"/>
      <c r="I75" s="114">
        <v>4.12</v>
      </c>
      <c r="J75" s="114">
        <v>113.23</v>
      </c>
      <c r="K75" s="114">
        <v>94.32</v>
      </c>
      <c r="L75" s="114">
        <v>229.65</v>
      </c>
      <c r="M75" s="114">
        <v>173.25</v>
      </c>
      <c r="N75" s="114">
        <v>156.37</v>
      </c>
      <c r="O75" s="114">
        <v>228.45</v>
      </c>
      <c r="P75" s="114">
        <v>-16.809999999999999</v>
      </c>
      <c r="Q75" s="114">
        <v>140.11000000000001</v>
      </c>
      <c r="R75" s="114">
        <v>283.32</v>
      </c>
      <c r="S75" s="114">
        <v>181.36</v>
      </c>
      <c r="T75" s="114">
        <v>160.13999999999999</v>
      </c>
      <c r="U75" s="118">
        <f t="shared" si="12"/>
        <v>1747.5099999999998</v>
      </c>
    </row>
    <row r="76" spans="2:21" x14ac:dyDescent="0.55000000000000004">
      <c r="E76" s="98" t="s">
        <v>90</v>
      </c>
      <c r="F76" s="98" t="s">
        <v>91</v>
      </c>
      <c r="G76" s="98" t="s">
        <v>136</v>
      </c>
      <c r="H76" s="114"/>
      <c r="I76" s="114">
        <v>50.15</v>
      </c>
      <c r="J76" s="114">
        <v>61.59</v>
      </c>
      <c r="K76" s="114">
        <v>30.28</v>
      </c>
      <c r="L76" s="114">
        <v>68.03</v>
      </c>
      <c r="M76" s="114">
        <v>113.25</v>
      </c>
      <c r="N76" s="114">
        <v>55.23</v>
      </c>
      <c r="O76" s="114">
        <v>112.3</v>
      </c>
      <c r="P76" s="114">
        <v>110.93</v>
      </c>
      <c r="Q76" s="114">
        <v>84.29</v>
      </c>
      <c r="R76" s="114">
        <v>223.14</v>
      </c>
      <c r="S76" s="114">
        <v>137.21</v>
      </c>
      <c r="T76" s="114">
        <v>152.57</v>
      </c>
      <c r="U76" s="118">
        <f t="shared" si="12"/>
        <v>1198.9699999999998</v>
      </c>
    </row>
    <row r="77" spans="2:21" x14ac:dyDescent="0.55000000000000004">
      <c r="E77" s="98" t="s">
        <v>90</v>
      </c>
      <c r="F77" s="98" t="s">
        <v>91</v>
      </c>
      <c r="G77" s="98" t="s">
        <v>137</v>
      </c>
      <c r="H77" s="114"/>
      <c r="I77" s="114">
        <v>151.43</v>
      </c>
      <c r="J77" s="114">
        <v>155.1</v>
      </c>
      <c r="K77" s="114">
        <v>102.1</v>
      </c>
      <c r="L77" s="114">
        <v>209.09</v>
      </c>
      <c r="M77" s="114">
        <v>172.7</v>
      </c>
      <c r="N77" s="114">
        <v>161.19999999999999</v>
      </c>
      <c r="O77" s="114">
        <v>146.94999999999999</v>
      </c>
      <c r="P77" s="114">
        <v>120.91</v>
      </c>
      <c r="Q77" s="114">
        <v>106.7</v>
      </c>
      <c r="R77" s="114">
        <v>113.55</v>
      </c>
      <c r="S77" s="114">
        <v>58.46</v>
      </c>
      <c r="T77" s="114">
        <v>119.22</v>
      </c>
      <c r="U77" s="118">
        <f t="shared" si="12"/>
        <v>1617.4100000000003</v>
      </c>
    </row>
    <row r="78" spans="2:21" x14ac:dyDescent="0.55000000000000004">
      <c r="E78" s="98" t="s">
        <v>90</v>
      </c>
      <c r="F78" s="98" t="s">
        <v>91</v>
      </c>
      <c r="G78" s="98" t="s">
        <v>138</v>
      </c>
      <c r="H78" s="114"/>
      <c r="I78" s="114">
        <v>205</v>
      </c>
      <c r="J78" s="114">
        <v>109.45</v>
      </c>
      <c r="K78" s="114">
        <v>134.24</v>
      </c>
      <c r="L78" s="114">
        <v>70.650000000000006</v>
      </c>
      <c r="M78" s="114">
        <v>326.93</v>
      </c>
      <c r="N78" s="114">
        <v>215.6</v>
      </c>
      <c r="O78" s="114">
        <v>208.53</v>
      </c>
      <c r="P78" s="114">
        <v>222.66</v>
      </c>
      <c r="Q78" s="114">
        <v>215.6</v>
      </c>
      <c r="R78" s="114">
        <v>333.99</v>
      </c>
      <c r="S78" s="114">
        <v>283.41000000000003</v>
      </c>
      <c r="T78" s="114">
        <v>254.81</v>
      </c>
      <c r="U78" s="118">
        <f t="shared" si="12"/>
        <v>2580.87</v>
      </c>
    </row>
    <row r="79" spans="2:21" ht="14.7" thickBot="1" x14ac:dyDescent="0.6">
      <c r="E79" s="98" t="s">
        <v>90</v>
      </c>
      <c r="F79" s="98" t="s">
        <v>91</v>
      </c>
      <c r="G79" s="98" t="s">
        <v>139</v>
      </c>
      <c r="H79" s="114"/>
      <c r="I79" s="114">
        <v>363.8</v>
      </c>
      <c r="J79" s="114">
        <v>428.27</v>
      </c>
      <c r="K79" s="114">
        <v>401.7</v>
      </c>
      <c r="L79" s="114">
        <v>518.91999999999996</v>
      </c>
      <c r="M79" s="114">
        <v>-114.23</v>
      </c>
      <c r="N79" s="114">
        <v>39.340000000000003</v>
      </c>
      <c r="O79" s="114">
        <v>534.36</v>
      </c>
      <c r="P79" s="114">
        <v>372.25</v>
      </c>
      <c r="Q79" s="114">
        <v>507.38</v>
      </c>
      <c r="R79" s="114">
        <v>759.78</v>
      </c>
      <c r="S79" s="114">
        <v>568.42999999999995</v>
      </c>
      <c r="T79" s="114">
        <v>632.53</v>
      </c>
      <c r="U79" s="118">
        <f t="shared" si="12"/>
        <v>5012.53</v>
      </c>
    </row>
    <row r="80" spans="2:21" ht="14.7" hidden="1" thickBot="1" x14ac:dyDescent="0.6">
      <c r="B80" s="94" t="s">
        <v>76</v>
      </c>
    </row>
    <row r="81" spans="2:21" ht="14.7" thickBot="1" x14ac:dyDescent="0.6">
      <c r="B81" s="94" t="str">
        <f>B43</f>
        <v>#showrow</v>
      </c>
      <c r="D81" s="115" t="str">
        <f>"Total "&amp;D43</f>
        <v>Total Salaries &amp; Wages</v>
      </c>
      <c r="E81" s="115"/>
      <c r="F81" s="115"/>
      <c r="G81" s="115"/>
      <c r="H81" s="116">
        <f t="array" ref="H81">IF(Operator_GroupISDet4="+",1,-1)</f>
        <v>-1</v>
      </c>
      <c r="I81" s="116">
        <f t="shared" ref="I81:U81" si="13">SUMIFS(I44:I80,$E44:$E80,"&lt;&gt;*[-]*",$F44:$F80,"&lt;&gt;*[-]*",$G44:$G80,"&lt;&gt;*[-]*")</f>
        <v>93544.579999999987</v>
      </c>
      <c r="J81" s="116">
        <f t="shared" si="13"/>
        <v>90817.600000000006</v>
      </c>
      <c r="K81" s="116">
        <f t="shared" si="13"/>
        <v>83396.36</v>
      </c>
      <c r="L81" s="116">
        <f t="shared" si="13"/>
        <v>86661</v>
      </c>
      <c r="M81" s="116">
        <f t="shared" si="13"/>
        <v>87868.999999999985</v>
      </c>
      <c r="N81" s="116">
        <f t="shared" si="13"/>
        <v>94996.499999999971</v>
      </c>
      <c r="O81" s="116">
        <f t="shared" si="13"/>
        <v>80813.259999999966</v>
      </c>
      <c r="P81" s="116">
        <f t="shared" si="13"/>
        <v>84211.340000000011</v>
      </c>
      <c r="Q81" s="116">
        <f t="shared" si="13"/>
        <v>94950.280000000013</v>
      </c>
      <c r="R81" s="116">
        <f t="shared" si="13"/>
        <v>94631.410000000018</v>
      </c>
      <c r="S81" s="116">
        <f t="shared" si="13"/>
        <v>103019.56999999999</v>
      </c>
      <c r="T81" s="116">
        <f t="shared" si="13"/>
        <v>102662.49000000002</v>
      </c>
      <c r="U81" s="117">
        <f t="shared" si="13"/>
        <v>1097573.3899999997</v>
      </c>
    </row>
    <row r="82" spans="2:21" x14ac:dyDescent="0.55000000000000004">
      <c r="B82" s="94" t="str">
        <f>B81</f>
        <v>#showrow</v>
      </c>
    </row>
    <row r="83" spans="2:21" ht="20.25" customHeight="1" thickBot="1" x14ac:dyDescent="0.6">
      <c r="B83" s="94" t="str">
        <f>IF(COUNTBLANK(B84:B92)&gt;0,"#showrow","#hiderow")</f>
        <v>#showrow</v>
      </c>
      <c r="D83" s="96" t="str">
        <f>GroupISDet5</f>
        <v>Payroll Tax</v>
      </c>
      <c r="E83" s="96"/>
      <c r="F83" s="96"/>
      <c r="G83" s="96"/>
      <c r="H83" s="96"/>
      <c r="I83" s="96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</row>
    <row r="84" spans="2:21" hidden="1" x14ac:dyDescent="0.55000000000000004">
      <c r="B84" s="94" t="s">
        <v>76</v>
      </c>
      <c r="E84" s="98" t="s">
        <v>87</v>
      </c>
      <c r="F84" s="98" t="s">
        <v>88</v>
      </c>
      <c r="G84" s="98" t="s">
        <v>89</v>
      </c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8">
        <f>SUM(I84:T84)</f>
        <v>0</v>
      </c>
    </row>
    <row r="85" spans="2:21" x14ac:dyDescent="0.55000000000000004">
      <c r="E85" s="98" t="s">
        <v>90</v>
      </c>
      <c r="F85" s="98" t="s">
        <v>91</v>
      </c>
      <c r="G85" s="98" t="s">
        <v>140</v>
      </c>
      <c r="H85" s="114"/>
      <c r="I85" s="114">
        <v>5094.5200000000004</v>
      </c>
      <c r="J85" s="114">
        <v>5051.2700000000004</v>
      </c>
      <c r="K85" s="114">
        <v>4355.87</v>
      </c>
      <c r="L85" s="114">
        <v>4657.34</v>
      </c>
      <c r="M85" s="114">
        <v>4930.68</v>
      </c>
      <c r="N85" s="114">
        <v>5204.8999999999996</v>
      </c>
      <c r="O85" s="114">
        <v>6831.81</v>
      </c>
      <c r="P85" s="114">
        <v>2731.27</v>
      </c>
      <c r="Q85" s="114">
        <v>4553.75</v>
      </c>
      <c r="R85" s="114">
        <v>5023.82</v>
      </c>
      <c r="S85" s="114">
        <v>5143.8599999999997</v>
      </c>
      <c r="T85" s="114">
        <v>5118</v>
      </c>
      <c r="U85" s="118">
        <f t="shared" ref="U85:U91" si="14">SUM(I85:T85)</f>
        <v>58697.09</v>
      </c>
    </row>
    <row r="86" spans="2:21" x14ac:dyDescent="0.55000000000000004">
      <c r="E86" s="98" t="s">
        <v>90</v>
      </c>
      <c r="F86" s="98" t="s">
        <v>91</v>
      </c>
      <c r="G86" s="98" t="s">
        <v>141</v>
      </c>
      <c r="H86" s="114"/>
      <c r="I86" s="114">
        <v>352.78</v>
      </c>
      <c r="J86" s="114">
        <v>309.99</v>
      </c>
      <c r="K86" s="114">
        <v>266.69</v>
      </c>
      <c r="L86" s="114">
        <v>190.98</v>
      </c>
      <c r="M86" s="114">
        <v>179.22</v>
      </c>
      <c r="N86" s="114">
        <v>205.09</v>
      </c>
      <c r="O86" s="114">
        <v>215.34</v>
      </c>
      <c r="P86" s="114">
        <v>154.30000000000001</v>
      </c>
      <c r="Q86" s="114">
        <v>255.4</v>
      </c>
      <c r="R86" s="114">
        <v>199.22</v>
      </c>
      <c r="S86" s="114">
        <v>211.22</v>
      </c>
      <c r="T86" s="114">
        <v>197.9</v>
      </c>
      <c r="U86" s="118">
        <f t="shared" si="14"/>
        <v>2738.1299999999997</v>
      </c>
    </row>
    <row r="87" spans="2:21" x14ac:dyDescent="0.55000000000000004">
      <c r="E87" s="98" t="s">
        <v>90</v>
      </c>
      <c r="F87" s="98" t="s">
        <v>91</v>
      </c>
      <c r="G87" s="98" t="s">
        <v>142</v>
      </c>
      <c r="H87" s="114"/>
      <c r="I87" s="114">
        <v>614.29999999999995</v>
      </c>
      <c r="J87" s="114">
        <v>589.72</v>
      </c>
      <c r="K87" s="114">
        <v>564.22</v>
      </c>
      <c r="L87" s="114">
        <v>474.52</v>
      </c>
      <c r="M87" s="114">
        <v>388.51</v>
      </c>
      <c r="N87" s="114">
        <v>395.38</v>
      </c>
      <c r="O87" s="114">
        <v>703.73</v>
      </c>
      <c r="P87" s="114">
        <v>153.38999999999999</v>
      </c>
      <c r="Q87" s="114">
        <v>282.70999999999998</v>
      </c>
      <c r="R87" s="114">
        <v>520.08000000000004</v>
      </c>
      <c r="S87" s="114">
        <v>492.15</v>
      </c>
      <c r="T87" s="114">
        <v>413.04</v>
      </c>
      <c r="U87" s="118">
        <f t="shared" si="14"/>
        <v>5591.75</v>
      </c>
    </row>
    <row r="88" spans="2:21" x14ac:dyDescent="0.55000000000000004">
      <c r="E88" s="98" t="s">
        <v>90</v>
      </c>
      <c r="F88" s="98" t="s">
        <v>91</v>
      </c>
      <c r="G88" s="98" t="s">
        <v>143</v>
      </c>
      <c r="H88" s="114"/>
      <c r="I88" s="114">
        <v>222.89</v>
      </c>
      <c r="J88" s="114">
        <v>230.5</v>
      </c>
      <c r="K88" s="114">
        <v>71.819999999999993</v>
      </c>
      <c r="L88" s="114">
        <v>190.09</v>
      </c>
      <c r="M88" s="114">
        <v>192.51</v>
      </c>
      <c r="N88" s="114">
        <v>138.66</v>
      </c>
      <c r="O88" s="114">
        <v>221.21</v>
      </c>
      <c r="P88" s="114">
        <v>102.44</v>
      </c>
      <c r="Q88" s="114">
        <v>185.41</v>
      </c>
      <c r="R88" s="114">
        <v>308.37</v>
      </c>
      <c r="S88" s="114">
        <v>259</v>
      </c>
      <c r="T88" s="114">
        <v>289.72000000000003</v>
      </c>
      <c r="U88" s="118">
        <f t="shared" si="14"/>
        <v>2412.62</v>
      </c>
    </row>
    <row r="89" spans="2:21" x14ac:dyDescent="0.55000000000000004">
      <c r="E89" s="98" t="s">
        <v>90</v>
      </c>
      <c r="F89" s="98" t="s">
        <v>91</v>
      </c>
      <c r="G89" s="98" t="s">
        <v>144</v>
      </c>
      <c r="H89" s="114"/>
      <c r="I89" s="114">
        <v>450.15</v>
      </c>
      <c r="J89" s="114">
        <v>392.7</v>
      </c>
      <c r="K89" s="114">
        <v>368.74</v>
      </c>
      <c r="L89" s="114">
        <v>234.45</v>
      </c>
      <c r="M89" s="114">
        <v>248.89</v>
      </c>
      <c r="N89" s="114">
        <v>255.68</v>
      </c>
      <c r="O89" s="114">
        <v>406.28</v>
      </c>
      <c r="P89" s="114">
        <v>150.87</v>
      </c>
      <c r="Q89" s="114">
        <v>228.82</v>
      </c>
      <c r="R89" s="114">
        <v>256.83999999999997</v>
      </c>
      <c r="S89" s="114">
        <v>285.37</v>
      </c>
      <c r="T89" s="114">
        <v>251.82</v>
      </c>
      <c r="U89" s="118">
        <f t="shared" si="14"/>
        <v>3530.61</v>
      </c>
    </row>
    <row r="90" spans="2:21" x14ac:dyDescent="0.55000000000000004">
      <c r="E90" s="98" t="s">
        <v>90</v>
      </c>
      <c r="F90" s="98" t="s">
        <v>91</v>
      </c>
      <c r="G90" s="98" t="s">
        <v>145</v>
      </c>
      <c r="H90" s="114"/>
      <c r="I90" s="114">
        <v>625.32000000000005</v>
      </c>
      <c r="J90" s="114">
        <v>703.92</v>
      </c>
      <c r="K90" s="114">
        <v>582.89</v>
      </c>
      <c r="L90" s="114">
        <v>425.47</v>
      </c>
      <c r="M90" s="114">
        <v>759.04</v>
      </c>
      <c r="N90" s="114">
        <v>606.21</v>
      </c>
      <c r="O90" s="114">
        <v>937.43</v>
      </c>
      <c r="P90" s="114">
        <v>282.08999999999997</v>
      </c>
      <c r="Q90" s="114">
        <v>717.7</v>
      </c>
      <c r="R90" s="114">
        <v>351.29</v>
      </c>
      <c r="S90" s="114">
        <v>697.96</v>
      </c>
      <c r="T90" s="114">
        <v>493.44</v>
      </c>
      <c r="U90" s="118">
        <f t="shared" si="14"/>
        <v>7182.76</v>
      </c>
    </row>
    <row r="91" spans="2:21" ht="14.7" thickBot="1" x14ac:dyDescent="0.6">
      <c r="E91" s="98" t="s">
        <v>90</v>
      </c>
      <c r="F91" s="98" t="s">
        <v>91</v>
      </c>
      <c r="G91" s="98" t="s">
        <v>146</v>
      </c>
      <c r="H91" s="114"/>
      <c r="I91" s="114">
        <v>838.8</v>
      </c>
      <c r="J91" s="114">
        <v>826.56</v>
      </c>
      <c r="K91" s="114">
        <v>752.95</v>
      </c>
      <c r="L91" s="114">
        <v>751.24</v>
      </c>
      <c r="M91" s="114">
        <v>763.23</v>
      </c>
      <c r="N91" s="114">
        <v>801.2</v>
      </c>
      <c r="O91" s="114">
        <v>1219.97</v>
      </c>
      <c r="P91" s="114">
        <v>440.91</v>
      </c>
      <c r="Q91" s="114">
        <v>1010.73</v>
      </c>
      <c r="R91" s="114">
        <v>712.5</v>
      </c>
      <c r="S91" s="114">
        <v>1111.28</v>
      </c>
      <c r="T91" s="114">
        <v>769.91</v>
      </c>
      <c r="U91" s="118">
        <f t="shared" si="14"/>
        <v>9999.2800000000007</v>
      </c>
    </row>
    <row r="92" spans="2:21" ht="14.7" hidden="1" thickBot="1" x14ac:dyDescent="0.6">
      <c r="B92" s="94" t="s">
        <v>76</v>
      </c>
    </row>
    <row r="93" spans="2:21" ht="14.7" thickBot="1" x14ac:dyDescent="0.6">
      <c r="B93" s="94" t="str">
        <f>B83</f>
        <v>#showrow</v>
      </c>
      <c r="D93" s="115" t="str">
        <f>"Total "&amp;D83</f>
        <v>Total Payroll Tax</v>
      </c>
      <c r="E93" s="115"/>
      <c r="F93" s="115"/>
      <c r="G93" s="115"/>
      <c r="H93" s="116">
        <f t="array" ref="H93">IF(Operator_GroupISDet5="+",1,-1)</f>
        <v>-1</v>
      </c>
      <c r="I93" s="116">
        <f t="shared" ref="I93:U93" si="15">SUMIFS(I84:I92,$E84:$E92,"&lt;&gt;*[-]*",$F84:$F92,"&lt;&gt;*[-]*",$G84:$G92,"&lt;&gt;*[-]*")</f>
        <v>8198.76</v>
      </c>
      <c r="J93" s="116">
        <f t="shared" si="15"/>
        <v>8104.66</v>
      </c>
      <c r="K93" s="116">
        <f t="shared" si="15"/>
        <v>6963.1799999999994</v>
      </c>
      <c r="L93" s="116">
        <f t="shared" si="15"/>
        <v>6924.09</v>
      </c>
      <c r="M93" s="116">
        <f t="shared" si="15"/>
        <v>7462.0800000000017</v>
      </c>
      <c r="N93" s="116">
        <f t="shared" si="15"/>
        <v>7607.12</v>
      </c>
      <c r="O93" s="116">
        <f t="shared" si="15"/>
        <v>10535.77</v>
      </c>
      <c r="P93" s="116">
        <f t="shared" si="15"/>
        <v>4015.27</v>
      </c>
      <c r="Q93" s="116">
        <f t="shared" si="15"/>
        <v>7234.5199999999986</v>
      </c>
      <c r="R93" s="116">
        <f t="shared" si="15"/>
        <v>7372.12</v>
      </c>
      <c r="S93" s="116">
        <f t="shared" si="15"/>
        <v>8200.84</v>
      </c>
      <c r="T93" s="116">
        <f t="shared" si="15"/>
        <v>7533.829999999999</v>
      </c>
      <c r="U93" s="117">
        <f t="shared" si="15"/>
        <v>90152.239999999991</v>
      </c>
    </row>
    <row r="94" spans="2:21" x14ac:dyDescent="0.55000000000000004">
      <c r="B94" s="94" t="str">
        <f>B93</f>
        <v>#showrow</v>
      </c>
    </row>
    <row r="95" spans="2:21" ht="20.25" customHeight="1" thickBot="1" x14ac:dyDescent="0.6">
      <c r="B95" s="94" t="str">
        <f>IF(COUNTBLANK(B96:B101)&gt;0,"#showrow","#hiderow")</f>
        <v>#showrow</v>
      </c>
      <c r="D95" s="96" t="str">
        <f>GroupISDet6</f>
        <v>Benefits</v>
      </c>
      <c r="E95" s="96"/>
      <c r="F95" s="96"/>
      <c r="G95" s="96"/>
      <c r="H95" s="96"/>
      <c r="I95" s="96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</row>
    <row r="96" spans="2:21" hidden="1" x14ac:dyDescent="0.55000000000000004">
      <c r="B96" s="94" t="s">
        <v>76</v>
      </c>
      <c r="E96" s="98" t="s">
        <v>87</v>
      </c>
      <c r="F96" s="98" t="s">
        <v>88</v>
      </c>
      <c r="G96" s="98" t="s">
        <v>89</v>
      </c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8">
        <f>SUM(I96:T96)</f>
        <v>0</v>
      </c>
    </row>
    <row r="97" spans="2:21" x14ac:dyDescent="0.55000000000000004">
      <c r="E97" s="98" t="s">
        <v>90</v>
      </c>
      <c r="F97" s="98" t="s">
        <v>91</v>
      </c>
      <c r="G97" s="98" t="s">
        <v>147</v>
      </c>
      <c r="H97" s="114"/>
      <c r="I97" s="114">
        <v>3442.3</v>
      </c>
      <c r="J97" s="114">
        <v>2721.55</v>
      </c>
      <c r="K97" s="114">
        <v>1226.54</v>
      </c>
      <c r="L97" s="114">
        <v>5394.78</v>
      </c>
      <c r="M97" s="114">
        <v>3541.89</v>
      </c>
      <c r="N97" s="114">
        <v>4230.53</v>
      </c>
      <c r="O97" s="114">
        <v>2828.29</v>
      </c>
      <c r="P97" s="114">
        <v>2814.62</v>
      </c>
      <c r="Q97" s="114">
        <v>2820.77</v>
      </c>
      <c r="R97" s="114">
        <v>3867.22</v>
      </c>
      <c r="S97" s="114">
        <v>3385.95</v>
      </c>
      <c r="T97" s="114">
        <v>3482.93</v>
      </c>
      <c r="U97" s="118">
        <f t="shared" ref="U97:U100" si="16">SUM(I97:T97)</f>
        <v>39757.369999999995</v>
      </c>
    </row>
    <row r="98" spans="2:21" x14ac:dyDescent="0.55000000000000004">
      <c r="E98" s="98" t="s">
        <v>90</v>
      </c>
      <c r="F98" s="98" t="s">
        <v>91</v>
      </c>
      <c r="G98" s="98" t="s">
        <v>148</v>
      </c>
      <c r="H98" s="114"/>
      <c r="I98" s="114">
        <v>-1692.36</v>
      </c>
      <c r="J98" s="114">
        <v>-1127.5</v>
      </c>
      <c r="K98" s="114">
        <v>-717.34</v>
      </c>
      <c r="L98" s="114">
        <v>-1428.72</v>
      </c>
      <c r="M98" s="114">
        <v>-1230</v>
      </c>
      <c r="N98" s="114">
        <v>-1136.19</v>
      </c>
      <c r="O98" s="114">
        <v>-1097.0999999999999</v>
      </c>
      <c r="P98" s="114">
        <v>-992.92</v>
      </c>
      <c r="Q98" s="114">
        <v>-1536.34</v>
      </c>
      <c r="R98" s="114">
        <v>-1412.53</v>
      </c>
      <c r="S98" s="114">
        <v>-1440.76</v>
      </c>
      <c r="T98" s="114">
        <v>-1665.06</v>
      </c>
      <c r="U98" s="118">
        <f t="shared" si="16"/>
        <v>-15476.820000000002</v>
      </c>
    </row>
    <row r="99" spans="2:21" x14ac:dyDescent="0.55000000000000004">
      <c r="E99" s="98" t="s">
        <v>90</v>
      </c>
      <c r="F99" s="98" t="s">
        <v>91</v>
      </c>
      <c r="G99" s="98" t="s">
        <v>149</v>
      </c>
      <c r="H99" s="114"/>
      <c r="I99" s="114"/>
      <c r="J99" s="114"/>
      <c r="K99" s="114"/>
      <c r="L99" s="114"/>
      <c r="M99" s="114"/>
      <c r="N99" s="114"/>
      <c r="O99" s="114"/>
      <c r="P99" s="114">
        <v>123.28</v>
      </c>
      <c r="Q99" s="114">
        <v>143.08000000000001</v>
      </c>
      <c r="R99" s="114">
        <v>153.85</v>
      </c>
      <c r="S99" s="114"/>
      <c r="T99" s="114"/>
      <c r="U99" s="118">
        <f t="shared" si="16"/>
        <v>420.21000000000004</v>
      </c>
    </row>
    <row r="100" spans="2:21" ht="14.7" thickBot="1" x14ac:dyDescent="0.6">
      <c r="E100" s="98" t="s">
        <v>90</v>
      </c>
      <c r="F100" s="98" t="s">
        <v>91</v>
      </c>
      <c r="G100" s="98" t="s">
        <v>150</v>
      </c>
      <c r="H100" s="114"/>
      <c r="I100" s="114">
        <v>707.17</v>
      </c>
      <c r="J100" s="114">
        <v>707.17</v>
      </c>
      <c r="K100" s="114">
        <v>848.6</v>
      </c>
      <c r="L100" s="114">
        <v>848.6</v>
      </c>
      <c r="M100" s="114">
        <v>848.6</v>
      </c>
      <c r="N100" s="114">
        <v>-1459.22</v>
      </c>
      <c r="O100" s="114">
        <v>848.6</v>
      </c>
      <c r="P100" s="114">
        <v>848.6</v>
      </c>
      <c r="Q100" s="114">
        <v>1011.6</v>
      </c>
      <c r="R100" s="114">
        <v>848.6</v>
      </c>
      <c r="S100" s="114">
        <v>848.6</v>
      </c>
      <c r="T100" s="114">
        <v>848.6</v>
      </c>
      <c r="U100" s="118">
        <f t="shared" si="16"/>
        <v>7755.5200000000013</v>
      </c>
    </row>
    <row r="101" spans="2:21" ht="14.7" hidden="1" thickBot="1" x14ac:dyDescent="0.6">
      <c r="B101" s="94" t="s">
        <v>76</v>
      </c>
    </row>
    <row r="102" spans="2:21" ht="14.7" thickBot="1" x14ac:dyDescent="0.6">
      <c r="B102" s="94" t="str">
        <f>B95</f>
        <v>#showrow</v>
      </c>
      <c r="D102" s="115" t="str">
        <f>"Total "&amp;D95</f>
        <v>Total Benefits</v>
      </c>
      <c r="E102" s="115"/>
      <c r="F102" s="115"/>
      <c r="G102" s="115"/>
      <c r="H102" s="116">
        <f t="array" ref="H102">IF(Operator_GroupISDet6="+",1,-1)</f>
        <v>-1</v>
      </c>
      <c r="I102" s="116">
        <f t="shared" ref="I102:U102" si="17">SUMIFS(I96:I101,$E96:$E101,"&lt;&gt;*[-]*",$F96:$F101,"&lt;&gt;*[-]*",$G96:$G101,"&lt;&gt;*[-]*")</f>
        <v>2457.11</v>
      </c>
      <c r="J102" s="116">
        <f t="shared" si="17"/>
        <v>2301.2200000000003</v>
      </c>
      <c r="K102" s="116">
        <f t="shared" si="17"/>
        <v>1357.8</v>
      </c>
      <c r="L102" s="116">
        <f t="shared" si="17"/>
        <v>4814.66</v>
      </c>
      <c r="M102" s="116">
        <f t="shared" si="17"/>
        <v>3160.49</v>
      </c>
      <c r="N102" s="116">
        <f t="shared" si="17"/>
        <v>1635.1199999999997</v>
      </c>
      <c r="O102" s="116">
        <f t="shared" si="17"/>
        <v>2579.79</v>
      </c>
      <c r="P102" s="116">
        <f t="shared" si="17"/>
        <v>2793.58</v>
      </c>
      <c r="Q102" s="116">
        <f t="shared" si="17"/>
        <v>2439.11</v>
      </c>
      <c r="R102" s="116">
        <f t="shared" si="17"/>
        <v>3457.1399999999994</v>
      </c>
      <c r="S102" s="116">
        <f t="shared" si="17"/>
        <v>2793.79</v>
      </c>
      <c r="T102" s="116">
        <f t="shared" si="17"/>
        <v>2666.47</v>
      </c>
      <c r="U102" s="117">
        <f t="shared" si="17"/>
        <v>32456.279999999995</v>
      </c>
    </row>
    <row r="103" spans="2:21" x14ac:dyDescent="0.55000000000000004">
      <c r="B103" s="94" t="str">
        <f>B102</f>
        <v>#showrow</v>
      </c>
    </row>
    <row r="104" spans="2:21" ht="20.25" customHeight="1" thickBot="1" x14ac:dyDescent="0.6">
      <c r="B104" s="94" t="str">
        <f>IF(COUNTBLANK(B105:B115)&gt;0,"#showrow","#hiderow")</f>
        <v>#showrow</v>
      </c>
      <c r="D104" s="96" t="str">
        <f>GroupISDet7</f>
        <v>Contract Services</v>
      </c>
      <c r="E104" s="96"/>
      <c r="F104" s="96"/>
      <c r="G104" s="96"/>
      <c r="H104" s="96"/>
      <c r="I104" s="96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</row>
    <row r="105" spans="2:21" hidden="1" x14ac:dyDescent="0.55000000000000004">
      <c r="B105" s="94" t="s">
        <v>76</v>
      </c>
      <c r="E105" s="98" t="s">
        <v>87</v>
      </c>
      <c r="F105" s="98" t="s">
        <v>88</v>
      </c>
      <c r="G105" s="98" t="s">
        <v>89</v>
      </c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8">
        <f>SUM(I105:T105)</f>
        <v>0</v>
      </c>
    </row>
    <row r="106" spans="2:21" x14ac:dyDescent="0.55000000000000004">
      <c r="E106" s="98" t="s">
        <v>90</v>
      </c>
      <c r="F106" s="98" t="s">
        <v>91</v>
      </c>
      <c r="G106" s="98" t="s">
        <v>151</v>
      </c>
      <c r="H106" s="114"/>
      <c r="I106" s="114"/>
      <c r="J106" s="114"/>
      <c r="K106" s="114"/>
      <c r="L106" s="114">
        <v>175</v>
      </c>
      <c r="M106" s="114">
        <v>125</v>
      </c>
      <c r="N106" s="114">
        <v>100</v>
      </c>
      <c r="O106" s="114"/>
      <c r="P106" s="114">
        <v>115</v>
      </c>
      <c r="Q106" s="114">
        <v>115</v>
      </c>
      <c r="R106" s="114">
        <v>115</v>
      </c>
      <c r="S106" s="114"/>
      <c r="T106" s="114"/>
      <c r="U106" s="118">
        <f t="shared" ref="U106:U114" si="18">SUM(I106:T106)</f>
        <v>745</v>
      </c>
    </row>
    <row r="107" spans="2:21" x14ac:dyDescent="0.55000000000000004">
      <c r="E107" s="98" t="s">
        <v>90</v>
      </c>
      <c r="F107" s="98" t="s">
        <v>91</v>
      </c>
      <c r="G107" s="98" t="s">
        <v>152</v>
      </c>
      <c r="H107" s="114"/>
      <c r="I107" s="114">
        <v>102.3</v>
      </c>
      <c r="J107" s="114">
        <v>399.02</v>
      </c>
      <c r="K107" s="114">
        <v>673.91</v>
      </c>
      <c r="L107" s="114">
        <v>603.59</v>
      </c>
      <c r="M107" s="114">
        <v>433.19</v>
      </c>
      <c r="N107" s="114">
        <v>930.35</v>
      </c>
      <c r="O107" s="114">
        <v>441.04</v>
      </c>
      <c r="P107" s="114">
        <v>279.38</v>
      </c>
      <c r="Q107" s="114">
        <v>1160.3499999999999</v>
      </c>
      <c r="R107" s="114">
        <v>520.91999999999996</v>
      </c>
      <c r="S107" s="114">
        <v>1189.03</v>
      </c>
      <c r="T107" s="114">
        <v>898.07</v>
      </c>
      <c r="U107" s="118">
        <f t="shared" si="18"/>
        <v>7631.15</v>
      </c>
    </row>
    <row r="108" spans="2:21" x14ac:dyDescent="0.55000000000000004">
      <c r="E108" s="98" t="s">
        <v>90</v>
      </c>
      <c r="F108" s="98" t="s">
        <v>91</v>
      </c>
      <c r="G108" s="98" t="s">
        <v>153</v>
      </c>
      <c r="H108" s="114"/>
      <c r="I108" s="114">
        <v>488.34</v>
      </c>
      <c r="J108" s="114">
        <v>204.68</v>
      </c>
      <c r="K108" s="114">
        <v>369.11</v>
      </c>
      <c r="L108" s="114">
        <v>447</v>
      </c>
      <c r="M108" s="114">
        <v>433.19</v>
      </c>
      <c r="N108" s="114">
        <v>335.33</v>
      </c>
      <c r="O108" s="114">
        <v>440.99</v>
      </c>
      <c r="P108" s="114">
        <v>517.45000000000005</v>
      </c>
      <c r="Q108" s="114">
        <v>636.30999999999995</v>
      </c>
      <c r="R108" s="114">
        <v>520.9</v>
      </c>
      <c r="S108" s="114">
        <v>789.04</v>
      </c>
      <c r="T108" s="114">
        <v>654.37</v>
      </c>
      <c r="U108" s="118">
        <f t="shared" si="18"/>
        <v>5836.71</v>
      </c>
    </row>
    <row r="109" spans="2:21" x14ac:dyDescent="0.55000000000000004">
      <c r="E109" s="98" t="s">
        <v>90</v>
      </c>
      <c r="F109" s="98" t="s">
        <v>91</v>
      </c>
      <c r="G109" s="98" t="s">
        <v>154</v>
      </c>
      <c r="H109" s="114"/>
      <c r="I109" s="114">
        <v>1071.4000000000001</v>
      </c>
      <c r="J109" s="114">
        <v>5555.9</v>
      </c>
      <c r="K109" s="114">
        <v>659.45</v>
      </c>
      <c r="L109" s="114">
        <v>2537.25</v>
      </c>
      <c r="M109" s="114">
        <v>2803.37</v>
      </c>
      <c r="N109" s="114">
        <v>2266.19</v>
      </c>
      <c r="O109" s="114">
        <v>575.4</v>
      </c>
      <c r="P109" s="114">
        <v>929.4</v>
      </c>
      <c r="Q109" s="114">
        <v>1028.3499999999999</v>
      </c>
      <c r="R109" s="114">
        <v>1943.89</v>
      </c>
      <c r="S109" s="114">
        <v>603.39</v>
      </c>
      <c r="T109" s="114">
        <v>2221.39</v>
      </c>
      <c r="U109" s="118">
        <f t="shared" si="18"/>
        <v>22195.379999999997</v>
      </c>
    </row>
    <row r="110" spans="2:21" x14ac:dyDescent="0.55000000000000004">
      <c r="E110" s="98" t="s">
        <v>90</v>
      </c>
      <c r="F110" s="98" t="s">
        <v>91</v>
      </c>
      <c r="G110" s="98" t="s">
        <v>155</v>
      </c>
      <c r="H110" s="114"/>
      <c r="I110" s="114">
        <v>1513.09</v>
      </c>
      <c r="J110" s="114">
        <v>3054</v>
      </c>
      <c r="K110" s="114">
        <v>2252.5100000000002</v>
      </c>
      <c r="L110" s="114">
        <v>3000.83</v>
      </c>
      <c r="M110" s="114">
        <v>1339.38</v>
      </c>
      <c r="N110" s="114">
        <v>1519.58</v>
      </c>
      <c r="O110" s="114">
        <v>1426.72</v>
      </c>
      <c r="P110" s="114">
        <v>3232.61</v>
      </c>
      <c r="Q110" s="114">
        <v>2063.94</v>
      </c>
      <c r="R110" s="114">
        <v>1726.75</v>
      </c>
      <c r="S110" s="114">
        <v>2064.5300000000002</v>
      </c>
      <c r="T110" s="114">
        <v>3651.42</v>
      </c>
      <c r="U110" s="118">
        <f t="shared" si="18"/>
        <v>26845.360000000001</v>
      </c>
    </row>
    <row r="111" spans="2:21" x14ac:dyDescent="0.55000000000000004">
      <c r="E111" s="98" t="s">
        <v>90</v>
      </c>
      <c r="F111" s="98" t="s">
        <v>91</v>
      </c>
      <c r="G111" s="98" t="s">
        <v>156</v>
      </c>
      <c r="H111" s="114"/>
      <c r="I111" s="114">
        <v>841.02</v>
      </c>
      <c r="J111" s="114">
        <v>531.53</v>
      </c>
      <c r="K111" s="114">
        <v>570.1</v>
      </c>
      <c r="L111" s="114">
        <v>637.91999999999996</v>
      </c>
      <c r="M111" s="114">
        <v>459.51</v>
      </c>
      <c r="N111" s="114">
        <v>454.62</v>
      </c>
      <c r="O111" s="114">
        <v>851.74</v>
      </c>
      <c r="P111" s="114">
        <v>623.66999999999996</v>
      </c>
      <c r="Q111" s="114">
        <v>436.51</v>
      </c>
      <c r="R111" s="114">
        <v>597.15</v>
      </c>
      <c r="S111" s="114">
        <v>531.71</v>
      </c>
      <c r="T111" s="114">
        <v>562.70000000000005</v>
      </c>
      <c r="U111" s="118">
        <f t="shared" si="18"/>
        <v>7098.1799999999994</v>
      </c>
    </row>
    <row r="112" spans="2:21" x14ac:dyDescent="0.55000000000000004">
      <c r="E112" s="98" t="s">
        <v>90</v>
      </c>
      <c r="F112" s="98" t="s">
        <v>91</v>
      </c>
      <c r="G112" s="98" t="s">
        <v>157</v>
      </c>
      <c r="H112" s="114"/>
      <c r="I112" s="114">
        <v>1158.47</v>
      </c>
      <c r="J112" s="114">
        <v>1127.01</v>
      </c>
      <c r="K112" s="114">
        <v>1143.47</v>
      </c>
      <c r="L112" s="114">
        <v>1176.1300000000001</v>
      </c>
      <c r="M112" s="114">
        <v>1637.14</v>
      </c>
      <c r="N112" s="114">
        <v>2801.85</v>
      </c>
      <c r="O112" s="114">
        <v>2687.33</v>
      </c>
      <c r="P112" s="114">
        <v>1731.96</v>
      </c>
      <c r="Q112" s="114">
        <v>1988.87</v>
      </c>
      <c r="R112" s="114">
        <v>1990.91</v>
      </c>
      <c r="S112" s="114">
        <v>2754.35</v>
      </c>
      <c r="T112" s="114">
        <v>1977.85</v>
      </c>
      <c r="U112" s="118">
        <f t="shared" si="18"/>
        <v>22175.339999999997</v>
      </c>
    </row>
    <row r="113" spans="2:21" x14ac:dyDescent="0.55000000000000004">
      <c r="E113" s="98" t="s">
        <v>90</v>
      </c>
      <c r="F113" s="98" t="s">
        <v>91</v>
      </c>
      <c r="G113" s="98" t="s">
        <v>158</v>
      </c>
      <c r="H113" s="114"/>
      <c r="I113" s="114">
        <v>4335</v>
      </c>
      <c r="J113" s="114">
        <v>4335</v>
      </c>
      <c r="K113" s="114"/>
      <c r="L113" s="114">
        <v>8130</v>
      </c>
      <c r="M113" s="114"/>
      <c r="N113" s="114">
        <v>5096</v>
      </c>
      <c r="O113" s="114">
        <v>3900</v>
      </c>
      <c r="P113" s="114">
        <v>12142.5</v>
      </c>
      <c r="Q113" s="114">
        <v>3821.25</v>
      </c>
      <c r="R113" s="114">
        <v>10611.25</v>
      </c>
      <c r="S113" s="114">
        <v>5180.75</v>
      </c>
      <c r="T113" s="114">
        <v>9071.25</v>
      </c>
      <c r="U113" s="118">
        <f t="shared" si="18"/>
        <v>66623</v>
      </c>
    </row>
    <row r="114" spans="2:21" ht="14.7" thickBot="1" x14ac:dyDescent="0.6">
      <c r="E114" s="98" t="s">
        <v>90</v>
      </c>
      <c r="F114" s="98" t="s">
        <v>91</v>
      </c>
      <c r="G114" s="98" t="s">
        <v>159</v>
      </c>
      <c r="H114" s="114"/>
      <c r="I114" s="114"/>
      <c r="J114" s="114"/>
      <c r="K114" s="114"/>
      <c r="L114" s="114"/>
      <c r="M114" s="114">
        <v>1862.06</v>
      </c>
      <c r="N114" s="114"/>
      <c r="O114" s="114"/>
      <c r="P114" s="114"/>
      <c r="Q114" s="114"/>
      <c r="R114" s="114"/>
      <c r="S114" s="114"/>
      <c r="T114" s="114"/>
      <c r="U114" s="118">
        <f t="shared" si="18"/>
        <v>1862.06</v>
      </c>
    </row>
    <row r="115" spans="2:21" ht="14.7" hidden="1" thickBot="1" x14ac:dyDescent="0.6">
      <c r="B115" s="94" t="s">
        <v>76</v>
      </c>
    </row>
    <row r="116" spans="2:21" ht="14.7" thickBot="1" x14ac:dyDescent="0.6">
      <c r="B116" s="94" t="str">
        <f>B104</f>
        <v>#showrow</v>
      </c>
      <c r="D116" s="115" t="str">
        <f>"Total "&amp;D104</f>
        <v>Total Contract Services</v>
      </c>
      <c r="E116" s="115"/>
      <c r="F116" s="115"/>
      <c r="G116" s="115"/>
      <c r="H116" s="116">
        <f t="array" ref="H116">IF(Operator_GroupISDet7="+",1,-1)</f>
        <v>-1</v>
      </c>
      <c r="I116" s="116">
        <f t="shared" ref="I116:U116" si="19">SUMIFS(I105:I115,$E105:$E115,"&lt;&gt;*[-]*",$F105:$F115,"&lt;&gt;*[-]*",$G105:$G115,"&lt;&gt;*[-]*")</f>
        <v>9509.619999999999</v>
      </c>
      <c r="J116" s="116">
        <f t="shared" si="19"/>
        <v>15207.14</v>
      </c>
      <c r="K116" s="116">
        <f t="shared" si="19"/>
        <v>5668.5500000000011</v>
      </c>
      <c r="L116" s="116">
        <f t="shared" si="19"/>
        <v>16707.72</v>
      </c>
      <c r="M116" s="116">
        <f t="shared" si="19"/>
        <v>9092.84</v>
      </c>
      <c r="N116" s="116">
        <f t="shared" si="19"/>
        <v>13503.92</v>
      </c>
      <c r="O116" s="116">
        <f t="shared" si="19"/>
        <v>10323.219999999999</v>
      </c>
      <c r="P116" s="116">
        <f t="shared" si="19"/>
        <v>19571.97</v>
      </c>
      <c r="Q116" s="116">
        <f t="shared" si="19"/>
        <v>11250.58</v>
      </c>
      <c r="R116" s="116">
        <f t="shared" si="19"/>
        <v>18026.77</v>
      </c>
      <c r="S116" s="116">
        <f t="shared" si="19"/>
        <v>13112.8</v>
      </c>
      <c r="T116" s="116">
        <f t="shared" si="19"/>
        <v>19037.05</v>
      </c>
      <c r="U116" s="117">
        <f t="shared" si="19"/>
        <v>161012.18</v>
      </c>
    </row>
    <row r="117" spans="2:21" x14ac:dyDescent="0.55000000000000004">
      <c r="B117" s="94" t="str">
        <f>B116</f>
        <v>#showrow</v>
      </c>
    </row>
    <row r="118" spans="2:21" ht="20.25" customHeight="1" thickBot="1" x14ac:dyDescent="0.6">
      <c r="B118" s="94" t="str">
        <f>IF(COUNTBLANK(B119:B124)&gt;0,"#showrow","#hiderow")</f>
        <v>#showrow</v>
      </c>
      <c r="D118" s="96" t="str">
        <f>GroupISDet8</f>
        <v>Sales &amp; Marketing</v>
      </c>
      <c r="E118" s="96"/>
      <c r="F118" s="96"/>
      <c r="G118" s="96"/>
      <c r="H118" s="96"/>
      <c r="I118" s="96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</row>
    <row r="119" spans="2:21" hidden="1" x14ac:dyDescent="0.55000000000000004">
      <c r="B119" s="94" t="s">
        <v>76</v>
      </c>
      <c r="E119" s="98" t="s">
        <v>87</v>
      </c>
      <c r="F119" s="98" t="s">
        <v>88</v>
      </c>
      <c r="G119" s="98" t="s">
        <v>89</v>
      </c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8">
        <f>SUM(I119:T119)</f>
        <v>0</v>
      </c>
    </row>
    <row r="120" spans="2:21" x14ac:dyDescent="0.55000000000000004">
      <c r="E120" s="98" t="s">
        <v>90</v>
      </c>
      <c r="F120" s="98" t="s">
        <v>91</v>
      </c>
      <c r="G120" s="98" t="s">
        <v>160</v>
      </c>
      <c r="H120" s="114"/>
      <c r="I120" s="114">
        <v>600</v>
      </c>
      <c r="J120" s="114"/>
      <c r="K120" s="114">
        <v>1300</v>
      </c>
      <c r="L120" s="114"/>
      <c r="M120" s="114">
        <v>300</v>
      </c>
      <c r="N120" s="114"/>
      <c r="O120" s="114">
        <v>1225</v>
      </c>
      <c r="P120" s="114">
        <v>1200</v>
      </c>
      <c r="Q120" s="114"/>
      <c r="R120" s="114">
        <v>1800</v>
      </c>
      <c r="S120" s="114">
        <v>1700</v>
      </c>
      <c r="T120" s="114"/>
      <c r="U120" s="118">
        <f t="shared" ref="U120:U123" si="20">SUM(I120:T120)</f>
        <v>8125</v>
      </c>
    </row>
    <row r="121" spans="2:21" x14ac:dyDescent="0.55000000000000004">
      <c r="E121" s="98" t="s">
        <v>90</v>
      </c>
      <c r="F121" s="98" t="s">
        <v>91</v>
      </c>
      <c r="G121" s="98" t="s">
        <v>161</v>
      </c>
      <c r="H121" s="114"/>
      <c r="I121" s="114">
        <v>192.95</v>
      </c>
      <c r="J121" s="114">
        <v>224.29</v>
      </c>
      <c r="K121" s="114">
        <v>133</v>
      </c>
      <c r="L121" s="114">
        <v>133</v>
      </c>
      <c r="M121" s="114">
        <v>198.89</v>
      </c>
      <c r="N121" s="114">
        <v>222.43</v>
      </c>
      <c r="O121" s="114">
        <v>167.53</v>
      </c>
      <c r="P121" s="114"/>
      <c r="Q121" s="114">
        <v>90.07</v>
      </c>
      <c r="R121" s="114">
        <v>300</v>
      </c>
      <c r="S121" s="114">
        <v>52.31</v>
      </c>
      <c r="T121" s="114">
        <v>119.49</v>
      </c>
      <c r="U121" s="118">
        <f t="shared" si="20"/>
        <v>1833.9599999999998</v>
      </c>
    </row>
    <row r="122" spans="2:21" x14ac:dyDescent="0.55000000000000004">
      <c r="E122" s="98" t="s">
        <v>90</v>
      </c>
      <c r="F122" s="98" t="s">
        <v>91</v>
      </c>
      <c r="G122" s="98" t="s">
        <v>162</v>
      </c>
      <c r="H122" s="114"/>
      <c r="I122" s="114">
        <v>1764.23</v>
      </c>
      <c r="J122" s="114">
        <v>1170</v>
      </c>
      <c r="K122" s="114">
        <v>1424.95</v>
      </c>
      <c r="L122" s="114">
        <v>1331.83</v>
      </c>
      <c r="M122" s="114"/>
      <c r="N122" s="114"/>
      <c r="O122" s="114"/>
      <c r="P122" s="114">
        <v>1250</v>
      </c>
      <c r="Q122" s="114">
        <v>1578.52</v>
      </c>
      <c r="R122" s="114">
        <v>1517.55</v>
      </c>
      <c r="S122" s="114">
        <v>1443.88</v>
      </c>
      <c r="T122" s="114">
        <v>1368.06</v>
      </c>
      <c r="U122" s="118">
        <f t="shared" si="20"/>
        <v>12849.019999999999</v>
      </c>
    </row>
    <row r="123" spans="2:21" ht="14.7" thickBot="1" x14ac:dyDescent="0.6">
      <c r="E123" s="98" t="s">
        <v>90</v>
      </c>
      <c r="F123" s="98" t="s">
        <v>91</v>
      </c>
      <c r="G123" s="98" t="s">
        <v>163</v>
      </c>
      <c r="H123" s="114"/>
      <c r="I123" s="114"/>
      <c r="J123" s="114">
        <v>508.73</v>
      </c>
      <c r="K123" s="114">
        <v>-38.68</v>
      </c>
      <c r="L123" s="114">
        <v>232.74</v>
      </c>
      <c r="M123" s="114"/>
      <c r="N123" s="114"/>
      <c r="O123" s="114">
        <v>15</v>
      </c>
      <c r="P123" s="114">
        <v>332.5</v>
      </c>
      <c r="Q123" s="114"/>
      <c r="R123" s="114">
        <v>110.64</v>
      </c>
      <c r="S123" s="114"/>
      <c r="T123" s="114"/>
      <c r="U123" s="118">
        <f t="shared" si="20"/>
        <v>1160.93</v>
      </c>
    </row>
    <row r="124" spans="2:21" ht="14.7" hidden="1" thickBot="1" x14ac:dyDescent="0.6">
      <c r="B124" s="94" t="s">
        <v>76</v>
      </c>
    </row>
    <row r="125" spans="2:21" ht="14.7" thickBot="1" x14ac:dyDescent="0.6">
      <c r="B125" s="94" t="str">
        <f>B118</f>
        <v>#showrow</v>
      </c>
      <c r="D125" s="115" t="str">
        <f>"Total "&amp;D118</f>
        <v>Total Sales &amp; Marketing</v>
      </c>
      <c r="E125" s="115"/>
      <c r="F125" s="115"/>
      <c r="G125" s="115"/>
      <c r="H125" s="116">
        <f t="array" ref="H125">IF(Operator_GroupISDet8="+",1,-1)</f>
        <v>-1</v>
      </c>
      <c r="I125" s="116">
        <f t="shared" ref="I125:U125" si="21">SUMIFS(I119:I124,$E119:$E124,"&lt;&gt;*[-]*",$F119:$F124,"&lt;&gt;*[-]*",$G119:$G124,"&lt;&gt;*[-]*")</f>
        <v>2557.1800000000003</v>
      </c>
      <c r="J125" s="116">
        <f t="shared" si="21"/>
        <v>1903.02</v>
      </c>
      <c r="K125" s="116">
        <f t="shared" si="21"/>
        <v>2819.27</v>
      </c>
      <c r="L125" s="116">
        <f t="shared" si="21"/>
        <v>1697.57</v>
      </c>
      <c r="M125" s="116">
        <f t="shared" si="21"/>
        <v>498.89</v>
      </c>
      <c r="N125" s="116">
        <f t="shared" si="21"/>
        <v>222.43</v>
      </c>
      <c r="O125" s="116">
        <f t="shared" si="21"/>
        <v>1407.53</v>
      </c>
      <c r="P125" s="116">
        <f t="shared" si="21"/>
        <v>2782.5</v>
      </c>
      <c r="Q125" s="116">
        <f t="shared" si="21"/>
        <v>1668.59</v>
      </c>
      <c r="R125" s="116">
        <f t="shared" si="21"/>
        <v>3728.19</v>
      </c>
      <c r="S125" s="116">
        <f t="shared" si="21"/>
        <v>3196.19</v>
      </c>
      <c r="T125" s="116">
        <f t="shared" si="21"/>
        <v>1487.55</v>
      </c>
      <c r="U125" s="117">
        <f t="shared" si="21"/>
        <v>23968.909999999996</v>
      </c>
    </row>
    <row r="126" spans="2:21" x14ac:dyDescent="0.55000000000000004">
      <c r="B126" s="94" t="str">
        <f>B125</f>
        <v>#showrow</v>
      </c>
    </row>
    <row r="127" spans="2:21" ht="20.25" customHeight="1" thickBot="1" x14ac:dyDescent="0.6">
      <c r="B127" s="94" t="str">
        <f>IF(COUNTBLANK(B128:B134)&gt;0,"#showrow","#hiderow")</f>
        <v>#showrow</v>
      </c>
      <c r="D127" s="96" t="str">
        <f>GroupISDet9</f>
        <v>Equipment</v>
      </c>
      <c r="E127" s="96"/>
      <c r="F127" s="96"/>
      <c r="G127" s="96"/>
      <c r="H127" s="96"/>
      <c r="I127" s="96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</row>
    <row r="128" spans="2:21" hidden="1" x14ac:dyDescent="0.55000000000000004">
      <c r="B128" s="94" t="s">
        <v>76</v>
      </c>
      <c r="E128" s="98" t="s">
        <v>87</v>
      </c>
      <c r="F128" s="98" t="s">
        <v>88</v>
      </c>
      <c r="G128" s="98" t="s">
        <v>89</v>
      </c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8">
        <f>SUM(I128:T128)</f>
        <v>0</v>
      </c>
    </row>
    <row r="129" spans="2:21" x14ac:dyDescent="0.55000000000000004">
      <c r="E129" s="98" t="s">
        <v>90</v>
      </c>
      <c r="F129" s="98" t="s">
        <v>91</v>
      </c>
      <c r="G129" s="98" t="s">
        <v>164</v>
      </c>
      <c r="H129" s="114"/>
      <c r="I129" s="114">
        <v>570</v>
      </c>
      <c r="J129" s="114">
        <v>881.36</v>
      </c>
      <c r="K129" s="114">
        <v>570</v>
      </c>
      <c r="L129" s="114">
        <v>570</v>
      </c>
      <c r="M129" s="114">
        <v>725.68</v>
      </c>
      <c r="N129" s="114">
        <v>881.36</v>
      </c>
      <c r="O129" s="114">
        <v>725.68</v>
      </c>
      <c r="P129" s="114">
        <v>725.68</v>
      </c>
      <c r="Q129" s="114">
        <v>725.68</v>
      </c>
      <c r="R129" s="114">
        <v>822.98</v>
      </c>
      <c r="S129" s="114">
        <v>744.36</v>
      </c>
      <c r="T129" s="114">
        <v>748.31</v>
      </c>
      <c r="U129" s="118">
        <f t="shared" ref="U129:U133" si="22">SUM(I129:T129)</f>
        <v>8691.09</v>
      </c>
    </row>
    <row r="130" spans="2:21" x14ac:dyDescent="0.55000000000000004">
      <c r="E130" s="98" t="s">
        <v>90</v>
      </c>
      <c r="F130" s="98" t="s">
        <v>91</v>
      </c>
      <c r="G130" s="98" t="s">
        <v>165</v>
      </c>
      <c r="H130" s="114"/>
      <c r="I130" s="114"/>
      <c r="J130" s="114">
        <v>87.27</v>
      </c>
      <c r="K130" s="114"/>
      <c r="L130" s="114"/>
      <c r="M130" s="114"/>
      <c r="N130" s="114">
        <v>157.44</v>
      </c>
      <c r="O130" s="114">
        <v>42.79</v>
      </c>
      <c r="P130" s="114"/>
      <c r="Q130" s="114"/>
      <c r="R130" s="114"/>
      <c r="S130" s="114"/>
      <c r="T130" s="114"/>
      <c r="U130" s="118">
        <f t="shared" si="22"/>
        <v>287.5</v>
      </c>
    </row>
    <row r="131" spans="2:21" x14ac:dyDescent="0.55000000000000004">
      <c r="E131" s="98" t="s">
        <v>90</v>
      </c>
      <c r="F131" s="98" t="s">
        <v>91</v>
      </c>
      <c r="G131" s="98" t="s">
        <v>166</v>
      </c>
      <c r="H131" s="114"/>
      <c r="I131" s="114"/>
      <c r="J131" s="114"/>
      <c r="K131" s="114"/>
      <c r="L131" s="114"/>
      <c r="M131" s="114"/>
      <c r="N131" s="114">
        <v>118.27</v>
      </c>
      <c r="O131" s="114"/>
      <c r="P131" s="114"/>
      <c r="Q131" s="114"/>
      <c r="R131" s="114"/>
      <c r="S131" s="114"/>
      <c r="T131" s="114"/>
      <c r="U131" s="118">
        <f t="shared" si="22"/>
        <v>118.27</v>
      </c>
    </row>
    <row r="132" spans="2:21" x14ac:dyDescent="0.55000000000000004">
      <c r="E132" s="98" t="s">
        <v>90</v>
      </c>
      <c r="F132" s="98" t="s">
        <v>91</v>
      </c>
      <c r="G132" s="98" t="s">
        <v>167</v>
      </c>
      <c r="H132" s="114"/>
      <c r="I132" s="114"/>
      <c r="J132" s="114">
        <v>95.35</v>
      </c>
      <c r="K132" s="114"/>
      <c r="L132" s="114"/>
      <c r="M132" s="114"/>
      <c r="N132" s="114"/>
      <c r="O132" s="114"/>
      <c r="P132" s="114">
        <v>28.31</v>
      </c>
      <c r="Q132" s="114"/>
      <c r="R132" s="114"/>
      <c r="S132" s="114">
        <v>325.42</v>
      </c>
      <c r="T132" s="114"/>
      <c r="U132" s="118">
        <f t="shared" si="22"/>
        <v>449.08000000000004</v>
      </c>
    </row>
    <row r="133" spans="2:21" ht="14.7" thickBot="1" x14ac:dyDescent="0.6">
      <c r="E133" s="98" t="s">
        <v>90</v>
      </c>
      <c r="F133" s="98" t="s">
        <v>91</v>
      </c>
      <c r="G133" s="98" t="s">
        <v>168</v>
      </c>
      <c r="H133" s="114"/>
      <c r="I133" s="114"/>
      <c r="J133" s="114">
        <v>734.5</v>
      </c>
      <c r="K133" s="114"/>
      <c r="L133" s="114"/>
      <c r="M133" s="114"/>
      <c r="N133" s="114"/>
      <c r="O133" s="114">
        <v>491.9</v>
      </c>
      <c r="P133" s="114"/>
      <c r="Q133" s="114">
        <v>292.31</v>
      </c>
      <c r="R133" s="114">
        <v>931.22</v>
      </c>
      <c r="S133" s="114"/>
      <c r="T133" s="114"/>
      <c r="U133" s="118">
        <f t="shared" si="22"/>
        <v>2449.9300000000003</v>
      </c>
    </row>
    <row r="134" spans="2:21" ht="14.7" hidden="1" thickBot="1" x14ac:dyDescent="0.6">
      <c r="B134" s="94" t="s">
        <v>76</v>
      </c>
    </row>
    <row r="135" spans="2:21" ht="14.7" thickBot="1" x14ac:dyDescent="0.6">
      <c r="B135" s="94" t="str">
        <f>B127</f>
        <v>#showrow</v>
      </c>
      <c r="D135" s="115" t="str">
        <f>"Total "&amp;D127</f>
        <v>Total Equipment</v>
      </c>
      <c r="E135" s="115"/>
      <c r="F135" s="115"/>
      <c r="G135" s="115"/>
      <c r="H135" s="116">
        <f t="array" ref="H135">IF(Operator_GroupISDet9="+",1,-1)</f>
        <v>-1</v>
      </c>
      <c r="I135" s="116">
        <f t="shared" ref="I135:U135" si="23">SUMIFS(I128:I134,$E128:$E134,"&lt;&gt;*[-]*",$F128:$F134,"&lt;&gt;*[-]*",$G128:$G134,"&lt;&gt;*[-]*")</f>
        <v>570</v>
      </c>
      <c r="J135" s="116">
        <f t="shared" si="23"/>
        <v>1798.48</v>
      </c>
      <c r="K135" s="116">
        <f t="shared" si="23"/>
        <v>570</v>
      </c>
      <c r="L135" s="116">
        <f t="shared" si="23"/>
        <v>570</v>
      </c>
      <c r="M135" s="116">
        <f t="shared" si="23"/>
        <v>725.68</v>
      </c>
      <c r="N135" s="116">
        <f t="shared" si="23"/>
        <v>1157.07</v>
      </c>
      <c r="O135" s="116">
        <f t="shared" si="23"/>
        <v>1260.3699999999999</v>
      </c>
      <c r="P135" s="116">
        <f t="shared" si="23"/>
        <v>753.9899999999999</v>
      </c>
      <c r="Q135" s="116">
        <f t="shared" si="23"/>
        <v>1017.99</v>
      </c>
      <c r="R135" s="116">
        <f t="shared" si="23"/>
        <v>1754.2</v>
      </c>
      <c r="S135" s="116">
        <f t="shared" si="23"/>
        <v>1069.78</v>
      </c>
      <c r="T135" s="116">
        <f t="shared" si="23"/>
        <v>748.31</v>
      </c>
      <c r="U135" s="117">
        <f t="shared" si="23"/>
        <v>11995.87</v>
      </c>
    </row>
    <row r="136" spans="2:21" x14ac:dyDescent="0.55000000000000004">
      <c r="B136" s="94" t="str">
        <f>B135</f>
        <v>#showrow</v>
      </c>
    </row>
    <row r="137" spans="2:21" ht="20.25" customHeight="1" thickBot="1" x14ac:dyDescent="0.6">
      <c r="B137" s="94" t="str">
        <f>IF(COUNTBLANK(B138:B149)&gt;0,"#showrow","#hiderow")</f>
        <v>#showrow</v>
      </c>
      <c r="D137" s="96" t="str">
        <f>GroupISDet10</f>
        <v>Supplies</v>
      </c>
      <c r="E137" s="96"/>
      <c r="F137" s="96"/>
      <c r="G137" s="96"/>
      <c r="H137" s="96"/>
      <c r="I137" s="96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</row>
    <row r="138" spans="2:21" hidden="1" x14ac:dyDescent="0.55000000000000004">
      <c r="B138" s="94" t="s">
        <v>76</v>
      </c>
      <c r="E138" s="98" t="s">
        <v>87</v>
      </c>
      <c r="F138" s="98" t="s">
        <v>88</v>
      </c>
      <c r="G138" s="98" t="s">
        <v>89</v>
      </c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8">
        <f>SUM(I138:T138)</f>
        <v>0</v>
      </c>
    </row>
    <row r="139" spans="2:21" x14ac:dyDescent="0.55000000000000004">
      <c r="E139" s="98" t="s">
        <v>90</v>
      </c>
      <c r="F139" s="98" t="s">
        <v>91</v>
      </c>
      <c r="G139" s="98" t="s">
        <v>169</v>
      </c>
      <c r="H139" s="114"/>
      <c r="I139" s="114">
        <v>6612.83</v>
      </c>
      <c r="J139" s="114">
        <v>6797.3</v>
      </c>
      <c r="K139" s="114">
        <v>5469.11</v>
      </c>
      <c r="L139" s="114">
        <v>6120.39</v>
      </c>
      <c r="M139" s="114">
        <v>5968.85</v>
      </c>
      <c r="N139" s="114">
        <v>6289.42</v>
      </c>
      <c r="O139" s="114">
        <v>6557.68</v>
      </c>
      <c r="P139" s="114">
        <v>7319.45</v>
      </c>
      <c r="Q139" s="114">
        <v>8625.76</v>
      </c>
      <c r="R139" s="114">
        <v>7114.79</v>
      </c>
      <c r="S139" s="114">
        <v>8291.23</v>
      </c>
      <c r="T139" s="114">
        <v>7939.94</v>
      </c>
      <c r="U139" s="118">
        <f t="shared" ref="U139:U148" si="24">SUM(I139:T139)</f>
        <v>83106.75</v>
      </c>
    </row>
    <row r="140" spans="2:21" x14ac:dyDescent="0.55000000000000004">
      <c r="E140" s="98" t="s">
        <v>90</v>
      </c>
      <c r="F140" s="98" t="s">
        <v>91</v>
      </c>
      <c r="G140" s="98" t="s">
        <v>170</v>
      </c>
      <c r="H140" s="114"/>
      <c r="I140" s="114">
        <v>166.26</v>
      </c>
      <c r="J140" s="114">
        <v>91.28</v>
      </c>
      <c r="K140" s="114">
        <v>46.71</v>
      </c>
      <c r="L140" s="114">
        <v>144.91999999999999</v>
      </c>
      <c r="M140" s="114">
        <v>76.709999999999994</v>
      </c>
      <c r="N140" s="114">
        <v>266.33</v>
      </c>
      <c r="O140" s="114">
        <v>34.53</v>
      </c>
      <c r="P140" s="114">
        <v>43.87</v>
      </c>
      <c r="Q140" s="114">
        <v>123.97</v>
      </c>
      <c r="R140" s="114">
        <v>86.55</v>
      </c>
      <c r="S140" s="114">
        <v>183.41</v>
      </c>
      <c r="T140" s="114">
        <v>295.75</v>
      </c>
      <c r="U140" s="118">
        <f t="shared" si="24"/>
        <v>1560.2900000000002</v>
      </c>
    </row>
    <row r="141" spans="2:21" x14ac:dyDescent="0.55000000000000004">
      <c r="E141" s="98" t="s">
        <v>90</v>
      </c>
      <c r="F141" s="98" t="s">
        <v>91</v>
      </c>
      <c r="G141" s="98" t="s">
        <v>171</v>
      </c>
      <c r="H141" s="114"/>
      <c r="I141" s="114">
        <v>1440.59</v>
      </c>
      <c r="J141" s="114">
        <v>1472.53</v>
      </c>
      <c r="K141" s="114">
        <v>817.83</v>
      </c>
      <c r="L141" s="114">
        <v>722.12</v>
      </c>
      <c r="M141" s="114">
        <v>1917.18</v>
      </c>
      <c r="N141" s="114">
        <v>1618.44</v>
      </c>
      <c r="O141" s="114">
        <v>1181.3499999999999</v>
      </c>
      <c r="P141" s="114">
        <v>1083.9000000000001</v>
      </c>
      <c r="Q141" s="114">
        <v>1401</v>
      </c>
      <c r="R141" s="114">
        <v>816.69</v>
      </c>
      <c r="S141" s="114">
        <v>956.68</v>
      </c>
      <c r="T141" s="114">
        <v>886.01</v>
      </c>
      <c r="U141" s="118">
        <f t="shared" si="24"/>
        <v>14314.320000000002</v>
      </c>
    </row>
    <row r="142" spans="2:21" x14ac:dyDescent="0.55000000000000004">
      <c r="E142" s="98" t="s">
        <v>90</v>
      </c>
      <c r="F142" s="98" t="s">
        <v>91</v>
      </c>
      <c r="G142" s="98" t="s">
        <v>172</v>
      </c>
      <c r="H142" s="114"/>
      <c r="I142" s="114">
        <v>926.86</v>
      </c>
      <c r="J142" s="114">
        <v>614.39</v>
      </c>
      <c r="K142" s="114">
        <v>365.78</v>
      </c>
      <c r="L142" s="114">
        <v>365.09</v>
      </c>
      <c r="M142" s="114">
        <v>163.89</v>
      </c>
      <c r="N142" s="114">
        <v>326.94</v>
      </c>
      <c r="O142" s="114">
        <v>807.68</v>
      </c>
      <c r="P142" s="114">
        <v>509.72</v>
      </c>
      <c r="Q142" s="114">
        <v>372.99</v>
      </c>
      <c r="R142" s="114">
        <v>1220.98</v>
      </c>
      <c r="S142" s="114">
        <v>400.48</v>
      </c>
      <c r="T142" s="114">
        <v>1037.8499999999999</v>
      </c>
      <c r="U142" s="118">
        <f t="shared" si="24"/>
        <v>7112.65</v>
      </c>
    </row>
    <row r="143" spans="2:21" x14ac:dyDescent="0.55000000000000004">
      <c r="E143" s="98" t="s">
        <v>90</v>
      </c>
      <c r="F143" s="98" t="s">
        <v>91</v>
      </c>
      <c r="G143" s="98" t="s">
        <v>173</v>
      </c>
      <c r="H143" s="114"/>
      <c r="I143" s="114"/>
      <c r="J143" s="114">
        <v>742.3</v>
      </c>
      <c r="K143" s="114">
        <v>94.21</v>
      </c>
      <c r="L143" s="114"/>
      <c r="M143" s="114">
        <v>1194.02</v>
      </c>
      <c r="N143" s="114">
        <v>242.87</v>
      </c>
      <c r="O143" s="114">
        <v>194.63</v>
      </c>
      <c r="P143" s="114">
        <v>145.85</v>
      </c>
      <c r="Q143" s="114">
        <v>426.98</v>
      </c>
      <c r="R143" s="114">
        <v>132.18</v>
      </c>
      <c r="S143" s="114">
        <v>136.01</v>
      </c>
      <c r="T143" s="114">
        <v>380.05</v>
      </c>
      <c r="U143" s="118">
        <f t="shared" si="24"/>
        <v>3689.1000000000004</v>
      </c>
    </row>
    <row r="144" spans="2:21" x14ac:dyDescent="0.55000000000000004">
      <c r="E144" s="98" t="s">
        <v>90</v>
      </c>
      <c r="F144" s="98" t="s">
        <v>91</v>
      </c>
      <c r="G144" s="98" t="s">
        <v>174</v>
      </c>
      <c r="H144" s="114"/>
      <c r="I144" s="114">
        <v>92.03</v>
      </c>
      <c r="J144" s="114">
        <v>116.95</v>
      </c>
      <c r="K144" s="114">
        <v>192.61</v>
      </c>
      <c r="L144" s="114">
        <v>367.87</v>
      </c>
      <c r="M144" s="114">
        <v>310.22000000000003</v>
      </c>
      <c r="N144" s="114">
        <v>226.92</v>
      </c>
      <c r="O144" s="114">
        <v>249.39</v>
      </c>
      <c r="P144" s="114">
        <v>135.80000000000001</v>
      </c>
      <c r="Q144" s="114">
        <v>217.92</v>
      </c>
      <c r="R144" s="114">
        <v>118.33</v>
      </c>
      <c r="S144" s="114">
        <v>62.71</v>
      </c>
      <c r="T144" s="114">
        <v>260.08999999999997</v>
      </c>
      <c r="U144" s="118">
        <f t="shared" si="24"/>
        <v>2350.84</v>
      </c>
    </row>
    <row r="145" spans="2:21" x14ac:dyDescent="0.55000000000000004">
      <c r="E145" s="98" t="s">
        <v>90</v>
      </c>
      <c r="F145" s="98" t="s">
        <v>91</v>
      </c>
      <c r="G145" s="98" t="s">
        <v>175</v>
      </c>
      <c r="H145" s="114"/>
      <c r="I145" s="114">
        <v>130.52000000000001</v>
      </c>
      <c r="J145" s="114">
        <v>486.85</v>
      </c>
      <c r="K145" s="114">
        <v>191.77</v>
      </c>
      <c r="L145" s="114">
        <v>228.86</v>
      </c>
      <c r="M145" s="114">
        <v>94.98</v>
      </c>
      <c r="N145" s="114">
        <v>290.49</v>
      </c>
      <c r="O145" s="114">
        <v>84.69</v>
      </c>
      <c r="P145" s="114">
        <v>121.24</v>
      </c>
      <c r="Q145" s="114">
        <v>196.88</v>
      </c>
      <c r="R145" s="114">
        <v>690.86</v>
      </c>
      <c r="S145" s="114">
        <v>166.78</v>
      </c>
      <c r="T145" s="114">
        <v>393.84</v>
      </c>
      <c r="U145" s="118">
        <f t="shared" si="24"/>
        <v>3077.7600000000007</v>
      </c>
    </row>
    <row r="146" spans="2:21" x14ac:dyDescent="0.55000000000000004">
      <c r="E146" s="98" t="s">
        <v>90</v>
      </c>
      <c r="F146" s="98" t="s">
        <v>91</v>
      </c>
      <c r="G146" s="98" t="s">
        <v>176</v>
      </c>
      <c r="H146" s="114"/>
      <c r="I146" s="114">
        <v>1037.46</v>
      </c>
      <c r="J146" s="114">
        <v>457.74</v>
      </c>
      <c r="K146" s="114">
        <v>326.41000000000003</v>
      </c>
      <c r="L146" s="114">
        <v>322.63</v>
      </c>
      <c r="M146" s="114">
        <v>454.95</v>
      </c>
      <c r="N146" s="114">
        <v>776.71</v>
      </c>
      <c r="O146" s="114">
        <v>149.56</v>
      </c>
      <c r="P146" s="114">
        <v>102.91</v>
      </c>
      <c r="Q146" s="114">
        <v>880.75</v>
      </c>
      <c r="R146" s="114">
        <v>203.58</v>
      </c>
      <c r="S146" s="114">
        <v>96.53</v>
      </c>
      <c r="T146" s="114">
        <v>566.87</v>
      </c>
      <c r="U146" s="118">
        <f t="shared" si="24"/>
        <v>5376.0999999999995</v>
      </c>
    </row>
    <row r="147" spans="2:21" x14ac:dyDescent="0.55000000000000004">
      <c r="E147" s="98" t="s">
        <v>90</v>
      </c>
      <c r="F147" s="98" t="s">
        <v>91</v>
      </c>
      <c r="G147" s="98" t="s">
        <v>177</v>
      </c>
      <c r="H147" s="114"/>
      <c r="I147" s="114">
        <v>418.94</v>
      </c>
      <c r="J147" s="114">
        <v>18.59</v>
      </c>
      <c r="K147" s="114"/>
      <c r="L147" s="114">
        <v>2.13</v>
      </c>
      <c r="M147" s="114"/>
      <c r="N147" s="114"/>
      <c r="O147" s="114"/>
      <c r="P147" s="114"/>
      <c r="Q147" s="114"/>
      <c r="R147" s="114">
        <v>25</v>
      </c>
      <c r="S147" s="114"/>
      <c r="T147" s="114"/>
      <c r="U147" s="118">
        <f t="shared" si="24"/>
        <v>464.65999999999997</v>
      </c>
    </row>
    <row r="148" spans="2:21" ht="14.7" thickBot="1" x14ac:dyDescent="0.6">
      <c r="E148" s="98" t="s">
        <v>90</v>
      </c>
      <c r="F148" s="98" t="s">
        <v>91</v>
      </c>
      <c r="G148" s="98" t="s">
        <v>178</v>
      </c>
      <c r="H148" s="114"/>
      <c r="I148" s="114"/>
      <c r="J148" s="114">
        <v>45.11</v>
      </c>
      <c r="K148" s="114"/>
      <c r="L148" s="114"/>
      <c r="M148" s="114"/>
      <c r="N148" s="114"/>
      <c r="O148" s="114">
        <v>140.31</v>
      </c>
      <c r="P148" s="114">
        <v>148.44999999999999</v>
      </c>
      <c r="Q148" s="114">
        <v>40</v>
      </c>
      <c r="R148" s="114">
        <v>50</v>
      </c>
      <c r="S148" s="114"/>
      <c r="T148" s="114"/>
      <c r="U148" s="118">
        <f t="shared" si="24"/>
        <v>423.87</v>
      </c>
    </row>
    <row r="149" spans="2:21" ht="14.7" hidden="1" thickBot="1" x14ac:dyDescent="0.6">
      <c r="B149" s="94" t="s">
        <v>76</v>
      </c>
    </row>
    <row r="150" spans="2:21" ht="14.7" thickBot="1" x14ac:dyDescent="0.6">
      <c r="B150" s="94" t="str">
        <f>B137</f>
        <v>#showrow</v>
      </c>
      <c r="D150" s="115" t="str">
        <f>"Total "&amp;D137</f>
        <v>Total Supplies</v>
      </c>
      <c r="E150" s="115"/>
      <c r="F150" s="115"/>
      <c r="G150" s="115"/>
      <c r="H150" s="116">
        <f>IF(Operator_GroupISDet10="+",1,-1)</f>
        <v>-1</v>
      </c>
      <c r="I150" s="116">
        <f t="shared" ref="I150:U150" si="25">SUMIFS(I138:I149,$E138:$E149,"&lt;&gt;*[-]*",$F138:$F149,"&lt;&gt;*[-]*",$G138:$G149,"&lt;&gt;*[-]*")</f>
        <v>10825.490000000003</v>
      </c>
      <c r="J150" s="116">
        <f t="shared" si="25"/>
        <v>10843.04</v>
      </c>
      <c r="K150" s="116">
        <f t="shared" si="25"/>
        <v>7504.4299999999994</v>
      </c>
      <c r="L150" s="116">
        <f t="shared" si="25"/>
        <v>8274.0099999999984</v>
      </c>
      <c r="M150" s="116">
        <f t="shared" si="25"/>
        <v>10180.800000000001</v>
      </c>
      <c r="N150" s="116">
        <f t="shared" si="25"/>
        <v>10038.120000000003</v>
      </c>
      <c r="O150" s="116">
        <f t="shared" si="25"/>
        <v>9399.8199999999979</v>
      </c>
      <c r="P150" s="116">
        <f t="shared" si="25"/>
        <v>9611.1899999999987</v>
      </c>
      <c r="Q150" s="116">
        <f t="shared" si="25"/>
        <v>12286.249999999998</v>
      </c>
      <c r="R150" s="116">
        <f t="shared" si="25"/>
        <v>10458.960000000001</v>
      </c>
      <c r="S150" s="116">
        <f t="shared" si="25"/>
        <v>10293.83</v>
      </c>
      <c r="T150" s="116">
        <f t="shared" si="25"/>
        <v>11760.4</v>
      </c>
      <c r="U150" s="117">
        <f t="shared" si="25"/>
        <v>121476.34</v>
      </c>
    </row>
    <row r="151" spans="2:21" x14ac:dyDescent="0.55000000000000004">
      <c r="B151" s="94" t="str">
        <f>B150</f>
        <v>#showrow</v>
      </c>
    </row>
    <row r="152" spans="2:21" ht="20.25" customHeight="1" thickBot="1" x14ac:dyDescent="0.6">
      <c r="B152" s="94" t="str">
        <f>IF(COUNTBLANK(B153:B161)&gt;0,"#showrow","#hiderow")</f>
        <v>#showrow</v>
      </c>
      <c r="D152" s="96" t="str">
        <f>GroupISDet11</f>
        <v>Utilities</v>
      </c>
      <c r="E152" s="96"/>
      <c r="F152" s="96"/>
      <c r="G152" s="96"/>
      <c r="H152" s="96"/>
      <c r="I152" s="96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</row>
    <row r="153" spans="2:21" hidden="1" x14ac:dyDescent="0.55000000000000004">
      <c r="B153" s="94" t="s">
        <v>76</v>
      </c>
      <c r="E153" s="98" t="s">
        <v>87</v>
      </c>
      <c r="F153" s="98" t="s">
        <v>88</v>
      </c>
      <c r="G153" s="98" t="s">
        <v>89</v>
      </c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8">
        <f>SUM(I153:T153)</f>
        <v>0</v>
      </c>
    </row>
    <row r="154" spans="2:21" x14ac:dyDescent="0.55000000000000004">
      <c r="E154" s="98" t="s">
        <v>90</v>
      </c>
      <c r="F154" s="98" t="s">
        <v>91</v>
      </c>
      <c r="G154" s="98" t="s">
        <v>179</v>
      </c>
      <c r="H154" s="114"/>
      <c r="I154" s="114">
        <v>5431.54</v>
      </c>
      <c r="J154" s="114">
        <v>5314.78</v>
      </c>
      <c r="K154" s="114">
        <v>4927.75</v>
      </c>
      <c r="L154" s="114">
        <v>3421.15</v>
      </c>
      <c r="M154" s="114">
        <v>2798.43</v>
      </c>
      <c r="N154" s="114">
        <v>2656.86</v>
      </c>
      <c r="O154" s="114">
        <v>2645.57</v>
      </c>
      <c r="P154" s="114">
        <v>2635.6</v>
      </c>
      <c r="Q154" s="114">
        <v>2856.54</v>
      </c>
      <c r="R154" s="114">
        <v>3232.09</v>
      </c>
      <c r="S154" s="114">
        <v>4288.4399999999996</v>
      </c>
      <c r="T154" s="114">
        <v>5140.09</v>
      </c>
      <c r="U154" s="118">
        <f t="shared" ref="U154:U160" si="26">SUM(I154:T154)</f>
        <v>45348.84</v>
      </c>
    </row>
    <row r="155" spans="2:21" x14ac:dyDescent="0.55000000000000004">
      <c r="E155" s="98" t="s">
        <v>90</v>
      </c>
      <c r="F155" s="98" t="s">
        <v>91</v>
      </c>
      <c r="G155" s="98" t="s">
        <v>180</v>
      </c>
      <c r="H155" s="114"/>
      <c r="I155" s="114">
        <v>270.41000000000003</v>
      </c>
      <c r="J155" s="114">
        <v>266.63</v>
      </c>
      <c r="K155" s="114">
        <v>282.11</v>
      </c>
      <c r="L155" s="114">
        <v>278.77</v>
      </c>
      <c r="M155" s="114">
        <v>372.52</v>
      </c>
      <c r="N155" s="114">
        <v>668.95</v>
      </c>
      <c r="O155" s="114">
        <v>1160.82</v>
      </c>
      <c r="P155" s="114">
        <v>818.57</v>
      </c>
      <c r="Q155" s="114">
        <v>827.01</v>
      </c>
      <c r="R155" s="114">
        <v>491.36</v>
      </c>
      <c r="S155" s="114">
        <v>452.62</v>
      </c>
      <c r="T155" s="114">
        <v>421.27</v>
      </c>
      <c r="U155" s="118">
        <f t="shared" si="26"/>
        <v>6311.0399999999991</v>
      </c>
    </row>
    <row r="156" spans="2:21" x14ac:dyDescent="0.55000000000000004">
      <c r="E156" s="98" t="s">
        <v>90</v>
      </c>
      <c r="F156" s="98" t="s">
        <v>91</v>
      </c>
      <c r="G156" s="98" t="s">
        <v>181</v>
      </c>
      <c r="H156" s="114"/>
      <c r="I156" s="114">
        <v>1547.45</v>
      </c>
      <c r="J156" s="114">
        <v>1470.1</v>
      </c>
      <c r="K156" s="114">
        <v>1774.48</v>
      </c>
      <c r="L156" s="114">
        <v>1592.79</v>
      </c>
      <c r="M156" s="114">
        <v>1733.79</v>
      </c>
      <c r="N156" s="114">
        <v>1817.37</v>
      </c>
      <c r="O156" s="114">
        <v>2092.12</v>
      </c>
      <c r="P156" s="114">
        <v>1982.33</v>
      </c>
      <c r="Q156" s="114">
        <v>1753.5</v>
      </c>
      <c r="R156" s="114">
        <v>2006.23</v>
      </c>
      <c r="S156" s="114">
        <v>1951.91</v>
      </c>
      <c r="T156" s="114">
        <v>1896.04</v>
      </c>
      <c r="U156" s="118">
        <f t="shared" si="26"/>
        <v>21618.11</v>
      </c>
    </row>
    <row r="157" spans="2:21" x14ac:dyDescent="0.55000000000000004">
      <c r="E157" s="98" t="s">
        <v>90</v>
      </c>
      <c r="F157" s="98" t="s">
        <v>91</v>
      </c>
      <c r="G157" s="98" t="s">
        <v>182</v>
      </c>
      <c r="H157" s="114"/>
      <c r="I157" s="114">
        <v>302.86</v>
      </c>
      <c r="J157" s="114">
        <v>472.48</v>
      </c>
      <c r="K157" s="114">
        <v>303.76</v>
      </c>
      <c r="L157" s="114">
        <v>309.36</v>
      </c>
      <c r="M157" s="114">
        <v>485.53</v>
      </c>
      <c r="N157" s="114">
        <v>492.86</v>
      </c>
      <c r="O157" s="114">
        <v>319.08</v>
      </c>
      <c r="P157" s="114">
        <v>324.10000000000002</v>
      </c>
      <c r="Q157" s="114">
        <v>344.38</v>
      </c>
      <c r="R157" s="114">
        <v>343.82</v>
      </c>
      <c r="S157" s="114">
        <v>351.14</v>
      </c>
      <c r="T157" s="114">
        <v>408.5</v>
      </c>
      <c r="U157" s="118">
        <f t="shared" si="26"/>
        <v>4457.87</v>
      </c>
    </row>
    <row r="158" spans="2:21" x14ac:dyDescent="0.55000000000000004">
      <c r="E158" s="98" t="s">
        <v>90</v>
      </c>
      <c r="F158" s="98" t="s">
        <v>91</v>
      </c>
      <c r="G158" s="98" t="s">
        <v>183</v>
      </c>
      <c r="H158" s="114"/>
      <c r="I158" s="114">
        <v>-0.05</v>
      </c>
      <c r="J158" s="114">
        <v>179.85</v>
      </c>
      <c r="K158" s="114">
        <v>59.95</v>
      </c>
      <c r="L158" s="114">
        <v>119.9</v>
      </c>
      <c r="M158" s="114">
        <v>119.9</v>
      </c>
      <c r="N158" s="114">
        <v>239.8</v>
      </c>
      <c r="O158" s="114">
        <v>119.9</v>
      </c>
      <c r="P158" s="114">
        <v>59.95</v>
      </c>
      <c r="Q158" s="114">
        <v>179.85</v>
      </c>
      <c r="R158" s="114">
        <v>119.9</v>
      </c>
      <c r="S158" s="114">
        <v>119.9</v>
      </c>
      <c r="T158" s="114">
        <v>179.85</v>
      </c>
      <c r="U158" s="118">
        <f t="shared" si="26"/>
        <v>1498.7</v>
      </c>
    </row>
    <row r="159" spans="2:21" x14ac:dyDescent="0.55000000000000004">
      <c r="E159" s="98" t="s">
        <v>90</v>
      </c>
      <c r="F159" s="98" t="s">
        <v>91</v>
      </c>
      <c r="G159" s="98" t="s">
        <v>184</v>
      </c>
      <c r="H159" s="114"/>
      <c r="I159" s="114">
        <v>929.32</v>
      </c>
      <c r="J159" s="114">
        <v>901.44</v>
      </c>
      <c r="K159" s="114">
        <v>932.65</v>
      </c>
      <c r="L159" s="114">
        <v>896.44</v>
      </c>
      <c r="M159" s="114">
        <v>896.44</v>
      </c>
      <c r="N159" s="114">
        <v>932.33</v>
      </c>
      <c r="O159" s="114">
        <v>990.09</v>
      </c>
      <c r="P159" s="114">
        <v>990.09</v>
      </c>
      <c r="Q159" s="114">
        <v>990.42</v>
      </c>
      <c r="R159" s="114">
        <v>990.42</v>
      </c>
      <c r="S159" s="114">
        <v>990.42</v>
      </c>
      <c r="T159" s="114">
        <v>990.42</v>
      </c>
      <c r="U159" s="118">
        <f t="shared" si="26"/>
        <v>11430.480000000001</v>
      </c>
    </row>
    <row r="160" spans="2:21" ht="14.7" thickBot="1" x14ac:dyDescent="0.6">
      <c r="E160" s="98" t="s">
        <v>90</v>
      </c>
      <c r="F160" s="98" t="s">
        <v>91</v>
      </c>
      <c r="G160" s="98" t="s">
        <v>185</v>
      </c>
      <c r="H160" s="114"/>
      <c r="I160" s="114">
        <v>527.54</v>
      </c>
      <c r="J160" s="114">
        <v>472.46</v>
      </c>
      <c r="K160" s="114">
        <v>474.13</v>
      </c>
      <c r="L160" s="114">
        <v>708.08</v>
      </c>
      <c r="M160" s="114">
        <v>508.08</v>
      </c>
      <c r="N160" s="114">
        <v>259.69</v>
      </c>
      <c r="O160" s="114">
        <v>468.92</v>
      </c>
      <c r="P160" s="114">
        <v>518.91999999999996</v>
      </c>
      <c r="Q160" s="114">
        <v>468.67</v>
      </c>
      <c r="R160" s="114">
        <v>467.49</v>
      </c>
      <c r="S160" s="114">
        <v>409.27</v>
      </c>
      <c r="T160" s="114">
        <v>409.45</v>
      </c>
      <c r="U160" s="118">
        <f t="shared" si="26"/>
        <v>5692.7</v>
      </c>
    </row>
    <row r="161" spans="2:21" ht="14.7" hidden="1" thickBot="1" x14ac:dyDescent="0.6">
      <c r="B161" s="94" t="s">
        <v>76</v>
      </c>
    </row>
    <row r="162" spans="2:21" ht="14.7" thickBot="1" x14ac:dyDescent="0.6">
      <c r="B162" s="94" t="str">
        <f>B152</f>
        <v>#showrow</v>
      </c>
      <c r="D162" s="115" t="str">
        <f>"Total "&amp;D152</f>
        <v>Total Utilities</v>
      </c>
      <c r="E162" s="115"/>
      <c r="F162" s="115"/>
      <c r="G162" s="115"/>
      <c r="H162" s="116">
        <f>IF(Operator_GroupISDet11="+",1,-1)</f>
        <v>-1</v>
      </c>
      <c r="I162" s="116">
        <f t="shared" ref="I162:U162" si="27">SUMIFS(I153:I161,$E153:$E161,"&lt;&gt;*[-]*",$F153:$F161,"&lt;&gt;*[-]*",$G153:$G161,"&lt;&gt;*[-]*")</f>
        <v>9009.07</v>
      </c>
      <c r="J162" s="116">
        <f t="shared" si="27"/>
        <v>9077.74</v>
      </c>
      <c r="K162" s="116">
        <f t="shared" si="27"/>
        <v>8754.83</v>
      </c>
      <c r="L162" s="116">
        <f t="shared" si="27"/>
        <v>7326.49</v>
      </c>
      <c r="M162" s="116">
        <f t="shared" si="27"/>
        <v>6914.6899999999987</v>
      </c>
      <c r="N162" s="116">
        <f t="shared" si="27"/>
        <v>7067.86</v>
      </c>
      <c r="O162" s="116">
        <f t="shared" si="27"/>
        <v>7796.5</v>
      </c>
      <c r="P162" s="116">
        <f t="shared" si="27"/>
        <v>7329.56</v>
      </c>
      <c r="Q162" s="116">
        <f t="shared" si="27"/>
        <v>7420.3700000000008</v>
      </c>
      <c r="R162" s="116">
        <f t="shared" si="27"/>
        <v>7651.3099999999995</v>
      </c>
      <c r="S162" s="116">
        <f t="shared" si="27"/>
        <v>8563.6999999999989</v>
      </c>
      <c r="T162" s="116">
        <f t="shared" si="27"/>
        <v>9445.6200000000008</v>
      </c>
      <c r="U162" s="117">
        <f t="shared" si="27"/>
        <v>96357.739999999976</v>
      </c>
    </row>
    <row r="163" spans="2:21" x14ac:dyDescent="0.55000000000000004">
      <c r="B163" s="94" t="str">
        <f>B162</f>
        <v>#showrow</v>
      </c>
    </row>
    <row r="164" spans="2:21" ht="20.25" customHeight="1" thickBot="1" x14ac:dyDescent="0.6">
      <c r="B164" s="94" t="str">
        <f>IF(COUNTBLANK(B165:B183)&gt;0,"#showrow","#hiderow")</f>
        <v>#showrow</v>
      </c>
      <c r="D164" s="96" t="str">
        <f>GroupISDet12</f>
        <v>G&amp;A</v>
      </c>
      <c r="E164" s="96"/>
      <c r="F164" s="96"/>
      <c r="G164" s="96"/>
      <c r="H164" s="96"/>
      <c r="I164" s="96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</row>
    <row r="165" spans="2:21" hidden="1" x14ac:dyDescent="0.55000000000000004">
      <c r="B165" s="94" t="s">
        <v>76</v>
      </c>
      <c r="E165" s="98" t="s">
        <v>87</v>
      </c>
      <c r="F165" s="98" t="s">
        <v>88</v>
      </c>
      <c r="G165" s="98" t="s">
        <v>89</v>
      </c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8">
        <f>SUM(I165:T165)</f>
        <v>0</v>
      </c>
    </row>
    <row r="166" spans="2:21" x14ac:dyDescent="0.55000000000000004">
      <c r="E166" s="98" t="s">
        <v>90</v>
      </c>
      <c r="F166" s="98" t="s">
        <v>91</v>
      </c>
      <c r="G166" s="98" t="s">
        <v>186</v>
      </c>
      <c r="H166" s="114"/>
      <c r="I166" s="114">
        <v>304.58999999999997</v>
      </c>
      <c r="J166" s="114">
        <v>520.71</v>
      </c>
      <c r="K166" s="114">
        <v>108.56</v>
      </c>
      <c r="L166" s="114">
        <v>670.49</v>
      </c>
      <c r="M166" s="114">
        <v>169.24</v>
      </c>
      <c r="N166" s="114">
        <v>163.26</v>
      </c>
      <c r="O166" s="114">
        <v>96.03</v>
      </c>
      <c r="P166" s="114">
        <v>431.47</v>
      </c>
      <c r="Q166" s="114">
        <v>406.84</v>
      </c>
      <c r="R166" s="114">
        <v>234.32</v>
      </c>
      <c r="S166" s="114">
        <v>213.71</v>
      </c>
      <c r="T166" s="114">
        <v>352.07</v>
      </c>
      <c r="U166" s="118">
        <f t="shared" ref="U166:U182" si="28">SUM(I166:T166)</f>
        <v>3671.2900000000004</v>
      </c>
    </row>
    <row r="167" spans="2:21" x14ac:dyDescent="0.55000000000000004">
      <c r="E167" s="98" t="s">
        <v>90</v>
      </c>
      <c r="F167" s="98" t="s">
        <v>91</v>
      </c>
      <c r="G167" s="98" t="s">
        <v>187</v>
      </c>
      <c r="H167" s="114"/>
      <c r="I167" s="114">
        <v>373.5</v>
      </c>
      <c r="J167" s="114">
        <v>-24.71</v>
      </c>
      <c r="K167" s="114">
        <v>164</v>
      </c>
      <c r="L167" s="114">
        <v>-505.6</v>
      </c>
      <c r="M167" s="114">
        <v>398</v>
      </c>
      <c r="N167" s="114">
        <v>236</v>
      </c>
      <c r="O167" s="114">
        <v>194</v>
      </c>
      <c r="P167" s="114">
        <v>367</v>
      </c>
      <c r="Q167" s="114">
        <v>194</v>
      </c>
      <c r="R167" s="114">
        <v>273</v>
      </c>
      <c r="S167" s="114"/>
      <c r="T167" s="114">
        <v>-67.5</v>
      </c>
      <c r="U167" s="118">
        <f t="shared" si="28"/>
        <v>1601.69</v>
      </c>
    </row>
    <row r="168" spans="2:21" x14ac:dyDescent="0.55000000000000004">
      <c r="E168" s="98" t="s">
        <v>90</v>
      </c>
      <c r="F168" s="98" t="s">
        <v>91</v>
      </c>
      <c r="G168" s="98" t="s">
        <v>188</v>
      </c>
      <c r="H168" s="114"/>
      <c r="I168" s="114">
        <v>120.99</v>
      </c>
      <c r="J168" s="114">
        <v>710.22</v>
      </c>
      <c r="K168" s="114">
        <v>-279.01</v>
      </c>
      <c r="L168" s="114">
        <v>490.99</v>
      </c>
      <c r="M168" s="114">
        <v>593.49</v>
      </c>
      <c r="N168" s="114">
        <v>593.49</v>
      </c>
      <c r="O168" s="114">
        <v>1065.99</v>
      </c>
      <c r="P168" s="114"/>
      <c r="Q168" s="114">
        <v>445.21</v>
      </c>
      <c r="R168" s="114">
        <v>923.93</v>
      </c>
      <c r="S168" s="114">
        <v>-262.07</v>
      </c>
      <c r="T168" s="114">
        <v>400.44</v>
      </c>
      <c r="U168" s="118">
        <f t="shared" si="28"/>
        <v>4803.67</v>
      </c>
    </row>
    <row r="169" spans="2:21" x14ac:dyDescent="0.55000000000000004">
      <c r="E169" s="98" t="s">
        <v>90</v>
      </c>
      <c r="F169" s="98" t="s">
        <v>91</v>
      </c>
      <c r="G169" s="98" t="s">
        <v>189</v>
      </c>
      <c r="H169" s="114"/>
      <c r="I169" s="114">
        <v>128.47</v>
      </c>
      <c r="J169" s="114"/>
      <c r="K169" s="114"/>
      <c r="L169" s="114">
        <v>69.48</v>
      </c>
      <c r="M169" s="114">
        <v>29.98</v>
      </c>
      <c r="N169" s="114">
        <v>16.989999999999998</v>
      </c>
      <c r="O169" s="114"/>
      <c r="P169" s="114"/>
      <c r="Q169" s="114">
        <v>259.8</v>
      </c>
      <c r="R169" s="114">
        <v>33.979999999999997</v>
      </c>
      <c r="S169" s="114"/>
      <c r="T169" s="114">
        <v>82.97</v>
      </c>
      <c r="U169" s="118">
        <f t="shared" si="28"/>
        <v>621.67000000000007</v>
      </c>
    </row>
    <row r="170" spans="2:21" x14ac:dyDescent="0.55000000000000004">
      <c r="E170" s="98" t="s">
        <v>90</v>
      </c>
      <c r="F170" s="98" t="s">
        <v>91</v>
      </c>
      <c r="G170" s="98" t="s">
        <v>190</v>
      </c>
      <c r="H170" s="114"/>
      <c r="I170" s="114">
        <v>1130.01</v>
      </c>
      <c r="J170" s="114">
        <v>1565.29</v>
      </c>
      <c r="K170" s="114">
        <v>1091.42</v>
      </c>
      <c r="L170" s="114">
        <v>1418.45</v>
      </c>
      <c r="M170" s="114">
        <v>1621.45</v>
      </c>
      <c r="N170" s="114">
        <v>1670.53</v>
      </c>
      <c r="O170" s="114">
        <v>1662.47</v>
      </c>
      <c r="P170" s="114">
        <v>1401.32</v>
      </c>
      <c r="Q170" s="114">
        <v>1361.9</v>
      </c>
      <c r="R170" s="114">
        <v>1382.23</v>
      </c>
      <c r="S170" s="114">
        <v>1347.6</v>
      </c>
      <c r="T170" s="114">
        <v>1472.52</v>
      </c>
      <c r="U170" s="118">
        <f t="shared" si="28"/>
        <v>17125.189999999999</v>
      </c>
    </row>
    <row r="171" spans="2:21" x14ac:dyDescent="0.55000000000000004">
      <c r="E171" s="98" t="s">
        <v>90</v>
      </c>
      <c r="F171" s="98" t="s">
        <v>91</v>
      </c>
      <c r="G171" s="98" t="s">
        <v>191</v>
      </c>
      <c r="H171" s="114"/>
      <c r="I171" s="114">
        <v>625.53</v>
      </c>
      <c r="J171" s="114">
        <v>633.9</v>
      </c>
      <c r="K171" s="114">
        <v>644.42999999999995</v>
      </c>
      <c r="L171" s="114">
        <v>633.9</v>
      </c>
      <c r="M171" s="114">
        <v>709.77</v>
      </c>
      <c r="N171" s="114">
        <v>598.84</v>
      </c>
      <c r="O171" s="114">
        <v>737.29</v>
      </c>
      <c r="P171" s="114">
        <v>589.83000000000004</v>
      </c>
      <c r="Q171" s="114">
        <v>631.83000000000004</v>
      </c>
      <c r="R171" s="114">
        <v>557.41</v>
      </c>
      <c r="S171" s="114">
        <v>580.15</v>
      </c>
      <c r="T171" s="114">
        <v>680.56</v>
      </c>
      <c r="U171" s="118">
        <f t="shared" si="28"/>
        <v>7623.4399999999987</v>
      </c>
    </row>
    <row r="172" spans="2:21" x14ac:dyDescent="0.55000000000000004">
      <c r="E172" s="98" t="s">
        <v>90</v>
      </c>
      <c r="F172" s="98" t="s">
        <v>91</v>
      </c>
      <c r="G172" s="98" t="s">
        <v>192</v>
      </c>
      <c r="H172" s="114"/>
      <c r="I172" s="114">
        <v>116.4</v>
      </c>
      <c r="J172" s="114"/>
      <c r="K172" s="114">
        <v>42.23</v>
      </c>
      <c r="L172" s="114">
        <v>47.43</v>
      </c>
      <c r="M172" s="114">
        <v>92.32</v>
      </c>
      <c r="N172" s="114"/>
      <c r="O172" s="114">
        <v>18.920000000000002</v>
      </c>
      <c r="P172" s="114"/>
      <c r="Q172" s="114">
        <v>82.42</v>
      </c>
      <c r="R172" s="114">
        <v>130.96</v>
      </c>
      <c r="S172" s="114">
        <v>29.45</v>
      </c>
      <c r="T172" s="114">
        <v>42.41</v>
      </c>
      <c r="U172" s="118">
        <f t="shared" si="28"/>
        <v>602.54000000000008</v>
      </c>
    </row>
    <row r="173" spans="2:21" x14ac:dyDescent="0.55000000000000004">
      <c r="E173" s="98" t="s">
        <v>90</v>
      </c>
      <c r="F173" s="98" t="s">
        <v>91</v>
      </c>
      <c r="G173" s="98" t="s">
        <v>193</v>
      </c>
      <c r="H173" s="114"/>
      <c r="I173" s="114">
        <v>16.989999999999998</v>
      </c>
      <c r="J173" s="114"/>
      <c r="K173" s="114"/>
      <c r="L173" s="114"/>
      <c r="M173" s="114"/>
      <c r="N173" s="114"/>
      <c r="O173" s="114"/>
      <c r="P173" s="114"/>
      <c r="Q173" s="114">
        <v>10.63</v>
      </c>
      <c r="R173" s="114">
        <v>115.98</v>
      </c>
      <c r="S173" s="114"/>
      <c r="T173" s="114">
        <v>30.08</v>
      </c>
      <c r="U173" s="118">
        <f t="shared" si="28"/>
        <v>173.68</v>
      </c>
    </row>
    <row r="174" spans="2:21" x14ac:dyDescent="0.55000000000000004">
      <c r="E174" s="98" t="s">
        <v>90</v>
      </c>
      <c r="F174" s="98" t="s">
        <v>91</v>
      </c>
      <c r="G174" s="98" t="s">
        <v>194</v>
      </c>
      <c r="H174" s="114"/>
      <c r="I174" s="114"/>
      <c r="J174" s="114"/>
      <c r="K174" s="114">
        <v>42.96</v>
      </c>
      <c r="L174" s="114"/>
      <c r="M174" s="114">
        <v>30.36</v>
      </c>
      <c r="N174" s="114"/>
      <c r="O174" s="114"/>
      <c r="P174" s="114"/>
      <c r="Q174" s="114"/>
      <c r="R174" s="114"/>
      <c r="S174" s="114"/>
      <c r="T174" s="114"/>
      <c r="U174" s="118">
        <f t="shared" si="28"/>
        <v>73.319999999999993</v>
      </c>
    </row>
    <row r="175" spans="2:21" x14ac:dyDescent="0.55000000000000004">
      <c r="E175" s="98" t="s">
        <v>90</v>
      </c>
      <c r="F175" s="98" t="s">
        <v>91</v>
      </c>
      <c r="G175" s="98" t="s">
        <v>195</v>
      </c>
      <c r="H175" s="114"/>
      <c r="I175" s="114">
        <v>323.54000000000002</v>
      </c>
      <c r="J175" s="114">
        <v>752.56</v>
      </c>
      <c r="K175" s="114">
        <v>35.72</v>
      </c>
      <c r="L175" s="114">
        <v>82.24</v>
      </c>
      <c r="M175" s="114">
        <v>244.27</v>
      </c>
      <c r="N175" s="114">
        <v>420.77</v>
      </c>
      <c r="O175" s="114">
        <v>598.64</v>
      </c>
      <c r="P175" s="114">
        <v>626.5</v>
      </c>
      <c r="Q175" s="114">
        <v>44.18</v>
      </c>
      <c r="R175" s="114">
        <v>133.19</v>
      </c>
      <c r="S175" s="114">
        <v>14.98</v>
      </c>
      <c r="T175" s="114"/>
      <c r="U175" s="118">
        <f t="shared" si="28"/>
        <v>3276.5899999999997</v>
      </c>
    </row>
    <row r="176" spans="2:21" x14ac:dyDescent="0.55000000000000004">
      <c r="E176" s="98" t="s">
        <v>90</v>
      </c>
      <c r="F176" s="98" t="s">
        <v>91</v>
      </c>
      <c r="G176" s="98" t="s">
        <v>196</v>
      </c>
      <c r="H176" s="114"/>
      <c r="I176" s="114"/>
      <c r="J176" s="114">
        <v>44.91</v>
      </c>
      <c r="K176" s="114"/>
      <c r="L176" s="114">
        <v>25.78</v>
      </c>
      <c r="M176" s="114">
        <v>46.54</v>
      </c>
      <c r="N176" s="114">
        <v>83.52</v>
      </c>
      <c r="O176" s="114"/>
      <c r="P176" s="114">
        <v>233.82</v>
      </c>
      <c r="Q176" s="114">
        <v>46.19</v>
      </c>
      <c r="R176" s="114">
        <v>138.28</v>
      </c>
      <c r="S176" s="114"/>
      <c r="T176" s="114">
        <v>102.04</v>
      </c>
      <c r="U176" s="118">
        <f t="shared" si="28"/>
        <v>721.07999999999993</v>
      </c>
    </row>
    <row r="177" spans="2:21" x14ac:dyDescent="0.55000000000000004">
      <c r="E177" s="98" t="s">
        <v>90</v>
      </c>
      <c r="F177" s="98" t="s">
        <v>91</v>
      </c>
      <c r="G177" s="98" t="s">
        <v>197</v>
      </c>
      <c r="H177" s="114"/>
      <c r="I177" s="114"/>
      <c r="J177" s="114"/>
      <c r="K177" s="114">
        <v>25.34</v>
      </c>
      <c r="L177" s="114"/>
      <c r="M177" s="114">
        <v>77.510000000000005</v>
      </c>
      <c r="N177" s="114"/>
      <c r="O177" s="114">
        <v>17.350000000000001</v>
      </c>
      <c r="P177" s="114"/>
      <c r="Q177" s="114"/>
      <c r="R177" s="114">
        <v>62.45</v>
      </c>
      <c r="S177" s="114"/>
      <c r="T177" s="114"/>
      <c r="U177" s="118">
        <f t="shared" si="28"/>
        <v>182.65000000000003</v>
      </c>
    </row>
    <row r="178" spans="2:21" x14ac:dyDescent="0.55000000000000004">
      <c r="E178" s="98" t="s">
        <v>90</v>
      </c>
      <c r="F178" s="98" t="s">
        <v>91</v>
      </c>
      <c r="G178" s="98" t="s">
        <v>198</v>
      </c>
      <c r="H178" s="114"/>
      <c r="I178" s="114"/>
      <c r="J178" s="114"/>
      <c r="K178" s="114"/>
      <c r="L178" s="114">
        <v>120</v>
      </c>
      <c r="M178" s="114">
        <v>120</v>
      </c>
      <c r="N178" s="114">
        <v>120</v>
      </c>
      <c r="O178" s="114"/>
      <c r="P178" s="114"/>
      <c r="Q178" s="114"/>
      <c r="R178" s="114"/>
      <c r="S178" s="114">
        <v>228.99</v>
      </c>
      <c r="T178" s="114"/>
      <c r="U178" s="118">
        <f t="shared" si="28"/>
        <v>588.99</v>
      </c>
    </row>
    <row r="179" spans="2:21" x14ac:dyDescent="0.55000000000000004">
      <c r="E179" s="98" t="s">
        <v>90</v>
      </c>
      <c r="F179" s="98" t="s">
        <v>91</v>
      </c>
      <c r="G179" s="98" t="s">
        <v>199</v>
      </c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>
        <v>400</v>
      </c>
      <c r="T179" s="114"/>
      <c r="U179" s="118">
        <f t="shared" si="28"/>
        <v>400</v>
      </c>
    </row>
    <row r="180" spans="2:21" x14ac:dyDescent="0.55000000000000004">
      <c r="E180" s="98" t="s">
        <v>90</v>
      </c>
      <c r="F180" s="98" t="s">
        <v>91</v>
      </c>
      <c r="G180" s="98" t="s">
        <v>200</v>
      </c>
      <c r="H180" s="114"/>
      <c r="I180" s="114"/>
      <c r="J180" s="114"/>
      <c r="K180" s="114"/>
      <c r="L180" s="114">
        <v>40</v>
      </c>
      <c r="M180" s="114">
        <v>40</v>
      </c>
      <c r="N180" s="114">
        <v>40</v>
      </c>
      <c r="O180" s="114"/>
      <c r="P180" s="114"/>
      <c r="Q180" s="114"/>
      <c r="R180" s="114"/>
      <c r="S180" s="114"/>
      <c r="T180" s="114"/>
      <c r="U180" s="118">
        <f t="shared" si="28"/>
        <v>120</v>
      </c>
    </row>
    <row r="181" spans="2:21" x14ac:dyDescent="0.55000000000000004">
      <c r="E181" s="98" t="s">
        <v>90</v>
      </c>
      <c r="F181" s="98" t="s">
        <v>91</v>
      </c>
      <c r="G181" s="98" t="s">
        <v>201</v>
      </c>
      <c r="H181" s="114"/>
      <c r="I181" s="114">
        <v>515</v>
      </c>
      <c r="J181" s="114">
        <v>515</v>
      </c>
      <c r="K181" s="114">
        <v>515</v>
      </c>
      <c r="L181" s="114">
        <v>515</v>
      </c>
      <c r="M181" s="114">
        <v>515</v>
      </c>
      <c r="N181" s="114">
        <v>515</v>
      </c>
      <c r="O181" s="114">
        <v>530</v>
      </c>
      <c r="P181" s="114">
        <v>530</v>
      </c>
      <c r="Q181" s="114">
        <v>530</v>
      </c>
      <c r="R181" s="114">
        <v>530</v>
      </c>
      <c r="S181" s="114">
        <v>530</v>
      </c>
      <c r="T181" s="114">
        <v>530</v>
      </c>
      <c r="U181" s="118">
        <f t="shared" si="28"/>
        <v>6270</v>
      </c>
    </row>
    <row r="182" spans="2:21" ht="14.7" thickBot="1" x14ac:dyDescent="0.6">
      <c r="E182" s="98" t="s">
        <v>90</v>
      </c>
      <c r="F182" s="98" t="s">
        <v>91</v>
      </c>
      <c r="G182" s="98" t="s">
        <v>202</v>
      </c>
      <c r="H182" s="114"/>
      <c r="I182" s="114">
        <v>132.94999999999999</v>
      </c>
      <c r="J182" s="114">
        <v>42.88</v>
      </c>
      <c r="K182" s="114">
        <v>121.08</v>
      </c>
      <c r="L182" s="114">
        <v>-0.72</v>
      </c>
      <c r="M182" s="114">
        <v>64.400000000000006</v>
      </c>
      <c r="N182" s="114">
        <v>64.540000000000006</v>
      </c>
      <c r="O182" s="114">
        <v>67.48</v>
      </c>
      <c r="P182" s="114">
        <v>69.760000000000005</v>
      </c>
      <c r="Q182" s="114">
        <v>122.4</v>
      </c>
      <c r="R182" s="114">
        <v>51.92</v>
      </c>
      <c r="S182" s="114">
        <v>87.48</v>
      </c>
      <c r="T182" s="114">
        <v>66.680000000000007</v>
      </c>
      <c r="U182" s="118">
        <f t="shared" si="28"/>
        <v>890.84999999999991</v>
      </c>
    </row>
    <row r="183" spans="2:21" ht="14.7" hidden="1" thickBot="1" x14ac:dyDescent="0.6">
      <c r="B183" s="94" t="s">
        <v>76</v>
      </c>
    </row>
    <row r="184" spans="2:21" ht="14.7" thickBot="1" x14ac:dyDescent="0.6">
      <c r="B184" s="94" t="str">
        <f>B164</f>
        <v>#showrow</v>
      </c>
      <c r="D184" s="115" t="str">
        <f>"Total "&amp;D164</f>
        <v>Total G&amp;A</v>
      </c>
      <c r="E184" s="115"/>
      <c r="F184" s="115"/>
      <c r="G184" s="115"/>
      <c r="H184" s="116">
        <f>IF(Operator_GroupISDet12="+",1,-1)</f>
        <v>-1</v>
      </c>
      <c r="I184" s="116">
        <f t="shared" ref="I184:U184" si="29">SUMIFS(I165:I183,$E165:$E183,"&lt;&gt;*[-]*",$F165:$F183,"&lt;&gt;*[-]*",$G165:$G183,"&lt;&gt;*[-]*")</f>
        <v>3787.97</v>
      </c>
      <c r="J184" s="116">
        <f t="shared" si="29"/>
        <v>4760.76</v>
      </c>
      <c r="K184" s="116">
        <f t="shared" si="29"/>
        <v>2511.73</v>
      </c>
      <c r="L184" s="116">
        <f t="shared" si="29"/>
        <v>3607.44</v>
      </c>
      <c r="M184" s="116">
        <f t="shared" si="29"/>
        <v>4752.33</v>
      </c>
      <c r="N184" s="116">
        <f t="shared" si="29"/>
        <v>4522.9399999999996</v>
      </c>
      <c r="O184" s="116">
        <f t="shared" si="29"/>
        <v>4988.17</v>
      </c>
      <c r="P184" s="116">
        <f t="shared" si="29"/>
        <v>4249.7000000000007</v>
      </c>
      <c r="Q184" s="116">
        <f t="shared" si="29"/>
        <v>4135.3999999999996</v>
      </c>
      <c r="R184" s="116">
        <f t="shared" si="29"/>
        <v>4567.6499999999996</v>
      </c>
      <c r="S184" s="116">
        <f t="shared" si="29"/>
        <v>3170.29</v>
      </c>
      <c r="T184" s="116">
        <f t="shared" si="29"/>
        <v>3692.2699999999995</v>
      </c>
      <c r="U184" s="117">
        <f t="shared" si="29"/>
        <v>48746.649999999994</v>
      </c>
    </row>
    <row r="185" spans="2:21" x14ac:dyDescent="0.55000000000000004">
      <c r="B185" s="94" t="str">
        <f>B184</f>
        <v>#showrow</v>
      </c>
    </row>
    <row r="186" spans="2:21" ht="17.100000000000001" thickBot="1" x14ac:dyDescent="0.6">
      <c r="B186" s="94" t="str">
        <f>IF(COUNTBLANK(B187:B192)&gt;0,"#showrow","#hiderow")</f>
        <v>#showrow</v>
      </c>
      <c r="D186" s="96" t="str">
        <f>GroupISDet13</f>
        <v>Other G&amp;A</v>
      </c>
      <c r="E186" s="96"/>
      <c r="F186" s="96"/>
      <c r="G186" s="96"/>
      <c r="H186" s="96"/>
      <c r="I186" s="96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</row>
    <row r="187" spans="2:21" hidden="1" x14ac:dyDescent="0.55000000000000004">
      <c r="B187" s="94" t="s">
        <v>76</v>
      </c>
      <c r="E187" s="98" t="s">
        <v>87</v>
      </c>
      <c r="F187" s="98" t="s">
        <v>88</v>
      </c>
      <c r="G187" s="98" t="s">
        <v>89</v>
      </c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8">
        <f>SUM(I187:T187)</f>
        <v>0</v>
      </c>
    </row>
    <row r="188" spans="2:21" x14ac:dyDescent="0.55000000000000004">
      <c r="E188" s="98" t="s">
        <v>90</v>
      </c>
      <c r="F188" s="98" t="s">
        <v>91</v>
      </c>
      <c r="G188" s="98" t="s">
        <v>203</v>
      </c>
      <c r="H188" s="114"/>
      <c r="I188" s="114">
        <v>7500</v>
      </c>
      <c r="J188" s="114">
        <v>7500</v>
      </c>
      <c r="K188" s="114">
        <v>7500</v>
      </c>
      <c r="L188" s="114">
        <v>7500</v>
      </c>
      <c r="M188" s="114">
        <v>7500</v>
      </c>
      <c r="N188" s="114">
        <v>7500</v>
      </c>
      <c r="O188" s="114">
        <v>7500</v>
      </c>
      <c r="P188" s="114">
        <v>7500</v>
      </c>
      <c r="Q188" s="114">
        <v>7500</v>
      </c>
      <c r="R188" s="114">
        <v>7500</v>
      </c>
      <c r="S188" s="114">
        <v>7500</v>
      </c>
      <c r="T188" s="114">
        <v>7500</v>
      </c>
      <c r="U188" s="118">
        <f t="shared" ref="U188:U191" si="30">SUM(I188:T188)</f>
        <v>90000</v>
      </c>
    </row>
    <row r="189" spans="2:21" x14ac:dyDescent="0.55000000000000004">
      <c r="E189" s="98" t="s">
        <v>90</v>
      </c>
      <c r="F189" s="98" t="s">
        <v>91</v>
      </c>
      <c r="G189" s="98" t="s">
        <v>204</v>
      </c>
      <c r="H189" s="114"/>
      <c r="I189" s="114">
        <v>5220.66</v>
      </c>
      <c r="J189" s="114">
        <v>5220.66</v>
      </c>
      <c r="K189" s="114">
        <v>5220.66</v>
      </c>
      <c r="L189" s="114">
        <v>5220.66</v>
      </c>
      <c r="M189" s="114">
        <v>5220.66</v>
      </c>
      <c r="N189" s="114">
        <v>5220.66</v>
      </c>
      <c r="O189" s="114">
        <v>5220.66</v>
      </c>
      <c r="P189" s="114">
        <v>5368.91</v>
      </c>
      <c r="Q189" s="114">
        <v>5368.91</v>
      </c>
      <c r="R189" s="114">
        <v>5368.91</v>
      </c>
      <c r="S189" s="114">
        <v>5368.91</v>
      </c>
      <c r="T189" s="114">
        <v>5368.91</v>
      </c>
      <c r="U189" s="118">
        <f t="shared" si="30"/>
        <v>63389.170000000013</v>
      </c>
    </row>
    <row r="190" spans="2:21" x14ac:dyDescent="0.55000000000000004">
      <c r="E190" s="98" t="s">
        <v>90</v>
      </c>
      <c r="F190" s="98" t="s">
        <v>91</v>
      </c>
      <c r="G190" s="98" t="s">
        <v>205</v>
      </c>
      <c r="H190" s="114"/>
      <c r="I190" s="114">
        <v>2287.16</v>
      </c>
      <c r="J190" s="114">
        <v>2287.16</v>
      </c>
      <c r="K190" s="114">
        <v>2287.16</v>
      </c>
      <c r="L190" s="114">
        <v>2287.16</v>
      </c>
      <c r="M190" s="114">
        <v>2287.16</v>
      </c>
      <c r="N190" s="114">
        <v>2287.16</v>
      </c>
      <c r="O190" s="114">
        <v>2287.16</v>
      </c>
      <c r="P190" s="114">
        <v>2287.16</v>
      </c>
      <c r="Q190" s="114">
        <v>2287.16</v>
      </c>
      <c r="R190" s="114">
        <v>2287.16</v>
      </c>
      <c r="S190" s="114">
        <v>2287.16</v>
      </c>
      <c r="T190" s="114">
        <v>2287.16</v>
      </c>
      <c r="U190" s="118">
        <f t="shared" si="30"/>
        <v>27445.919999999998</v>
      </c>
    </row>
    <row r="191" spans="2:21" ht="14.7" thickBot="1" x14ac:dyDescent="0.6">
      <c r="E191" s="98" t="s">
        <v>90</v>
      </c>
      <c r="F191" s="98" t="s">
        <v>91</v>
      </c>
      <c r="G191" s="98" t="s">
        <v>206</v>
      </c>
      <c r="H191" s="114"/>
      <c r="I191" s="114">
        <v>381.19</v>
      </c>
      <c r="J191" s="114">
        <v>381.19</v>
      </c>
      <c r="K191" s="114">
        <v>381.19</v>
      </c>
      <c r="L191" s="114">
        <v>381.19</v>
      </c>
      <c r="M191" s="114">
        <v>381.19</v>
      </c>
      <c r="N191" s="114">
        <v>381.19</v>
      </c>
      <c r="O191" s="114">
        <v>381.19</v>
      </c>
      <c r="P191" s="114">
        <v>381.19</v>
      </c>
      <c r="Q191" s="114">
        <v>381.19</v>
      </c>
      <c r="R191" s="114">
        <v>381.19</v>
      </c>
      <c r="S191" s="114">
        <v>381.19</v>
      </c>
      <c r="T191" s="114">
        <v>381.19</v>
      </c>
      <c r="U191" s="118">
        <f t="shared" si="30"/>
        <v>4574.28</v>
      </c>
    </row>
    <row r="192" spans="2:21" ht="14.7" hidden="1" thickBot="1" x14ac:dyDescent="0.6">
      <c r="B192" s="94" t="s">
        <v>76</v>
      </c>
    </row>
    <row r="193" spans="2:21" ht="14.7" thickBot="1" x14ac:dyDescent="0.6">
      <c r="B193" s="94" t="str">
        <f>B186</f>
        <v>#showrow</v>
      </c>
      <c r="D193" s="115" t="str">
        <f>"Total "&amp;D186</f>
        <v>Total Other G&amp;A</v>
      </c>
      <c r="E193" s="115"/>
      <c r="F193" s="115"/>
      <c r="G193" s="115"/>
      <c r="H193" s="116">
        <f>IF(Operator_GroupISDet13="+",1,-1)</f>
        <v>-1</v>
      </c>
      <c r="I193" s="116">
        <f t="shared" ref="I193:U193" si="31">SUMIFS(I187:I192,$E187:$E192,"&lt;&gt;*[-]*",$F187:$F192,"&lt;&gt;*[-]*",$G187:$G192,"&lt;&gt;*[-]*")</f>
        <v>15389.01</v>
      </c>
      <c r="J193" s="116">
        <f t="shared" si="31"/>
        <v>15389.01</v>
      </c>
      <c r="K193" s="116">
        <f t="shared" si="31"/>
        <v>15389.01</v>
      </c>
      <c r="L193" s="116">
        <f t="shared" si="31"/>
        <v>15389.01</v>
      </c>
      <c r="M193" s="116">
        <f t="shared" si="31"/>
        <v>15389.01</v>
      </c>
      <c r="N193" s="116">
        <f t="shared" si="31"/>
        <v>15389.01</v>
      </c>
      <c r="O193" s="116">
        <f t="shared" si="31"/>
        <v>15389.01</v>
      </c>
      <c r="P193" s="116">
        <f t="shared" si="31"/>
        <v>15537.26</v>
      </c>
      <c r="Q193" s="116">
        <f t="shared" si="31"/>
        <v>15537.26</v>
      </c>
      <c r="R193" s="116">
        <f t="shared" si="31"/>
        <v>15537.26</v>
      </c>
      <c r="S193" s="116">
        <f t="shared" si="31"/>
        <v>15537.26</v>
      </c>
      <c r="T193" s="116">
        <f t="shared" si="31"/>
        <v>15537.26</v>
      </c>
      <c r="U193" s="117">
        <f t="shared" si="31"/>
        <v>185409.37000000002</v>
      </c>
    </row>
    <row r="195" spans="2:21" s="119" customFormat="1" ht="20.100000000000001" customHeight="1" x14ac:dyDescent="0.55000000000000004">
      <c r="B195" s="94" t="str">
        <f>IF(COUNTBLANK(B11:B193)&gt;0,"#showrow","#hiderow")</f>
        <v>#showrow</v>
      </c>
      <c r="D195" s="120" t="s">
        <v>207</v>
      </c>
      <c r="E195" s="120"/>
      <c r="F195" s="120"/>
      <c r="G195" s="120"/>
      <c r="H195" s="120"/>
      <c r="I195" s="121">
        <f t="shared" ref="I195:U195" si="32">ABS(SUMPRODUCT($H$43:$H$193,I43:I193))</f>
        <v>155848.78999999998</v>
      </c>
      <c r="J195" s="121">
        <f t="shared" si="32"/>
        <v>160202.67000000001</v>
      </c>
      <c r="K195" s="121">
        <f t="shared" si="32"/>
        <v>134935.16</v>
      </c>
      <c r="L195" s="121">
        <f t="shared" si="32"/>
        <v>151971.99000000002</v>
      </c>
      <c r="M195" s="121">
        <f t="shared" si="32"/>
        <v>146045.81</v>
      </c>
      <c r="N195" s="121">
        <f t="shared" si="32"/>
        <v>156140.08999999997</v>
      </c>
      <c r="O195" s="121">
        <f t="shared" si="32"/>
        <v>144493.43999999994</v>
      </c>
      <c r="P195" s="121">
        <f t="shared" si="32"/>
        <v>150856.36000000004</v>
      </c>
      <c r="Q195" s="121">
        <f t="shared" si="32"/>
        <v>157940.35000000003</v>
      </c>
      <c r="R195" s="121">
        <f t="shared" si="32"/>
        <v>167185.01</v>
      </c>
      <c r="S195" s="121">
        <f t="shared" si="32"/>
        <v>168958.05000000002</v>
      </c>
      <c r="T195" s="121">
        <f t="shared" si="32"/>
        <v>174571.25</v>
      </c>
      <c r="U195" s="121">
        <f t="shared" si="32"/>
        <v>1869148.9699999997</v>
      </c>
    </row>
    <row r="196" spans="2:21" ht="14.7" thickBot="1" x14ac:dyDescent="0.6"/>
    <row r="197" spans="2:21" ht="15" hidden="1" customHeight="1" x14ac:dyDescent="0.55000000000000004">
      <c r="B197" s="94" t="str">
        <f>B198</f>
        <v>#hiderow</v>
      </c>
      <c r="E197" s="98" t="str">
        <f>$E$4</f>
        <v>103 (Avista Sun City West)</v>
      </c>
      <c r="F197" s="98" t="str">
        <f>$F$4</f>
        <v>All Departments</v>
      </c>
      <c r="G197" s="98" t="s">
        <v>208</v>
      </c>
      <c r="H197" s="114"/>
      <c r="I197" s="114">
        <v>15500.13</v>
      </c>
      <c r="J197" s="114">
        <v>19567.560000000001</v>
      </c>
      <c r="K197" s="114">
        <v>21472.86</v>
      </c>
      <c r="L197" s="114">
        <v>4750.24</v>
      </c>
      <c r="M197" s="114">
        <v>13567.99</v>
      </c>
      <c r="N197" s="114">
        <v>18662.57</v>
      </c>
      <c r="O197" s="114">
        <v>36491.43</v>
      </c>
      <c r="P197" s="114">
        <v>49605.02</v>
      </c>
      <c r="Q197" s="114">
        <v>60714.92</v>
      </c>
      <c r="R197" s="114">
        <v>48824.33</v>
      </c>
      <c r="S197" s="114">
        <v>44600.08</v>
      </c>
      <c r="T197" s="114">
        <v>28168.55</v>
      </c>
      <c r="U197" s="118">
        <f t="shared" ref="U197" si="33">SUM(I197:T197)</f>
        <v>361925.68</v>
      </c>
    </row>
    <row r="198" spans="2:21" ht="15" hidden="1" thickTop="1" thickBot="1" x14ac:dyDescent="0.6">
      <c r="B198" s="100" t="str">
        <f>IF(COUNTIF(I198:T198,"FALSE")&gt;0,"#showrow","#hiderow")</f>
        <v>#hiderow</v>
      </c>
      <c r="I198" s="122" t="b">
        <f t="shared" ref="I198:U198" si="34">ABS(I40-I195-I197)&lt;0.01</f>
        <v>1</v>
      </c>
      <c r="J198" s="122" t="b">
        <f t="shared" si="34"/>
        <v>1</v>
      </c>
      <c r="K198" s="122" t="b">
        <f t="shared" si="34"/>
        <v>1</v>
      </c>
      <c r="L198" s="122" t="b">
        <f t="shared" si="34"/>
        <v>1</v>
      </c>
      <c r="M198" s="122" t="b">
        <f t="shared" si="34"/>
        <v>1</v>
      </c>
      <c r="N198" s="122" t="b">
        <f t="shared" si="34"/>
        <v>1</v>
      </c>
      <c r="O198" s="122" t="b">
        <f t="shared" si="34"/>
        <v>1</v>
      </c>
      <c r="P198" s="122" t="b">
        <f t="shared" si="34"/>
        <v>1</v>
      </c>
      <c r="Q198" s="122" t="b">
        <f t="shared" si="34"/>
        <v>1</v>
      </c>
      <c r="R198" s="122" t="b">
        <f t="shared" si="34"/>
        <v>1</v>
      </c>
      <c r="S198" s="122" t="b">
        <f t="shared" si="34"/>
        <v>1</v>
      </c>
      <c r="T198" s="122" t="b">
        <f t="shared" si="34"/>
        <v>1</v>
      </c>
      <c r="U198" s="122" t="b">
        <f t="shared" si="34"/>
        <v>1</v>
      </c>
    </row>
    <row r="199" spans="2:21" s="123" customFormat="1" ht="20.100000000000001" customHeight="1" thickBot="1" x14ac:dyDescent="0.6">
      <c r="B199" s="119" t="s">
        <v>209</v>
      </c>
      <c r="D199" s="124" t="s">
        <v>208</v>
      </c>
      <c r="E199" s="125"/>
      <c r="F199" s="125"/>
      <c r="G199" s="125"/>
      <c r="H199" s="125"/>
      <c r="I199" s="125">
        <f>IF(I198=TRUE,I197,"ERROR")</f>
        <v>15500.13</v>
      </c>
      <c r="J199" s="125">
        <f t="shared" ref="J199:S199" si="35">IF(J198=TRUE,J197,"ERROR")</f>
        <v>19567.560000000001</v>
      </c>
      <c r="K199" s="125">
        <f t="shared" si="35"/>
        <v>21472.86</v>
      </c>
      <c r="L199" s="125">
        <f t="shared" si="35"/>
        <v>4750.24</v>
      </c>
      <c r="M199" s="125">
        <f t="shared" si="35"/>
        <v>13567.99</v>
      </c>
      <c r="N199" s="125">
        <f t="shared" si="35"/>
        <v>18662.57</v>
      </c>
      <c r="O199" s="125">
        <f t="shared" si="35"/>
        <v>36491.43</v>
      </c>
      <c r="P199" s="125">
        <f t="shared" si="35"/>
        <v>49605.02</v>
      </c>
      <c r="Q199" s="125">
        <f t="shared" si="35"/>
        <v>60714.92</v>
      </c>
      <c r="R199" s="125">
        <f t="shared" si="35"/>
        <v>48824.33</v>
      </c>
      <c r="S199" s="125">
        <f t="shared" si="35"/>
        <v>44600.08</v>
      </c>
      <c r="T199" s="125">
        <f>IF(T198=TRUE,T197,"ERROR")</f>
        <v>28168.55</v>
      </c>
      <c r="U199" s="125">
        <f>IF(U198=TRUE,U197,"ERROR")</f>
        <v>361925.68</v>
      </c>
    </row>
    <row r="200" spans="2:21" x14ac:dyDescent="0.55000000000000004">
      <c r="B200" s="94" t="str">
        <f>B193</f>
        <v>#showrow</v>
      </c>
    </row>
    <row r="201" spans="2:21" ht="17.100000000000001" thickBot="1" x14ac:dyDescent="0.6">
      <c r="B201" s="94" t="str">
        <f>IF(COUNTBLANK(B202:B204)&gt;0,"#showrow","#hiderow")</f>
        <v>#showrow</v>
      </c>
      <c r="D201" s="96" t="str">
        <f>GroupISDet14</f>
        <v>Non-Operating Income</v>
      </c>
      <c r="E201" s="96"/>
      <c r="F201" s="96"/>
      <c r="G201" s="96"/>
      <c r="H201" s="96"/>
      <c r="I201" s="96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</row>
    <row r="202" spans="2:21" hidden="1" x14ac:dyDescent="0.55000000000000004">
      <c r="B202" s="94" t="s">
        <v>76</v>
      </c>
      <c r="E202" s="98" t="s">
        <v>87</v>
      </c>
      <c r="F202" s="98" t="s">
        <v>88</v>
      </c>
      <c r="G202" s="98" t="s">
        <v>89</v>
      </c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8">
        <f>SUM(I202:T202)</f>
        <v>0</v>
      </c>
    </row>
    <row r="203" spans="2:21" ht="14.7" thickBot="1" x14ac:dyDescent="0.6">
      <c r="E203" s="98" t="s">
        <v>90</v>
      </c>
      <c r="F203" s="98" t="s">
        <v>91</v>
      </c>
      <c r="G203" s="98" t="s">
        <v>210</v>
      </c>
      <c r="H203" s="114"/>
      <c r="I203" s="114"/>
      <c r="J203" s="114">
        <v>68.209999999999994</v>
      </c>
      <c r="K203" s="114"/>
      <c r="L203" s="114"/>
      <c r="M203" s="114"/>
      <c r="N203" s="114">
        <v>57.76</v>
      </c>
      <c r="O203" s="114"/>
      <c r="P203" s="114">
        <v>134.84</v>
      </c>
      <c r="Q203" s="114"/>
      <c r="R203" s="114"/>
      <c r="S203" s="114">
        <v>233.39</v>
      </c>
      <c r="T203" s="114"/>
      <c r="U203" s="118">
        <f>SUM(I203:T203)</f>
        <v>494.2</v>
      </c>
    </row>
    <row r="204" spans="2:21" ht="14.7" hidden="1" thickBot="1" x14ac:dyDescent="0.6">
      <c r="B204" s="94" t="s">
        <v>76</v>
      </c>
    </row>
    <row r="205" spans="2:21" ht="14.7" thickBot="1" x14ac:dyDescent="0.6">
      <c r="B205" s="94" t="str">
        <f>B201</f>
        <v>#showrow</v>
      </c>
      <c r="D205" s="115" t="str">
        <f>"Total "&amp;D201</f>
        <v>Total Non-Operating Income</v>
      </c>
      <c r="E205" s="115"/>
      <c r="F205" s="115"/>
      <c r="G205" s="115"/>
      <c r="H205" s="116">
        <f>IF(Operator_GroupISDet14="+",1,-1)</f>
        <v>1</v>
      </c>
      <c r="I205" s="116">
        <f t="shared" ref="I205:U205" si="36">SUMIFS(I202:I204,$E202:$E204,"&lt;&gt;*[-]*",$F202:$F204,"&lt;&gt;*[-]*",$G202:$G204,"&lt;&gt;*[-]*")</f>
        <v>0</v>
      </c>
      <c r="J205" s="116">
        <f t="shared" si="36"/>
        <v>68.209999999999994</v>
      </c>
      <c r="K205" s="116">
        <f t="shared" si="36"/>
        <v>0</v>
      </c>
      <c r="L205" s="116">
        <f t="shared" si="36"/>
        <v>0</v>
      </c>
      <c r="M205" s="116">
        <f t="shared" si="36"/>
        <v>0</v>
      </c>
      <c r="N205" s="116">
        <f t="shared" si="36"/>
        <v>57.76</v>
      </c>
      <c r="O205" s="116">
        <f t="shared" si="36"/>
        <v>0</v>
      </c>
      <c r="P205" s="116">
        <f t="shared" si="36"/>
        <v>134.84</v>
      </c>
      <c r="Q205" s="116">
        <f t="shared" si="36"/>
        <v>0</v>
      </c>
      <c r="R205" s="116">
        <f t="shared" si="36"/>
        <v>0</v>
      </c>
      <c r="S205" s="116">
        <f t="shared" si="36"/>
        <v>233.39</v>
      </c>
      <c r="T205" s="116">
        <f t="shared" si="36"/>
        <v>0</v>
      </c>
      <c r="U205" s="117">
        <f t="shared" si="36"/>
        <v>494.2</v>
      </c>
    </row>
    <row r="206" spans="2:21" x14ac:dyDescent="0.55000000000000004">
      <c r="B206" s="94" t="str">
        <f>B205</f>
        <v>#showrow</v>
      </c>
    </row>
    <row r="207" spans="2:21" ht="17.100000000000001" thickBot="1" x14ac:dyDescent="0.6">
      <c r="B207" s="94" t="str">
        <f>IF(COUNTBLANK(B208:B212)&gt;0,"#showrow","#hiderow")</f>
        <v>#showrow</v>
      </c>
      <c r="D207" s="96" t="str">
        <f>GroupISDet15</f>
        <v>Non-Operating Expense</v>
      </c>
      <c r="E207" s="96"/>
      <c r="F207" s="96"/>
      <c r="G207" s="96"/>
      <c r="H207" s="96"/>
      <c r="I207" s="96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</row>
    <row r="208" spans="2:21" hidden="1" x14ac:dyDescent="0.55000000000000004">
      <c r="B208" s="94" t="s">
        <v>76</v>
      </c>
      <c r="E208" s="98" t="s">
        <v>87</v>
      </c>
      <c r="F208" s="98" t="s">
        <v>88</v>
      </c>
      <c r="G208" s="98" t="s">
        <v>89</v>
      </c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8">
        <f>SUM(I208:T208)</f>
        <v>0</v>
      </c>
    </row>
    <row r="209" spans="2:21" x14ac:dyDescent="0.55000000000000004">
      <c r="E209" s="98" t="s">
        <v>90</v>
      </c>
      <c r="F209" s="98" t="s">
        <v>91</v>
      </c>
      <c r="G209" s="98" t="s">
        <v>211</v>
      </c>
      <c r="H209" s="114"/>
      <c r="I209" s="114">
        <v>266.35000000000002</v>
      </c>
      <c r="J209" s="114">
        <v>266.35000000000002</v>
      </c>
      <c r="K209" s="114">
        <v>266.35000000000002</v>
      </c>
      <c r="L209" s="114">
        <v>266.35000000000002</v>
      </c>
      <c r="M209" s="114">
        <v>284.06</v>
      </c>
      <c r="N209" s="114">
        <v>329.6</v>
      </c>
      <c r="O209" s="114">
        <v>329.6</v>
      </c>
      <c r="P209" s="114">
        <v>361.45</v>
      </c>
      <c r="Q209" s="114">
        <v>328.75</v>
      </c>
      <c r="R209" s="114">
        <v>328.75</v>
      </c>
      <c r="S209" s="114">
        <v>328.75</v>
      </c>
      <c r="T209" s="114">
        <v>328.75</v>
      </c>
      <c r="U209" s="118">
        <f t="shared" ref="U209:U211" si="37">SUM(I209:T209)</f>
        <v>3685.1099999999997</v>
      </c>
    </row>
    <row r="210" spans="2:21" x14ac:dyDescent="0.55000000000000004">
      <c r="E210" s="98" t="s">
        <v>90</v>
      </c>
      <c r="F210" s="98" t="s">
        <v>91</v>
      </c>
      <c r="G210" s="98" t="s">
        <v>212</v>
      </c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>
        <v>30000</v>
      </c>
      <c r="T210" s="114">
        <v>30000</v>
      </c>
      <c r="U210" s="118">
        <f t="shared" si="37"/>
        <v>60000</v>
      </c>
    </row>
    <row r="211" spans="2:21" ht="14.7" thickBot="1" x14ac:dyDescent="0.6">
      <c r="E211" s="98" t="s">
        <v>90</v>
      </c>
      <c r="F211" s="98" t="s">
        <v>91</v>
      </c>
      <c r="G211" s="98" t="s">
        <v>213</v>
      </c>
      <c r="H211" s="114"/>
      <c r="I211" s="114">
        <v>840.74</v>
      </c>
      <c r="J211" s="114">
        <v>1100.0999999999999</v>
      </c>
      <c r="K211" s="114">
        <v>1006.79</v>
      </c>
      <c r="L211" s="114">
        <v>946.8</v>
      </c>
      <c r="M211" s="114">
        <v>930.97</v>
      </c>
      <c r="N211" s="114">
        <v>502.15</v>
      </c>
      <c r="O211" s="114">
        <v>868.77</v>
      </c>
      <c r="P211" s="114">
        <v>591.19000000000005</v>
      </c>
      <c r="Q211" s="114">
        <v>360.66</v>
      </c>
      <c r="R211" s="114">
        <v>332.13</v>
      </c>
      <c r="S211" s="114">
        <v>301.01</v>
      </c>
      <c r="T211" s="114">
        <v>280.45</v>
      </c>
      <c r="U211" s="118">
        <f t="shared" si="37"/>
        <v>8061.76</v>
      </c>
    </row>
    <row r="212" spans="2:21" ht="14.7" hidden="1" thickBot="1" x14ac:dyDescent="0.6">
      <c r="B212" s="94" t="s">
        <v>76</v>
      </c>
    </row>
    <row r="213" spans="2:21" ht="14.7" thickBot="1" x14ac:dyDescent="0.6">
      <c r="B213" s="94" t="str">
        <f>B207</f>
        <v>#showrow</v>
      </c>
      <c r="D213" s="115" t="str">
        <f>"Total "&amp;D207</f>
        <v>Total Non-Operating Expense</v>
      </c>
      <c r="E213" s="115"/>
      <c r="F213" s="115"/>
      <c r="G213" s="115"/>
      <c r="H213" s="116">
        <f>IF(Operator_GroupISDet15="+",1,-1)</f>
        <v>-1</v>
      </c>
      <c r="I213" s="116">
        <f t="shared" ref="I213:U213" si="38">SUMIFS(I208:I212,$E208:$E212,"&lt;&gt;*[-]*",$F208:$F212,"&lt;&gt;*[-]*",$G208:$G212,"&lt;&gt;*[-]*")</f>
        <v>1107.0900000000001</v>
      </c>
      <c r="J213" s="116">
        <f t="shared" si="38"/>
        <v>1366.4499999999998</v>
      </c>
      <c r="K213" s="116">
        <f t="shared" si="38"/>
        <v>1273.1399999999999</v>
      </c>
      <c r="L213" s="116">
        <f t="shared" si="38"/>
        <v>1213.1500000000001</v>
      </c>
      <c r="M213" s="116">
        <f t="shared" si="38"/>
        <v>1215.03</v>
      </c>
      <c r="N213" s="116">
        <f t="shared" si="38"/>
        <v>831.75</v>
      </c>
      <c r="O213" s="116">
        <f t="shared" si="38"/>
        <v>1198.3699999999999</v>
      </c>
      <c r="P213" s="116">
        <f t="shared" si="38"/>
        <v>952.6400000000001</v>
      </c>
      <c r="Q213" s="116">
        <f t="shared" si="38"/>
        <v>689.41000000000008</v>
      </c>
      <c r="R213" s="116">
        <f t="shared" si="38"/>
        <v>660.88</v>
      </c>
      <c r="S213" s="116">
        <f t="shared" si="38"/>
        <v>30629.759999999998</v>
      </c>
      <c r="T213" s="116">
        <f t="shared" si="38"/>
        <v>30609.200000000001</v>
      </c>
      <c r="U213" s="117">
        <f t="shared" si="38"/>
        <v>71746.87</v>
      </c>
    </row>
    <row r="214" spans="2:21" x14ac:dyDescent="0.55000000000000004">
      <c r="B214" s="94" t="str">
        <f>B213</f>
        <v>#showrow</v>
      </c>
    </row>
    <row r="215" spans="2:21" ht="17.100000000000001" hidden="1" thickBot="1" x14ac:dyDescent="0.6">
      <c r="B215" s="94" t="str">
        <f>IF(COUNTBLANK(B216:B217)&gt;0,"#showrow","#hiderow")</f>
        <v>#hiderow</v>
      </c>
      <c r="D215" s="96" t="str">
        <f>GroupISDet16</f>
        <v>Income Tax Expense/Benefit</v>
      </c>
      <c r="E215" s="96"/>
      <c r="F215" s="96"/>
      <c r="G215" s="96"/>
      <c r="H215" s="96"/>
      <c r="I215" s="96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</row>
    <row r="216" spans="2:21" hidden="1" x14ac:dyDescent="0.55000000000000004">
      <c r="B216" s="94" t="s">
        <v>76</v>
      </c>
      <c r="E216" s="98" t="s">
        <v>87</v>
      </c>
      <c r="F216" s="98" t="s">
        <v>88</v>
      </c>
      <c r="G216" s="98" t="s">
        <v>89</v>
      </c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8">
        <f>SUM(I216:T216)</f>
        <v>0</v>
      </c>
    </row>
    <row r="217" spans="2:21" hidden="1" x14ac:dyDescent="0.55000000000000004">
      <c r="B217" s="94" t="s">
        <v>76</v>
      </c>
    </row>
    <row r="218" spans="2:21" ht="14.7" hidden="1" thickBot="1" x14ac:dyDescent="0.6">
      <c r="B218" s="94" t="str">
        <f>B215</f>
        <v>#hiderow</v>
      </c>
      <c r="D218" s="115" t="str">
        <f>"Total "&amp;D215</f>
        <v>Total Income Tax Expense/Benefit</v>
      </c>
      <c r="E218" s="115"/>
      <c r="F218" s="115"/>
      <c r="G218" s="115"/>
      <c r="H218" s="116">
        <f>IF(Operator_GroupISDet16="+",1,-1)</f>
        <v>-1</v>
      </c>
      <c r="I218" s="116">
        <f t="shared" ref="I218:U218" si="39">SUMIFS(I216:I217,$E216:$E217,"&lt;&gt;*[-]*",$F216:$F217,"&lt;&gt;*[-]*",$G216:$G217,"&lt;&gt;*[-]*")</f>
        <v>0</v>
      </c>
      <c r="J218" s="116">
        <f t="shared" si="39"/>
        <v>0</v>
      </c>
      <c r="K218" s="116">
        <f t="shared" si="39"/>
        <v>0</v>
      </c>
      <c r="L218" s="116">
        <f t="shared" si="39"/>
        <v>0</v>
      </c>
      <c r="M218" s="116">
        <f t="shared" si="39"/>
        <v>0</v>
      </c>
      <c r="N218" s="116">
        <f t="shared" si="39"/>
        <v>0</v>
      </c>
      <c r="O218" s="116">
        <f t="shared" si="39"/>
        <v>0</v>
      </c>
      <c r="P218" s="116">
        <f t="shared" si="39"/>
        <v>0</v>
      </c>
      <c r="Q218" s="116">
        <f t="shared" si="39"/>
        <v>0</v>
      </c>
      <c r="R218" s="116">
        <f t="shared" si="39"/>
        <v>0</v>
      </c>
      <c r="S218" s="116">
        <f t="shared" si="39"/>
        <v>0</v>
      </c>
      <c r="T218" s="116">
        <f t="shared" si="39"/>
        <v>0</v>
      </c>
      <c r="U218" s="117">
        <f t="shared" si="39"/>
        <v>0</v>
      </c>
    </row>
    <row r="219" spans="2:21" hidden="1" x14ac:dyDescent="0.55000000000000004">
      <c r="B219" s="94" t="str">
        <f>B218</f>
        <v>#hiderow</v>
      </c>
    </row>
    <row r="220" spans="2:21" s="119" customFormat="1" ht="20.100000000000001" customHeight="1" x14ac:dyDescent="0.55000000000000004">
      <c r="B220" s="94" t="str">
        <f>IF(COUNTBLANK(B184:B219)&gt;0,"#showrow","#hiderow")</f>
        <v>#showrow</v>
      </c>
      <c r="D220" s="120" t="s">
        <v>214</v>
      </c>
      <c r="E220" s="120"/>
      <c r="F220" s="120"/>
      <c r="G220" s="120"/>
      <c r="H220" s="120"/>
      <c r="I220" s="121">
        <f t="shared" ref="I220:U220" si="40">SUMPRODUCT($H201:$H218,I201:I218)</f>
        <v>-1107.0900000000001</v>
      </c>
      <c r="J220" s="121">
        <f t="shared" si="40"/>
        <v>-1298.2399999999998</v>
      </c>
      <c r="K220" s="121">
        <f t="shared" si="40"/>
        <v>-1273.1399999999999</v>
      </c>
      <c r="L220" s="121">
        <f t="shared" si="40"/>
        <v>-1213.1500000000001</v>
      </c>
      <c r="M220" s="121">
        <f t="shared" si="40"/>
        <v>-1215.03</v>
      </c>
      <c r="N220" s="121">
        <f t="shared" si="40"/>
        <v>-773.99</v>
      </c>
      <c r="O220" s="121">
        <f t="shared" si="40"/>
        <v>-1198.3699999999999</v>
      </c>
      <c r="P220" s="121">
        <f t="shared" si="40"/>
        <v>-817.80000000000007</v>
      </c>
      <c r="Q220" s="121">
        <f t="shared" si="40"/>
        <v>-689.41000000000008</v>
      </c>
      <c r="R220" s="121">
        <f t="shared" si="40"/>
        <v>-660.88</v>
      </c>
      <c r="S220" s="121">
        <f t="shared" si="40"/>
        <v>-30396.37</v>
      </c>
      <c r="T220" s="121">
        <f t="shared" si="40"/>
        <v>-30609.200000000001</v>
      </c>
      <c r="U220" s="121">
        <f t="shared" si="40"/>
        <v>-71252.67</v>
      </c>
    </row>
    <row r="221" spans="2:21" ht="14.7" thickBot="1" x14ac:dyDescent="0.6">
      <c r="B221" s="94" t="str">
        <f>B220</f>
        <v>#showrow</v>
      </c>
    </row>
    <row r="222" spans="2:21" s="123" customFormat="1" ht="20.100000000000001" customHeight="1" thickBot="1" x14ac:dyDescent="0.6">
      <c r="B222" s="119" t="str">
        <f>IF(COUNTIF(B12:B221,"#showrow")&gt;0,"#showrow","#hiderow")</f>
        <v>#showrow</v>
      </c>
      <c r="D222" s="124" t="str">
        <f>"Total "&amp;GroupISDetTotal</f>
        <v>Total Net Income</v>
      </c>
      <c r="E222" s="125"/>
      <c r="F222" s="125"/>
      <c r="G222" s="125"/>
      <c r="H222" s="125"/>
      <c r="I222" s="125">
        <f t="shared" ref="I222:U222" si="41">SUMPRODUCT($H$12:$H$221,I$12:I$221)</f>
        <v>14393.039999999999</v>
      </c>
      <c r="J222" s="125">
        <f t="shared" si="41"/>
        <v>18269.319999999967</v>
      </c>
      <c r="K222" s="125">
        <f t="shared" si="41"/>
        <v>20199.720000000016</v>
      </c>
      <c r="L222" s="125">
        <f t="shared" si="41"/>
        <v>3537.0900000000397</v>
      </c>
      <c r="M222" s="125">
        <f t="shared" si="41"/>
        <v>12352.96</v>
      </c>
      <c r="N222" s="125">
        <f t="shared" si="41"/>
        <v>17888.580000000034</v>
      </c>
      <c r="O222" s="125">
        <f t="shared" si="41"/>
        <v>35293.060000000063</v>
      </c>
      <c r="P222" s="125">
        <f t="shared" si="41"/>
        <v>48787.21999999995</v>
      </c>
      <c r="Q222" s="125">
        <f t="shared" si="41"/>
        <v>60025.509999999973</v>
      </c>
      <c r="R222" s="125">
        <f t="shared" si="41"/>
        <v>48163.449999999975</v>
      </c>
      <c r="S222" s="125">
        <f t="shared" si="41"/>
        <v>14203.710000000046</v>
      </c>
      <c r="T222" s="125">
        <f t="shared" si="41"/>
        <v>-2440.6500000000415</v>
      </c>
      <c r="U222" s="125">
        <f t="shared" si="41"/>
        <v>290673.01000000123</v>
      </c>
    </row>
    <row r="223" spans="2:21" x14ac:dyDescent="0.55000000000000004">
      <c r="B223" s="94" t="str">
        <f>B222</f>
        <v>#showrow</v>
      </c>
      <c r="C223" s="126"/>
      <c r="D223" s="127" t="str">
        <f>"Cumulated "&amp;GroupTotal</f>
        <v>Cumulated Net Income</v>
      </c>
      <c r="E223" s="128"/>
      <c r="F223" s="128"/>
      <c r="G223" s="128"/>
      <c r="H223" s="129"/>
      <c r="I223" s="129">
        <f>I222</f>
        <v>14393.039999999999</v>
      </c>
      <c r="J223" s="129">
        <f>I223+J222</f>
        <v>32662.359999999964</v>
      </c>
      <c r="K223" s="129">
        <f t="shared" ref="K223:P223" si="42">J223+K222</f>
        <v>52862.07999999998</v>
      </c>
      <c r="L223" s="129">
        <f t="shared" si="42"/>
        <v>56399.17000000002</v>
      </c>
      <c r="M223" s="129">
        <f t="shared" si="42"/>
        <v>68752.130000000019</v>
      </c>
      <c r="N223" s="129">
        <f t="shared" si="42"/>
        <v>86640.71000000005</v>
      </c>
      <c r="O223" s="129">
        <f t="shared" si="42"/>
        <v>121933.77000000011</v>
      </c>
      <c r="P223" s="129">
        <f t="shared" si="42"/>
        <v>170720.99000000005</v>
      </c>
      <c r="Q223" s="129">
        <f>P223+Q222</f>
        <v>230746.50000000003</v>
      </c>
      <c r="R223" s="129">
        <f t="shared" ref="R223:T223" si="43">Q223+R222</f>
        <v>278909.95</v>
      </c>
      <c r="S223" s="129">
        <f t="shared" si="43"/>
        <v>293113.66000000003</v>
      </c>
      <c r="T223" s="129">
        <f t="shared" si="43"/>
        <v>290673.01</v>
      </c>
      <c r="U223" s="130">
        <f>T223</f>
        <v>290673.01</v>
      </c>
    </row>
    <row r="224" spans="2:21" hidden="1" x14ac:dyDescent="0.55000000000000004">
      <c r="B224" s="94" t="s">
        <v>76</v>
      </c>
    </row>
    <row r="225" spans="2:21" hidden="1" x14ac:dyDescent="0.55000000000000004">
      <c r="B225" s="94" t="s">
        <v>76</v>
      </c>
    </row>
    <row r="226" spans="2:21" ht="17.100000000000001" hidden="1" thickBot="1" x14ac:dyDescent="0.6">
      <c r="B226" s="94" t="s">
        <v>76</v>
      </c>
      <c r="E226" s="96" t="str">
        <f>$E$4</f>
        <v>103 (Avista Sun City West)</v>
      </c>
      <c r="F226" s="96" t="str">
        <f>$F$4</f>
        <v>All Departments</v>
      </c>
      <c r="G226" s="96" t="str">
        <f>GroupTotal</f>
        <v>Net Income</v>
      </c>
      <c r="H226" s="97"/>
      <c r="I226" s="131">
        <v>14393.04</v>
      </c>
      <c r="J226" s="131">
        <v>18269.32</v>
      </c>
      <c r="K226" s="131">
        <v>20199.72</v>
      </c>
      <c r="L226" s="131">
        <v>3537.09</v>
      </c>
      <c r="M226" s="131">
        <v>12352.96</v>
      </c>
      <c r="N226" s="131">
        <v>17888.580000000002</v>
      </c>
      <c r="O226" s="131">
        <v>35293.06</v>
      </c>
      <c r="P226" s="131">
        <v>48787.22</v>
      </c>
      <c r="Q226" s="131">
        <v>60025.51</v>
      </c>
      <c r="R226" s="131">
        <v>48163.45</v>
      </c>
      <c r="S226" s="131">
        <v>14203.71</v>
      </c>
      <c r="T226" s="131">
        <v>-2440.65</v>
      </c>
      <c r="U226" s="132">
        <f>SUM(I226:T226)</f>
        <v>290673.01</v>
      </c>
    </row>
    <row r="227" spans="2:21" hidden="1" x14ac:dyDescent="0.55000000000000004">
      <c r="B227" s="94" t="s">
        <v>76</v>
      </c>
      <c r="I227" s="133">
        <f t="shared" ref="I227:S227" si="44">_xlfn.IFNA(ROUND(I226-I222,0),0)</f>
        <v>0</v>
      </c>
      <c r="J227" s="133">
        <f t="shared" si="44"/>
        <v>0</v>
      </c>
      <c r="K227" s="133">
        <f t="shared" si="44"/>
        <v>0</v>
      </c>
      <c r="L227" s="133">
        <f t="shared" si="44"/>
        <v>0</v>
      </c>
      <c r="M227" s="133">
        <f t="shared" si="44"/>
        <v>0</v>
      </c>
      <c r="N227" s="133">
        <f t="shared" si="44"/>
        <v>0</v>
      </c>
      <c r="O227" s="133">
        <f t="shared" si="44"/>
        <v>0</v>
      </c>
      <c r="P227" s="133">
        <f t="shared" si="44"/>
        <v>0</v>
      </c>
      <c r="Q227" s="133">
        <f t="shared" si="44"/>
        <v>0</v>
      </c>
      <c r="R227" s="133">
        <f t="shared" si="44"/>
        <v>0</v>
      </c>
      <c r="S227" s="133">
        <f t="shared" si="44"/>
        <v>0</v>
      </c>
      <c r="T227" s="133">
        <f>_xlfn.IFNA(ROUND(T226-T222,0),0)</f>
        <v>0</v>
      </c>
      <c r="U227" s="133">
        <f>_xlfn.IFNA(ROUND(U226-U222,0),0)</f>
        <v>0</v>
      </c>
    </row>
    <row r="230" spans="2:21" x14ac:dyDescent="0.55000000000000004">
      <c r="I230" s="94">
        <f>I195-I188</f>
        <v>148348.78999999998</v>
      </c>
      <c r="J230" s="94">
        <f>J195-J188</f>
        <v>152702.67000000001</v>
      </c>
      <c r="K230" s="94">
        <f t="shared" ref="K230:T230" si="45">K195-K188</f>
        <v>127435.16</v>
      </c>
      <c r="L230" s="94">
        <f t="shared" si="45"/>
        <v>144471.99000000002</v>
      </c>
      <c r="M230" s="94">
        <f t="shared" si="45"/>
        <v>138545.81</v>
      </c>
      <c r="N230" s="94">
        <f t="shared" si="45"/>
        <v>148640.08999999997</v>
      </c>
      <c r="O230" s="94">
        <f t="shared" si="45"/>
        <v>136993.43999999994</v>
      </c>
      <c r="P230" s="94">
        <f t="shared" si="45"/>
        <v>143356.36000000004</v>
      </c>
      <c r="Q230" s="94">
        <f t="shared" si="45"/>
        <v>150440.35000000003</v>
      </c>
      <c r="R230" s="94">
        <f t="shared" si="45"/>
        <v>159685.01</v>
      </c>
      <c r="S230" s="94">
        <f t="shared" si="45"/>
        <v>161458.05000000002</v>
      </c>
      <c r="T230" s="94">
        <f t="shared" si="45"/>
        <v>167071.25</v>
      </c>
    </row>
    <row r="232" spans="2:21" x14ac:dyDescent="0.55000000000000004">
      <c r="I232" s="94">
        <v>148349</v>
      </c>
      <c r="J232" s="94">
        <v>152701</v>
      </c>
      <c r="K232" s="94">
        <v>127440</v>
      </c>
      <c r="L232" s="94">
        <v>144470</v>
      </c>
      <c r="M232" s="94">
        <v>138547</v>
      </c>
      <c r="N232" s="94">
        <v>148643</v>
      </c>
      <c r="O232" s="94">
        <v>136994</v>
      </c>
      <c r="P232" s="94">
        <v>143355</v>
      </c>
      <c r="Q232" s="94">
        <v>150445</v>
      </c>
      <c r="R232" s="94">
        <v>159682</v>
      </c>
      <c r="S232" s="94">
        <v>155874</v>
      </c>
      <c r="T232" s="94">
        <v>167071</v>
      </c>
    </row>
    <row r="234" spans="2:21" x14ac:dyDescent="0.55000000000000004">
      <c r="I234" s="94">
        <f>I230-I232</f>
        <v>-0.21000000002095476</v>
      </c>
      <c r="J234" s="94">
        <f t="shared" ref="J234:T234" si="46">J230-J232</f>
        <v>1.6700000000128057</v>
      </c>
      <c r="K234" s="94">
        <f t="shared" si="46"/>
        <v>-4.8399999999965075</v>
      </c>
      <c r="L234" s="94">
        <f t="shared" si="46"/>
        <v>1.9900000000197906</v>
      </c>
      <c r="M234" s="94">
        <f t="shared" si="46"/>
        <v>-1.1900000000023283</v>
      </c>
      <c r="N234" s="94">
        <f t="shared" si="46"/>
        <v>-2.9100000000325963</v>
      </c>
      <c r="O234" s="94">
        <f t="shared" si="46"/>
        <v>-0.56000000005587935</v>
      </c>
      <c r="P234" s="94">
        <f t="shared" si="46"/>
        <v>1.3600000000442378</v>
      </c>
      <c r="Q234" s="94">
        <f t="shared" si="46"/>
        <v>-4.6499999999650754</v>
      </c>
      <c r="R234" s="94">
        <f t="shared" si="46"/>
        <v>3.0100000000093132</v>
      </c>
      <c r="S234" s="182">
        <f t="shared" si="46"/>
        <v>5584.0500000000175</v>
      </c>
      <c r="T234" s="94">
        <f t="shared" si="46"/>
        <v>0.25</v>
      </c>
    </row>
  </sheetData>
  <conditionalFormatting sqref="U198">
    <cfRule type="cellIs" dxfId="7" priority="1" operator="equal">
      <formula>FALSE</formula>
    </cfRule>
    <cfRule type="cellIs" dxfId="6" priority="2" operator="equal">
      <formula>TRUE</formula>
    </cfRule>
  </conditionalFormatting>
  <conditionalFormatting sqref="I198:U198">
    <cfRule type="cellIs" dxfId="5" priority="3" operator="equal">
      <formula>FALSE</formula>
    </cfRule>
    <cfRule type="cellIs" dxfId="4" priority="4" operator="equal">
      <formula>TRUE</formula>
    </cfRule>
  </conditionalFormatting>
  <dataValidations count="1">
    <dataValidation type="list" allowBlank="1" showInputMessage="1" showErrorMessage="1" sqref="E5:F5" xr:uid="{00000000-0002-0000-0400-000000000000}">
      <formula1>"TRUE,FALSE"</formula1>
    </dataValidation>
  </dataValidations>
  <pageMargins left="0.7" right="0.7" top="0.75" bottom="0.75" header="0.1" footer="0.3"/>
  <pageSetup scale="45" orientation="portrait" r:id="rId1"/>
  <headerFooter>
    <oddHeader>&amp;L&amp;"Arial,Bold"&amp;8 11:00 AM
&amp;"Arial,Bold"&amp;8 08/01/18
&amp;"Arial,Bold"&amp;8 Accrual Basis&amp;C&amp;"Arial,Bold"&amp;12 Avista SCW, LLC
&amp;"Arial,Bold"&amp;14 Profit &amp;&amp; Loss
&amp;"Arial,Bold"&amp;10 October 2017 through June 2018</oddHeader>
    <oddFooter>&amp;R&amp;"Arial,Bold"&amp;8 Page &amp;P of &amp;N</oddFooter>
  </headerFooter>
  <customProperties>
    <customPr name="EpmWorksheetKeyString_GUID" r:id="rId2"/>
    <customPr name="FPMExcelClientCellBasedFunctionStatus" r:id="rId3"/>
    <customPr name="FPMExcelClientRefreshTime" r:id="rId4"/>
  </customProperties>
  <drawing r:id="rId5"/>
  <legacyDrawing r:id="rId6"/>
  <controls>
    <mc:AlternateContent xmlns:mc="http://schemas.openxmlformats.org/markup-compatibility/2006">
      <mc:Choice Requires="x14">
        <control shapeId="9218" r:id="rId7" name="HEADER">
          <controlPr defaultSize="0" autoLine="0" r:id="rId8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2</xdr:col>
                <xdr:colOff>365760</xdr:colOff>
                <xdr:row>6</xdr:row>
                <xdr:rowOff>228600</xdr:rowOff>
              </to>
            </anchor>
          </controlPr>
        </control>
      </mc:Choice>
      <mc:Fallback>
        <control shapeId="9218" r:id="rId7" name="HEADER"/>
      </mc:Fallback>
    </mc:AlternateContent>
    <mc:AlternateContent xmlns:mc="http://schemas.openxmlformats.org/markup-compatibility/2006">
      <mc:Choice Requires="x14">
        <control shapeId="9217" r:id="rId9" name="FILTER">
          <controlPr defaultSize="0" autoLine="0" r:id="rId10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2</xdr:col>
                <xdr:colOff>365760</xdr:colOff>
                <xdr:row>6</xdr:row>
                <xdr:rowOff>228600</xdr:rowOff>
              </to>
            </anchor>
          </controlPr>
        </control>
      </mc:Choice>
      <mc:Fallback>
        <control shapeId="9217" r:id="rId9" name="FILTER"/>
      </mc:Fallback>
    </mc:AlternateContent>
    <mc:AlternateContent xmlns:mc="http://schemas.openxmlformats.org/markup-compatibility/2006">
      <mc:Choice Requires="x14">
        <control shapeId="9219" r:id="rId11" name="FPMExcelClientSheetOptionstb1">
          <controlPr defaultSize="0" autoLine="0" autoPict="0" r:id="rId12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1844040</xdr:colOff>
                <xdr:row>0</xdr:row>
                <xdr:rowOff>0</xdr:rowOff>
              </to>
            </anchor>
          </controlPr>
        </control>
      </mc:Choice>
      <mc:Fallback>
        <control shapeId="9219" r:id="rId11" name="FPMExcelClientSheetOptionstb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24"/>
  <sheetViews>
    <sheetView topLeftCell="B7" zoomScale="90" zoomScaleNormal="90" workbookViewId="0">
      <selection activeCell="B7" sqref="B7"/>
    </sheetView>
  </sheetViews>
  <sheetFormatPr defaultColWidth="11.68359375" defaultRowHeight="14.4" x14ac:dyDescent="0.55000000000000004"/>
  <cols>
    <col min="1" max="1" width="10.68359375" style="134" hidden="1" customWidth="1"/>
    <col min="2" max="2" width="1.68359375" style="161" customWidth="1"/>
    <col min="3" max="3" width="3.68359375" style="134" customWidth="1"/>
    <col min="4" max="4" width="23.15625" style="134" hidden="1" customWidth="1"/>
    <col min="5" max="5" width="22.41796875" style="134" hidden="1" customWidth="1"/>
    <col min="6" max="6" width="37.578125" style="134" customWidth="1"/>
    <col min="7" max="7" width="3.68359375" style="134" hidden="1" customWidth="1"/>
    <col min="8" max="8" width="4.68359375" style="134" customWidth="1"/>
    <col min="9" max="20" width="12.68359375" style="134" customWidth="1"/>
    <col min="21" max="21" width="11.68359375" style="134" hidden="1" customWidth="1"/>
    <col min="22" max="16384" width="11.68359375" style="134"/>
  </cols>
  <sheetData>
    <row r="1" spans="1:21" ht="15" hidden="1" customHeight="1" x14ac:dyDescent="0.55000000000000004">
      <c r="A1" s="134" t="s">
        <v>75</v>
      </c>
      <c r="B1" s="134"/>
      <c r="C1" s="134" t="s">
        <v>76</v>
      </c>
      <c r="D1" s="134" t="s">
        <v>75</v>
      </c>
      <c r="E1" s="134" t="s">
        <v>75</v>
      </c>
      <c r="G1" s="134" t="s">
        <v>75</v>
      </c>
      <c r="H1" s="134" t="s">
        <v>215</v>
      </c>
      <c r="I1" s="134" t="s">
        <v>215</v>
      </c>
      <c r="J1" s="134" t="s">
        <v>215</v>
      </c>
      <c r="K1" s="134" t="s">
        <v>215</v>
      </c>
      <c r="L1" s="134" t="s">
        <v>215</v>
      </c>
      <c r="M1" s="134" t="s">
        <v>215</v>
      </c>
      <c r="N1" s="134" t="s">
        <v>215</v>
      </c>
      <c r="O1" s="134" t="s">
        <v>215</v>
      </c>
      <c r="P1" s="134" t="s">
        <v>215</v>
      </c>
      <c r="Q1" s="134" t="s">
        <v>215</v>
      </c>
      <c r="R1" s="134" t="s">
        <v>215</v>
      </c>
      <c r="S1" s="134" t="s">
        <v>215</v>
      </c>
      <c r="T1" s="134" t="s">
        <v>215</v>
      </c>
      <c r="U1" s="134" t="s">
        <v>75</v>
      </c>
    </row>
    <row r="2" spans="1:21" ht="15" hidden="1" customHeight="1" x14ac:dyDescent="0.55000000000000004">
      <c r="A2" s="134" t="s">
        <v>76</v>
      </c>
      <c r="B2" s="135" t="s">
        <v>216</v>
      </c>
      <c r="D2" s="136" t="s">
        <v>78</v>
      </c>
      <c r="E2" s="137"/>
      <c r="I2" s="134" t="s">
        <v>79</v>
      </c>
    </row>
    <row r="3" spans="1:21" ht="15" hidden="1" customHeight="1" x14ac:dyDescent="0.55000000000000004">
      <c r="A3" s="134" t="s">
        <v>76</v>
      </c>
      <c r="B3" s="134"/>
      <c r="D3" s="138" t="s">
        <v>80</v>
      </c>
      <c r="E3" s="138" t="s">
        <v>81</v>
      </c>
      <c r="I3" s="139">
        <v>2021</v>
      </c>
      <c r="J3" s="139">
        <v>2021</v>
      </c>
      <c r="K3" s="139">
        <v>2021</v>
      </c>
      <c r="L3" s="139">
        <v>2021</v>
      </c>
      <c r="M3" s="139">
        <v>2021</v>
      </c>
      <c r="N3" s="139">
        <v>2021</v>
      </c>
      <c r="O3" s="139">
        <v>2022</v>
      </c>
      <c r="P3" s="139">
        <v>2022</v>
      </c>
      <c r="Q3" s="139">
        <v>2022</v>
      </c>
      <c r="R3" s="139">
        <v>2022</v>
      </c>
      <c r="S3" s="139">
        <v>2022</v>
      </c>
      <c r="T3" s="139">
        <v>2022</v>
      </c>
      <c r="U3" s="140"/>
    </row>
    <row r="4" spans="1:21" ht="15" hidden="1" customHeight="1" x14ac:dyDescent="0.55000000000000004">
      <c r="A4" s="134" t="s">
        <v>76</v>
      </c>
      <c r="B4" s="134"/>
      <c r="D4" s="139" t="s">
        <v>90</v>
      </c>
      <c r="E4" s="139" t="s">
        <v>91</v>
      </c>
      <c r="I4" s="139">
        <v>7</v>
      </c>
      <c r="J4" s="139">
        <v>8</v>
      </c>
      <c r="K4" s="139">
        <v>9</v>
      </c>
      <c r="L4" s="139">
        <v>10</v>
      </c>
      <c r="M4" s="139">
        <v>11</v>
      </c>
      <c r="N4" s="139">
        <v>12</v>
      </c>
      <c r="O4" s="139">
        <v>1</v>
      </c>
      <c r="P4" s="139">
        <v>2</v>
      </c>
      <c r="Q4" s="139">
        <v>3</v>
      </c>
      <c r="R4" s="139">
        <v>4</v>
      </c>
      <c r="S4" s="139">
        <v>5</v>
      </c>
      <c r="T4" s="139">
        <v>6</v>
      </c>
    </row>
    <row r="5" spans="1:21" ht="15" hidden="1" customHeight="1" thickBot="1" x14ac:dyDescent="0.6">
      <c r="A5" s="134" t="s">
        <v>76</v>
      </c>
      <c r="B5" s="134"/>
      <c r="D5" s="101" t="b">
        <v>0</v>
      </c>
      <c r="E5" s="101" t="b">
        <v>0</v>
      </c>
      <c r="I5" s="141" t="s">
        <v>82</v>
      </c>
      <c r="J5" s="141" t="s">
        <v>82</v>
      </c>
      <c r="K5" s="141" t="s">
        <v>82</v>
      </c>
      <c r="L5" s="141" t="s">
        <v>82</v>
      </c>
      <c r="M5" s="141" t="s">
        <v>82</v>
      </c>
      <c r="N5" s="141" t="s">
        <v>82</v>
      </c>
      <c r="O5" s="141" t="s">
        <v>82</v>
      </c>
      <c r="P5" s="141" t="s">
        <v>82</v>
      </c>
      <c r="Q5" s="141" t="s">
        <v>82</v>
      </c>
      <c r="R5" s="141" t="s">
        <v>82</v>
      </c>
      <c r="S5" s="141" t="s">
        <v>82</v>
      </c>
      <c r="T5" s="141" t="s">
        <v>82</v>
      </c>
    </row>
    <row r="6" spans="1:21" ht="15" hidden="1" customHeight="1" x14ac:dyDescent="0.55000000000000004">
      <c r="A6" s="134" t="s">
        <v>76</v>
      </c>
      <c r="B6" s="134"/>
    </row>
    <row r="7" spans="1:21" ht="30" customHeight="1" thickBot="1" x14ac:dyDescent="0.75">
      <c r="B7" s="134"/>
      <c r="C7" s="142" t="s">
        <v>222</v>
      </c>
      <c r="D7" s="142"/>
      <c r="E7" s="142"/>
      <c r="F7" s="142"/>
    </row>
    <row r="8" spans="1:21" ht="19.5" customHeight="1" x14ac:dyDescent="0.55000000000000004">
      <c r="B8" s="134"/>
      <c r="C8" s="143" t="s">
        <v>90</v>
      </c>
      <c r="E8" s="143"/>
      <c r="F8" s="143"/>
      <c r="I8" s="144" t="s">
        <v>84</v>
      </c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</row>
    <row r="9" spans="1:21" ht="15" customHeight="1" x14ac:dyDescent="0.55000000000000004">
      <c r="B9" s="134"/>
      <c r="C9" s="145"/>
      <c r="D9" s="145"/>
      <c r="E9" s="145"/>
      <c r="F9" s="145">
        <v>44727</v>
      </c>
      <c r="G9" s="146"/>
      <c r="H9" s="146"/>
      <c r="I9" s="147" t="s">
        <v>82</v>
      </c>
      <c r="J9" s="147" t="s">
        <v>77</v>
      </c>
      <c r="K9" s="147" t="s">
        <v>77</v>
      </c>
      <c r="L9" s="147" t="s">
        <v>77</v>
      </c>
      <c r="M9" s="147" t="s">
        <v>77</v>
      </c>
      <c r="N9" s="147" t="s">
        <v>77</v>
      </c>
      <c r="O9" s="147" t="s">
        <v>77</v>
      </c>
      <c r="P9" s="147" t="s">
        <v>77</v>
      </c>
      <c r="Q9" s="147" t="s">
        <v>77</v>
      </c>
      <c r="R9" s="147" t="s">
        <v>77</v>
      </c>
      <c r="S9" s="147" t="s">
        <v>77</v>
      </c>
      <c r="T9" s="147" t="s">
        <v>77</v>
      </c>
      <c r="U9" s="148" t="s">
        <v>85</v>
      </c>
    </row>
    <row r="10" spans="1:21" ht="15" customHeight="1" x14ac:dyDescent="0.55000000000000004">
      <c r="B10" s="134"/>
      <c r="C10" s="149"/>
      <c r="D10" s="149"/>
      <c r="E10" s="149"/>
      <c r="F10" s="149" t="s">
        <v>217</v>
      </c>
      <c r="G10" s="150"/>
      <c r="H10" s="150"/>
      <c r="I10" s="151">
        <v>44392</v>
      </c>
      <c r="J10" s="151">
        <v>44423</v>
      </c>
      <c r="K10" s="151">
        <v>44454</v>
      </c>
      <c r="L10" s="151">
        <v>44484</v>
      </c>
      <c r="M10" s="151">
        <v>44515</v>
      </c>
      <c r="N10" s="151">
        <v>44545</v>
      </c>
      <c r="O10" s="151">
        <v>44576</v>
      </c>
      <c r="P10" s="151">
        <v>44607</v>
      </c>
      <c r="Q10" s="151">
        <v>44635</v>
      </c>
      <c r="R10" s="151">
        <v>44666</v>
      </c>
      <c r="S10" s="151">
        <v>44696</v>
      </c>
      <c r="T10" s="151">
        <v>44727</v>
      </c>
      <c r="U10" s="148" t="s">
        <v>64</v>
      </c>
    </row>
    <row r="11" spans="1:21" ht="15" customHeight="1" x14ac:dyDescent="0.55000000000000004">
      <c r="A11" s="134" t="s">
        <v>86</v>
      </c>
      <c r="B11" s="134"/>
    </row>
    <row r="12" spans="1:21" s="152" customFormat="1" ht="20.25" customHeight="1" thickBot="1" x14ac:dyDescent="0.6">
      <c r="A12" s="152" t="s">
        <v>209</v>
      </c>
      <c r="C12" s="136" t="s">
        <v>17</v>
      </c>
      <c r="D12" s="136"/>
      <c r="E12" s="136"/>
      <c r="F12" s="136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</row>
    <row r="13" spans="1:21" ht="15" customHeight="1" thickBot="1" x14ac:dyDescent="0.6">
      <c r="B13" s="134"/>
      <c r="F13" s="153" t="s">
        <v>42</v>
      </c>
      <c r="G13" s="94"/>
      <c r="H13" s="94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</row>
    <row r="14" spans="1:21" ht="15" hidden="1" customHeight="1" x14ac:dyDescent="0.55000000000000004">
      <c r="A14" s="134" t="s">
        <v>76</v>
      </c>
      <c r="B14" s="134"/>
      <c r="D14" s="134" t="s">
        <v>90</v>
      </c>
      <c r="E14" s="134" t="s">
        <v>223</v>
      </c>
      <c r="F14" s="98" t="s">
        <v>224</v>
      </c>
      <c r="G14" s="94"/>
      <c r="H14" s="94"/>
      <c r="I14" s="154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</row>
    <row r="15" spans="1:21" ht="15" hidden="1" customHeight="1" x14ac:dyDescent="0.55000000000000004">
      <c r="A15" s="134" t="s">
        <v>76</v>
      </c>
      <c r="B15" s="134"/>
      <c r="D15" s="134" t="s">
        <v>90</v>
      </c>
      <c r="E15" s="134" t="s">
        <v>223</v>
      </c>
      <c r="F15" s="98" t="s">
        <v>225</v>
      </c>
      <c r="G15" s="94"/>
      <c r="H15" s="94"/>
      <c r="I15" s="154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</row>
    <row r="16" spans="1:21" ht="15" hidden="1" customHeight="1" x14ac:dyDescent="0.55000000000000004">
      <c r="A16" s="134" t="s">
        <v>76</v>
      </c>
      <c r="B16" s="134"/>
      <c r="D16" s="134" t="s">
        <v>90</v>
      </c>
      <c r="E16" s="134" t="s">
        <v>223</v>
      </c>
      <c r="F16" s="98" t="s">
        <v>226</v>
      </c>
      <c r="G16" s="94"/>
      <c r="H16" s="94"/>
      <c r="I16" s="154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</row>
    <row r="17" spans="1:22" ht="15" hidden="1" customHeight="1" x14ac:dyDescent="0.55000000000000004">
      <c r="A17" s="134" t="s">
        <v>76</v>
      </c>
      <c r="B17" s="134"/>
      <c r="D17" s="134" t="s">
        <v>90</v>
      </c>
      <c r="E17" s="134" t="s">
        <v>223</v>
      </c>
      <c r="F17" s="98" t="s">
        <v>227</v>
      </c>
      <c r="G17" s="94"/>
      <c r="H17" s="94"/>
      <c r="I17" s="154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</row>
    <row r="18" spans="1:22" ht="15" hidden="1" customHeight="1" x14ac:dyDescent="0.55000000000000004">
      <c r="A18" s="134" t="s">
        <v>76</v>
      </c>
      <c r="B18" s="134"/>
      <c r="D18" s="134" t="s">
        <v>90</v>
      </c>
      <c r="E18" s="134" t="s">
        <v>223</v>
      </c>
      <c r="F18" s="98" t="s">
        <v>228</v>
      </c>
      <c r="G18" s="94"/>
      <c r="H18" s="94"/>
      <c r="I18" s="154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</row>
    <row r="19" spans="1:22" ht="15" hidden="1" customHeight="1" x14ac:dyDescent="0.55000000000000004">
      <c r="A19" s="134" t="s">
        <v>76</v>
      </c>
      <c r="B19" s="134"/>
      <c r="D19" s="134" t="s">
        <v>90</v>
      </c>
      <c r="E19" s="134" t="s">
        <v>223</v>
      </c>
      <c r="F19" s="98" t="s">
        <v>229</v>
      </c>
      <c r="G19" s="94"/>
      <c r="H19" s="94"/>
      <c r="I19" s="154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</row>
    <row r="20" spans="1:22" ht="15" hidden="1" customHeight="1" x14ac:dyDescent="0.55000000000000004">
      <c r="A20" s="134" t="s">
        <v>76</v>
      </c>
      <c r="B20" s="134"/>
      <c r="D20" s="134" t="s">
        <v>90</v>
      </c>
      <c r="E20" s="134" t="s">
        <v>223</v>
      </c>
      <c r="F20" s="98" t="s">
        <v>230</v>
      </c>
      <c r="G20" s="94"/>
      <c r="H20" s="94"/>
      <c r="I20" s="154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34">
        <v>81</v>
      </c>
    </row>
    <row r="21" spans="1:22" ht="15" customHeight="1" thickTop="1" x14ac:dyDescent="0.55000000000000004">
      <c r="A21" s="134" t="s">
        <v>209</v>
      </c>
      <c r="B21" s="134"/>
      <c r="F21" s="156" t="s">
        <v>231</v>
      </c>
      <c r="G21" s="94"/>
      <c r="H21" s="94"/>
      <c r="I21" s="157">
        <v>0</v>
      </c>
      <c r="J21" s="157">
        <v>0</v>
      </c>
      <c r="K21" s="157">
        <v>0</v>
      </c>
      <c r="L21" s="157">
        <v>0</v>
      </c>
      <c r="M21" s="157">
        <v>0</v>
      </c>
      <c r="N21" s="157">
        <v>0</v>
      </c>
      <c r="O21" s="157">
        <v>0</v>
      </c>
      <c r="P21" s="157">
        <v>0</v>
      </c>
      <c r="Q21" s="157">
        <v>0</v>
      </c>
      <c r="R21" s="157">
        <v>0</v>
      </c>
      <c r="S21" s="157">
        <v>0</v>
      </c>
      <c r="T21" s="157">
        <v>0</v>
      </c>
    </row>
    <row r="22" spans="1:22" ht="15" hidden="1" customHeight="1" x14ac:dyDescent="0.55000000000000004">
      <c r="A22" s="134" t="s">
        <v>76</v>
      </c>
      <c r="B22" s="134"/>
      <c r="D22" s="134" t="s">
        <v>90</v>
      </c>
      <c r="E22" s="134" t="s">
        <v>223</v>
      </c>
      <c r="F22" s="98" t="s">
        <v>232</v>
      </c>
      <c r="G22" s="94"/>
      <c r="H22" s="94"/>
      <c r="I22" s="154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34">
        <v>2</v>
      </c>
    </row>
    <row r="23" spans="1:22" ht="15" customHeight="1" x14ac:dyDescent="0.55000000000000004">
      <c r="A23" s="134" t="s">
        <v>209</v>
      </c>
      <c r="B23" s="134"/>
      <c r="F23" s="156" t="s">
        <v>44</v>
      </c>
      <c r="G23" s="94"/>
      <c r="H23" s="94"/>
      <c r="I23" s="157">
        <v>0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0</v>
      </c>
      <c r="Q23" s="157">
        <v>0</v>
      </c>
      <c r="R23" s="157">
        <v>0</v>
      </c>
      <c r="S23" s="157">
        <v>0</v>
      </c>
      <c r="T23" s="157">
        <v>0</v>
      </c>
    </row>
    <row r="24" spans="1:22" ht="15" hidden="1" customHeight="1" x14ac:dyDescent="0.55000000000000004">
      <c r="A24" s="134" t="s">
        <v>76</v>
      </c>
      <c r="B24" s="134"/>
      <c r="D24" s="134" t="s">
        <v>90</v>
      </c>
      <c r="E24" s="134" t="s">
        <v>223</v>
      </c>
      <c r="F24" s="98" t="s">
        <v>233</v>
      </c>
      <c r="G24" s="94"/>
      <c r="H24" s="94"/>
      <c r="I24" s="154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34">
        <v>2629</v>
      </c>
    </row>
    <row r="25" spans="1:22" ht="15" customHeight="1" x14ac:dyDescent="0.55000000000000004">
      <c r="A25" s="134" t="s">
        <v>209</v>
      </c>
      <c r="B25" s="134"/>
      <c r="F25" s="156" t="s">
        <v>234</v>
      </c>
      <c r="G25" s="94"/>
      <c r="H25" s="94"/>
      <c r="I25" s="158">
        <v>0</v>
      </c>
      <c r="J25" s="158">
        <v>0</v>
      </c>
      <c r="K25" s="158">
        <v>0</v>
      </c>
      <c r="L25" s="158">
        <v>0</v>
      </c>
      <c r="M25" s="158">
        <v>0</v>
      </c>
      <c r="N25" s="158">
        <v>0</v>
      </c>
      <c r="O25" s="158">
        <v>0</v>
      </c>
      <c r="P25" s="158">
        <v>0</v>
      </c>
      <c r="Q25" s="158">
        <v>0</v>
      </c>
      <c r="R25" s="158">
        <v>0</v>
      </c>
      <c r="S25" s="158">
        <v>0</v>
      </c>
      <c r="T25" s="158">
        <v>0</v>
      </c>
    </row>
    <row r="26" spans="1:22" ht="6" customHeight="1" x14ac:dyDescent="0.55000000000000004">
      <c r="B26" s="134"/>
      <c r="F26" s="94"/>
      <c r="G26" s="94"/>
      <c r="H26" s="94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</row>
    <row r="27" spans="1:22" ht="15" hidden="1" customHeight="1" x14ac:dyDescent="0.55000000000000004">
      <c r="A27" s="134" t="s">
        <v>76</v>
      </c>
      <c r="B27" s="134"/>
      <c r="F27" s="156" t="s">
        <v>47</v>
      </c>
      <c r="G27" s="94"/>
      <c r="H27" s="94">
        <v>0</v>
      </c>
      <c r="I27" s="160" t="e">
        <v>#DIV/0!</v>
      </c>
      <c r="J27" s="160" t="e">
        <v>#DIV/0!</v>
      </c>
      <c r="K27" s="160" t="e">
        <v>#DIV/0!</v>
      </c>
      <c r="L27" s="160" t="e">
        <v>#DIV/0!</v>
      </c>
      <c r="M27" s="160" t="e">
        <v>#DIV/0!</v>
      </c>
      <c r="N27" s="160" t="e">
        <v>#DIV/0!</v>
      </c>
      <c r="O27" s="160" t="e">
        <v>#DIV/0!</v>
      </c>
      <c r="P27" s="160" t="e">
        <v>#DIV/0!</v>
      </c>
      <c r="Q27" s="160" t="e">
        <v>#DIV/0!</v>
      </c>
      <c r="R27" s="160" t="e">
        <v>#DIV/0!</v>
      </c>
      <c r="S27" s="160" t="e">
        <v>#DIV/0!</v>
      </c>
      <c r="T27" s="160" t="e">
        <v>#DIV/0!</v>
      </c>
    </row>
    <row r="28" spans="1:22" ht="15" hidden="1" customHeight="1" x14ac:dyDescent="0.55000000000000004">
      <c r="A28" s="134" t="s">
        <v>76</v>
      </c>
      <c r="B28" s="134"/>
      <c r="F28" s="156" t="s">
        <v>48</v>
      </c>
      <c r="G28" s="94"/>
      <c r="H28" s="94">
        <v>0</v>
      </c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</row>
    <row r="29" spans="1:22" ht="15" customHeight="1" x14ac:dyDescent="0.55000000000000004">
      <c r="B29" s="134"/>
      <c r="F29" s="98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</row>
    <row r="30" spans="1:22" ht="15" customHeight="1" thickBot="1" x14ac:dyDescent="0.6">
      <c r="B30" s="134"/>
      <c r="F30" s="153" t="s">
        <v>49</v>
      </c>
      <c r="G30" s="94"/>
      <c r="H30" s="94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</row>
    <row r="31" spans="1:22" ht="15" customHeight="1" thickTop="1" thickBot="1" x14ac:dyDescent="0.6">
      <c r="A31" s="134" t="s">
        <v>209</v>
      </c>
      <c r="B31" s="134"/>
      <c r="D31" s="134" t="s">
        <v>90</v>
      </c>
      <c r="E31" s="134" t="s">
        <v>223</v>
      </c>
      <c r="F31" s="98" t="s">
        <v>235</v>
      </c>
      <c r="G31" s="94"/>
      <c r="H31" s="94"/>
      <c r="I31" s="154">
        <v>33</v>
      </c>
      <c r="J31" s="155">
        <v>35</v>
      </c>
      <c r="K31" s="155">
        <v>31</v>
      </c>
      <c r="L31" s="155">
        <v>32</v>
      </c>
      <c r="M31" s="155">
        <v>33</v>
      </c>
      <c r="N31" s="155">
        <v>34</v>
      </c>
      <c r="O31" s="155">
        <v>37</v>
      </c>
      <c r="P31" s="155">
        <v>40</v>
      </c>
      <c r="Q31" s="155">
        <v>43</v>
      </c>
      <c r="R31" s="155">
        <v>39</v>
      </c>
      <c r="S31" s="155">
        <v>41</v>
      </c>
      <c r="T31" s="155">
        <v>39</v>
      </c>
    </row>
    <row r="32" spans="1:22" ht="15" customHeight="1" thickBot="1" x14ac:dyDescent="0.6">
      <c r="A32" s="134" t="s">
        <v>209</v>
      </c>
      <c r="B32" s="134"/>
      <c r="D32" s="134" t="s">
        <v>90</v>
      </c>
      <c r="E32" s="134" t="s">
        <v>223</v>
      </c>
      <c r="F32" s="98" t="s">
        <v>236</v>
      </c>
      <c r="G32" s="94"/>
      <c r="H32" s="94"/>
      <c r="I32" s="154">
        <v>1075</v>
      </c>
      <c r="J32" s="155">
        <v>1080</v>
      </c>
      <c r="K32" s="155">
        <v>945</v>
      </c>
      <c r="L32" s="155">
        <v>972</v>
      </c>
      <c r="M32" s="155">
        <v>956</v>
      </c>
      <c r="N32" s="155">
        <v>1024</v>
      </c>
      <c r="O32" s="155">
        <v>1073</v>
      </c>
      <c r="P32" s="155">
        <v>1111</v>
      </c>
      <c r="Q32" s="155">
        <v>1274</v>
      </c>
      <c r="R32" s="155">
        <v>1250</v>
      </c>
      <c r="S32" s="155">
        <v>1263</v>
      </c>
      <c r="T32" s="155">
        <v>1166</v>
      </c>
      <c r="V32" s="134">
        <f>SUM(I32:T32)</f>
        <v>13189</v>
      </c>
    </row>
    <row r="33" spans="1:21" ht="15" customHeight="1" x14ac:dyDescent="0.55000000000000004">
      <c r="A33" s="134" t="s">
        <v>209</v>
      </c>
      <c r="B33" s="134"/>
      <c r="F33" s="156" t="s">
        <v>237</v>
      </c>
      <c r="G33" s="94"/>
      <c r="H33" s="94"/>
      <c r="I33" s="158">
        <v>34.677419354838712</v>
      </c>
      <c r="J33" s="158">
        <v>34.838709677419352</v>
      </c>
      <c r="K33" s="158">
        <v>31.5</v>
      </c>
      <c r="L33" s="158">
        <v>31.35483870967742</v>
      </c>
      <c r="M33" s="158">
        <v>31.866666666666667</v>
      </c>
      <c r="N33" s="158">
        <v>33.032258064516128</v>
      </c>
      <c r="O33" s="158">
        <v>34.612903225806448</v>
      </c>
      <c r="P33" s="158">
        <v>39.678571428571431</v>
      </c>
      <c r="Q33" s="158">
        <v>41.096774193548384</v>
      </c>
      <c r="R33" s="158">
        <v>41.666666666666664</v>
      </c>
      <c r="S33" s="158">
        <v>40.741935483870968</v>
      </c>
      <c r="T33" s="158">
        <v>38.866666666666667</v>
      </c>
    </row>
    <row r="34" spans="1:21" ht="6" customHeight="1" x14ac:dyDescent="0.55000000000000004">
      <c r="B34" s="134"/>
      <c r="F34" s="94"/>
      <c r="G34" s="94"/>
      <c r="H34" s="94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</row>
    <row r="35" spans="1:21" ht="15" customHeight="1" x14ac:dyDescent="0.55000000000000004">
      <c r="A35" s="134" t="s">
        <v>209</v>
      </c>
      <c r="B35" s="134"/>
      <c r="F35" s="156" t="s">
        <v>48</v>
      </c>
      <c r="G35" s="94"/>
      <c r="H35" s="94">
        <v>48</v>
      </c>
      <c r="I35" s="160">
        <v>0.6875</v>
      </c>
      <c r="J35" s="160">
        <v>0.72916666666666663</v>
      </c>
      <c r="K35" s="160">
        <v>0.64583333333333337</v>
      </c>
      <c r="L35" s="160">
        <v>0.66666666666666663</v>
      </c>
      <c r="M35" s="160">
        <v>0.6875</v>
      </c>
      <c r="N35" s="160">
        <v>0.70833333333333337</v>
      </c>
      <c r="O35" s="160">
        <v>0.77083333333333337</v>
      </c>
      <c r="P35" s="160">
        <v>0.83333333333333337</v>
      </c>
      <c r="Q35" s="160">
        <v>0.89583333333333337</v>
      </c>
      <c r="R35" s="160">
        <v>0.8125</v>
      </c>
      <c r="S35" s="160">
        <v>0.85416666666666663</v>
      </c>
      <c r="T35" s="160">
        <v>0.8125</v>
      </c>
    </row>
    <row r="36" spans="1:21" ht="15" customHeight="1" x14ac:dyDescent="0.55000000000000004">
      <c r="B36" s="13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</row>
    <row r="37" spans="1:21" ht="15" customHeight="1" thickBot="1" x14ac:dyDescent="0.6">
      <c r="B37" s="134"/>
      <c r="F37" s="153" t="s">
        <v>50</v>
      </c>
      <c r="G37" s="94"/>
      <c r="H37" s="94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</row>
    <row r="38" spans="1:21" ht="15" customHeight="1" thickTop="1" x14ac:dyDescent="0.55000000000000004">
      <c r="B38" s="134"/>
      <c r="F38" s="98" t="s">
        <v>43</v>
      </c>
      <c r="G38" s="94"/>
      <c r="I38" s="114">
        <v>33</v>
      </c>
      <c r="J38" s="114">
        <v>35</v>
      </c>
      <c r="K38" s="114">
        <v>31</v>
      </c>
      <c r="L38" s="114">
        <v>32</v>
      </c>
      <c r="M38" s="114">
        <v>33</v>
      </c>
      <c r="N38" s="114">
        <v>34</v>
      </c>
      <c r="O38" s="114">
        <v>37</v>
      </c>
      <c r="P38" s="114">
        <v>40</v>
      </c>
      <c r="Q38" s="114">
        <v>43</v>
      </c>
      <c r="R38" s="114">
        <v>39</v>
      </c>
      <c r="S38" s="114">
        <v>41</v>
      </c>
      <c r="T38" s="114">
        <v>39</v>
      </c>
    </row>
    <row r="39" spans="1:21" ht="15" customHeight="1" x14ac:dyDescent="0.55000000000000004">
      <c r="B39" s="134"/>
      <c r="F39" s="98" t="s">
        <v>45</v>
      </c>
      <c r="G39" s="94"/>
      <c r="H39" s="94"/>
      <c r="I39" s="114">
        <v>1075</v>
      </c>
      <c r="J39" s="114">
        <v>1080</v>
      </c>
      <c r="K39" s="114">
        <v>945</v>
      </c>
      <c r="L39" s="114">
        <v>972</v>
      </c>
      <c r="M39" s="114">
        <v>956</v>
      </c>
      <c r="N39" s="114">
        <v>1024</v>
      </c>
      <c r="O39" s="114">
        <v>1073</v>
      </c>
      <c r="P39" s="114">
        <v>1111</v>
      </c>
      <c r="Q39" s="114">
        <v>1274</v>
      </c>
      <c r="R39" s="114">
        <v>1250</v>
      </c>
      <c r="S39" s="114">
        <v>1263</v>
      </c>
      <c r="T39" s="114">
        <v>1166</v>
      </c>
    </row>
    <row r="40" spans="1:21" ht="15" customHeight="1" x14ac:dyDescent="0.55000000000000004">
      <c r="B40" s="134"/>
      <c r="F40" s="98" t="s">
        <v>46</v>
      </c>
      <c r="G40" s="94"/>
      <c r="H40" s="94"/>
      <c r="I40" s="114">
        <v>34.677419354838712</v>
      </c>
      <c r="J40" s="114">
        <v>34.838709677419352</v>
      </c>
      <c r="K40" s="114">
        <v>31.5</v>
      </c>
      <c r="L40" s="114">
        <v>31.35483870967742</v>
      </c>
      <c r="M40" s="114">
        <v>31.866666666666667</v>
      </c>
      <c r="N40" s="114">
        <v>33.032258064516128</v>
      </c>
      <c r="O40" s="114">
        <v>34.612903225806448</v>
      </c>
      <c r="P40" s="114">
        <v>39.678571428571431</v>
      </c>
      <c r="Q40" s="114">
        <v>41.096774193548384</v>
      </c>
      <c r="R40" s="114">
        <v>41.666666666666664</v>
      </c>
      <c r="S40" s="114">
        <v>40.741935483870968</v>
      </c>
      <c r="T40" s="114">
        <v>38.866666666666667</v>
      </c>
    </row>
    <row r="41" spans="1:21" ht="6" customHeight="1" x14ac:dyDescent="0.55000000000000004">
      <c r="B41" s="13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</row>
    <row r="42" spans="1:21" ht="15" customHeight="1" x14ac:dyDescent="0.55000000000000004">
      <c r="B42" s="134"/>
      <c r="F42" s="98" t="s">
        <v>238</v>
      </c>
      <c r="G42" s="94"/>
      <c r="H42" s="94">
        <v>48</v>
      </c>
      <c r="I42" s="160">
        <v>0.6875</v>
      </c>
      <c r="J42" s="160">
        <v>0.72916666666666663</v>
      </c>
      <c r="K42" s="160">
        <v>0.64583333333333337</v>
      </c>
      <c r="L42" s="160">
        <v>0.66666666666666663</v>
      </c>
      <c r="M42" s="160">
        <v>0.6875</v>
      </c>
      <c r="N42" s="160">
        <v>0.70833333333333337</v>
      </c>
      <c r="O42" s="160">
        <v>0.77083333333333337</v>
      </c>
      <c r="P42" s="160">
        <v>0.83333333333333337</v>
      </c>
      <c r="Q42" s="160">
        <v>0.89583333333333337</v>
      </c>
      <c r="R42" s="160">
        <v>0.8125</v>
      </c>
      <c r="S42" s="160">
        <v>0.85416666666666663</v>
      </c>
      <c r="T42" s="160">
        <v>0.8125</v>
      </c>
    </row>
    <row r="43" spans="1:21" ht="15" hidden="1" customHeight="1" x14ac:dyDescent="0.55000000000000004">
      <c r="A43" s="134" t="s">
        <v>76</v>
      </c>
      <c r="B43" s="134"/>
    </row>
    <row r="44" spans="1:21" s="152" customFormat="1" ht="20.25" hidden="1" customHeight="1" x14ac:dyDescent="0.55000000000000004">
      <c r="A44" s="134" t="s">
        <v>76</v>
      </c>
      <c r="C44" s="136" t="s">
        <v>27</v>
      </c>
      <c r="D44" s="136"/>
      <c r="E44" s="136"/>
      <c r="F44" s="136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</row>
    <row r="45" spans="1:21" ht="15" hidden="1" customHeight="1" x14ac:dyDescent="0.55000000000000004">
      <c r="A45" s="134" t="s">
        <v>76</v>
      </c>
      <c r="D45" s="138"/>
      <c r="E45" s="138"/>
      <c r="F45" s="138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3"/>
    </row>
    <row r="46" spans="1:21" ht="15" hidden="1" customHeight="1" x14ac:dyDescent="0.55000000000000004">
      <c r="A46" s="134" t="s">
        <v>76</v>
      </c>
      <c r="D46" s="138" t="s">
        <v>90</v>
      </c>
      <c r="E46" s="138" t="s">
        <v>91</v>
      </c>
      <c r="F46" s="138" t="s">
        <v>218</v>
      </c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3">
        <v>0</v>
      </c>
    </row>
    <row r="47" spans="1:21" ht="15" hidden="1" customHeight="1" x14ac:dyDescent="0.55000000000000004">
      <c r="A47" s="134" t="s">
        <v>76</v>
      </c>
      <c r="D47" s="138" t="s">
        <v>90</v>
      </c>
      <c r="E47" s="138" t="s">
        <v>91</v>
      </c>
      <c r="F47" s="138" t="s">
        <v>239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3">
        <v>0</v>
      </c>
    </row>
    <row r="48" spans="1:21" ht="15" hidden="1" customHeight="1" x14ac:dyDescent="0.55000000000000004">
      <c r="A48" s="134" t="s">
        <v>76</v>
      </c>
      <c r="D48" s="138" t="s">
        <v>90</v>
      </c>
      <c r="E48" s="138" t="s">
        <v>91</v>
      </c>
      <c r="F48" s="138" t="s">
        <v>240</v>
      </c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3">
        <v>0</v>
      </c>
    </row>
    <row r="49" spans="1:21" ht="15" hidden="1" customHeight="1" x14ac:dyDescent="0.55000000000000004">
      <c r="A49" s="134" t="s">
        <v>76</v>
      </c>
      <c r="D49" s="138" t="s">
        <v>90</v>
      </c>
      <c r="E49" s="138" t="s">
        <v>91</v>
      </c>
      <c r="F49" s="138" t="s">
        <v>241</v>
      </c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3">
        <v>0</v>
      </c>
    </row>
    <row r="50" spans="1:21" ht="15" hidden="1" customHeight="1" x14ac:dyDescent="0.55000000000000004">
      <c r="A50" s="134" t="s">
        <v>76</v>
      </c>
      <c r="D50" s="138" t="s">
        <v>90</v>
      </c>
      <c r="E50" s="138" t="s">
        <v>91</v>
      </c>
      <c r="F50" s="138" t="s">
        <v>242</v>
      </c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3">
        <v>0</v>
      </c>
    </row>
    <row r="51" spans="1:21" ht="15" hidden="1" customHeight="1" x14ac:dyDescent="0.55000000000000004">
      <c r="A51" s="134" t="s">
        <v>76</v>
      </c>
      <c r="D51" s="138" t="s">
        <v>90</v>
      </c>
      <c r="E51" s="138" t="s">
        <v>91</v>
      </c>
      <c r="F51" s="138" t="s">
        <v>243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3">
        <v>0</v>
      </c>
    </row>
    <row r="52" spans="1:21" ht="15" hidden="1" customHeight="1" x14ac:dyDescent="0.55000000000000004">
      <c r="A52" s="134" t="s">
        <v>76</v>
      </c>
      <c r="D52" s="138" t="s">
        <v>90</v>
      </c>
      <c r="E52" s="138" t="s">
        <v>91</v>
      </c>
      <c r="F52" s="138" t="s">
        <v>244</v>
      </c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3">
        <v>0</v>
      </c>
    </row>
    <row r="53" spans="1:21" ht="15" hidden="1" customHeight="1" x14ac:dyDescent="0.55000000000000004">
      <c r="A53" s="134" t="s">
        <v>76</v>
      </c>
      <c r="D53" s="138" t="s">
        <v>90</v>
      </c>
      <c r="E53" s="138" t="s">
        <v>91</v>
      </c>
      <c r="F53" s="138" t="s">
        <v>245</v>
      </c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3">
        <v>0</v>
      </c>
    </row>
    <row r="54" spans="1:21" ht="15" hidden="1" customHeight="1" x14ac:dyDescent="0.55000000000000004">
      <c r="A54" s="134" t="s">
        <v>76</v>
      </c>
      <c r="D54" s="138" t="s">
        <v>90</v>
      </c>
      <c r="E54" s="138" t="s">
        <v>91</v>
      </c>
      <c r="F54" s="138" t="s">
        <v>246</v>
      </c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3">
        <v>0</v>
      </c>
    </row>
    <row r="55" spans="1:21" ht="15" hidden="1" customHeight="1" x14ac:dyDescent="0.55000000000000004">
      <c r="A55" s="134" t="s">
        <v>76</v>
      </c>
      <c r="D55" s="138" t="s">
        <v>90</v>
      </c>
      <c r="E55" s="138" t="s">
        <v>91</v>
      </c>
      <c r="F55" s="138" t="s">
        <v>247</v>
      </c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3">
        <v>0</v>
      </c>
    </row>
    <row r="56" spans="1:21" ht="15" hidden="1" customHeight="1" x14ac:dyDescent="0.55000000000000004">
      <c r="A56" s="134" t="s">
        <v>76</v>
      </c>
      <c r="D56" s="138" t="s">
        <v>90</v>
      </c>
      <c r="E56" s="138" t="s">
        <v>91</v>
      </c>
      <c r="F56" s="138" t="s">
        <v>248</v>
      </c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3">
        <v>0</v>
      </c>
    </row>
    <row r="57" spans="1:21" ht="15" hidden="1" customHeight="1" x14ac:dyDescent="0.55000000000000004">
      <c r="A57" s="134" t="s">
        <v>76</v>
      </c>
      <c r="D57" s="138" t="s">
        <v>90</v>
      </c>
      <c r="E57" s="138" t="s">
        <v>91</v>
      </c>
      <c r="F57" s="138" t="s">
        <v>249</v>
      </c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3">
        <v>0</v>
      </c>
    </row>
    <row r="58" spans="1:21" ht="15" hidden="1" customHeight="1" x14ac:dyDescent="0.55000000000000004">
      <c r="A58" s="134" t="s">
        <v>76</v>
      </c>
      <c r="D58" s="138" t="s">
        <v>90</v>
      </c>
      <c r="E58" s="138" t="s">
        <v>91</v>
      </c>
      <c r="F58" s="138" t="s">
        <v>250</v>
      </c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3">
        <v>0</v>
      </c>
    </row>
    <row r="59" spans="1:21" ht="15" hidden="1" customHeight="1" x14ac:dyDescent="0.55000000000000004">
      <c r="A59" s="134" t="s">
        <v>76</v>
      </c>
      <c r="D59" s="138" t="s">
        <v>90</v>
      </c>
      <c r="E59" s="138" t="s">
        <v>91</v>
      </c>
      <c r="F59" s="138" t="s">
        <v>251</v>
      </c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3">
        <v>0</v>
      </c>
    </row>
    <row r="60" spans="1:21" ht="15" hidden="1" customHeight="1" x14ac:dyDescent="0.55000000000000004">
      <c r="A60" s="134" t="s">
        <v>76</v>
      </c>
      <c r="D60" s="138" t="s">
        <v>90</v>
      </c>
      <c r="E60" s="138" t="s">
        <v>91</v>
      </c>
      <c r="F60" s="138" t="s">
        <v>252</v>
      </c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3">
        <v>0</v>
      </c>
    </row>
    <row r="61" spans="1:21" ht="15" hidden="1" customHeight="1" x14ac:dyDescent="0.55000000000000004">
      <c r="A61" s="134" t="s">
        <v>76</v>
      </c>
      <c r="D61" s="138" t="s">
        <v>90</v>
      </c>
      <c r="E61" s="138" t="s">
        <v>91</v>
      </c>
      <c r="F61" s="138" t="s">
        <v>253</v>
      </c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3">
        <v>0</v>
      </c>
    </row>
    <row r="62" spans="1:21" ht="15" hidden="1" customHeight="1" x14ac:dyDescent="0.55000000000000004">
      <c r="A62" s="134" t="s">
        <v>76</v>
      </c>
      <c r="D62" s="138" t="s">
        <v>90</v>
      </c>
      <c r="E62" s="138" t="s">
        <v>91</v>
      </c>
      <c r="F62" s="138" t="s">
        <v>254</v>
      </c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3">
        <v>0</v>
      </c>
    </row>
    <row r="63" spans="1:21" ht="15" hidden="1" customHeight="1" x14ac:dyDescent="0.55000000000000004">
      <c r="A63" s="134" t="s">
        <v>76</v>
      </c>
      <c r="D63" s="138" t="s">
        <v>90</v>
      </c>
      <c r="E63" s="138" t="s">
        <v>91</v>
      </c>
      <c r="F63" s="138" t="s">
        <v>255</v>
      </c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3">
        <v>0</v>
      </c>
    </row>
    <row r="64" spans="1:21" ht="15" hidden="1" customHeight="1" x14ac:dyDescent="0.55000000000000004">
      <c r="A64" s="134" t="s">
        <v>76</v>
      </c>
      <c r="D64" s="138" t="s">
        <v>90</v>
      </c>
      <c r="E64" s="138" t="s">
        <v>91</v>
      </c>
      <c r="F64" s="138" t="s">
        <v>256</v>
      </c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3">
        <v>0</v>
      </c>
    </row>
    <row r="65" spans="1:21" ht="15" hidden="1" customHeight="1" x14ac:dyDescent="0.55000000000000004">
      <c r="A65" s="134" t="s">
        <v>76</v>
      </c>
      <c r="D65" s="138" t="s">
        <v>90</v>
      </c>
      <c r="E65" s="138" t="s">
        <v>91</v>
      </c>
      <c r="F65" s="138" t="s">
        <v>257</v>
      </c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3">
        <v>0</v>
      </c>
    </row>
    <row r="66" spans="1:21" ht="15" hidden="1" customHeight="1" x14ac:dyDescent="0.55000000000000004">
      <c r="A66" s="134" t="s">
        <v>76</v>
      </c>
      <c r="D66" s="138" t="s">
        <v>90</v>
      </c>
      <c r="E66" s="138" t="s">
        <v>91</v>
      </c>
      <c r="F66" s="138" t="s">
        <v>258</v>
      </c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3">
        <v>0</v>
      </c>
    </row>
    <row r="67" spans="1:21" ht="15" hidden="1" customHeight="1" x14ac:dyDescent="0.55000000000000004">
      <c r="A67" s="134" t="s">
        <v>76</v>
      </c>
      <c r="D67" s="138" t="s">
        <v>90</v>
      </c>
      <c r="E67" s="138" t="s">
        <v>91</v>
      </c>
      <c r="F67" s="138" t="s">
        <v>259</v>
      </c>
      <c r="G67" s="162"/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3">
        <v>0</v>
      </c>
    </row>
    <row r="68" spans="1:21" ht="15" hidden="1" customHeight="1" x14ac:dyDescent="0.55000000000000004">
      <c r="A68" s="134" t="s">
        <v>76</v>
      </c>
      <c r="D68" s="138" t="s">
        <v>90</v>
      </c>
      <c r="E68" s="138" t="s">
        <v>91</v>
      </c>
      <c r="F68" s="138" t="s">
        <v>260</v>
      </c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3">
        <v>0</v>
      </c>
    </row>
    <row r="69" spans="1:21" ht="15" hidden="1" customHeight="1" x14ac:dyDescent="0.55000000000000004">
      <c r="A69" s="134" t="s">
        <v>76</v>
      </c>
      <c r="D69" s="138" t="s">
        <v>90</v>
      </c>
      <c r="E69" s="138" t="s">
        <v>91</v>
      </c>
      <c r="F69" s="138" t="s">
        <v>261</v>
      </c>
      <c r="G69" s="162"/>
      <c r="H69" s="162"/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3">
        <v>0</v>
      </c>
    </row>
    <row r="70" spans="1:21" ht="15" hidden="1" customHeight="1" x14ac:dyDescent="0.55000000000000004">
      <c r="A70" s="134" t="s">
        <v>76</v>
      </c>
      <c r="D70" s="138" t="s">
        <v>90</v>
      </c>
      <c r="E70" s="138" t="s">
        <v>91</v>
      </c>
      <c r="F70" s="138" t="s">
        <v>262</v>
      </c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3">
        <v>0</v>
      </c>
    </row>
    <row r="71" spans="1:21" ht="15" hidden="1" customHeight="1" x14ac:dyDescent="0.55000000000000004">
      <c r="A71" s="134" t="s">
        <v>76</v>
      </c>
      <c r="D71" s="138" t="s">
        <v>90</v>
      </c>
      <c r="E71" s="138" t="s">
        <v>91</v>
      </c>
      <c r="F71" s="138" t="s">
        <v>263</v>
      </c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3">
        <v>0</v>
      </c>
    </row>
    <row r="72" spans="1:21" ht="15" hidden="1" customHeight="1" x14ac:dyDescent="0.55000000000000004">
      <c r="A72" s="134" t="s">
        <v>76</v>
      </c>
      <c r="D72" s="138" t="s">
        <v>90</v>
      </c>
      <c r="E72" s="138" t="s">
        <v>91</v>
      </c>
      <c r="F72" s="138" t="s">
        <v>264</v>
      </c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3">
        <v>0</v>
      </c>
    </row>
    <row r="73" spans="1:21" ht="15" hidden="1" customHeight="1" x14ac:dyDescent="0.55000000000000004">
      <c r="A73" s="134" t="s">
        <v>76</v>
      </c>
      <c r="D73" s="138" t="s">
        <v>90</v>
      </c>
      <c r="E73" s="138" t="s">
        <v>91</v>
      </c>
      <c r="F73" s="138" t="s">
        <v>265</v>
      </c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3">
        <v>0</v>
      </c>
    </row>
    <row r="74" spans="1:21" ht="15" hidden="1" customHeight="1" x14ac:dyDescent="0.55000000000000004">
      <c r="A74" s="134" t="s">
        <v>76</v>
      </c>
      <c r="D74" s="138" t="s">
        <v>90</v>
      </c>
      <c r="E74" s="138" t="s">
        <v>91</v>
      </c>
      <c r="F74" s="138" t="s">
        <v>219</v>
      </c>
      <c r="G74" s="162"/>
      <c r="H74" s="162"/>
      <c r="I74" s="162">
        <v>171137.01</v>
      </c>
      <c r="J74" s="162">
        <v>169701.3</v>
      </c>
      <c r="K74" s="162">
        <v>153753.96</v>
      </c>
      <c r="L74" s="162">
        <v>152920.45000000001</v>
      </c>
      <c r="M74" s="162">
        <v>154565.62</v>
      </c>
      <c r="N74" s="162">
        <v>164662.45000000001</v>
      </c>
      <c r="O74" s="162">
        <v>174714.27</v>
      </c>
      <c r="P74" s="162">
        <v>192961.38</v>
      </c>
      <c r="Q74" s="162">
        <v>206598.68</v>
      </c>
      <c r="R74" s="162">
        <v>211763.48</v>
      </c>
      <c r="S74" s="162">
        <v>209558.13</v>
      </c>
      <c r="T74" s="162">
        <v>197685.09</v>
      </c>
      <c r="U74" s="163">
        <v>2160021.8199999998</v>
      </c>
    </row>
    <row r="75" spans="1:21" ht="15" hidden="1" customHeight="1" x14ac:dyDescent="0.55000000000000004">
      <c r="A75" s="134" t="s">
        <v>76</v>
      </c>
      <c r="D75" s="138" t="s">
        <v>90</v>
      </c>
      <c r="E75" s="138" t="s">
        <v>91</v>
      </c>
      <c r="F75" s="138" t="s">
        <v>266</v>
      </c>
      <c r="G75" s="162"/>
      <c r="H75" s="162"/>
      <c r="I75" s="162">
        <v>151390.82</v>
      </c>
      <c r="J75" s="162">
        <v>154791.6</v>
      </c>
      <c r="K75" s="162">
        <v>144745.09</v>
      </c>
      <c r="L75" s="162">
        <v>124279.96</v>
      </c>
      <c r="M75" s="162">
        <v>133500.23000000001</v>
      </c>
      <c r="N75" s="162">
        <v>139632.44</v>
      </c>
      <c r="O75" s="162">
        <v>145970.42000000001</v>
      </c>
      <c r="P75" s="162">
        <v>153178.1</v>
      </c>
      <c r="Q75" s="162">
        <v>174401.24</v>
      </c>
      <c r="R75" s="162">
        <v>171786.08</v>
      </c>
      <c r="S75" s="162">
        <v>161997.54</v>
      </c>
      <c r="T75" s="162">
        <v>152871.62</v>
      </c>
      <c r="U75" s="163">
        <v>1808545.1400000001</v>
      </c>
    </row>
    <row r="76" spans="1:21" ht="15" hidden="1" customHeight="1" x14ac:dyDescent="0.55000000000000004">
      <c r="A76" s="134" t="s">
        <v>76</v>
      </c>
      <c r="D76" s="138" t="s">
        <v>90</v>
      </c>
      <c r="E76" s="138" t="s">
        <v>91</v>
      </c>
      <c r="F76" s="138" t="s">
        <v>267</v>
      </c>
      <c r="G76" s="162"/>
      <c r="H76" s="162"/>
      <c r="I76" s="162">
        <v>17488.87</v>
      </c>
      <c r="J76" s="162">
        <v>14954.52</v>
      </c>
      <c r="K76" s="162">
        <v>10281.91</v>
      </c>
      <c r="L76" s="162">
        <v>27606.84</v>
      </c>
      <c r="M76" s="162">
        <v>18531.29</v>
      </c>
      <c r="N76" s="162">
        <v>19412.04</v>
      </c>
      <c r="O76" s="162">
        <v>32917.03</v>
      </c>
      <c r="P76" s="162">
        <v>42133.83</v>
      </c>
      <c r="Q76" s="162">
        <v>34259.040000000001</v>
      </c>
      <c r="R76" s="162">
        <v>33470.39</v>
      </c>
      <c r="S76" s="162">
        <v>39152.44</v>
      </c>
      <c r="T76" s="162">
        <v>37564.69</v>
      </c>
      <c r="U76" s="163">
        <v>327772.89</v>
      </c>
    </row>
    <row r="77" spans="1:21" ht="15" hidden="1" customHeight="1" x14ac:dyDescent="0.55000000000000004">
      <c r="A77" s="134" t="s">
        <v>76</v>
      </c>
      <c r="D77" s="138" t="s">
        <v>90</v>
      </c>
      <c r="E77" s="138" t="s">
        <v>91</v>
      </c>
      <c r="F77" s="138" t="s">
        <v>268</v>
      </c>
      <c r="G77" s="162"/>
      <c r="H77" s="162"/>
      <c r="I77" s="162">
        <v>1800</v>
      </c>
      <c r="J77" s="162">
        <v>1200</v>
      </c>
      <c r="K77" s="162">
        <v>1200</v>
      </c>
      <c r="L77" s="162">
        <v>1200</v>
      </c>
      <c r="M77" s="162">
        <v>2100</v>
      </c>
      <c r="N77" s="162">
        <v>3675</v>
      </c>
      <c r="O77" s="162">
        <v>1225</v>
      </c>
      <c r="P77" s="162">
        <v>1050</v>
      </c>
      <c r="Q77" s="162"/>
      <c r="R77" s="162"/>
      <c r="S77" s="162">
        <v>1000</v>
      </c>
      <c r="T77" s="162"/>
      <c r="U77" s="163">
        <v>14450</v>
      </c>
    </row>
    <row r="78" spans="1:21" ht="15" hidden="1" customHeight="1" x14ac:dyDescent="0.55000000000000004">
      <c r="A78" s="134" t="s">
        <v>76</v>
      </c>
      <c r="D78" s="138" t="s">
        <v>90</v>
      </c>
      <c r="E78" s="138" t="s">
        <v>91</v>
      </c>
      <c r="F78" s="138" t="s">
        <v>269</v>
      </c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3">
        <v>0</v>
      </c>
    </row>
    <row r="79" spans="1:21" ht="15" hidden="1" customHeight="1" x14ac:dyDescent="0.55000000000000004">
      <c r="A79" s="134" t="s">
        <v>76</v>
      </c>
      <c r="D79" s="138" t="s">
        <v>90</v>
      </c>
      <c r="E79" s="138" t="s">
        <v>91</v>
      </c>
      <c r="F79" s="138" t="s">
        <v>270</v>
      </c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>
        <v>4804.9799999999996</v>
      </c>
      <c r="S79" s="162">
        <v>4804.9799999999996</v>
      </c>
      <c r="T79" s="162">
        <v>4804.9799999999996</v>
      </c>
      <c r="U79" s="163">
        <v>14414.939999999999</v>
      </c>
    </row>
    <row r="80" spans="1:21" ht="15" hidden="1" customHeight="1" x14ac:dyDescent="0.55000000000000004">
      <c r="A80" s="134" t="s">
        <v>76</v>
      </c>
      <c r="D80" s="138" t="s">
        <v>90</v>
      </c>
      <c r="E80" s="138" t="s">
        <v>91</v>
      </c>
      <c r="F80" s="138" t="s">
        <v>271</v>
      </c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3">
        <v>0</v>
      </c>
    </row>
    <row r="81" spans="1:21" ht="15" hidden="1" customHeight="1" x14ac:dyDescent="0.55000000000000004">
      <c r="A81" s="134" t="s">
        <v>76</v>
      </c>
      <c r="D81" s="138" t="s">
        <v>90</v>
      </c>
      <c r="E81" s="138" t="s">
        <v>91</v>
      </c>
      <c r="F81" s="138" t="s">
        <v>272</v>
      </c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3">
        <v>0</v>
      </c>
    </row>
    <row r="82" spans="1:21" ht="15" hidden="1" customHeight="1" x14ac:dyDescent="0.55000000000000004">
      <c r="A82" s="134" t="s">
        <v>76</v>
      </c>
      <c r="D82" s="138" t="s">
        <v>90</v>
      </c>
      <c r="E82" s="138" t="s">
        <v>91</v>
      </c>
      <c r="F82" s="138" t="s">
        <v>273</v>
      </c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>
        <v>200</v>
      </c>
      <c r="T82" s="162"/>
      <c r="U82" s="163">
        <v>200</v>
      </c>
    </row>
    <row r="83" spans="1:21" ht="15" hidden="1" customHeight="1" x14ac:dyDescent="0.55000000000000004">
      <c r="A83" s="134" t="s">
        <v>76</v>
      </c>
      <c r="D83" s="138" t="s">
        <v>90</v>
      </c>
      <c r="E83" s="138" t="s">
        <v>91</v>
      </c>
      <c r="F83" s="138" t="s">
        <v>274</v>
      </c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3">
        <v>0</v>
      </c>
    </row>
    <row r="84" spans="1:21" ht="15" hidden="1" customHeight="1" x14ac:dyDescent="0.55000000000000004">
      <c r="A84" s="134" t="s">
        <v>76</v>
      </c>
      <c r="D84" s="138" t="s">
        <v>90</v>
      </c>
      <c r="E84" s="138" t="s">
        <v>91</v>
      </c>
      <c r="F84" s="138" t="s">
        <v>275</v>
      </c>
      <c r="G84" s="162"/>
      <c r="H84" s="162"/>
      <c r="I84" s="162">
        <v>3587.1</v>
      </c>
      <c r="J84" s="162">
        <v>3303.23</v>
      </c>
      <c r="K84" s="162">
        <v>2946.66</v>
      </c>
      <c r="L84" s="162">
        <v>1935.48</v>
      </c>
      <c r="M84" s="162">
        <v>2613.33</v>
      </c>
      <c r="N84" s="162">
        <v>2451.61</v>
      </c>
      <c r="O84" s="162">
        <v>3032.26</v>
      </c>
      <c r="P84" s="162">
        <v>3200</v>
      </c>
      <c r="Q84" s="162">
        <v>4025.8</v>
      </c>
      <c r="R84" s="162">
        <v>4612.04</v>
      </c>
      <c r="S84" s="162">
        <v>5122.58</v>
      </c>
      <c r="T84" s="162">
        <v>4280</v>
      </c>
      <c r="U84" s="163">
        <v>41110.089999999997</v>
      </c>
    </row>
    <row r="85" spans="1:21" ht="15" hidden="1" customHeight="1" x14ac:dyDescent="0.55000000000000004">
      <c r="A85" s="134" t="s">
        <v>76</v>
      </c>
      <c r="D85" s="138" t="s">
        <v>90</v>
      </c>
      <c r="E85" s="138" t="s">
        <v>91</v>
      </c>
      <c r="F85" s="138" t="s">
        <v>276</v>
      </c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3">
        <v>0</v>
      </c>
    </row>
    <row r="86" spans="1:21" ht="15" hidden="1" customHeight="1" x14ac:dyDescent="0.55000000000000004">
      <c r="A86" s="134" t="s">
        <v>76</v>
      </c>
      <c r="D86" s="138" t="s">
        <v>90</v>
      </c>
      <c r="E86" s="138" t="s">
        <v>91</v>
      </c>
      <c r="F86" s="138" t="s">
        <v>277</v>
      </c>
      <c r="G86" s="162"/>
      <c r="H86" s="162"/>
      <c r="I86" s="162">
        <v>2722.58</v>
      </c>
      <c r="J86" s="162">
        <v>1819.37</v>
      </c>
      <c r="K86" s="162">
        <v>-524.30999999999995</v>
      </c>
      <c r="L86" s="162">
        <v>800</v>
      </c>
      <c r="M86" s="162">
        <v>880</v>
      </c>
      <c r="N86" s="162">
        <v>1277.42</v>
      </c>
      <c r="O86" s="162">
        <v>2374.19</v>
      </c>
      <c r="P86" s="162">
        <v>3200</v>
      </c>
      <c r="Q86" s="162">
        <v>5006.46</v>
      </c>
      <c r="R86" s="162">
        <v>5681.29</v>
      </c>
      <c r="S86" s="162">
        <v>4677.42</v>
      </c>
      <c r="T86" s="162">
        <v>6120.01</v>
      </c>
      <c r="U86" s="163">
        <v>34034.43</v>
      </c>
    </row>
    <row r="87" spans="1:21" ht="15" hidden="1" customHeight="1" x14ac:dyDescent="0.55000000000000004">
      <c r="A87" s="134" t="s">
        <v>76</v>
      </c>
      <c r="D87" s="138" t="s">
        <v>90</v>
      </c>
      <c r="E87" s="138" t="s">
        <v>91</v>
      </c>
      <c r="F87" s="138" t="s">
        <v>278</v>
      </c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3">
        <v>0</v>
      </c>
    </row>
    <row r="88" spans="1:21" ht="15" hidden="1" customHeight="1" x14ac:dyDescent="0.55000000000000004">
      <c r="A88" s="134" t="s">
        <v>76</v>
      </c>
      <c r="D88" s="138" t="s">
        <v>90</v>
      </c>
      <c r="E88" s="138" t="s">
        <v>91</v>
      </c>
      <c r="F88" s="138" t="s">
        <v>279</v>
      </c>
      <c r="G88" s="162"/>
      <c r="H88" s="162"/>
      <c r="I88" s="162">
        <v>1021.43</v>
      </c>
      <c r="J88" s="162">
        <v>520</v>
      </c>
      <c r="K88" s="162">
        <v>1127.04</v>
      </c>
      <c r="L88" s="162">
        <v>520</v>
      </c>
      <c r="M88" s="162">
        <v>684.33</v>
      </c>
      <c r="N88" s="162">
        <v>810</v>
      </c>
      <c r="O88" s="162">
        <v>805.81</v>
      </c>
      <c r="P88" s="162">
        <v>922.86</v>
      </c>
      <c r="Q88" s="162">
        <v>940</v>
      </c>
      <c r="R88" s="162">
        <v>940</v>
      </c>
      <c r="S88" s="162">
        <v>940</v>
      </c>
      <c r="T88" s="162">
        <v>940</v>
      </c>
      <c r="U88" s="163">
        <v>10171.469999999998</v>
      </c>
    </row>
    <row r="89" spans="1:21" ht="15" hidden="1" customHeight="1" x14ac:dyDescent="0.55000000000000004">
      <c r="A89" s="134" t="s">
        <v>76</v>
      </c>
      <c r="D89" s="138" t="s">
        <v>90</v>
      </c>
      <c r="E89" s="138" t="s">
        <v>91</v>
      </c>
      <c r="F89" s="138" t="s">
        <v>280</v>
      </c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3">
        <v>0</v>
      </c>
    </row>
    <row r="90" spans="1:21" ht="15" hidden="1" customHeight="1" x14ac:dyDescent="0.55000000000000004">
      <c r="A90" s="134" t="s">
        <v>76</v>
      </c>
      <c r="D90" s="138" t="s">
        <v>90</v>
      </c>
      <c r="E90" s="138" t="s">
        <v>91</v>
      </c>
      <c r="F90" s="138" t="s">
        <v>281</v>
      </c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3">
        <v>0</v>
      </c>
    </row>
    <row r="91" spans="1:21" ht="15" hidden="1" customHeight="1" x14ac:dyDescent="0.55000000000000004">
      <c r="A91" s="134" t="s">
        <v>76</v>
      </c>
      <c r="D91" s="138" t="s">
        <v>90</v>
      </c>
      <c r="E91" s="138" t="s">
        <v>91</v>
      </c>
      <c r="F91" s="138" t="s">
        <v>282</v>
      </c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3">
        <v>0</v>
      </c>
    </row>
    <row r="92" spans="1:21" ht="15" hidden="1" customHeight="1" x14ac:dyDescent="0.55000000000000004">
      <c r="A92" s="134" t="s">
        <v>76</v>
      </c>
      <c r="D92" s="138" t="s">
        <v>90</v>
      </c>
      <c r="E92" s="138" t="s">
        <v>91</v>
      </c>
      <c r="F92" s="138" t="s">
        <v>283</v>
      </c>
      <c r="G92" s="162"/>
      <c r="H92" s="162"/>
      <c r="I92" s="162">
        <v>-6873.79</v>
      </c>
      <c r="J92" s="162">
        <v>-6887.42</v>
      </c>
      <c r="K92" s="162">
        <v>-6022.43</v>
      </c>
      <c r="L92" s="162">
        <v>-3421.83</v>
      </c>
      <c r="M92" s="162">
        <v>-3743.56</v>
      </c>
      <c r="N92" s="162">
        <v>-2596.06</v>
      </c>
      <c r="O92" s="162">
        <v>-11610.44</v>
      </c>
      <c r="P92" s="162">
        <v>-10723.41</v>
      </c>
      <c r="Q92" s="162">
        <v>-12033.86</v>
      </c>
      <c r="R92" s="162">
        <v>-9531.2999999999993</v>
      </c>
      <c r="S92" s="162">
        <v>-8336.83</v>
      </c>
      <c r="T92" s="162">
        <v>-8896.2000000000007</v>
      </c>
      <c r="U92" s="163">
        <v>-90677.13</v>
      </c>
    </row>
    <row r="93" spans="1:21" ht="15" hidden="1" customHeight="1" x14ac:dyDescent="0.55000000000000004">
      <c r="A93" s="134" t="s">
        <v>76</v>
      </c>
      <c r="D93" s="138" t="s">
        <v>90</v>
      </c>
      <c r="E93" s="138" t="s">
        <v>91</v>
      </c>
      <c r="F93" s="138" t="s">
        <v>284</v>
      </c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3">
        <v>0</v>
      </c>
    </row>
    <row r="94" spans="1:21" ht="15" hidden="1" customHeight="1" x14ac:dyDescent="0.55000000000000004">
      <c r="A94" s="134" t="s">
        <v>76</v>
      </c>
      <c r="D94" s="138" t="s">
        <v>90</v>
      </c>
      <c r="E94" s="138" t="s">
        <v>91</v>
      </c>
      <c r="F94" s="138" t="s">
        <v>285</v>
      </c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3">
        <v>0</v>
      </c>
    </row>
    <row r="95" spans="1:21" ht="15" hidden="1" customHeight="1" x14ac:dyDescent="0.55000000000000004">
      <c r="A95" s="134" t="s">
        <v>76</v>
      </c>
      <c r="D95" s="138" t="s">
        <v>90</v>
      </c>
      <c r="E95" s="138" t="s">
        <v>91</v>
      </c>
      <c r="F95" s="138" t="s">
        <v>286</v>
      </c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3">
        <v>0</v>
      </c>
    </row>
    <row r="96" spans="1:21" ht="15" hidden="1" customHeight="1" x14ac:dyDescent="0.55000000000000004">
      <c r="A96" s="134" t="s">
        <v>76</v>
      </c>
      <c r="D96" s="138" t="s">
        <v>90</v>
      </c>
      <c r="E96" s="138" t="s">
        <v>91</v>
      </c>
      <c r="F96" s="138" t="s">
        <v>287</v>
      </c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3">
        <v>0</v>
      </c>
    </row>
    <row r="97" spans="1:21" ht="15" hidden="1" customHeight="1" x14ac:dyDescent="0.55000000000000004">
      <c r="A97" s="134" t="s">
        <v>76</v>
      </c>
      <c r="D97" s="138" t="s">
        <v>90</v>
      </c>
      <c r="E97" s="138" t="s">
        <v>91</v>
      </c>
      <c r="F97" s="138" t="s">
        <v>288</v>
      </c>
      <c r="G97" s="162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>
        <v>-0.01</v>
      </c>
      <c r="U97" s="163">
        <v>-0.01</v>
      </c>
    </row>
    <row r="98" spans="1:21" ht="15" hidden="1" customHeight="1" x14ac:dyDescent="0.55000000000000004">
      <c r="A98" s="134" t="s">
        <v>76</v>
      </c>
      <c r="D98" s="138" t="s">
        <v>90</v>
      </c>
      <c r="E98" s="138" t="s">
        <v>91</v>
      </c>
      <c r="F98" s="138" t="s">
        <v>289</v>
      </c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3">
        <v>0</v>
      </c>
    </row>
    <row r="99" spans="1:21" ht="15" hidden="1" customHeight="1" x14ac:dyDescent="0.55000000000000004">
      <c r="A99" s="134" t="s">
        <v>76</v>
      </c>
      <c r="D99" s="138" t="s">
        <v>90</v>
      </c>
      <c r="E99" s="138" t="s">
        <v>91</v>
      </c>
      <c r="F99" s="138" t="s">
        <v>220</v>
      </c>
      <c r="G99" s="162"/>
      <c r="H99" s="162"/>
      <c r="I99" s="162">
        <v>211.91</v>
      </c>
      <c r="J99" s="162">
        <v>10068.93</v>
      </c>
      <c r="K99" s="162">
        <v>2654.06</v>
      </c>
      <c r="L99" s="162">
        <v>3801.78</v>
      </c>
      <c r="M99" s="162">
        <v>5048.18</v>
      </c>
      <c r="N99" s="162">
        <v>10140.209999999999</v>
      </c>
      <c r="O99" s="162">
        <v>6270.6</v>
      </c>
      <c r="P99" s="162">
        <v>7500</v>
      </c>
      <c r="Q99" s="162">
        <v>12056.59</v>
      </c>
      <c r="R99" s="162">
        <v>4245.8599999999997</v>
      </c>
      <c r="S99" s="162">
        <v>4000</v>
      </c>
      <c r="T99" s="162">
        <v>5054.71</v>
      </c>
      <c r="U99" s="163">
        <v>71052.83</v>
      </c>
    </row>
    <row r="100" spans="1:21" ht="15" hidden="1" customHeight="1" x14ac:dyDescent="0.55000000000000004">
      <c r="A100" s="134" t="s">
        <v>76</v>
      </c>
      <c r="D100" s="138"/>
      <c r="E100" s="138"/>
      <c r="F100" s="138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3">
        <v>0</v>
      </c>
    </row>
    <row r="101" spans="1:21" ht="15" hidden="1" customHeight="1" x14ac:dyDescent="0.55000000000000004">
      <c r="A101" s="134" t="s">
        <v>76</v>
      </c>
      <c r="D101" s="138"/>
      <c r="E101" s="138"/>
      <c r="F101" s="138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3">
        <v>0</v>
      </c>
    </row>
    <row r="102" spans="1:21" ht="15" hidden="1" customHeight="1" x14ac:dyDescent="0.55000000000000004">
      <c r="A102" s="134" t="s">
        <v>76</v>
      </c>
      <c r="B102" s="134"/>
      <c r="U102" s="163">
        <v>0</v>
      </c>
    </row>
    <row r="103" spans="1:21" s="152" customFormat="1" ht="15" hidden="1" customHeight="1" x14ac:dyDescent="0.55000000000000004">
      <c r="A103" s="134" t="s">
        <v>76</v>
      </c>
      <c r="B103" s="164"/>
      <c r="C103" s="165" t="s">
        <v>28</v>
      </c>
      <c r="D103" s="165"/>
      <c r="E103" s="165"/>
      <c r="F103" s="165"/>
      <c r="G103" s="166">
        <v>1</v>
      </c>
      <c r="H103" s="166"/>
      <c r="I103" s="166">
        <v>171348.92</v>
      </c>
      <c r="J103" s="166">
        <v>179770.22999999998</v>
      </c>
      <c r="K103" s="166">
        <v>156408.01999999999</v>
      </c>
      <c r="L103" s="166">
        <v>156722.23000000001</v>
      </c>
      <c r="M103" s="166">
        <v>159613.79999999999</v>
      </c>
      <c r="N103" s="166">
        <v>174802.66</v>
      </c>
      <c r="O103" s="166">
        <v>180984.87</v>
      </c>
      <c r="P103" s="166">
        <v>200461.38</v>
      </c>
      <c r="Q103" s="166">
        <v>218655.27</v>
      </c>
      <c r="R103" s="166">
        <v>216009.34</v>
      </c>
      <c r="S103" s="166">
        <v>213558.13</v>
      </c>
      <c r="T103" s="166">
        <v>202739.8</v>
      </c>
      <c r="U103" s="163">
        <v>2231074.65</v>
      </c>
    </row>
    <row r="104" spans="1:21" s="152" customFormat="1" ht="15" hidden="1" customHeight="1" x14ac:dyDescent="0.55000000000000004">
      <c r="A104" s="134" t="s">
        <v>76</v>
      </c>
      <c r="U104" s="163">
        <v>0</v>
      </c>
    </row>
    <row r="105" spans="1:21" s="152" customFormat="1" ht="20.25" hidden="1" customHeight="1" x14ac:dyDescent="0.55000000000000004">
      <c r="A105" s="134" t="s">
        <v>76</v>
      </c>
      <c r="C105" s="136" t="s">
        <v>221</v>
      </c>
      <c r="D105" s="136"/>
      <c r="E105" s="136"/>
      <c r="F105" s="136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63">
        <v>0</v>
      </c>
    </row>
    <row r="106" spans="1:21" ht="15" hidden="1" customHeight="1" x14ac:dyDescent="0.55000000000000004">
      <c r="A106" s="134" t="s">
        <v>76</v>
      </c>
      <c r="D106" s="138" t="s">
        <v>90</v>
      </c>
      <c r="E106" s="138" t="s">
        <v>290</v>
      </c>
      <c r="F106" s="138" t="s">
        <v>291</v>
      </c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3">
        <v>0</v>
      </c>
    </row>
    <row r="107" spans="1:21" ht="15" hidden="1" customHeight="1" x14ac:dyDescent="0.55000000000000004">
      <c r="A107" s="134" t="s">
        <v>76</v>
      </c>
      <c r="D107" s="138" t="s">
        <v>90</v>
      </c>
      <c r="E107" s="138" t="s">
        <v>290</v>
      </c>
      <c r="F107" s="138" t="s">
        <v>292</v>
      </c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3">
        <v>0</v>
      </c>
    </row>
    <row r="108" spans="1:21" ht="15" hidden="1" customHeight="1" x14ac:dyDescent="0.55000000000000004">
      <c r="A108" s="134" t="s">
        <v>76</v>
      </c>
      <c r="D108" s="138" t="s">
        <v>90</v>
      </c>
      <c r="E108" s="138" t="s">
        <v>290</v>
      </c>
      <c r="F108" s="138" t="s">
        <v>293</v>
      </c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3">
        <v>0</v>
      </c>
    </row>
    <row r="109" spans="1:21" ht="15" hidden="1" customHeight="1" x14ac:dyDescent="0.55000000000000004">
      <c r="A109" s="134" t="s">
        <v>76</v>
      </c>
      <c r="D109" s="138" t="s">
        <v>90</v>
      </c>
      <c r="E109" s="138" t="s">
        <v>290</v>
      </c>
      <c r="F109" s="138" t="s">
        <v>294</v>
      </c>
      <c r="G109" s="162"/>
      <c r="H109" s="162"/>
      <c r="I109" s="162">
        <v>58377.97</v>
      </c>
      <c r="J109" s="162">
        <v>58065.440000000002</v>
      </c>
      <c r="K109" s="162">
        <v>53184.9</v>
      </c>
      <c r="L109" s="162">
        <v>55369.89</v>
      </c>
      <c r="M109" s="162">
        <v>55046.61</v>
      </c>
      <c r="N109" s="162">
        <v>61935.67</v>
      </c>
      <c r="O109" s="162">
        <v>38090.69</v>
      </c>
      <c r="P109" s="162">
        <v>44133.26</v>
      </c>
      <c r="Q109" s="162">
        <v>48708.959999999999</v>
      </c>
      <c r="R109" s="162">
        <v>47664.47</v>
      </c>
      <c r="S109" s="162">
        <v>49310.67</v>
      </c>
      <c r="T109" s="162">
        <v>52082.18</v>
      </c>
      <c r="U109" s="163">
        <v>621970.71000000008</v>
      </c>
    </row>
    <row r="110" spans="1:21" ht="15" hidden="1" customHeight="1" x14ac:dyDescent="0.55000000000000004">
      <c r="A110" s="134" t="s">
        <v>76</v>
      </c>
      <c r="D110" s="138" t="s">
        <v>90</v>
      </c>
      <c r="E110" s="138" t="s">
        <v>290</v>
      </c>
      <c r="F110" s="138" t="s">
        <v>295</v>
      </c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3">
        <v>0</v>
      </c>
    </row>
    <row r="111" spans="1:21" ht="15" hidden="1" customHeight="1" x14ac:dyDescent="0.55000000000000004">
      <c r="A111" s="134" t="s">
        <v>76</v>
      </c>
      <c r="D111" s="138" t="s">
        <v>90</v>
      </c>
      <c r="E111" s="138" t="s">
        <v>290</v>
      </c>
      <c r="F111" s="138" t="s">
        <v>296</v>
      </c>
      <c r="G111" s="162"/>
      <c r="H111" s="162"/>
      <c r="I111" s="162">
        <v>2983.43</v>
      </c>
      <c r="J111" s="162">
        <v>2653.99</v>
      </c>
      <c r="K111" s="162">
        <v>2857.42</v>
      </c>
      <c r="L111" s="162">
        <v>2529.44</v>
      </c>
      <c r="M111" s="162">
        <v>2385.5300000000002</v>
      </c>
      <c r="N111" s="162">
        <v>2716</v>
      </c>
      <c r="O111" s="162">
        <v>1202.77</v>
      </c>
      <c r="P111" s="162">
        <v>2562.2199999999998</v>
      </c>
      <c r="Q111" s="162">
        <v>2571.9499999999998</v>
      </c>
      <c r="R111" s="162">
        <v>2277.52</v>
      </c>
      <c r="S111" s="162">
        <v>2146.4299999999998</v>
      </c>
      <c r="T111" s="162">
        <v>2591.6999999999998</v>
      </c>
      <c r="U111" s="163">
        <v>29478.400000000005</v>
      </c>
    </row>
    <row r="112" spans="1:21" ht="15" hidden="1" customHeight="1" x14ac:dyDescent="0.55000000000000004">
      <c r="A112" s="134" t="s">
        <v>76</v>
      </c>
      <c r="D112" s="138" t="s">
        <v>90</v>
      </c>
      <c r="E112" s="138" t="s">
        <v>290</v>
      </c>
      <c r="F112" s="138" t="s">
        <v>297</v>
      </c>
      <c r="G112" s="162"/>
      <c r="H112" s="162"/>
      <c r="I112" s="162">
        <v>6492.11</v>
      </c>
      <c r="J112" s="162">
        <v>5217.3500000000004</v>
      </c>
      <c r="K112" s="162">
        <v>5102.09</v>
      </c>
      <c r="L112" s="162">
        <v>6011.56</v>
      </c>
      <c r="M112" s="162">
        <v>5210.8500000000004</v>
      </c>
      <c r="N112" s="162">
        <v>5449.76</v>
      </c>
      <c r="O112" s="162">
        <v>4985.75</v>
      </c>
      <c r="P112" s="162">
        <v>3248.73</v>
      </c>
      <c r="Q112" s="162">
        <v>4960.6000000000004</v>
      </c>
      <c r="R112" s="162">
        <v>6046.47</v>
      </c>
      <c r="S112" s="162">
        <v>5926.57</v>
      </c>
      <c r="T112" s="162">
        <v>5499.1</v>
      </c>
      <c r="U112" s="163">
        <v>64150.94</v>
      </c>
    </row>
    <row r="113" spans="1:21" ht="15" hidden="1" customHeight="1" x14ac:dyDescent="0.55000000000000004">
      <c r="A113" s="134" t="s">
        <v>76</v>
      </c>
      <c r="D113" s="138" t="s">
        <v>90</v>
      </c>
      <c r="E113" s="138" t="s">
        <v>290</v>
      </c>
      <c r="F113" s="138" t="s">
        <v>298</v>
      </c>
      <c r="G113" s="162"/>
      <c r="H113" s="162"/>
      <c r="I113" s="162">
        <v>1641.46</v>
      </c>
      <c r="J113" s="162">
        <v>2022.1</v>
      </c>
      <c r="K113" s="162">
        <v>670.95</v>
      </c>
      <c r="L113" s="162">
        <v>1627.5</v>
      </c>
      <c r="M113" s="162">
        <v>1648.22</v>
      </c>
      <c r="N113" s="162">
        <v>1370.53</v>
      </c>
      <c r="O113" s="162">
        <v>1805.4</v>
      </c>
      <c r="P113" s="162">
        <v>1867</v>
      </c>
      <c r="Q113" s="162">
        <v>1566.92</v>
      </c>
      <c r="R113" s="162">
        <v>3622.2</v>
      </c>
      <c r="S113" s="162">
        <v>3160.3</v>
      </c>
      <c r="T113" s="162">
        <v>3362.5</v>
      </c>
      <c r="U113" s="163">
        <v>24365.079999999998</v>
      </c>
    </row>
    <row r="114" spans="1:21" ht="15" hidden="1" customHeight="1" x14ac:dyDescent="0.55000000000000004">
      <c r="A114" s="134" t="s">
        <v>76</v>
      </c>
      <c r="D114" s="138" t="s">
        <v>90</v>
      </c>
      <c r="E114" s="138" t="s">
        <v>290</v>
      </c>
      <c r="F114" s="138" t="s">
        <v>299</v>
      </c>
      <c r="G114" s="162"/>
      <c r="H114" s="162"/>
      <c r="I114" s="162">
        <v>4822.4399999999996</v>
      </c>
      <c r="J114" s="162">
        <v>3262.32</v>
      </c>
      <c r="K114" s="162">
        <v>3358.34</v>
      </c>
      <c r="L114" s="162">
        <v>3325.52</v>
      </c>
      <c r="M114" s="162">
        <v>3394.17</v>
      </c>
      <c r="N114" s="162">
        <v>3464.84</v>
      </c>
      <c r="O114" s="162">
        <v>2984.11</v>
      </c>
      <c r="P114" s="162">
        <v>2974.7</v>
      </c>
      <c r="Q114" s="162">
        <v>3244.11</v>
      </c>
      <c r="R114" s="162">
        <v>3248.62</v>
      </c>
      <c r="S114" s="162">
        <v>3365.71</v>
      </c>
      <c r="T114" s="162">
        <v>2005.24</v>
      </c>
      <c r="U114" s="163">
        <v>39450.120000000003</v>
      </c>
    </row>
    <row r="115" spans="1:21" ht="15" hidden="1" customHeight="1" x14ac:dyDescent="0.55000000000000004">
      <c r="A115" s="134" t="s">
        <v>76</v>
      </c>
      <c r="D115" s="138" t="s">
        <v>90</v>
      </c>
      <c r="E115" s="138" t="s">
        <v>290</v>
      </c>
      <c r="F115" s="138" t="s">
        <v>300</v>
      </c>
      <c r="G115" s="162"/>
      <c r="H115" s="162"/>
      <c r="I115" s="162">
        <v>6537.09</v>
      </c>
      <c r="J115" s="162">
        <v>6813.18</v>
      </c>
      <c r="K115" s="162">
        <v>6593.42</v>
      </c>
      <c r="L115" s="162">
        <v>5151.1000000000004</v>
      </c>
      <c r="M115" s="162">
        <v>6986.26</v>
      </c>
      <c r="N115" s="162">
        <v>6813.19</v>
      </c>
      <c r="O115" s="162">
        <v>6813.18</v>
      </c>
      <c r="P115" s="162">
        <v>6153.84</v>
      </c>
      <c r="Q115" s="162">
        <v>6673.43</v>
      </c>
      <c r="R115" s="162">
        <v>5322.11</v>
      </c>
      <c r="S115" s="162">
        <v>6231.15</v>
      </c>
      <c r="T115" s="162">
        <v>7774.03</v>
      </c>
      <c r="U115" s="163">
        <v>77861.98000000001</v>
      </c>
    </row>
    <row r="116" spans="1:21" ht="15" hidden="1" customHeight="1" x14ac:dyDescent="0.55000000000000004">
      <c r="A116" s="134" t="s">
        <v>76</v>
      </c>
      <c r="D116" s="138" t="s">
        <v>90</v>
      </c>
      <c r="E116" s="138" t="s">
        <v>290</v>
      </c>
      <c r="F116" s="138" t="s">
        <v>301</v>
      </c>
      <c r="G116" s="162"/>
      <c r="H116" s="162"/>
      <c r="I116" s="162">
        <v>10242.4</v>
      </c>
      <c r="J116" s="162">
        <v>10417.879999999999</v>
      </c>
      <c r="K116" s="162">
        <v>9526.34</v>
      </c>
      <c r="L116" s="162">
        <v>9539.66</v>
      </c>
      <c r="M116" s="162">
        <v>9588.82</v>
      </c>
      <c r="N116" s="162">
        <v>10065.84</v>
      </c>
      <c r="O116" s="162">
        <v>8825.92</v>
      </c>
      <c r="P116" s="162">
        <v>9050.24</v>
      </c>
      <c r="Q116" s="162">
        <v>11838.76</v>
      </c>
      <c r="R116" s="162">
        <v>5071.55</v>
      </c>
      <c r="S116" s="162">
        <v>12671.92</v>
      </c>
      <c r="T116" s="162">
        <v>9662.5400000000009</v>
      </c>
      <c r="U116" s="163">
        <v>116501.87</v>
      </c>
    </row>
    <row r="117" spans="1:21" ht="15" hidden="1" customHeight="1" x14ac:dyDescent="0.55000000000000004">
      <c r="A117" s="134" t="s">
        <v>76</v>
      </c>
      <c r="D117" s="138" t="s">
        <v>90</v>
      </c>
      <c r="E117" s="138" t="s">
        <v>290</v>
      </c>
      <c r="F117" s="138" t="s">
        <v>302</v>
      </c>
      <c r="G117" s="162"/>
      <c r="H117" s="162"/>
      <c r="I117" s="162"/>
      <c r="J117" s="162"/>
      <c r="K117" s="162"/>
      <c r="L117" s="162"/>
      <c r="M117" s="162"/>
      <c r="N117" s="162"/>
      <c r="O117" s="162"/>
      <c r="P117" s="162"/>
      <c r="Q117" s="162"/>
      <c r="R117" s="162"/>
      <c r="S117" s="162"/>
      <c r="T117" s="162"/>
      <c r="U117" s="163">
        <v>0</v>
      </c>
    </row>
    <row r="118" spans="1:21" ht="15" hidden="1" customHeight="1" x14ac:dyDescent="0.55000000000000004">
      <c r="A118" s="134" t="s">
        <v>76</v>
      </c>
      <c r="D118" s="138" t="s">
        <v>90</v>
      </c>
      <c r="E118" s="138" t="s">
        <v>303</v>
      </c>
      <c r="F118" s="138" t="s">
        <v>291</v>
      </c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3">
        <v>0</v>
      </c>
    </row>
    <row r="119" spans="1:21" ht="15" hidden="1" customHeight="1" x14ac:dyDescent="0.55000000000000004">
      <c r="A119" s="134" t="s">
        <v>76</v>
      </c>
      <c r="D119" s="138" t="s">
        <v>90</v>
      </c>
      <c r="E119" s="138" t="s">
        <v>303</v>
      </c>
      <c r="F119" s="138" t="s">
        <v>292</v>
      </c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3">
        <v>0</v>
      </c>
    </row>
    <row r="120" spans="1:21" ht="15" hidden="1" customHeight="1" x14ac:dyDescent="0.55000000000000004">
      <c r="A120" s="134" t="s">
        <v>76</v>
      </c>
      <c r="D120" s="138" t="s">
        <v>90</v>
      </c>
      <c r="E120" s="138" t="s">
        <v>303</v>
      </c>
      <c r="F120" s="138" t="s">
        <v>293</v>
      </c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3">
        <v>0</v>
      </c>
    </row>
    <row r="121" spans="1:21" ht="15" hidden="1" customHeight="1" x14ac:dyDescent="0.55000000000000004">
      <c r="A121" s="134" t="s">
        <v>76</v>
      </c>
      <c r="D121" s="138" t="s">
        <v>90</v>
      </c>
      <c r="E121" s="138" t="s">
        <v>303</v>
      </c>
      <c r="F121" s="138" t="s">
        <v>294</v>
      </c>
      <c r="G121" s="162"/>
      <c r="H121" s="162"/>
      <c r="I121" s="162"/>
      <c r="J121" s="162"/>
      <c r="K121" s="162"/>
      <c r="L121" s="162"/>
      <c r="M121" s="162"/>
      <c r="N121" s="162"/>
      <c r="O121" s="162">
        <v>7382.02</v>
      </c>
      <c r="P121" s="162">
        <v>9956.31</v>
      </c>
      <c r="Q121" s="162">
        <v>9616.8799999999992</v>
      </c>
      <c r="R121" s="162">
        <v>12976.51</v>
      </c>
      <c r="S121" s="162">
        <v>13519.66</v>
      </c>
      <c r="T121" s="162">
        <v>11258.32</v>
      </c>
      <c r="U121" s="163">
        <v>64709.700000000004</v>
      </c>
    </row>
    <row r="122" spans="1:21" ht="15" hidden="1" customHeight="1" x14ac:dyDescent="0.55000000000000004">
      <c r="A122" s="134" t="s">
        <v>76</v>
      </c>
      <c r="D122" s="138" t="s">
        <v>90</v>
      </c>
      <c r="E122" s="138" t="s">
        <v>303</v>
      </c>
      <c r="F122" s="138" t="s">
        <v>295</v>
      </c>
      <c r="G122" s="162"/>
      <c r="H122" s="162"/>
      <c r="I122" s="162"/>
      <c r="J122" s="162"/>
      <c r="K122" s="162"/>
      <c r="L122" s="162"/>
      <c r="M122" s="162"/>
      <c r="N122" s="162"/>
      <c r="O122" s="162"/>
      <c r="P122" s="162"/>
      <c r="Q122" s="162"/>
      <c r="R122" s="162"/>
      <c r="S122" s="162"/>
      <c r="T122" s="162"/>
      <c r="U122" s="163">
        <v>0</v>
      </c>
    </row>
    <row r="123" spans="1:21" ht="15" hidden="1" customHeight="1" x14ac:dyDescent="0.55000000000000004">
      <c r="A123" s="134" t="s">
        <v>76</v>
      </c>
      <c r="D123" s="138" t="s">
        <v>90</v>
      </c>
      <c r="E123" s="138" t="s">
        <v>303</v>
      </c>
      <c r="F123" s="138" t="s">
        <v>296</v>
      </c>
      <c r="G123" s="162"/>
      <c r="H123" s="162"/>
      <c r="I123" s="162"/>
      <c r="J123" s="162"/>
      <c r="K123" s="162"/>
      <c r="L123" s="162"/>
      <c r="M123" s="162"/>
      <c r="N123" s="162"/>
      <c r="O123" s="162">
        <v>40.590000000000003</v>
      </c>
      <c r="P123" s="162">
        <v>-5.07</v>
      </c>
      <c r="Q123" s="162"/>
      <c r="R123" s="162">
        <v>265.32</v>
      </c>
      <c r="S123" s="162">
        <v>-88.44</v>
      </c>
      <c r="T123" s="162">
        <v>1.35</v>
      </c>
      <c r="U123" s="163">
        <v>213.74999999999997</v>
      </c>
    </row>
    <row r="124" spans="1:21" ht="15" hidden="1" customHeight="1" x14ac:dyDescent="0.55000000000000004">
      <c r="A124" s="134" t="s">
        <v>76</v>
      </c>
      <c r="D124" s="138" t="s">
        <v>90</v>
      </c>
      <c r="E124" s="138" t="s">
        <v>303</v>
      </c>
      <c r="F124" s="138" t="s">
        <v>297</v>
      </c>
      <c r="G124" s="162"/>
      <c r="H124" s="162"/>
      <c r="I124" s="162"/>
      <c r="J124" s="162"/>
      <c r="K124" s="162"/>
      <c r="L124" s="162"/>
      <c r="M124" s="162"/>
      <c r="N124" s="162"/>
      <c r="O124" s="162">
        <v>55.25</v>
      </c>
      <c r="P124" s="162"/>
      <c r="Q124" s="162"/>
      <c r="R124" s="162">
        <v>382.1</v>
      </c>
      <c r="S124" s="162">
        <v>412.57</v>
      </c>
      <c r="T124" s="162">
        <v>-147.69</v>
      </c>
      <c r="U124" s="163">
        <v>702.23</v>
      </c>
    </row>
    <row r="125" spans="1:21" ht="15" hidden="1" customHeight="1" x14ac:dyDescent="0.55000000000000004">
      <c r="A125" s="134" t="s">
        <v>76</v>
      </c>
      <c r="D125" s="138" t="s">
        <v>90</v>
      </c>
      <c r="E125" s="138" t="s">
        <v>303</v>
      </c>
      <c r="F125" s="138" t="s">
        <v>298</v>
      </c>
      <c r="G125" s="162"/>
      <c r="H125" s="162"/>
      <c r="I125" s="162"/>
      <c r="J125" s="162"/>
      <c r="K125" s="162"/>
      <c r="L125" s="162"/>
      <c r="M125" s="162"/>
      <c r="N125" s="162"/>
      <c r="O125" s="162"/>
      <c r="P125" s="162">
        <v>41.52</v>
      </c>
      <c r="Q125" s="162">
        <v>-5.19</v>
      </c>
      <c r="R125" s="162"/>
      <c r="S125" s="162"/>
      <c r="T125" s="162"/>
      <c r="U125" s="163">
        <v>36.330000000000005</v>
      </c>
    </row>
    <row r="126" spans="1:21" ht="15" hidden="1" customHeight="1" x14ac:dyDescent="0.55000000000000004">
      <c r="A126" s="134" t="s">
        <v>76</v>
      </c>
      <c r="D126" s="138" t="s">
        <v>90</v>
      </c>
      <c r="E126" s="138" t="s">
        <v>303</v>
      </c>
      <c r="F126" s="138" t="s">
        <v>299</v>
      </c>
      <c r="G126" s="162"/>
      <c r="H126" s="162"/>
      <c r="I126" s="162"/>
      <c r="J126" s="162"/>
      <c r="K126" s="162"/>
      <c r="L126" s="162"/>
      <c r="M126" s="162"/>
      <c r="N126" s="162"/>
      <c r="O126" s="162">
        <v>2.29</v>
      </c>
      <c r="P126" s="162">
        <v>39.049999999999997</v>
      </c>
      <c r="Q126" s="162">
        <v>7.41</v>
      </c>
      <c r="R126" s="162">
        <v>171</v>
      </c>
      <c r="S126" s="162">
        <v>516.30999999999995</v>
      </c>
      <c r="T126" s="162">
        <v>-163.47</v>
      </c>
      <c r="U126" s="163">
        <v>572.58999999999992</v>
      </c>
    </row>
    <row r="127" spans="1:21" ht="15" hidden="1" customHeight="1" x14ac:dyDescent="0.55000000000000004">
      <c r="A127" s="134" t="s">
        <v>76</v>
      </c>
      <c r="D127" s="138" t="s">
        <v>90</v>
      </c>
      <c r="E127" s="138" t="s">
        <v>303</v>
      </c>
      <c r="F127" s="138" t="s">
        <v>300</v>
      </c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3">
        <v>0</v>
      </c>
    </row>
    <row r="128" spans="1:21" ht="15" hidden="1" customHeight="1" x14ac:dyDescent="0.55000000000000004">
      <c r="A128" s="134" t="s">
        <v>76</v>
      </c>
      <c r="D128" s="138" t="s">
        <v>90</v>
      </c>
      <c r="E128" s="138" t="s">
        <v>303</v>
      </c>
      <c r="F128" s="138" t="s">
        <v>301</v>
      </c>
      <c r="G128" s="162"/>
      <c r="H128" s="162"/>
      <c r="I128" s="162"/>
      <c r="J128" s="162"/>
      <c r="K128" s="162"/>
      <c r="L128" s="162"/>
      <c r="M128" s="162"/>
      <c r="N128" s="162"/>
      <c r="O128" s="162">
        <v>186.11</v>
      </c>
      <c r="P128" s="162">
        <v>399.81</v>
      </c>
      <c r="Q128" s="162">
        <v>318.45999999999998</v>
      </c>
      <c r="R128" s="162">
        <v>337.67</v>
      </c>
      <c r="S128" s="162">
        <v>-114</v>
      </c>
      <c r="T128" s="162">
        <v>1056.99</v>
      </c>
      <c r="U128" s="163">
        <v>2185.04</v>
      </c>
    </row>
    <row r="129" spans="1:21" ht="15" hidden="1" customHeight="1" x14ac:dyDescent="0.55000000000000004">
      <c r="A129" s="134" t="s">
        <v>76</v>
      </c>
      <c r="D129" s="138" t="s">
        <v>90</v>
      </c>
      <c r="E129" s="138" t="s">
        <v>303</v>
      </c>
      <c r="F129" s="138" t="s">
        <v>302</v>
      </c>
      <c r="G129" s="162"/>
      <c r="H129" s="162"/>
      <c r="I129" s="162"/>
      <c r="J129" s="162"/>
      <c r="K129" s="162"/>
      <c r="L129" s="162"/>
      <c r="M129" s="162"/>
      <c r="N129" s="162"/>
      <c r="O129" s="162"/>
      <c r="P129" s="162"/>
      <c r="Q129" s="162"/>
      <c r="R129" s="162"/>
      <c r="S129" s="162"/>
      <c r="T129" s="162"/>
      <c r="U129" s="163">
        <v>0</v>
      </c>
    </row>
    <row r="130" spans="1:21" ht="15" hidden="1" customHeight="1" x14ac:dyDescent="0.55000000000000004">
      <c r="A130" s="134" t="s">
        <v>76</v>
      </c>
      <c r="D130" s="138" t="s">
        <v>90</v>
      </c>
      <c r="E130" s="138" t="s">
        <v>304</v>
      </c>
      <c r="F130" s="138" t="s">
        <v>291</v>
      </c>
      <c r="G130" s="162"/>
      <c r="H130" s="162"/>
      <c r="I130" s="162"/>
      <c r="J130" s="162"/>
      <c r="K130" s="162"/>
      <c r="L130" s="162"/>
      <c r="M130" s="162"/>
      <c r="N130" s="162"/>
      <c r="O130" s="162"/>
      <c r="P130" s="162"/>
      <c r="Q130" s="162"/>
      <c r="R130" s="162"/>
      <c r="S130" s="162"/>
      <c r="T130" s="162"/>
      <c r="U130" s="163">
        <v>0</v>
      </c>
    </row>
    <row r="131" spans="1:21" ht="15" hidden="1" customHeight="1" x14ac:dyDescent="0.55000000000000004">
      <c r="A131" s="134" t="s">
        <v>76</v>
      </c>
      <c r="D131" s="138" t="s">
        <v>90</v>
      </c>
      <c r="E131" s="138" t="s">
        <v>304</v>
      </c>
      <c r="F131" s="138" t="s">
        <v>292</v>
      </c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3">
        <v>0</v>
      </c>
    </row>
    <row r="132" spans="1:21" ht="15" hidden="1" customHeight="1" x14ac:dyDescent="0.55000000000000004">
      <c r="A132" s="134" t="s">
        <v>76</v>
      </c>
      <c r="D132" s="138" t="s">
        <v>90</v>
      </c>
      <c r="E132" s="138" t="s">
        <v>304</v>
      </c>
      <c r="F132" s="138" t="s">
        <v>293</v>
      </c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3">
        <v>0</v>
      </c>
    </row>
    <row r="133" spans="1:21" ht="15" hidden="1" customHeight="1" x14ac:dyDescent="0.55000000000000004">
      <c r="A133" s="134" t="s">
        <v>76</v>
      </c>
      <c r="D133" s="138" t="s">
        <v>90</v>
      </c>
      <c r="E133" s="138" t="s">
        <v>304</v>
      </c>
      <c r="F133" s="138" t="s">
        <v>294</v>
      </c>
      <c r="G133" s="162"/>
      <c r="H133" s="162"/>
      <c r="I133" s="162"/>
      <c r="J133" s="162"/>
      <c r="K133" s="162"/>
      <c r="L133" s="162"/>
      <c r="M133" s="162"/>
      <c r="N133" s="162"/>
      <c r="O133" s="162">
        <v>4398.59</v>
      </c>
      <c r="P133" s="162"/>
      <c r="Q133" s="162"/>
      <c r="R133" s="162"/>
      <c r="S133" s="162"/>
      <c r="T133" s="162">
        <v>2832.46</v>
      </c>
      <c r="U133" s="163">
        <v>7231.05</v>
      </c>
    </row>
    <row r="134" spans="1:21" ht="15" hidden="1" customHeight="1" x14ac:dyDescent="0.55000000000000004">
      <c r="A134" s="134" t="s">
        <v>76</v>
      </c>
      <c r="D134" s="138" t="s">
        <v>90</v>
      </c>
      <c r="E134" s="138" t="s">
        <v>304</v>
      </c>
      <c r="F134" s="138" t="s">
        <v>295</v>
      </c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3">
        <v>0</v>
      </c>
    </row>
    <row r="135" spans="1:21" ht="15" hidden="1" customHeight="1" x14ac:dyDescent="0.55000000000000004">
      <c r="A135" s="134" t="s">
        <v>76</v>
      </c>
      <c r="D135" s="138" t="s">
        <v>90</v>
      </c>
      <c r="E135" s="138" t="s">
        <v>304</v>
      </c>
      <c r="F135" s="138" t="s">
        <v>296</v>
      </c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3">
        <v>0</v>
      </c>
    </row>
    <row r="136" spans="1:21" ht="15" hidden="1" customHeight="1" x14ac:dyDescent="0.55000000000000004">
      <c r="A136" s="134" t="s">
        <v>76</v>
      </c>
      <c r="D136" s="138" t="s">
        <v>90</v>
      </c>
      <c r="E136" s="138" t="s">
        <v>304</v>
      </c>
      <c r="F136" s="138" t="s">
        <v>297</v>
      </c>
      <c r="G136" s="162"/>
      <c r="H136" s="162"/>
      <c r="I136" s="162"/>
      <c r="J136" s="162"/>
      <c r="K136" s="162"/>
      <c r="L136" s="162"/>
      <c r="M136" s="162"/>
      <c r="N136" s="162"/>
      <c r="O136" s="162">
        <v>195.77</v>
      </c>
      <c r="P136" s="162"/>
      <c r="Q136" s="162"/>
      <c r="R136" s="162"/>
      <c r="S136" s="162"/>
      <c r="T136" s="162">
        <v>72.87</v>
      </c>
      <c r="U136" s="163">
        <v>268.64</v>
      </c>
    </row>
    <row r="137" spans="1:21" ht="15" hidden="1" customHeight="1" x14ac:dyDescent="0.55000000000000004">
      <c r="A137" s="134" t="s">
        <v>76</v>
      </c>
      <c r="D137" s="138" t="s">
        <v>90</v>
      </c>
      <c r="E137" s="138" t="s">
        <v>304</v>
      </c>
      <c r="F137" s="138" t="s">
        <v>298</v>
      </c>
      <c r="G137" s="162"/>
      <c r="H137" s="162"/>
      <c r="I137" s="162"/>
      <c r="J137" s="162"/>
      <c r="K137" s="162"/>
      <c r="L137" s="162"/>
      <c r="M137" s="162"/>
      <c r="N137" s="162"/>
      <c r="O137" s="162"/>
      <c r="P137" s="162"/>
      <c r="Q137" s="162"/>
      <c r="R137" s="162"/>
      <c r="S137" s="162"/>
      <c r="T137" s="162">
        <v>192.78</v>
      </c>
      <c r="U137" s="163">
        <v>192.78</v>
      </c>
    </row>
    <row r="138" spans="1:21" ht="15" hidden="1" customHeight="1" x14ac:dyDescent="0.55000000000000004">
      <c r="A138" s="134" t="s">
        <v>76</v>
      </c>
      <c r="D138" s="138" t="s">
        <v>90</v>
      </c>
      <c r="E138" s="138" t="s">
        <v>304</v>
      </c>
      <c r="F138" s="138" t="s">
        <v>299</v>
      </c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2"/>
      <c r="S138" s="162"/>
      <c r="T138" s="162">
        <v>158.18</v>
      </c>
      <c r="U138" s="163">
        <v>158.18</v>
      </c>
    </row>
    <row r="139" spans="1:21" ht="15" hidden="1" customHeight="1" x14ac:dyDescent="0.55000000000000004">
      <c r="A139" s="134" t="s">
        <v>76</v>
      </c>
      <c r="D139" s="138" t="s">
        <v>90</v>
      </c>
      <c r="E139" s="138" t="s">
        <v>304</v>
      </c>
      <c r="F139" s="138" t="s">
        <v>300</v>
      </c>
      <c r="G139" s="162"/>
      <c r="H139" s="162"/>
      <c r="I139" s="162"/>
      <c r="J139" s="162"/>
      <c r="K139" s="162"/>
      <c r="L139" s="162"/>
      <c r="M139" s="162"/>
      <c r="N139" s="162"/>
      <c r="O139" s="162"/>
      <c r="P139" s="162"/>
      <c r="Q139" s="162"/>
      <c r="R139" s="162"/>
      <c r="S139" s="162"/>
      <c r="T139" s="162"/>
      <c r="U139" s="163">
        <v>0</v>
      </c>
    </row>
    <row r="140" spans="1:21" ht="15" hidden="1" customHeight="1" x14ac:dyDescent="0.55000000000000004">
      <c r="A140" s="134" t="s">
        <v>76</v>
      </c>
      <c r="D140" s="138" t="s">
        <v>90</v>
      </c>
      <c r="E140" s="138" t="s">
        <v>304</v>
      </c>
      <c r="F140" s="138" t="s">
        <v>301</v>
      </c>
      <c r="G140" s="162"/>
      <c r="H140" s="162"/>
      <c r="I140" s="162"/>
      <c r="J140" s="162"/>
      <c r="K140" s="162"/>
      <c r="L140" s="162"/>
      <c r="M140" s="162"/>
      <c r="N140" s="162"/>
      <c r="O140" s="162"/>
      <c r="P140" s="162"/>
      <c r="Q140" s="162"/>
      <c r="R140" s="162"/>
      <c r="S140" s="162"/>
      <c r="T140" s="162"/>
      <c r="U140" s="163">
        <v>0</v>
      </c>
    </row>
    <row r="141" spans="1:21" ht="15" hidden="1" customHeight="1" x14ac:dyDescent="0.55000000000000004">
      <c r="A141" s="134" t="s">
        <v>76</v>
      </c>
      <c r="D141" s="138" t="s">
        <v>90</v>
      </c>
      <c r="E141" s="138" t="s">
        <v>304</v>
      </c>
      <c r="F141" s="138" t="s">
        <v>302</v>
      </c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3">
        <v>0</v>
      </c>
    </row>
    <row r="142" spans="1:21" ht="15" hidden="1" customHeight="1" x14ac:dyDescent="0.55000000000000004">
      <c r="A142" s="134" t="s">
        <v>76</v>
      </c>
      <c r="D142" s="138" t="s">
        <v>90</v>
      </c>
      <c r="E142" s="138" t="s">
        <v>91</v>
      </c>
      <c r="F142" s="138" t="s">
        <v>61</v>
      </c>
      <c r="G142" s="162"/>
      <c r="H142" s="162"/>
      <c r="I142" s="162">
        <v>333</v>
      </c>
      <c r="J142" s="162">
        <v>333</v>
      </c>
      <c r="K142" s="162">
        <v>333</v>
      </c>
      <c r="L142" s="162">
        <v>333</v>
      </c>
      <c r="M142" s="162">
        <v>333</v>
      </c>
      <c r="N142" s="162">
        <v>333</v>
      </c>
      <c r="O142" s="162">
        <v>780.26</v>
      </c>
      <c r="P142" s="162">
        <v>864.22</v>
      </c>
      <c r="Q142" s="162">
        <v>2192.98</v>
      </c>
      <c r="R142" s="162">
        <v>2033.54</v>
      </c>
      <c r="S142" s="162">
        <v>2355.19</v>
      </c>
      <c r="T142" s="162">
        <v>600</v>
      </c>
      <c r="U142" s="163">
        <v>10824.19</v>
      </c>
    </row>
    <row r="143" spans="1:21" ht="15" hidden="1" customHeight="1" x14ac:dyDescent="0.55000000000000004">
      <c r="A143" s="134" t="s">
        <v>76</v>
      </c>
      <c r="D143" s="138" t="s">
        <v>90</v>
      </c>
      <c r="E143" s="138" t="s">
        <v>91</v>
      </c>
      <c r="F143" s="138" t="s">
        <v>62</v>
      </c>
      <c r="G143" s="162"/>
      <c r="H143" s="162"/>
      <c r="I143" s="162">
        <v>2114.6799999999998</v>
      </c>
      <c r="J143" s="162">
        <v>2032.34</v>
      </c>
      <c r="K143" s="162">
        <v>1769.9</v>
      </c>
      <c r="L143" s="162">
        <v>2773.33</v>
      </c>
      <c r="M143" s="162">
        <v>3275.54</v>
      </c>
      <c r="N143" s="162">
        <v>2847.67</v>
      </c>
      <c r="O143" s="162">
        <v>3064.56</v>
      </c>
      <c r="P143" s="162">
        <v>2925.51</v>
      </c>
      <c r="Q143" s="162">
        <v>3255.01</v>
      </c>
      <c r="R143" s="162">
        <v>5212.33</v>
      </c>
      <c r="S143" s="162">
        <v>3605.53</v>
      </c>
      <c r="T143" s="162">
        <v>3823.41</v>
      </c>
      <c r="U143" s="163">
        <v>36699.81</v>
      </c>
    </row>
    <row r="144" spans="1:21" ht="15" hidden="1" customHeight="1" x14ac:dyDescent="0.55000000000000004">
      <c r="A144" s="134" t="s">
        <v>76</v>
      </c>
      <c r="D144" s="138" t="s">
        <v>90</v>
      </c>
      <c r="E144" s="138" t="s">
        <v>91</v>
      </c>
      <c r="F144" s="138" t="s">
        <v>63</v>
      </c>
      <c r="G144" s="162"/>
      <c r="H144" s="162"/>
      <c r="I144" s="162">
        <v>8198.76</v>
      </c>
      <c r="J144" s="162">
        <v>8104.66</v>
      </c>
      <c r="K144" s="162">
        <v>6963.18</v>
      </c>
      <c r="L144" s="162">
        <v>6924.09</v>
      </c>
      <c r="M144" s="162">
        <v>7462.08</v>
      </c>
      <c r="N144" s="162">
        <v>7607.12</v>
      </c>
      <c r="O144" s="162">
        <v>10535.77</v>
      </c>
      <c r="P144" s="162">
        <v>4015.27</v>
      </c>
      <c r="Q144" s="162">
        <v>7234.52</v>
      </c>
      <c r="R144" s="162">
        <v>7372.12</v>
      </c>
      <c r="S144" s="162">
        <v>8200.84</v>
      </c>
      <c r="T144" s="162">
        <v>7533.83</v>
      </c>
      <c r="U144" s="163">
        <v>90152.239999999991</v>
      </c>
    </row>
    <row r="145" spans="1:21" ht="15" hidden="1" customHeight="1" x14ac:dyDescent="0.55000000000000004">
      <c r="A145" s="134" t="s">
        <v>76</v>
      </c>
      <c r="D145" s="138"/>
      <c r="E145" s="138"/>
      <c r="F145" s="138"/>
      <c r="G145" s="162"/>
      <c r="H145" s="162"/>
      <c r="I145" s="162"/>
      <c r="J145" s="162"/>
      <c r="K145" s="162"/>
      <c r="L145" s="162"/>
      <c r="M145" s="162"/>
      <c r="N145" s="162"/>
      <c r="O145" s="162"/>
      <c r="P145" s="162"/>
      <c r="Q145" s="162"/>
      <c r="R145" s="162"/>
      <c r="S145" s="162"/>
      <c r="T145" s="162"/>
      <c r="U145" s="163"/>
    </row>
    <row r="146" spans="1:21" s="152" customFormat="1" ht="15" hidden="1" customHeight="1" x14ac:dyDescent="0.55000000000000004">
      <c r="A146" s="134" t="s">
        <v>76</v>
      </c>
      <c r="B146" s="164"/>
      <c r="C146" s="165" t="s">
        <v>29</v>
      </c>
      <c r="D146" s="165"/>
      <c r="E146" s="165"/>
      <c r="F146" s="165"/>
      <c r="G146" s="166">
        <v>1</v>
      </c>
      <c r="H146" s="166"/>
      <c r="I146" s="166">
        <v>101743.33999999998</v>
      </c>
      <c r="J146" s="166">
        <v>98922.260000000009</v>
      </c>
      <c r="K146" s="166">
        <v>90359.539999999979</v>
      </c>
      <c r="L146" s="166">
        <v>93585.090000000011</v>
      </c>
      <c r="M146" s="166">
        <v>95331.079999999987</v>
      </c>
      <c r="N146" s="166">
        <v>102603.61999999998</v>
      </c>
      <c r="O146" s="166">
        <v>91349.029999999984</v>
      </c>
      <c r="P146" s="166">
        <v>88226.61</v>
      </c>
      <c r="Q146" s="166">
        <v>102184.8</v>
      </c>
      <c r="R146" s="166">
        <v>102003.53</v>
      </c>
      <c r="S146" s="166">
        <v>111220.41</v>
      </c>
      <c r="T146" s="166">
        <v>110196.32000000002</v>
      </c>
      <c r="U146" s="167">
        <v>1187725.6299999997</v>
      </c>
    </row>
    <row r="147" spans="1:21" ht="15" hidden="1" customHeight="1" x14ac:dyDescent="0.55000000000000004">
      <c r="A147" s="134" t="s">
        <v>76</v>
      </c>
      <c r="D147" s="138"/>
      <c r="E147" s="138"/>
      <c r="F147" s="138"/>
      <c r="G147" s="162"/>
      <c r="H147" s="162"/>
      <c r="I147" s="162"/>
      <c r="J147" s="162"/>
      <c r="K147" s="162"/>
      <c r="L147" s="162"/>
      <c r="M147" s="162"/>
      <c r="N147" s="162"/>
      <c r="O147" s="162"/>
      <c r="P147" s="162"/>
      <c r="Q147" s="162"/>
      <c r="R147" s="162"/>
      <c r="S147" s="162"/>
      <c r="T147" s="162"/>
      <c r="U147" s="163"/>
    </row>
    <row r="148" spans="1:21" s="152" customFormat="1" ht="20.25" hidden="1" customHeight="1" x14ac:dyDescent="0.55000000000000004">
      <c r="A148" s="134" t="s">
        <v>76</v>
      </c>
      <c r="C148" s="136" t="s">
        <v>305</v>
      </c>
      <c r="D148" s="136"/>
      <c r="E148" s="136"/>
      <c r="F148" s="136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</row>
    <row r="149" spans="1:21" ht="15" hidden="1" customHeight="1" x14ac:dyDescent="0.55000000000000004">
      <c r="A149" s="134" t="s">
        <v>76</v>
      </c>
      <c r="D149" s="138" t="s">
        <v>90</v>
      </c>
      <c r="E149" s="138" t="s">
        <v>91</v>
      </c>
      <c r="F149" s="138" t="s">
        <v>66</v>
      </c>
      <c r="G149" s="162"/>
      <c r="H149" s="162"/>
      <c r="I149" s="162">
        <v>2457.11</v>
      </c>
      <c r="J149" s="162">
        <v>2301.2199999999998</v>
      </c>
      <c r="K149" s="162">
        <v>1357.8</v>
      </c>
      <c r="L149" s="162">
        <v>4814.66</v>
      </c>
      <c r="M149" s="162">
        <v>3160.49</v>
      </c>
      <c r="N149" s="162">
        <v>1635.12</v>
      </c>
      <c r="O149" s="162">
        <v>2579.79</v>
      </c>
      <c r="P149" s="162">
        <v>2793.58</v>
      </c>
      <c r="Q149" s="162">
        <v>2439.11</v>
      </c>
      <c r="R149" s="162">
        <v>3457.14</v>
      </c>
      <c r="S149" s="162">
        <v>2793.79</v>
      </c>
      <c r="T149" s="162">
        <v>2666.47</v>
      </c>
      <c r="U149" s="163">
        <v>32456.280000000006</v>
      </c>
    </row>
    <row r="150" spans="1:21" ht="15" hidden="1" customHeight="1" x14ac:dyDescent="0.55000000000000004">
      <c r="A150" s="134" t="s">
        <v>76</v>
      </c>
      <c r="D150" s="138" t="s">
        <v>90</v>
      </c>
      <c r="E150" s="138" t="s">
        <v>91</v>
      </c>
      <c r="F150" s="138" t="s">
        <v>30</v>
      </c>
      <c r="G150" s="162"/>
      <c r="H150" s="162"/>
      <c r="I150" s="162">
        <v>2557.1799999999998</v>
      </c>
      <c r="J150" s="162">
        <v>1903.02</v>
      </c>
      <c r="K150" s="162">
        <v>2819.27</v>
      </c>
      <c r="L150" s="162">
        <v>1697.57</v>
      </c>
      <c r="M150" s="162">
        <v>498.89</v>
      </c>
      <c r="N150" s="162">
        <v>222.43</v>
      </c>
      <c r="O150" s="162">
        <v>1407.53</v>
      </c>
      <c r="P150" s="162">
        <v>2782.5</v>
      </c>
      <c r="Q150" s="162">
        <v>1668.59</v>
      </c>
      <c r="R150" s="162">
        <v>3728.19</v>
      </c>
      <c r="S150" s="162">
        <v>3196.19</v>
      </c>
      <c r="T150" s="162">
        <v>1487.55</v>
      </c>
      <c r="U150" s="163">
        <v>23968.909999999996</v>
      </c>
    </row>
    <row r="151" spans="1:21" ht="15" hidden="1" customHeight="1" x14ac:dyDescent="0.55000000000000004">
      <c r="A151" s="134" t="s">
        <v>76</v>
      </c>
      <c r="D151" s="138" t="s">
        <v>90</v>
      </c>
      <c r="E151" s="138" t="s">
        <v>91</v>
      </c>
      <c r="F151" s="138" t="s">
        <v>36</v>
      </c>
      <c r="G151" s="162"/>
      <c r="H151" s="162"/>
      <c r="I151" s="162">
        <v>9509.6200000000008</v>
      </c>
      <c r="J151" s="162">
        <v>15207.14</v>
      </c>
      <c r="K151" s="162">
        <v>5668.55</v>
      </c>
      <c r="L151" s="162">
        <v>16707.72</v>
      </c>
      <c r="M151" s="162">
        <v>9092.84</v>
      </c>
      <c r="N151" s="162">
        <v>13503.92</v>
      </c>
      <c r="O151" s="162">
        <v>10323.219999999999</v>
      </c>
      <c r="P151" s="162">
        <v>19571.97</v>
      </c>
      <c r="Q151" s="162">
        <v>11250.58</v>
      </c>
      <c r="R151" s="162">
        <v>18026.77</v>
      </c>
      <c r="S151" s="162">
        <v>13112.8</v>
      </c>
      <c r="T151" s="162">
        <v>19037.05</v>
      </c>
      <c r="U151" s="163">
        <v>161012.18</v>
      </c>
    </row>
    <row r="152" spans="1:21" ht="15" hidden="1" customHeight="1" x14ac:dyDescent="0.55000000000000004">
      <c r="A152" s="134" t="s">
        <v>76</v>
      </c>
      <c r="D152" s="138" t="s">
        <v>90</v>
      </c>
      <c r="E152" s="138" t="s">
        <v>91</v>
      </c>
      <c r="F152" s="138" t="s">
        <v>31</v>
      </c>
      <c r="G152" s="162"/>
      <c r="H152" s="162"/>
      <c r="I152" s="162">
        <v>570</v>
      </c>
      <c r="J152" s="162">
        <v>1798.48</v>
      </c>
      <c r="K152" s="162">
        <v>570</v>
      </c>
      <c r="L152" s="162">
        <v>570</v>
      </c>
      <c r="M152" s="162">
        <v>725.68</v>
      </c>
      <c r="N152" s="162">
        <v>1157.07</v>
      </c>
      <c r="O152" s="162">
        <v>1260.3699999999999</v>
      </c>
      <c r="P152" s="162">
        <v>753.99</v>
      </c>
      <c r="Q152" s="162">
        <v>1017.99</v>
      </c>
      <c r="R152" s="162">
        <v>1754.2</v>
      </c>
      <c r="S152" s="162">
        <v>1069.78</v>
      </c>
      <c r="T152" s="162">
        <v>748.31</v>
      </c>
      <c r="U152" s="163">
        <v>11995.87</v>
      </c>
    </row>
    <row r="153" spans="1:21" ht="15" hidden="1" customHeight="1" x14ac:dyDescent="0.55000000000000004">
      <c r="A153" s="134" t="s">
        <v>76</v>
      </c>
      <c r="D153" s="138" t="s">
        <v>90</v>
      </c>
      <c r="E153" s="138" t="s">
        <v>91</v>
      </c>
      <c r="F153" s="138" t="s">
        <v>32</v>
      </c>
      <c r="G153" s="162"/>
      <c r="H153" s="162"/>
      <c r="I153" s="162">
        <v>10825.49</v>
      </c>
      <c r="J153" s="162">
        <v>10843.04</v>
      </c>
      <c r="K153" s="162">
        <v>7504.43</v>
      </c>
      <c r="L153" s="162">
        <v>8274.01</v>
      </c>
      <c r="M153" s="162">
        <v>10180.799999999999</v>
      </c>
      <c r="N153" s="162">
        <v>10038.120000000001</v>
      </c>
      <c r="O153" s="162">
        <v>9399.82</v>
      </c>
      <c r="P153" s="162">
        <v>9611.19</v>
      </c>
      <c r="Q153" s="162">
        <v>12286.25</v>
      </c>
      <c r="R153" s="162">
        <v>10458.959999999999</v>
      </c>
      <c r="S153" s="162">
        <v>10293.83</v>
      </c>
      <c r="T153" s="162">
        <v>11760.4</v>
      </c>
      <c r="U153" s="163">
        <v>121476.34000000001</v>
      </c>
    </row>
    <row r="154" spans="1:21" ht="15" hidden="1" customHeight="1" x14ac:dyDescent="0.55000000000000004">
      <c r="A154" s="134" t="s">
        <v>76</v>
      </c>
      <c r="D154" s="138" t="s">
        <v>90</v>
      </c>
      <c r="E154" s="138" t="s">
        <v>91</v>
      </c>
      <c r="F154" s="138" t="s">
        <v>33</v>
      </c>
      <c r="G154" s="162"/>
      <c r="H154" s="162"/>
      <c r="I154" s="162">
        <v>9009.07</v>
      </c>
      <c r="J154" s="162">
        <v>9077.74</v>
      </c>
      <c r="K154" s="162">
        <v>8754.83</v>
      </c>
      <c r="L154" s="162">
        <v>7326.49</v>
      </c>
      <c r="M154" s="162">
        <v>6914.69</v>
      </c>
      <c r="N154" s="162">
        <v>7067.86</v>
      </c>
      <c r="O154" s="162">
        <v>7796.5</v>
      </c>
      <c r="P154" s="162">
        <v>7329.56</v>
      </c>
      <c r="Q154" s="162">
        <v>7420.37</v>
      </c>
      <c r="R154" s="162">
        <v>7651.31</v>
      </c>
      <c r="S154" s="162">
        <v>8563.7000000000007</v>
      </c>
      <c r="T154" s="162">
        <v>9445.6200000000008</v>
      </c>
      <c r="U154" s="163">
        <v>96357.739999999991</v>
      </c>
    </row>
    <row r="155" spans="1:21" ht="15" hidden="1" customHeight="1" x14ac:dyDescent="0.55000000000000004">
      <c r="A155" s="134" t="s">
        <v>76</v>
      </c>
      <c r="D155" s="138" t="s">
        <v>90</v>
      </c>
      <c r="E155" s="138" t="s">
        <v>91</v>
      </c>
      <c r="F155" s="138" t="s">
        <v>60</v>
      </c>
      <c r="G155" s="162"/>
      <c r="H155" s="162"/>
      <c r="I155" s="162">
        <v>3787.97</v>
      </c>
      <c r="J155" s="162">
        <v>4760.76</v>
      </c>
      <c r="K155" s="162">
        <v>2511.73</v>
      </c>
      <c r="L155" s="162">
        <v>3607.44</v>
      </c>
      <c r="M155" s="162">
        <v>4752.33</v>
      </c>
      <c r="N155" s="162">
        <v>4522.9399999999996</v>
      </c>
      <c r="O155" s="162">
        <v>4988.17</v>
      </c>
      <c r="P155" s="162">
        <v>4249.7</v>
      </c>
      <c r="Q155" s="162">
        <v>4135.3999999999996</v>
      </c>
      <c r="R155" s="162">
        <v>4567.6499999999996</v>
      </c>
      <c r="S155" s="162">
        <v>3170.29</v>
      </c>
      <c r="T155" s="162">
        <v>3692.27</v>
      </c>
      <c r="U155" s="163">
        <v>48746.649999999994</v>
      </c>
    </row>
    <row r="156" spans="1:21" ht="15" hidden="1" customHeight="1" x14ac:dyDescent="0.55000000000000004">
      <c r="A156" s="134" t="s">
        <v>76</v>
      </c>
      <c r="D156" s="138" t="s">
        <v>90</v>
      </c>
      <c r="E156" s="138" t="s">
        <v>91</v>
      </c>
      <c r="F156" s="138" t="s">
        <v>67</v>
      </c>
      <c r="G156" s="162"/>
      <c r="H156" s="162"/>
      <c r="I156" s="162">
        <v>15389.01</v>
      </c>
      <c r="J156" s="162">
        <v>15389.01</v>
      </c>
      <c r="K156" s="162">
        <v>15389.01</v>
      </c>
      <c r="L156" s="162">
        <v>15389.01</v>
      </c>
      <c r="M156" s="162">
        <v>15389.01</v>
      </c>
      <c r="N156" s="162">
        <v>15389.01</v>
      </c>
      <c r="O156" s="162">
        <v>15389.01</v>
      </c>
      <c r="P156" s="162">
        <v>15537.26</v>
      </c>
      <c r="Q156" s="162">
        <v>15537.26</v>
      </c>
      <c r="R156" s="162">
        <v>15537.26</v>
      </c>
      <c r="S156" s="162">
        <v>15537.26</v>
      </c>
      <c r="T156" s="162">
        <v>15537.26</v>
      </c>
      <c r="U156" s="163">
        <v>185409.37000000002</v>
      </c>
    </row>
    <row r="157" spans="1:21" ht="15" hidden="1" customHeight="1" x14ac:dyDescent="0.55000000000000004">
      <c r="A157" s="134" t="s">
        <v>76</v>
      </c>
      <c r="D157" s="138"/>
      <c r="E157" s="138"/>
      <c r="F157" s="138"/>
      <c r="G157" s="162"/>
      <c r="H157" s="162"/>
      <c r="I157" s="162"/>
      <c r="J157" s="162"/>
      <c r="K157" s="162"/>
      <c r="L157" s="162"/>
      <c r="M157" s="162"/>
      <c r="N157" s="162"/>
      <c r="O157" s="162"/>
      <c r="P157" s="162"/>
      <c r="Q157" s="162"/>
      <c r="R157" s="162"/>
      <c r="S157" s="162"/>
      <c r="T157" s="162"/>
      <c r="U157" s="163"/>
    </row>
    <row r="158" spans="1:21" ht="15" hidden="1" customHeight="1" x14ac:dyDescent="0.55000000000000004">
      <c r="A158" s="134" t="s">
        <v>76</v>
      </c>
      <c r="B158" s="134"/>
    </row>
    <row r="159" spans="1:21" s="152" customFormat="1" ht="15" hidden="1" customHeight="1" x14ac:dyDescent="0.55000000000000004">
      <c r="A159" s="134" t="s">
        <v>76</v>
      </c>
      <c r="B159" s="164"/>
      <c r="C159" s="165" t="s">
        <v>318</v>
      </c>
      <c r="D159" s="165"/>
      <c r="E159" s="165"/>
      <c r="F159" s="165"/>
      <c r="G159" s="166">
        <v>-1</v>
      </c>
      <c r="H159" s="166"/>
      <c r="I159" s="166">
        <v>54105.450000000004</v>
      </c>
      <c r="J159" s="166">
        <v>61280.41</v>
      </c>
      <c r="K159" s="166">
        <v>44575.619999999995</v>
      </c>
      <c r="L159" s="166">
        <v>58386.9</v>
      </c>
      <c r="M159" s="166">
        <v>50714.729999999996</v>
      </c>
      <c r="N159" s="166">
        <v>53536.470000000008</v>
      </c>
      <c r="O159" s="166">
        <v>53144.41</v>
      </c>
      <c r="P159" s="166">
        <v>62629.75</v>
      </c>
      <c r="Q159" s="166">
        <v>55755.55</v>
      </c>
      <c r="R159" s="166">
        <v>65181.479999999996</v>
      </c>
      <c r="S159" s="166">
        <v>57737.64</v>
      </c>
      <c r="T159" s="166">
        <v>64374.93</v>
      </c>
      <c r="U159" s="167">
        <v>681423.34</v>
      </c>
    </row>
    <row r="160" spans="1:21" s="152" customFormat="1" ht="15" hidden="1" customHeight="1" x14ac:dyDescent="0.55000000000000004">
      <c r="A160" s="134" t="s">
        <v>76</v>
      </c>
    </row>
    <row r="161" spans="1:21" ht="15" hidden="1" customHeight="1" x14ac:dyDescent="0.55000000000000004">
      <c r="A161" s="134" t="s">
        <v>76</v>
      </c>
      <c r="D161" s="138" t="s">
        <v>90</v>
      </c>
      <c r="E161" s="138" t="s">
        <v>91</v>
      </c>
      <c r="F161" s="138" t="s">
        <v>208</v>
      </c>
      <c r="G161" s="162"/>
      <c r="H161" s="162"/>
      <c r="I161" s="162">
        <v>15500.13</v>
      </c>
      <c r="J161" s="162">
        <v>19567.560000000001</v>
      </c>
      <c r="K161" s="162">
        <v>21472.86</v>
      </c>
      <c r="L161" s="162">
        <v>4750.24</v>
      </c>
      <c r="M161" s="162">
        <v>13567.99</v>
      </c>
      <c r="N161" s="162">
        <v>18662.57</v>
      </c>
      <c r="O161" s="162">
        <v>36491.43</v>
      </c>
      <c r="P161" s="162">
        <v>49605.02</v>
      </c>
      <c r="Q161" s="162">
        <v>60714.92</v>
      </c>
      <c r="R161" s="162">
        <v>48824.33</v>
      </c>
      <c r="S161" s="162">
        <v>44600.08</v>
      </c>
      <c r="T161" s="162">
        <v>28168.55</v>
      </c>
      <c r="U161" s="163">
        <v>361925.68</v>
      </c>
    </row>
    <row r="162" spans="1:21" ht="15" hidden="1" customHeight="1" x14ac:dyDescent="0.55000000000000004">
      <c r="A162" s="134" t="s">
        <v>76</v>
      </c>
      <c r="I162" s="168" t="b">
        <v>1</v>
      </c>
      <c r="J162" s="168" t="b">
        <v>1</v>
      </c>
      <c r="K162" s="168" t="b">
        <v>1</v>
      </c>
      <c r="L162" s="168" t="b">
        <v>1</v>
      </c>
      <c r="M162" s="168" t="b">
        <v>1</v>
      </c>
      <c r="N162" s="168" t="b">
        <v>1</v>
      </c>
      <c r="O162" s="168" t="b">
        <v>1</v>
      </c>
      <c r="P162" s="168" t="b">
        <v>1</v>
      </c>
      <c r="Q162" s="168" t="b">
        <v>1</v>
      </c>
      <c r="R162" s="168" t="b">
        <v>1</v>
      </c>
      <c r="S162" s="168" t="b">
        <v>1</v>
      </c>
      <c r="T162" s="168" t="b">
        <v>1</v>
      </c>
      <c r="U162" s="168" t="b">
        <v>1</v>
      </c>
    </row>
    <row r="163" spans="1:21" s="169" customFormat="1" ht="15" hidden="1" customHeight="1" x14ac:dyDescent="0.55000000000000004">
      <c r="A163" s="134" t="s">
        <v>76</v>
      </c>
      <c r="C163" s="170" t="s">
        <v>208</v>
      </c>
      <c r="D163" s="170"/>
      <c r="E163" s="170"/>
      <c r="F163" s="170"/>
      <c r="G163" s="171"/>
      <c r="H163" s="171"/>
      <c r="I163" s="171">
        <v>15500.13</v>
      </c>
      <c r="J163" s="171">
        <v>19567.560000000001</v>
      </c>
      <c r="K163" s="171">
        <v>21472.86</v>
      </c>
      <c r="L163" s="171">
        <v>4750.24</v>
      </c>
      <c r="M163" s="171">
        <v>13567.99</v>
      </c>
      <c r="N163" s="171">
        <v>18662.57</v>
      </c>
      <c r="O163" s="171">
        <v>36491.43</v>
      </c>
      <c r="P163" s="171">
        <v>49605.02</v>
      </c>
      <c r="Q163" s="171">
        <v>60714.92</v>
      </c>
      <c r="R163" s="171">
        <v>48824.33</v>
      </c>
      <c r="S163" s="171">
        <v>44600.08</v>
      </c>
      <c r="T163" s="171">
        <v>28168.55</v>
      </c>
      <c r="U163" s="171">
        <v>361925.68</v>
      </c>
    </row>
    <row r="164" spans="1:21" s="152" customFormat="1" ht="2.25" hidden="1" customHeight="1" x14ac:dyDescent="0.55000000000000004">
      <c r="A164" s="134" t="s">
        <v>76</v>
      </c>
    </row>
    <row r="165" spans="1:21" s="152" customFormat="1" ht="15" hidden="1" customHeight="1" x14ac:dyDescent="0.55000000000000004">
      <c r="A165" s="134" t="s">
        <v>76</v>
      </c>
      <c r="C165" s="172" t="s">
        <v>306</v>
      </c>
      <c r="I165" s="173">
        <v>9.0459455478330397E-2</v>
      </c>
      <c r="J165" s="173">
        <v>0.10884761064165076</v>
      </c>
      <c r="K165" s="173">
        <v>0.13728746134629158</v>
      </c>
      <c r="L165" s="173">
        <v>3.0309931143782217E-2</v>
      </c>
      <c r="M165" s="173">
        <v>8.5005118605032903E-2</v>
      </c>
      <c r="N165" s="173">
        <v>0.10676364993530418</v>
      </c>
      <c r="O165" s="173">
        <v>0.20162696472915112</v>
      </c>
      <c r="P165" s="173">
        <v>0.24745424779575995</v>
      </c>
      <c r="Q165" s="173">
        <v>0.27767416719478111</v>
      </c>
      <c r="R165" s="173">
        <v>0.22602879116245622</v>
      </c>
      <c r="S165" s="173">
        <v>0.20884281015197126</v>
      </c>
      <c r="T165" s="173">
        <v>0.13893941890048231</v>
      </c>
      <c r="U165" s="173">
        <v>0.16222033628502749</v>
      </c>
    </row>
    <row r="166" spans="1:21" s="152" customFormat="1" ht="6" hidden="1" customHeight="1" x14ac:dyDescent="0.55000000000000004">
      <c r="A166" s="134" t="s">
        <v>76</v>
      </c>
    </row>
    <row r="167" spans="1:21" ht="15" hidden="1" customHeight="1" x14ac:dyDescent="0.55000000000000004">
      <c r="A167" s="134" t="s">
        <v>76</v>
      </c>
      <c r="D167" s="138" t="s">
        <v>90</v>
      </c>
      <c r="E167" s="138" t="s">
        <v>91</v>
      </c>
      <c r="F167" s="138" t="s">
        <v>307</v>
      </c>
      <c r="G167" s="162"/>
      <c r="H167" s="162"/>
      <c r="I167" s="162">
        <v>6612.83</v>
      </c>
      <c r="J167" s="162">
        <v>6797.3</v>
      </c>
      <c r="K167" s="162">
        <v>5469.11</v>
      </c>
      <c r="L167" s="162">
        <v>6120.39</v>
      </c>
      <c r="M167" s="162">
        <v>5968.85</v>
      </c>
      <c r="N167" s="162">
        <v>6289.42</v>
      </c>
      <c r="O167" s="162">
        <v>6557.68</v>
      </c>
      <c r="P167" s="162">
        <v>7319.45</v>
      </c>
      <c r="Q167" s="162">
        <v>8625.76</v>
      </c>
      <c r="R167" s="162">
        <v>7114.79</v>
      </c>
      <c r="S167" s="162">
        <v>8291.23</v>
      </c>
      <c r="T167" s="162">
        <v>7939.94</v>
      </c>
      <c r="U167" s="163"/>
    </row>
    <row r="168" spans="1:21" hidden="1" x14ac:dyDescent="0.55000000000000004">
      <c r="A168" s="134" t="s">
        <v>76</v>
      </c>
    </row>
    <row r="169" spans="1:21" s="152" customFormat="1" ht="20.25" customHeight="1" thickBot="1" x14ac:dyDescent="0.6">
      <c r="A169" s="152" t="s">
        <v>209</v>
      </c>
      <c r="C169" s="136" t="s">
        <v>308</v>
      </c>
      <c r="D169" s="136"/>
      <c r="E169" s="136"/>
      <c r="F169" s="136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</row>
    <row r="170" spans="1:21" ht="15" customHeight="1" thickBot="1" x14ac:dyDescent="0.6">
      <c r="B170" s="134"/>
      <c r="F170" s="153" t="s">
        <v>309</v>
      </c>
      <c r="G170" s="94"/>
      <c r="H170" s="94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</row>
    <row r="171" spans="1:21" ht="15" customHeight="1" thickTop="1" x14ac:dyDescent="0.55000000000000004">
      <c r="A171" s="134" t="s">
        <v>209</v>
      </c>
      <c r="C171" s="174"/>
      <c r="D171" s="175"/>
      <c r="E171" s="175"/>
      <c r="F171" s="138" t="s">
        <v>49</v>
      </c>
      <c r="G171" s="162"/>
      <c r="H171" s="162"/>
      <c r="I171" s="176">
        <v>4963.8151515151512</v>
      </c>
      <c r="J171" s="176">
        <v>4687.3914285714282</v>
      </c>
      <c r="K171" s="176">
        <v>4845.3087096774198</v>
      </c>
      <c r="L171" s="176">
        <v>4677.0303125000009</v>
      </c>
      <c r="M171" s="176">
        <v>4557.2109090909098</v>
      </c>
      <c r="N171" s="176">
        <v>4709.5123529411767</v>
      </c>
      <c r="O171" s="176">
        <v>4554.1083783783788</v>
      </c>
      <c r="P171" s="176">
        <v>4640.9629999999997</v>
      </c>
      <c r="Q171" s="176">
        <v>4572.7074418604643</v>
      </c>
      <c r="R171" s="176">
        <v>5141.7987179487181</v>
      </c>
      <c r="S171" s="176">
        <v>4844.3446341463423</v>
      </c>
      <c r="T171" s="176">
        <v>4778.0792307692309</v>
      </c>
      <c r="U171" s="177"/>
    </row>
    <row r="172" spans="1:21" ht="15" hidden="1" customHeight="1" x14ac:dyDescent="0.55000000000000004">
      <c r="A172" s="134" t="s">
        <v>76</v>
      </c>
      <c r="C172" s="174"/>
      <c r="D172" s="175"/>
      <c r="E172" s="175"/>
      <c r="F172" s="138" t="s">
        <v>310</v>
      </c>
      <c r="G172" s="162"/>
      <c r="H172" s="162"/>
      <c r="I172" s="176" t="s">
        <v>77</v>
      </c>
      <c r="J172" s="176" t="s">
        <v>77</v>
      </c>
      <c r="K172" s="176" t="s">
        <v>77</v>
      </c>
      <c r="L172" s="176" t="s">
        <v>77</v>
      </c>
      <c r="M172" s="176" t="s">
        <v>77</v>
      </c>
      <c r="N172" s="176" t="s">
        <v>77</v>
      </c>
      <c r="O172" s="176" t="s">
        <v>77</v>
      </c>
      <c r="P172" s="176" t="s">
        <v>77</v>
      </c>
      <c r="Q172" s="176" t="s">
        <v>77</v>
      </c>
      <c r="R172" s="176" t="s">
        <v>77</v>
      </c>
      <c r="S172" s="176" t="s">
        <v>77</v>
      </c>
      <c r="T172" s="176" t="s">
        <v>77</v>
      </c>
      <c r="U172" s="177"/>
    </row>
    <row r="173" spans="1:21" ht="15" hidden="1" customHeight="1" x14ac:dyDescent="0.55000000000000004">
      <c r="A173" s="134" t="s">
        <v>76</v>
      </c>
      <c r="C173" s="174"/>
      <c r="D173" s="175"/>
      <c r="E173" s="175"/>
      <c r="F173" s="138" t="s">
        <v>311</v>
      </c>
      <c r="G173" s="162"/>
      <c r="H173" s="162"/>
      <c r="I173" s="176" t="s">
        <v>77</v>
      </c>
      <c r="J173" s="176" t="s">
        <v>77</v>
      </c>
      <c r="K173" s="176" t="s">
        <v>77</v>
      </c>
      <c r="L173" s="176" t="s">
        <v>77</v>
      </c>
      <c r="M173" s="176" t="s">
        <v>77</v>
      </c>
      <c r="N173" s="176" t="s">
        <v>77</v>
      </c>
      <c r="O173" s="176" t="s">
        <v>77</v>
      </c>
      <c r="P173" s="176" t="s">
        <v>77</v>
      </c>
      <c r="Q173" s="176" t="s">
        <v>77</v>
      </c>
      <c r="R173" s="176" t="s">
        <v>77</v>
      </c>
      <c r="S173" s="176" t="s">
        <v>77</v>
      </c>
      <c r="T173" s="176" t="s">
        <v>77</v>
      </c>
      <c r="U173" s="177"/>
    </row>
    <row r="174" spans="1:21" ht="15" hidden="1" customHeight="1" x14ac:dyDescent="0.55000000000000004">
      <c r="A174" s="134" t="s">
        <v>76</v>
      </c>
      <c r="C174" s="174"/>
      <c r="D174" s="175"/>
      <c r="E174" s="175"/>
      <c r="F174" s="138" t="s">
        <v>312</v>
      </c>
      <c r="G174" s="162"/>
      <c r="H174" s="162"/>
      <c r="I174" s="176" t="s">
        <v>77</v>
      </c>
      <c r="J174" s="176" t="s">
        <v>77</v>
      </c>
      <c r="K174" s="176" t="s">
        <v>77</v>
      </c>
      <c r="L174" s="176" t="s">
        <v>77</v>
      </c>
      <c r="M174" s="176" t="s">
        <v>77</v>
      </c>
      <c r="N174" s="176" t="s">
        <v>77</v>
      </c>
      <c r="O174" s="176" t="s">
        <v>77</v>
      </c>
      <c r="P174" s="176" t="s">
        <v>77</v>
      </c>
      <c r="Q174" s="176" t="s">
        <v>77</v>
      </c>
      <c r="R174" s="176" t="s">
        <v>77</v>
      </c>
      <c r="S174" s="176" t="s">
        <v>77</v>
      </c>
      <c r="T174" s="176" t="s">
        <v>77</v>
      </c>
      <c r="U174" s="177"/>
    </row>
    <row r="175" spans="1:21" ht="15" customHeight="1" x14ac:dyDescent="0.55000000000000004">
      <c r="C175" s="174"/>
      <c r="D175" s="175"/>
      <c r="E175" s="175"/>
      <c r="F175" s="138"/>
      <c r="G175" s="162"/>
      <c r="H175" s="162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7"/>
    </row>
    <row r="176" spans="1:21" ht="15" customHeight="1" thickBot="1" x14ac:dyDescent="0.6">
      <c r="B176" s="134"/>
      <c r="C176" s="174"/>
      <c r="D176" s="174"/>
      <c r="E176" s="174"/>
      <c r="F176" s="153" t="s">
        <v>313</v>
      </c>
      <c r="G176" s="94"/>
      <c r="H176" s="94"/>
      <c r="I176" s="178"/>
      <c r="J176" s="178"/>
      <c r="K176" s="178"/>
      <c r="L176" s="178"/>
      <c r="M176" s="178"/>
      <c r="N176" s="178"/>
      <c r="O176" s="178"/>
      <c r="P176" s="178"/>
      <c r="Q176" s="178"/>
      <c r="R176" s="178"/>
      <c r="S176" s="178"/>
      <c r="T176" s="178"/>
      <c r="U176" s="174"/>
    </row>
    <row r="177" spans="1:21" ht="15" customHeight="1" thickTop="1" x14ac:dyDescent="0.55000000000000004">
      <c r="A177" s="134" t="s">
        <v>209</v>
      </c>
      <c r="C177" s="174"/>
      <c r="D177" s="175"/>
      <c r="E177" s="175"/>
      <c r="F177" s="138" t="s">
        <v>314</v>
      </c>
      <c r="G177" s="162"/>
      <c r="H177" s="162"/>
      <c r="I177" s="176">
        <v>4921.9259441860459</v>
      </c>
      <c r="J177" s="176">
        <v>4906.7867777777783</v>
      </c>
      <c r="K177" s="176">
        <v>4959.5873015873012</v>
      </c>
      <c r="L177" s="176">
        <v>4882.3979423868313</v>
      </c>
      <c r="M177" s="176">
        <v>4836.7631799163182</v>
      </c>
      <c r="N177" s="176">
        <v>4926.0780078125008</v>
      </c>
      <c r="O177" s="176">
        <v>5203.6215750232996</v>
      </c>
      <c r="P177" s="176">
        <v>4948.815517551755</v>
      </c>
      <c r="Q177" s="176">
        <v>5077.2909576138154</v>
      </c>
      <c r="R177" s="176">
        <v>5041.4748</v>
      </c>
      <c r="S177" s="176">
        <v>5079.6546001583538</v>
      </c>
      <c r="T177" s="176">
        <v>5023.3608061749574</v>
      </c>
      <c r="U177" s="177"/>
    </row>
    <row r="178" spans="1:21" ht="15" hidden="1" customHeight="1" x14ac:dyDescent="0.55000000000000004">
      <c r="A178" s="134" t="s">
        <v>76</v>
      </c>
      <c r="C178" s="174"/>
      <c r="D178" s="175"/>
      <c r="E178" s="175"/>
      <c r="F178" s="138" t="s">
        <v>315</v>
      </c>
      <c r="G178" s="162"/>
      <c r="H178" s="162"/>
      <c r="I178" s="176" t="e">
        <v>#DIV/0!</v>
      </c>
      <c r="J178" s="176" t="e">
        <v>#DIV/0!</v>
      </c>
      <c r="K178" s="176" t="e">
        <v>#DIV/0!</v>
      </c>
      <c r="L178" s="176" t="e">
        <v>#DIV/0!</v>
      </c>
      <c r="M178" s="176" t="e">
        <v>#DIV/0!</v>
      </c>
      <c r="N178" s="176" t="e">
        <v>#DIV/0!</v>
      </c>
      <c r="O178" s="176" t="e">
        <v>#DIV/0!</v>
      </c>
      <c r="P178" s="176" t="e">
        <v>#DIV/0!</v>
      </c>
      <c r="Q178" s="176" t="e">
        <v>#DIV/0!</v>
      </c>
      <c r="R178" s="176" t="e">
        <v>#DIV/0!</v>
      </c>
      <c r="S178" s="176" t="e">
        <v>#DIV/0!</v>
      </c>
      <c r="T178" s="176" t="e">
        <v>#DIV/0!</v>
      </c>
      <c r="U178" s="177"/>
    </row>
    <row r="179" spans="1:21" ht="15" hidden="1" customHeight="1" x14ac:dyDescent="0.55000000000000004">
      <c r="A179" s="134" t="s">
        <v>76</v>
      </c>
      <c r="C179" s="174"/>
      <c r="D179" s="175"/>
      <c r="E179" s="175"/>
      <c r="F179" s="138" t="s">
        <v>316</v>
      </c>
      <c r="G179" s="162"/>
      <c r="H179" s="162"/>
      <c r="I179" s="176" t="s">
        <v>77</v>
      </c>
      <c r="J179" s="176" t="s">
        <v>77</v>
      </c>
      <c r="K179" s="176" t="s">
        <v>77</v>
      </c>
      <c r="L179" s="176" t="s">
        <v>77</v>
      </c>
      <c r="M179" s="176" t="s">
        <v>77</v>
      </c>
      <c r="N179" s="176" t="s">
        <v>77</v>
      </c>
      <c r="O179" s="176" t="s">
        <v>77</v>
      </c>
      <c r="P179" s="176" t="s">
        <v>77</v>
      </c>
      <c r="Q179" s="176" t="s">
        <v>77</v>
      </c>
      <c r="R179" s="176" t="s">
        <v>77</v>
      </c>
      <c r="S179" s="176" t="s">
        <v>77</v>
      </c>
      <c r="T179" s="176" t="s">
        <v>77</v>
      </c>
      <c r="U179" s="177"/>
    </row>
    <row r="180" spans="1:21" ht="15" customHeight="1" x14ac:dyDescent="0.55000000000000004">
      <c r="C180" s="174"/>
      <c r="D180" s="175"/>
      <c r="E180" s="175"/>
      <c r="F180" s="138" t="s">
        <v>52</v>
      </c>
      <c r="G180" s="162"/>
      <c r="H180" s="162"/>
      <c r="I180" s="176">
        <v>4935.113776744186</v>
      </c>
      <c r="J180" s="176">
        <v>4871.0558333333338</v>
      </c>
      <c r="K180" s="176">
        <v>4881.0780952380946</v>
      </c>
      <c r="L180" s="176">
        <v>4877.0925411522639</v>
      </c>
      <c r="M180" s="176">
        <v>4850.3855648535564</v>
      </c>
      <c r="N180" s="176">
        <v>4984.8983886718752</v>
      </c>
      <c r="O180" s="176">
        <v>5047.662972972973</v>
      </c>
      <c r="P180" s="176">
        <v>4863.1130873087304</v>
      </c>
      <c r="Q180" s="176">
        <v>5027.1264364207227</v>
      </c>
      <c r="R180" s="176">
        <v>5082.3235200000008</v>
      </c>
      <c r="S180" s="176">
        <v>5143.5487173396677</v>
      </c>
      <c r="T180" s="176">
        <v>5086.2373070325903</v>
      </c>
      <c r="U180" s="177"/>
    </row>
    <row r="181" spans="1:21" ht="15" customHeight="1" x14ac:dyDescent="0.55000000000000004">
      <c r="C181" s="174"/>
      <c r="D181" s="175"/>
      <c r="E181" s="175"/>
      <c r="F181" s="138"/>
      <c r="G181" s="162"/>
      <c r="H181" s="162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7"/>
    </row>
    <row r="182" spans="1:21" ht="15" customHeight="1" thickBot="1" x14ac:dyDescent="0.6">
      <c r="B182" s="134"/>
      <c r="C182" s="174"/>
      <c r="D182" s="174"/>
      <c r="E182" s="174"/>
      <c r="F182" s="153" t="s">
        <v>317</v>
      </c>
      <c r="G182" s="94"/>
      <c r="H182" s="94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4"/>
    </row>
    <row r="183" spans="1:21" ht="15" customHeight="1" thickTop="1" x14ac:dyDescent="0.55000000000000004">
      <c r="A183" s="134" t="s">
        <v>209</v>
      </c>
      <c r="C183" s="174"/>
      <c r="D183" s="175"/>
      <c r="E183" s="175"/>
      <c r="F183" s="138" t="s">
        <v>49</v>
      </c>
      <c r="G183" s="162"/>
      <c r="H183" s="162"/>
      <c r="I183" s="176">
        <v>5185.97</v>
      </c>
      <c r="J183" s="176">
        <v>4848.6085714285709</v>
      </c>
      <c r="K183" s="176">
        <v>4959.8051612903228</v>
      </c>
      <c r="L183" s="176">
        <v>4778.7640625000004</v>
      </c>
      <c r="M183" s="176">
        <v>4683.8066666666664</v>
      </c>
      <c r="N183" s="176">
        <v>4843.0132352941182</v>
      </c>
      <c r="O183" s="176">
        <v>4722.0072972972966</v>
      </c>
      <c r="P183" s="176">
        <v>4824.0344999999998</v>
      </c>
      <c r="Q183" s="176">
        <v>4804.6204651162789</v>
      </c>
      <c r="R183" s="176">
        <v>5429.8328205128209</v>
      </c>
      <c r="S183" s="176">
        <v>5111.1739024390245</v>
      </c>
      <c r="T183" s="176">
        <v>5068.8484615384614</v>
      </c>
      <c r="U183" s="177"/>
    </row>
    <row r="184" spans="1:21" ht="15" hidden="1" customHeight="1" x14ac:dyDescent="0.55000000000000004">
      <c r="A184" s="134" t="s">
        <v>76</v>
      </c>
      <c r="C184" s="174"/>
      <c r="D184" s="175"/>
      <c r="E184" s="175"/>
      <c r="F184" s="138" t="s">
        <v>42</v>
      </c>
      <c r="G184" s="162"/>
      <c r="H184" s="162"/>
      <c r="I184" s="176" t="s">
        <v>77</v>
      </c>
      <c r="J184" s="176" t="s">
        <v>77</v>
      </c>
      <c r="K184" s="176" t="s">
        <v>77</v>
      </c>
      <c r="L184" s="176" t="s">
        <v>77</v>
      </c>
      <c r="M184" s="176" t="s">
        <v>77</v>
      </c>
      <c r="N184" s="176" t="s">
        <v>77</v>
      </c>
      <c r="O184" s="176" t="s">
        <v>77</v>
      </c>
      <c r="P184" s="176" t="s">
        <v>77</v>
      </c>
      <c r="Q184" s="176" t="s">
        <v>77</v>
      </c>
      <c r="R184" s="176" t="s">
        <v>77</v>
      </c>
      <c r="S184" s="176" t="s">
        <v>77</v>
      </c>
      <c r="T184" s="176" t="s">
        <v>77</v>
      </c>
      <c r="U184" s="177"/>
    </row>
    <row r="185" spans="1:21" ht="15" customHeight="1" x14ac:dyDescent="0.55000000000000004">
      <c r="A185" s="134" t="s">
        <v>209</v>
      </c>
      <c r="C185" s="174"/>
      <c r="D185" s="175"/>
      <c r="E185" s="175"/>
      <c r="F185" s="138" t="s">
        <v>51</v>
      </c>
      <c r="G185" s="162"/>
      <c r="H185" s="162"/>
      <c r="I185" s="176">
        <v>6.4215151515151518</v>
      </c>
      <c r="J185" s="176">
        <v>287.6837142857143</v>
      </c>
      <c r="K185" s="176">
        <v>85.614838709677414</v>
      </c>
      <c r="L185" s="176">
        <v>118.80562500000001</v>
      </c>
      <c r="M185" s="176">
        <v>152.97515151515154</v>
      </c>
      <c r="N185" s="176">
        <v>298.24147058823525</v>
      </c>
      <c r="O185" s="176">
        <v>169.47567567567569</v>
      </c>
      <c r="P185" s="176">
        <v>187.5</v>
      </c>
      <c r="Q185" s="176">
        <v>280.38581395348837</v>
      </c>
      <c r="R185" s="176">
        <v>108.86820512820512</v>
      </c>
      <c r="S185" s="176">
        <v>97.560975609756099</v>
      </c>
      <c r="T185" s="176">
        <v>129.60794871794872</v>
      </c>
      <c r="U185" s="177"/>
    </row>
    <row r="186" spans="1:21" ht="15" customHeight="1" x14ac:dyDescent="0.55000000000000004">
      <c r="C186" s="174"/>
      <c r="D186" s="175"/>
      <c r="E186" s="175"/>
      <c r="F186" s="138" t="s">
        <v>52</v>
      </c>
      <c r="G186" s="162"/>
      <c r="H186" s="162"/>
      <c r="I186" s="176">
        <v>5192.3915151515157</v>
      </c>
      <c r="J186" s="176">
        <v>5136.2922857142848</v>
      </c>
      <c r="K186" s="176">
        <v>5045.42</v>
      </c>
      <c r="L186" s="176">
        <v>4897.5696875000003</v>
      </c>
      <c r="M186" s="176">
        <v>4836.7818181818175</v>
      </c>
      <c r="N186" s="176">
        <v>5141.2547058823529</v>
      </c>
      <c r="O186" s="176">
        <v>4891.4829729729727</v>
      </c>
      <c r="P186" s="176">
        <v>5011.5344999999998</v>
      </c>
      <c r="Q186" s="176">
        <v>5085.0062790697675</v>
      </c>
      <c r="R186" s="176">
        <v>5538.7010256410258</v>
      </c>
      <c r="S186" s="176">
        <v>5208.734878048781</v>
      </c>
      <c r="T186" s="176">
        <v>5198.45641025641</v>
      </c>
      <c r="U186" s="177"/>
    </row>
    <row r="187" spans="1:21" ht="15" customHeight="1" x14ac:dyDescent="0.55000000000000004">
      <c r="C187" s="174"/>
      <c r="D187" s="175"/>
      <c r="E187" s="175"/>
      <c r="F187" s="138"/>
      <c r="G187" s="162"/>
      <c r="H187" s="162"/>
      <c r="I187" s="179"/>
      <c r="J187" s="179"/>
      <c r="K187" s="179"/>
      <c r="L187" s="179"/>
      <c r="M187" s="179"/>
      <c r="N187" s="179"/>
      <c r="O187" s="179"/>
      <c r="P187" s="179"/>
      <c r="Q187" s="179"/>
      <c r="R187" s="179"/>
      <c r="S187" s="179"/>
      <c r="T187" s="179"/>
      <c r="U187" s="177"/>
    </row>
    <row r="188" spans="1:21" ht="15" customHeight="1" thickBot="1" x14ac:dyDescent="0.6">
      <c r="B188" s="134"/>
      <c r="C188" s="174"/>
      <c r="D188" s="174"/>
      <c r="E188" s="174"/>
      <c r="F188" s="153" t="s">
        <v>53</v>
      </c>
      <c r="G188" s="94"/>
      <c r="H188" s="94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74"/>
    </row>
    <row r="189" spans="1:21" ht="15" customHeight="1" thickTop="1" x14ac:dyDescent="0.55000000000000004">
      <c r="C189" s="174"/>
      <c r="D189" s="175"/>
      <c r="E189" s="175"/>
      <c r="F189" s="138" t="s">
        <v>54</v>
      </c>
      <c r="G189" s="162"/>
      <c r="H189" s="162"/>
      <c r="I189" s="179">
        <v>54.305088372093024</v>
      </c>
      <c r="J189" s="179">
        <v>54.014362790697675</v>
      </c>
      <c r="K189" s="179">
        <v>49.474325581395348</v>
      </c>
      <c r="L189" s="179">
        <v>51.506874418604653</v>
      </c>
      <c r="M189" s="179">
        <v>51.206148837209305</v>
      </c>
      <c r="N189" s="179">
        <v>57.614576744186046</v>
      </c>
      <c r="O189" s="179">
        <v>46.391906976744188</v>
      </c>
      <c r="P189" s="179">
        <v>50.315879069767441</v>
      </c>
      <c r="Q189" s="179">
        <v>54.256595348837209</v>
      </c>
      <c r="R189" s="179">
        <v>56.410213953488373</v>
      </c>
      <c r="S189" s="179">
        <v>58.446818604651163</v>
      </c>
      <c r="T189" s="179">
        <v>61.556241860465121</v>
      </c>
      <c r="U189" s="177"/>
    </row>
    <row r="190" spans="1:21" ht="15" customHeight="1" x14ac:dyDescent="0.55000000000000004">
      <c r="C190" s="174"/>
      <c r="D190" s="175"/>
      <c r="E190" s="175"/>
      <c r="F190" s="138" t="s">
        <v>55</v>
      </c>
      <c r="G190" s="162"/>
      <c r="H190" s="162"/>
      <c r="I190" s="179">
        <v>2.7752837209302323</v>
      </c>
      <c r="J190" s="179">
        <v>2.4573981481481479</v>
      </c>
      <c r="K190" s="179">
        <v>3.0237248677248676</v>
      </c>
      <c r="L190" s="179">
        <v>2.6023045267489713</v>
      </c>
      <c r="M190" s="179">
        <v>2.495324267782427</v>
      </c>
      <c r="N190" s="179">
        <v>2.65234375</v>
      </c>
      <c r="O190" s="179">
        <v>1.1587698042870456</v>
      </c>
      <c r="P190" s="179">
        <v>2.3016651665166514</v>
      </c>
      <c r="Q190" s="179">
        <v>2.0187990580847721</v>
      </c>
      <c r="R190" s="179">
        <v>2.0342720000000001</v>
      </c>
      <c r="S190" s="179">
        <v>1.6294457640538398</v>
      </c>
      <c r="T190" s="179">
        <v>2.2238850771869636</v>
      </c>
      <c r="U190" s="177"/>
    </row>
    <row r="191" spans="1:21" ht="15" customHeight="1" x14ac:dyDescent="0.55000000000000004">
      <c r="C191" s="174"/>
      <c r="D191" s="175"/>
      <c r="E191" s="175"/>
      <c r="F191" s="138" t="s">
        <v>56</v>
      </c>
      <c r="G191" s="162"/>
      <c r="H191" s="162"/>
      <c r="I191" s="179">
        <v>6.0391720930232555</v>
      </c>
      <c r="J191" s="179">
        <v>4.8308796296296297</v>
      </c>
      <c r="K191" s="179">
        <v>5.3990370370370373</v>
      </c>
      <c r="L191" s="179">
        <v>6.1847325102880664</v>
      </c>
      <c r="M191" s="179">
        <v>5.4506799163179922</v>
      </c>
      <c r="N191" s="179">
        <v>5.3220312500000002</v>
      </c>
      <c r="O191" s="179">
        <v>4.8804939422180809</v>
      </c>
      <c r="P191" s="179">
        <v>2.9241494149414944</v>
      </c>
      <c r="Q191" s="179">
        <v>3.8937205651491369</v>
      </c>
      <c r="R191" s="179">
        <v>5.1428560000000001</v>
      </c>
      <c r="S191" s="179">
        <v>5.0191132224861432</v>
      </c>
      <c r="T191" s="179">
        <v>4.6520411663807897</v>
      </c>
      <c r="U191" s="177"/>
    </row>
    <row r="192" spans="1:21" ht="15" customHeight="1" x14ac:dyDescent="0.55000000000000004">
      <c r="C192" s="174"/>
      <c r="D192" s="175"/>
      <c r="E192" s="175"/>
      <c r="F192" s="138" t="s">
        <v>57</v>
      </c>
      <c r="G192" s="162"/>
      <c r="H192" s="162"/>
      <c r="I192" s="179">
        <v>1.5269395348837209</v>
      </c>
      <c r="J192" s="179">
        <v>1.8723148148148148</v>
      </c>
      <c r="K192" s="179">
        <v>0.71000000000000008</v>
      </c>
      <c r="L192" s="179">
        <v>1.6743827160493827</v>
      </c>
      <c r="M192" s="179">
        <v>1.7240794979079499</v>
      </c>
      <c r="N192" s="179">
        <v>1.338408203125</v>
      </c>
      <c r="O192" s="179">
        <v>1.6825722273998136</v>
      </c>
      <c r="P192" s="179">
        <v>1.7178397839783979</v>
      </c>
      <c r="Q192" s="179">
        <v>1.2258477237048666</v>
      </c>
      <c r="R192" s="179">
        <v>2.8977599999999999</v>
      </c>
      <c r="S192" s="179">
        <v>2.50221694378464</v>
      </c>
      <c r="T192" s="179">
        <v>3.0491252144082335</v>
      </c>
      <c r="U192" s="177"/>
    </row>
    <row r="193" spans="2:21" ht="15" customHeight="1" x14ac:dyDescent="0.55000000000000004">
      <c r="C193" s="174"/>
      <c r="D193" s="175"/>
      <c r="E193" s="175"/>
      <c r="F193" s="138" t="s">
        <v>58</v>
      </c>
      <c r="G193" s="162"/>
      <c r="H193" s="162"/>
      <c r="I193" s="179">
        <v>4.4859906976744179</v>
      </c>
      <c r="J193" s="179">
        <v>3.0206666666666666</v>
      </c>
      <c r="K193" s="179">
        <v>3.553798941798942</v>
      </c>
      <c r="L193" s="179">
        <v>3.4213168724279837</v>
      </c>
      <c r="M193" s="179">
        <v>3.5503870292887032</v>
      </c>
      <c r="N193" s="179">
        <v>3.3836328125000001</v>
      </c>
      <c r="O193" s="179">
        <v>2.7832246039142592</v>
      </c>
      <c r="P193" s="179">
        <v>2.7126462646264629</v>
      </c>
      <c r="Q193" s="179">
        <v>2.5522135007849291</v>
      </c>
      <c r="R193" s="179">
        <v>2.7356959999999999</v>
      </c>
      <c r="S193" s="179">
        <v>3.0736500395882818</v>
      </c>
      <c r="T193" s="179">
        <v>1.7152229845626072</v>
      </c>
      <c r="U193" s="177"/>
    </row>
    <row r="194" spans="2:21" ht="15" customHeight="1" x14ac:dyDescent="0.55000000000000004">
      <c r="C194" s="174"/>
      <c r="D194" s="175"/>
      <c r="E194" s="175"/>
      <c r="F194" s="138" t="s">
        <v>59</v>
      </c>
      <c r="G194" s="162"/>
      <c r="H194" s="162"/>
      <c r="I194" s="179">
        <v>6.0810139534883723</v>
      </c>
      <c r="J194" s="179">
        <v>6.3085000000000004</v>
      </c>
      <c r="K194" s="179">
        <v>6.9771640211640209</v>
      </c>
      <c r="L194" s="179">
        <v>5.2994855967078189</v>
      </c>
      <c r="M194" s="179">
        <v>7.307803347280335</v>
      </c>
      <c r="N194" s="179">
        <v>6.6535058593749996</v>
      </c>
      <c r="O194" s="179">
        <v>6.3496551724137937</v>
      </c>
      <c r="P194" s="179">
        <v>5.5390099009900995</v>
      </c>
      <c r="Q194" s="179">
        <v>5.2381711145996865</v>
      </c>
      <c r="R194" s="179">
        <v>4.2576879999999999</v>
      </c>
      <c r="S194" s="179">
        <v>4.9336104513064134</v>
      </c>
      <c r="T194" s="179">
        <v>6.6672641509433959</v>
      </c>
      <c r="U194" s="177"/>
    </row>
    <row r="195" spans="2:21" ht="15" customHeight="1" x14ac:dyDescent="0.55000000000000004">
      <c r="C195" s="174"/>
      <c r="D195" s="175"/>
      <c r="E195" s="175"/>
      <c r="F195" s="138" t="s">
        <v>60</v>
      </c>
      <c r="G195" s="162"/>
      <c r="H195" s="162"/>
      <c r="I195" s="179">
        <v>9.527813953488371</v>
      </c>
      <c r="J195" s="179">
        <v>9.6461851851851836</v>
      </c>
      <c r="K195" s="179">
        <v>10.080783068783068</v>
      </c>
      <c r="L195" s="179">
        <v>9.8144650205761312</v>
      </c>
      <c r="M195" s="179">
        <v>10.030146443514644</v>
      </c>
      <c r="N195" s="179">
        <v>9.8299218750000001</v>
      </c>
      <c r="O195" s="179">
        <v>8.3989095992544271</v>
      </c>
      <c r="P195" s="179">
        <v>8.5058955895589552</v>
      </c>
      <c r="Q195" s="179">
        <v>9.5425588697017272</v>
      </c>
      <c r="R195" s="179">
        <v>4.3273760000000001</v>
      </c>
      <c r="S195" s="179">
        <v>9.9429295328582743</v>
      </c>
      <c r="T195" s="179">
        <v>9.1934219554030872</v>
      </c>
      <c r="U195" s="177"/>
    </row>
    <row r="196" spans="2:21" ht="15" customHeight="1" x14ac:dyDescent="0.55000000000000004">
      <c r="C196" s="174"/>
      <c r="D196" s="175"/>
      <c r="E196" s="175"/>
      <c r="F196" s="138" t="s">
        <v>61</v>
      </c>
      <c r="G196" s="162"/>
      <c r="H196" s="162"/>
      <c r="I196" s="179">
        <v>9.6027906976744184</v>
      </c>
      <c r="J196" s="179">
        <v>9.5583333333333336</v>
      </c>
      <c r="K196" s="179">
        <v>10.571428571428571</v>
      </c>
      <c r="L196" s="179">
        <v>10.62037037037037</v>
      </c>
      <c r="M196" s="179">
        <v>10.44979079497908</v>
      </c>
      <c r="N196" s="179">
        <v>10.0810546875</v>
      </c>
      <c r="O196" s="179">
        <v>22.542460391425909</v>
      </c>
      <c r="P196" s="179">
        <v>21.780522052205221</v>
      </c>
      <c r="Q196" s="179">
        <v>53.361365777080067</v>
      </c>
      <c r="R196" s="179">
        <v>48.804960000000001</v>
      </c>
      <c r="S196" s="179">
        <v>57.807513855898655</v>
      </c>
      <c r="T196" s="179">
        <v>15.437392795883362</v>
      </c>
      <c r="U196" s="177"/>
    </row>
    <row r="197" spans="2:21" ht="15" customHeight="1" x14ac:dyDescent="0.55000000000000004">
      <c r="C197" s="174"/>
      <c r="D197" s="175"/>
      <c r="E197" s="175"/>
      <c r="F197" s="138" t="s">
        <v>62</v>
      </c>
      <c r="G197" s="162"/>
      <c r="H197" s="162"/>
      <c r="I197" s="179">
        <v>1.9671441860465115</v>
      </c>
      <c r="J197" s="179">
        <v>1.8817962962962962</v>
      </c>
      <c r="K197" s="179">
        <v>1.8729100529100531</v>
      </c>
      <c r="L197" s="179">
        <v>2.8532201646090534</v>
      </c>
      <c r="M197" s="179">
        <v>3.4262970711297069</v>
      </c>
      <c r="N197" s="179">
        <v>2.7809277343750001</v>
      </c>
      <c r="O197" s="179">
        <v>2.8560671015843431</v>
      </c>
      <c r="P197" s="179">
        <v>2.6332223222322235</v>
      </c>
      <c r="Q197" s="179">
        <v>2.5549529042386188</v>
      </c>
      <c r="R197" s="179">
        <v>4.1698639999999996</v>
      </c>
      <c r="S197" s="179">
        <v>2.8547347585114808</v>
      </c>
      <c r="T197" s="179">
        <v>3.2790823327615781</v>
      </c>
      <c r="U197" s="177"/>
    </row>
    <row r="198" spans="2:21" ht="15" customHeight="1" x14ac:dyDescent="0.55000000000000004">
      <c r="C198" s="174"/>
      <c r="D198" s="175"/>
      <c r="E198" s="175"/>
      <c r="F198" s="138" t="s">
        <v>63</v>
      </c>
      <c r="G198" s="162"/>
      <c r="H198" s="162"/>
      <c r="I198" s="179">
        <v>7.6267534883720929</v>
      </c>
      <c r="J198" s="179">
        <v>7.5043148148148147</v>
      </c>
      <c r="K198" s="179">
        <v>7.368444444444445</v>
      </c>
      <c r="L198" s="179">
        <v>7.1235493827160496</v>
      </c>
      <c r="M198" s="179">
        <v>7.8055230125523014</v>
      </c>
      <c r="N198" s="179">
        <v>7.4288281249999999</v>
      </c>
      <c r="O198" s="179">
        <v>9.8189841565703642</v>
      </c>
      <c r="P198" s="179">
        <v>3.614104410441044</v>
      </c>
      <c r="Q198" s="179">
        <v>5.678587127158556</v>
      </c>
      <c r="R198" s="179">
        <v>5.8976959999999998</v>
      </c>
      <c r="S198" s="179">
        <v>6.4931433095803639</v>
      </c>
      <c r="T198" s="179">
        <v>6.4612607204116639</v>
      </c>
      <c r="U198" s="177"/>
    </row>
    <row r="199" spans="2:21" ht="15" customHeight="1" x14ac:dyDescent="0.55000000000000004">
      <c r="C199" s="174"/>
      <c r="D199" s="175"/>
      <c r="E199" s="175"/>
      <c r="F199" s="138" t="s">
        <v>64</v>
      </c>
      <c r="G199" s="162"/>
      <c r="H199" s="162"/>
      <c r="I199" s="179">
        <v>103.93799069767442</v>
      </c>
      <c r="J199" s="179">
        <v>101.09475167958658</v>
      </c>
      <c r="K199" s="179">
        <v>99.031616586686354</v>
      </c>
      <c r="L199" s="179">
        <v>101.10070157909848</v>
      </c>
      <c r="M199" s="179">
        <v>103.44618021796245</v>
      </c>
      <c r="N199" s="179">
        <v>107.08523104106104</v>
      </c>
      <c r="O199" s="179">
        <v>106.86304397581222</v>
      </c>
      <c r="P199" s="179">
        <v>102.04493397525799</v>
      </c>
      <c r="Q199" s="179">
        <v>140.32281198933958</v>
      </c>
      <c r="R199" s="179">
        <v>136.67838195348838</v>
      </c>
      <c r="S199" s="179">
        <v>152.70317648271927</v>
      </c>
      <c r="T199" s="179">
        <v>114.23493825840677</v>
      </c>
      <c r="U199" s="177"/>
    </row>
    <row r="200" spans="2:21" ht="15" customHeight="1" x14ac:dyDescent="0.55000000000000004">
      <c r="C200" s="174"/>
      <c r="D200" s="175"/>
      <c r="E200" s="175"/>
      <c r="F200" s="138"/>
      <c r="G200" s="162"/>
      <c r="H200" s="162"/>
      <c r="I200" s="179"/>
      <c r="J200" s="179"/>
      <c r="K200" s="179"/>
      <c r="L200" s="179"/>
      <c r="M200" s="179"/>
      <c r="N200" s="179"/>
      <c r="O200" s="179"/>
      <c r="P200" s="179"/>
      <c r="Q200" s="179"/>
      <c r="R200" s="179"/>
      <c r="S200" s="179"/>
      <c r="T200" s="179"/>
      <c r="U200" s="177"/>
    </row>
    <row r="201" spans="2:21" ht="15" customHeight="1" thickBot="1" x14ac:dyDescent="0.6">
      <c r="B201" s="134"/>
      <c r="C201" s="174"/>
      <c r="D201" s="174"/>
      <c r="E201" s="174"/>
      <c r="F201" s="153" t="s">
        <v>65</v>
      </c>
      <c r="G201" s="94"/>
      <c r="H201" s="94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74"/>
    </row>
    <row r="202" spans="2:21" ht="15" customHeight="1" thickTop="1" x14ac:dyDescent="0.55000000000000004">
      <c r="C202" s="174"/>
      <c r="D202" s="175"/>
      <c r="E202" s="175"/>
      <c r="F202" s="138" t="s">
        <v>66</v>
      </c>
      <c r="G202" s="162"/>
      <c r="H202" s="162"/>
      <c r="I202" s="179">
        <v>2.2856837209302325</v>
      </c>
      <c r="J202" s="179">
        <v>2.1307592592592592</v>
      </c>
      <c r="K202" s="179">
        <v>1.4368253968253968</v>
      </c>
      <c r="L202" s="179">
        <v>4.9533539094650205</v>
      </c>
      <c r="M202" s="179">
        <v>3.3059518828451879</v>
      </c>
      <c r="N202" s="179">
        <v>1.5967968749999999</v>
      </c>
      <c r="O202" s="179">
        <v>2.404277726001864</v>
      </c>
      <c r="P202" s="179">
        <v>2.5144734473447343</v>
      </c>
      <c r="Q202" s="179">
        <v>1.9145290423861854</v>
      </c>
      <c r="R202" s="179">
        <v>2.7657119999999997</v>
      </c>
      <c r="S202" s="179">
        <v>2.2120269200316707</v>
      </c>
      <c r="T202" s="179">
        <v>2.2868524871355058</v>
      </c>
      <c r="U202" s="177"/>
    </row>
    <row r="203" spans="2:21" ht="15" customHeight="1" x14ac:dyDescent="0.55000000000000004">
      <c r="C203" s="174"/>
      <c r="D203" s="175"/>
      <c r="E203" s="175"/>
      <c r="F203" s="138" t="s">
        <v>30</v>
      </c>
      <c r="G203" s="162"/>
      <c r="H203" s="162"/>
      <c r="I203" s="179">
        <v>2.3787720930232559</v>
      </c>
      <c r="J203" s="179">
        <v>1.7620555555555555</v>
      </c>
      <c r="K203" s="179">
        <v>2.9833544973544974</v>
      </c>
      <c r="L203" s="179">
        <v>1.7464711934156378</v>
      </c>
      <c r="M203" s="179">
        <v>0.52185146443514641</v>
      </c>
      <c r="N203" s="179">
        <v>0.21721679687500001</v>
      </c>
      <c r="O203" s="179">
        <v>1.3117707362534949</v>
      </c>
      <c r="P203" s="179">
        <v>2.5045004500450045</v>
      </c>
      <c r="Q203" s="179">
        <v>1.3097252747252746</v>
      </c>
      <c r="R203" s="179">
        <v>2.9825520000000001</v>
      </c>
      <c r="S203" s="179">
        <v>2.5306334125098973</v>
      </c>
      <c r="T203" s="179">
        <v>1.2757718696397942</v>
      </c>
      <c r="U203" s="177"/>
    </row>
    <row r="204" spans="2:21" ht="15" customHeight="1" x14ac:dyDescent="0.55000000000000004">
      <c r="C204" s="174"/>
      <c r="D204" s="175"/>
      <c r="E204" s="175"/>
      <c r="F204" s="138" t="s">
        <v>36</v>
      </c>
      <c r="G204" s="162"/>
      <c r="H204" s="162"/>
      <c r="I204" s="179">
        <v>8.8461581395348841</v>
      </c>
      <c r="J204" s="179">
        <v>14.080685185185185</v>
      </c>
      <c r="K204" s="179">
        <v>5.9984656084656089</v>
      </c>
      <c r="L204" s="179">
        <v>17.189012345679014</v>
      </c>
      <c r="M204" s="179">
        <v>9.5113389121338905</v>
      </c>
      <c r="N204" s="179">
        <v>13.187421875</v>
      </c>
      <c r="O204" s="179">
        <v>9.6208946877912389</v>
      </c>
      <c r="P204" s="179">
        <v>17.616534653465347</v>
      </c>
      <c r="Q204" s="179">
        <v>8.8309105180533756</v>
      </c>
      <c r="R204" s="179">
        <v>14.421416000000001</v>
      </c>
      <c r="S204" s="179">
        <v>10.382264449722882</v>
      </c>
      <c r="T204" s="179">
        <v>16.326801029159519</v>
      </c>
      <c r="U204" s="177"/>
    </row>
    <row r="205" spans="2:21" ht="15" customHeight="1" x14ac:dyDescent="0.55000000000000004">
      <c r="C205" s="174"/>
      <c r="D205" s="175"/>
      <c r="E205" s="175"/>
      <c r="F205" s="138" t="s">
        <v>31</v>
      </c>
      <c r="G205" s="162"/>
      <c r="H205" s="162"/>
      <c r="I205" s="179">
        <v>0.53023255813953485</v>
      </c>
      <c r="J205" s="179">
        <v>1.6652592592592592</v>
      </c>
      <c r="K205" s="179">
        <v>0.60317460317460314</v>
      </c>
      <c r="L205" s="179">
        <v>0.5864197530864198</v>
      </c>
      <c r="M205" s="179">
        <v>0.75907949790794971</v>
      </c>
      <c r="N205" s="179">
        <v>1.1299511718749999</v>
      </c>
      <c r="O205" s="179">
        <v>1.1746225535880708</v>
      </c>
      <c r="P205" s="179">
        <v>0.67865886588658864</v>
      </c>
      <c r="Q205" s="179">
        <v>0.79905023547880694</v>
      </c>
      <c r="R205" s="179">
        <v>1.4033599999999999</v>
      </c>
      <c r="S205" s="179">
        <v>0.84701504354710999</v>
      </c>
      <c r="T205" s="179">
        <v>0.64177530017152651</v>
      </c>
      <c r="U205" s="177"/>
    </row>
    <row r="206" spans="2:21" ht="15" customHeight="1" x14ac:dyDescent="0.55000000000000004">
      <c r="C206" s="174"/>
      <c r="D206" s="175"/>
      <c r="E206" s="175"/>
      <c r="F206" s="138" t="s">
        <v>32</v>
      </c>
      <c r="G206" s="162"/>
      <c r="H206" s="162"/>
      <c r="I206" s="179">
        <v>10.070223255813954</v>
      </c>
      <c r="J206" s="179">
        <v>10.039851851851852</v>
      </c>
      <c r="K206" s="179">
        <v>7.9411957671957678</v>
      </c>
      <c r="L206" s="179">
        <v>8.5123559670781894</v>
      </c>
      <c r="M206" s="179">
        <v>10.649372384937237</v>
      </c>
      <c r="N206" s="179">
        <v>9.8028515625000008</v>
      </c>
      <c r="O206" s="179">
        <v>8.7603168685927297</v>
      </c>
      <c r="P206" s="179">
        <v>8.6509360936093618</v>
      </c>
      <c r="Q206" s="179">
        <v>9.6438383045525899</v>
      </c>
      <c r="R206" s="179">
        <v>8.3671679999999995</v>
      </c>
      <c r="S206" s="179">
        <v>8.1503008709422016</v>
      </c>
      <c r="T206" s="179">
        <v>10.086106346483705</v>
      </c>
      <c r="U206" s="177"/>
    </row>
    <row r="207" spans="2:21" ht="15" customHeight="1" x14ac:dyDescent="0.55000000000000004">
      <c r="C207" s="174"/>
      <c r="D207" s="175"/>
      <c r="E207" s="175"/>
      <c r="F207" s="138" t="s">
        <v>33</v>
      </c>
      <c r="G207" s="162"/>
      <c r="H207" s="162"/>
      <c r="I207" s="179">
        <v>8.3805302325581401</v>
      </c>
      <c r="J207" s="179">
        <v>8.4053148148148153</v>
      </c>
      <c r="K207" s="179">
        <v>9.2643703703703704</v>
      </c>
      <c r="L207" s="179">
        <v>7.5375411522633744</v>
      </c>
      <c r="M207" s="179">
        <v>7.2329393305439327</v>
      </c>
      <c r="N207" s="179">
        <v>6.9022070312499997</v>
      </c>
      <c r="O207" s="179">
        <v>7.2660764212488349</v>
      </c>
      <c r="P207" s="179">
        <v>6.5972637263726375</v>
      </c>
      <c r="Q207" s="179">
        <v>5.8244662480376768</v>
      </c>
      <c r="R207" s="179">
        <v>6.121048</v>
      </c>
      <c r="S207" s="179">
        <v>6.7804433887569289</v>
      </c>
      <c r="T207" s="179">
        <v>8.1008747855917669</v>
      </c>
      <c r="U207" s="177"/>
    </row>
    <row r="208" spans="2:21" ht="15" customHeight="1" x14ac:dyDescent="0.55000000000000004">
      <c r="C208" s="174"/>
      <c r="D208" s="175"/>
      <c r="E208" s="175"/>
      <c r="F208" s="138" t="s">
        <v>60</v>
      </c>
      <c r="G208" s="162"/>
      <c r="H208" s="162"/>
      <c r="I208" s="179">
        <v>3.5236930232558139</v>
      </c>
      <c r="J208" s="179">
        <v>4.4081111111111113</v>
      </c>
      <c r="K208" s="179">
        <v>2.6579153439153438</v>
      </c>
      <c r="L208" s="179">
        <v>3.711358024691358</v>
      </c>
      <c r="M208" s="179">
        <v>4.971056485355648</v>
      </c>
      <c r="N208" s="179">
        <v>4.4169335937499996</v>
      </c>
      <c r="O208" s="179">
        <v>4.6488070829450141</v>
      </c>
      <c r="P208" s="179">
        <v>3.8251125112511248</v>
      </c>
      <c r="Q208" s="179">
        <v>3.2459968602825744</v>
      </c>
      <c r="R208" s="179">
        <v>3.6541199999999998</v>
      </c>
      <c r="S208" s="179">
        <v>2.5101266825019795</v>
      </c>
      <c r="T208" s="179">
        <v>3.1666123499142369</v>
      </c>
      <c r="U208" s="177"/>
    </row>
    <row r="209" spans="2:21" ht="15" customHeight="1" x14ac:dyDescent="0.55000000000000004">
      <c r="C209" s="174"/>
      <c r="D209" s="175"/>
      <c r="E209" s="175"/>
      <c r="F209" s="138" t="s">
        <v>67</v>
      </c>
      <c r="G209" s="162"/>
      <c r="H209" s="162"/>
      <c r="I209" s="179">
        <v>14.315358139534885</v>
      </c>
      <c r="J209" s="179">
        <v>14.249083333333333</v>
      </c>
      <c r="K209" s="179">
        <v>16.284666666666666</v>
      </c>
      <c r="L209" s="179">
        <v>15.832314814814815</v>
      </c>
      <c r="M209" s="179">
        <v>16.097290794979081</v>
      </c>
      <c r="N209" s="179">
        <v>15.028330078125</v>
      </c>
      <c r="O209" s="179">
        <v>14.342041006523765</v>
      </c>
      <c r="P209" s="179">
        <v>13.984932493249325</v>
      </c>
      <c r="Q209" s="179">
        <v>12.195651491365778</v>
      </c>
      <c r="R209" s="179">
        <v>12.429808</v>
      </c>
      <c r="S209" s="179">
        <v>12.301868566904197</v>
      </c>
      <c r="T209" s="179">
        <v>13.325265866209262</v>
      </c>
      <c r="U209" s="177"/>
    </row>
    <row r="210" spans="2:21" ht="15" customHeight="1" x14ac:dyDescent="0.55000000000000004">
      <c r="C210" s="174"/>
      <c r="D210" s="175"/>
      <c r="E210" s="175"/>
      <c r="F210" s="138" t="s">
        <v>68</v>
      </c>
      <c r="G210" s="162"/>
      <c r="H210" s="162"/>
      <c r="I210" s="179">
        <v>154.2686418604651</v>
      </c>
      <c r="J210" s="179">
        <v>157.83587204995698</v>
      </c>
      <c r="K210" s="179">
        <v>146.20158484065462</v>
      </c>
      <c r="L210" s="179">
        <v>161.16952873959232</v>
      </c>
      <c r="M210" s="179">
        <v>156.49506097110054</v>
      </c>
      <c r="N210" s="179">
        <v>159.36694002543604</v>
      </c>
      <c r="O210" s="179">
        <v>156.39185105875723</v>
      </c>
      <c r="P210" s="179">
        <v>158.41734621648212</v>
      </c>
      <c r="Q210" s="179">
        <v>184.08697996422185</v>
      </c>
      <c r="R210" s="179">
        <v>188.82356595348838</v>
      </c>
      <c r="S210" s="179">
        <v>198.41785581763617</v>
      </c>
      <c r="T210" s="179">
        <v>169.44499829271211</v>
      </c>
      <c r="U210" s="177"/>
    </row>
    <row r="211" spans="2:21" ht="15" customHeight="1" x14ac:dyDescent="0.55000000000000004">
      <c r="C211" s="174"/>
      <c r="D211" s="175"/>
      <c r="E211" s="175"/>
      <c r="F211" s="138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77"/>
    </row>
    <row r="212" spans="2:21" ht="15" customHeight="1" thickBot="1" x14ac:dyDescent="0.6">
      <c r="B212" s="134"/>
      <c r="C212" s="174"/>
      <c r="D212" s="174"/>
      <c r="E212" s="174"/>
      <c r="F212" s="153" t="s">
        <v>69</v>
      </c>
      <c r="G212" s="94"/>
      <c r="H212" s="94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174"/>
    </row>
    <row r="213" spans="2:21" ht="15" customHeight="1" thickTop="1" x14ac:dyDescent="0.55000000000000004">
      <c r="C213" s="174"/>
      <c r="D213" s="175"/>
      <c r="E213" s="175"/>
      <c r="F213" s="138" t="s">
        <v>70</v>
      </c>
      <c r="G213" s="162"/>
      <c r="H213" s="162"/>
      <c r="I213" s="181">
        <v>9.0459455478330397E-2</v>
      </c>
      <c r="J213" s="181">
        <v>0.10884761064165076</v>
      </c>
      <c r="K213" s="181">
        <v>0.13728746134629158</v>
      </c>
      <c r="L213" s="181">
        <v>3.0309931143782217E-2</v>
      </c>
      <c r="M213" s="181">
        <v>8.5005118605032903E-2</v>
      </c>
      <c r="N213" s="181">
        <v>0.10676364993530418</v>
      </c>
      <c r="O213" s="181">
        <v>0.20162696472915112</v>
      </c>
      <c r="P213" s="181">
        <v>0.24745424779575995</v>
      </c>
      <c r="Q213" s="181">
        <v>0.27767416719478111</v>
      </c>
      <c r="R213" s="181">
        <v>0.22602879116245622</v>
      </c>
      <c r="S213" s="181">
        <v>0.20884281015197126</v>
      </c>
      <c r="T213" s="181">
        <v>0.13893941890048231</v>
      </c>
      <c r="U213" s="177"/>
    </row>
    <row r="214" spans="2:21" ht="15" customHeight="1" x14ac:dyDescent="0.55000000000000004">
      <c r="C214" s="174"/>
      <c r="D214" s="175"/>
      <c r="E214" s="175"/>
      <c r="F214" s="138" t="s">
        <v>71</v>
      </c>
      <c r="G214" s="162"/>
      <c r="H214" s="162"/>
      <c r="I214" s="181">
        <v>0.65283368577965861</v>
      </c>
      <c r="J214" s="181">
        <v>0.61748196830926727</v>
      </c>
      <c r="K214" s="181">
        <v>0.66965155708860458</v>
      </c>
      <c r="L214" s="181">
        <v>0.61580485982976207</v>
      </c>
      <c r="M214" s="181">
        <v>0.65274779194281562</v>
      </c>
      <c r="N214" s="181">
        <v>0.6571254057814363</v>
      </c>
      <c r="O214" s="181">
        <v>0.63220191864765618</v>
      </c>
      <c r="P214" s="181">
        <v>0.58483851791200592</v>
      </c>
      <c r="Q214" s="181">
        <v>0.64698349725070259</v>
      </c>
      <c r="R214" s="181">
        <v>0.61012365881366992</v>
      </c>
      <c r="S214" s="181">
        <v>0.65827233446408751</v>
      </c>
      <c r="T214" s="181">
        <v>0.63123979463972446</v>
      </c>
      <c r="U214" s="177"/>
    </row>
    <row r="215" spans="2:21" ht="15" customHeight="1" x14ac:dyDescent="0.55000000000000004">
      <c r="C215" s="174"/>
      <c r="D215" s="175"/>
      <c r="E215" s="175"/>
      <c r="F215" s="138" t="s">
        <v>72</v>
      </c>
      <c r="G215" s="162"/>
      <c r="H215" s="162"/>
      <c r="I215" s="179">
        <v>6.1514697674418608</v>
      </c>
      <c r="J215" s="179">
        <v>6.2937962962962963</v>
      </c>
      <c r="K215" s="179">
        <v>5.7874179894179889</v>
      </c>
      <c r="L215" s="179">
        <v>6.2966975308641979</v>
      </c>
      <c r="M215" s="179">
        <v>6.2435669456066947</v>
      </c>
      <c r="N215" s="179">
        <v>6.1420117187500001</v>
      </c>
      <c r="O215" s="179">
        <v>6.1115377446411934</v>
      </c>
      <c r="P215" s="179">
        <v>6.5881638163816376</v>
      </c>
      <c r="Q215" s="179">
        <v>6.7706122448979595</v>
      </c>
      <c r="R215" s="179">
        <v>5.6918319999999998</v>
      </c>
      <c r="S215" s="179">
        <v>6.5647110055423594</v>
      </c>
      <c r="T215" s="179">
        <v>6.8095540308747848</v>
      </c>
      <c r="U215" s="177"/>
    </row>
    <row r="216" spans="2:21" ht="15" customHeight="1" x14ac:dyDescent="0.55000000000000004">
      <c r="C216" s="174"/>
      <c r="D216" s="174"/>
      <c r="E216" s="174"/>
      <c r="U216" s="174"/>
    </row>
    <row r="217" spans="2:21" ht="15" customHeight="1" x14ac:dyDescent="0.55000000000000004">
      <c r="C217" s="174"/>
      <c r="D217" s="174"/>
      <c r="E217" s="174"/>
      <c r="U217" s="174"/>
    </row>
    <row r="218" spans="2:21" ht="15" customHeight="1" x14ac:dyDescent="0.55000000000000004">
      <c r="C218" s="174"/>
      <c r="D218" s="174"/>
      <c r="E218" s="174"/>
      <c r="U218" s="174"/>
    </row>
    <row r="219" spans="2:21" ht="15" customHeight="1" x14ac:dyDescent="0.55000000000000004">
      <c r="C219" s="174"/>
      <c r="D219" s="174"/>
      <c r="E219" s="174"/>
      <c r="U219" s="174"/>
    </row>
    <row r="220" spans="2:21" ht="15" customHeight="1" x14ac:dyDescent="0.55000000000000004">
      <c r="U220" s="174"/>
    </row>
    <row r="221" spans="2:21" ht="15" customHeight="1" x14ac:dyDescent="0.55000000000000004">
      <c r="U221" s="174"/>
    </row>
    <row r="222" spans="2:21" ht="15" customHeight="1" x14ac:dyDescent="0.55000000000000004">
      <c r="U222" s="174"/>
    </row>
    <row r="223" spans="2:21" ht="15" customHeight="1" x14ac:dyDescent="0.55000000000000004">
      <c r="U223" s="174"/>
    </row>
    <row r="224" spans="2:21" ht="15" customHeight="1" x14ac:dyDescent="0.55000000000000004">
      <c r="U224" s="174"/>
    </row>
  </sheetData>
  <conditionalFormatting sqref="I162:U162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U162">
    <cfRule type="cellIs" dxfId="1" priority="1" operator="equal">
      <formula>FALSE</formula>
    </cfRule>
    <cfRule type="cellIs" dxfId="0" priority="2" operator="equal">
      <formula>TRUE</formula>
    </cfRule>
  </conditionalFormatting>
  <dataValidations count="1">
    <dataValidation type="list" allowBlank="1" showInputMessage="1" showErrorMessage="1" sqref="D5:E5" xr:uid="{00000000-0002-0000-0500-000000000000}">
      <formula1>"TRUE,FALSE"</formula1>
    </dataValidation>
  </dataValidations>
  <pageMargins left="0.7" right="0.7" top="0.75" bottom="0.75" header="0.3" footer="0.3"/>
  <customProperties>
    <customPr name="EpmWorksheetKeyString_GUID" r:id="rId1"/>
  </customPropertie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C4:D52"/>
  <sheetViews>
    <sheetView showGridLines="0" workbookViewId="0"/>
  </sheetViews>
  <sheetFormatPr defaultRowHeight="14.4" x14ac:dyDescent="0.55000000000000004"/>
  <sheetData>
    <row r="4" spans="3:4" x14ac:dyDescent="0.55000000000000004">
      <c r="C4">
        <v>1</v>
      </c>
      <c r="D4" t="s">
        <v>26</v>
      </c>
    </row>
    <row r="5" spans="3:4" x14ac:dyDescent="0.55000000000000004">
      <c r="C5">
        <f>C4+1</f>
        <v>2</v>
      </c>
    </row>
    <row r="6" spans="3:4" x14ac:dyDescent="0.55000000000000004">
      <c r="C6">
        <f t="shared" ref="C6:C52" si="0">C5+1</f>
        <v>3</v>
      </c>
    </row>
    <row r="7" spans="3:4" x14ac:dyDescent="0.55000000000000004">
      <c r="C7">
        <f t="shared" si="0"/>
        <v>4</v>
      </c>
    </row>
    <row r="8" spans="3:4" x14ac:dyDescent="0.55000000000000004">
      <c r="C8">
        <f t="shared" si="0"/>
        <v>5</v>
      </c>
    </row>
    <row r="9" spans="3:4" x14ac:dyDescent="0.55000000000000004">
      <c r="C9">
        <f t="shared" si="0"/>
        <v>6</v>
      </c>
    </row>
    <row r="10" spans="3:4" x14ac:dyDescent="0.55000000000000004">
      <c r="C10">
        <f t="shared" si="0"/>
        <v>7</v>
      </c>
    </row>
    <row r="11" spans="3:4" x14ac:dyDescent="0.55000000000000004">
      <c r="C11">
        <f t="shared" si="0"/>
        <v>8</v>
      </c>
    </row>
    <row r="12" spans="3:4" x14ac:dyDescent="0.55000000000000004">
      <c r="C12">
        <f t="shared" si="0"/>
        <v>9</v>
      </c>
    </row>
    <row r="13" spans="3:4" x14ac:dyDescent="0.55000000000000004">
      <c r="C13">
        <f t="shared" si="0"/>
        <v>10</v>
      </c>
    </row>
    <row r="14" spans="3:4" x14ac:dyDescent="0.55000000000000004">
      <c r="C14">
        <f t="shared" si="0"/>
        <v>11</v>
      </c>
    </row>
    <row r="15" spans="3:4" x14ac:dyDescent="0.55000000000000004">
      <c r="C15">
        <f t="shared" si="0"/>
        <v>12</v>
      </c>
    </row>
    <row r="16" spans="3:4" x14ac:dyDescent="0.55000000000000004">
      <c r="C16">
        <f t="shared" si="0"/>
        <v>13</v>
      </c>
    </row>
    <row r="17" spans="3:3" x14ac:dyDescent="0.55000000000000004">
      <c r="C17">
        <f t="shared" si="0"/>
        <v>14</v>
      </c>
    </row>
    <row r="18" spans="3:3" x14ac:dyDescent="0.55000000000000004">
      <c r="C18">
        <f t="shared" si="0"/>
        <v>15</v>
      </c>
    </row>
    <row r="19" spans="3:3" x14ac:dyDescent="0.55000000000000004">
      <c r="C19">
        <f t="shared" si="0"/>
        <v>16</v>
      </c>
    </row>
    <row r="20" spans="3:3" x14ac:dyDescent="0.55000000000000004">
      <c r="C20">
        <f t="shared" si="0"/>
        <v>17</v>
      </c>
    </row>
    <row r="21" spans="3:3" x14ac:dyDescent="0.55000000000000004">
      <c r="C21">
        <f t="shared" si="0"/>
        <v>18</v>
      </c>
    </row>
    <row r="22" spans="3:3" x14ac:dyDescent="0.55000000000000004">
      <c r="C22">
        <f t="shared" si="0"/>
        <v>19</v>
      </c>
    </row>
    <row r="23" spans="3:3" x14ac:dyDescent="0.55000000000000004">
      <c r="C23">
        <f t="shared" si="0"/>
        <v>20</v>
      </c>
    </row>
    <row r="24" spans="3:3" x14ac:dyDescent="0.55000000000000004">
      <c r="C24">
        <f t="shared" si="0"/>
        <v>21</v>
      </c>
    </row>
    <row r="25" spans="3:3" x14ac:dyDescent="0.55000000000000004">
      <c r="C25">
        <f t="shared" si="0"/>
        <v>22</v>
      </c>
    </row>
    <row r="26" spans="3:3" x14ac:dyDescent="0.55000000000000004">
      <c r="C26">
        <f t="shared" si="0"/>
        <v>23</v>
      </c>
    </row>
    <row r="27" spans="3:3" x14ac:dyDescent="0.55000000000000004">
      <c r="C27">
        <f t="shared" si="0"/>
        <v>24</v>
      </c>
    </row>
    <row r="28" spans="3:3" x14ac:dyDescent="0.55000000000000004">
      <c r="C28">
        <f t="shared" si="0"/>
        <v>25</v>
      </c>
    </row>
    <row r="29" spans="3:3" x14ac:dyDescent="0.55000000000000004">
      <c r="C29">
        <f t="shared" si="0"/>
        <v>26</v>
      </c>
    </row>
    <row r="30" spans="3:3" x14ac:dyDescent="0.55000000000000004">
      <c r="C30">
        <f t="shared" si="0"/>
        <v>27</v>
      </c>
    </row>
    <row r="31" spans="3:3" x14ac:dyDescent="0.55000000000000004">
      <c r="C31">
        <f t="shared" si="0"/>
        <v>28</v>
      </c>
    </row>
    <row r="32" spans="3:3" x14ac:dyDescent="0.55000000000000004">
      <c r="C32">
        <f t="shared" si="0"/>
        <v>29</v>
      </c>
    </row>
    <row r="33" spans="3:3" x14ac:dyDescent="0.55000000000000004">
      <c r="C33">
        <f t="shared" si="0"/>
        <v>30</v>
      </c>
    </row>
    <row r="34" spans="3:3" x14ac:dyDescent="0.55000000000000004">
      <c r="C34">
        <f t="shared" si="0"/>
        <v>31</v>
      </c>
    </row>
    <row r="35" spans="3:3" x14ac:dyDescent="0.55000000000000004">
      <c r="C35">
        <f t="shared" si="0"/>
        <v>32</v>
      </c>
    </row>
    <row r="36" spans="3:3" x14ac:dyDescent="0.55000000000000004">
      <c r="C36">
        <f t="shared" si="0"/>
        <v>33</v>
      </c>
    </row>
    <row r="37" spans="3:3" x14ac:dyDescent="0.55000000000000004">
      <c r="C37">
        <f t="shared" si="0"/>
        <v>34</v>
      </c>
    </row>
    <row r="38" spans="3:3" x14ac:dyDescent="0.55000000000000004">
      <c r="C38">
        <f t="shared" si="0"/>
        <v>35</v>
      </c>
    </row>
    <row r="39" spans="3:3" x14ac:dyDescent="0.55000000000000004">
      <c r="C39">
        <f t="shared" si="0"/>
        <v>36</v>
      </c>
    </row>
    <row r="40" spans="3:3" x14ac:dyDescent="0.55000000000000004">
      <c r="C40">
        <f t="shared" si="0"/>
        <v>37</v>
      </c>
    </row>
    <row r="41" spans="3:3" x14ac:dyDescent="0.55000000000000004">
      <c r="C41">
        <f t="shared" si="0"/>
        <v>38</v>
      </c>
    </row>
    <row r="42" spans="3:3" x14ac:dyDescent="0.55000000000000004">
      <c r="C42">
        <f t="shared" si="0"/>
        <v>39</v>
      </c>
    </row>
    <row r="43" spans="3:3" x14ac:dyDescent="0.55000000000000004">
      <c r="C43">
        <f t="shared" si="0"/>
        <v>40</v>
      </c>
    </row>
    <row r="44" spans="3:3" x14ac:dyDescent="0.55000000000000004">
      <c r="C44">
        <f t="shared" si="0"/>
        <v>41</v>
      </c>
    </row>
    <row r="45" spans="3:3" x14ac:dyDescent="0.55000000000000004">
      <c r="C45">
        <f t="shared" si="0"/>
        <v>42</v>
      </c>
    </row>
    <row r="46" spans="3:3" x14ac:dyDescent="0.55000000000000004">
      <c r="C46">
        <f t="shared" si="0"/>
        <v>43</v>
      </c>
    </row>
    <row r="47" spans="3:3" x14ac:dyDescent="0.55000000000000004">
      <c r="C47">
        <f t="shared" si="0"/>
        <v>44</v>
      </c>
    </row>
    <row r="48" spans="3:3" x14ac:dyDescent="0.55000000000000004">
      <c r="C48">
        <f t="shared" si="0"/>
        <v>45</v>
      </c>
    </row>
    <row r="49" spans="3:3" x14ac:dyDescent="0.55000000000000004">
      <c r="C49">
        <f t="shared" si="0"/>
        <v>46</v>
      </c>
    </row>
    <row r="50" spans="3:3" x14ac:dyDescent="0.55000000000000004">
      <c r="C50">
        <f t="shared" si="0"/>
        <v>47</v>
      </c>
    </row>
    <row r="51" spans="3:3" x14ac:dyDescent="0.55000000000000004">
      <c r="C51">
        <f t="shared" si="0"/>
        <v>48</v>
      </c>
    </row>
    <row r="52" spans="3:3" x14ac:dyDescent="0.55000000000000004">
      <c r="C52">
        <f t="shared" si="0"/>
        <v>49</v>
      </c>
    </row>
  </sheetData>
  <sortState xmlns:xlrd2="http://schemas.microsoft.com/office/spreadsheetml/2017/richdata2" ref="K4:K18">
    <sortCondition ref="K4:K18"/>
  </sortState>
  <pageMargins left="0.7" right="0.7" top="0.75" bottom="0.75" header="0.3" footer="0.3"/>
  <customProperties>
    <customPr name="EpmWorksheetKeyString_GUID" r:id="rId1"/>
  </customProperties>
  <drawing r:id="rId2"/>
  <legacyDrawing r:id="rId3"/>
  <controls>
    <mc:AlternateContent xmlns:mc="http://schemas.openxmlformats.org/markup-compatibility/2006">
      <mc:Choice Requires="x14">
        <control shapeId="12289" r:id="rId4" name="FPMExcelClientSheetOptionstb1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0</xdr:row>
                <xdr:rowOff>0</xdr:rowOff>
              </to>
            </anchor>
          </controlPr>
        </control>
      </mc:Choice>
      <mc:Fallback>
        <control shapeId="12289" r:id="rId4" name="FPMExcelClientSheetOptionstb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19B01B3569A4AB64731BE0E072FE7" ma:contentTypeVersion="7" ma:contentTypeDescription="Create a new document." ma:contentTypeScope="" ma:versionID="1d286fb156c8c27526f65cf5e663afd3">
  <xsd:schema xmlns:xsd="http://www.w3.org/2001/XMLSchema" xmlns:xs="http://www.w3.org/2001/XMLSchema" xmlns:p="http://schemas.microsoft.com/office/2006/metadata/properties" xmlns:ns2="6918f9be-eeb1-415b-9be3-654e90f201e2" xmlns:ns3="e0824a81-70f0-4b99-a206-b0e60c0f2e92" targetNamespace="http://schemas.microsoft.com/office/2006/metadata/properties" ma:root="true" ma:fieldsID="f63096334391a910ec4f899f17b79acf" ns2:_="" ns3:_="">
    <xsd:import namespace="6918f9be-eeb1-415b-9be3-654e90f201e2"/>
    <xsd:import namespace="e0824a81-70f0-4b99-a206-b0e60c0f2e92"/>
    <xsd:element name="properties">
      <xsd:complexType>
        <xsd:sequence>
          <xsd:element name="documentManagement">
            <xsd:complexType>
              <xsd:all>
                <xsd:element ref="ns2:Original_x0020_File_x0020_Name" minOccurs="0"/>
                <xsd:element ref="ns2:Language" minOccurs="0"/>
                <xsd:element ref="ns2:Bookmarked" minOccurs="0"/>
                <xsd:element ref="ns2:a2f4ca286ce34c3bbda5ce712bce9358" minOccurs="0"/>
                <xsd:element ref="ns3:TaxCatchAl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8f9be-eeb1-415b-9be3-654e90f201e2" elementFormDefault="qualified">
    <xsd:import namespace="http://schemas.microsoft.com/office/2006/documentManagement/types"/>
    <xsd:import namespace="http://schemas.microsoft.com/office/infopath/2007/PartnerControls"/>
    <xsd:element name="Original_x0020_File_x0020_Name" ma:index="8" nillable="true" ma:displayName="Original File Name" ma:internalName="Original_x0020_File_x0020_Name">
      <xsd:simpleType>
        <xsd:restriction base="dms:Text">
          <xsd:maxLength value="255"/>
        </xsd:restriction>
      </xsd:simpleType>
    </xsd:element>
    <xsd:element name="Language" ma:index="9" nillable="true" ma:displayName="Language" ma:internalName="Language">
      <xsd:simpleType>
        <xsd:restriction base="dms:Text">
          <xsd:maxLength value="255"/>
        </xsd:restriction>
      </xsd:simpleType>
    </xsd:element>
    <xsd:element name="Bookmarked" ma:index="10" nillable="true" ma:displayName="Bookmarked" ma:internalName="Bookmarked">
      <xsd:simpleType>
        <xsd:restriction base="dms:Text">
          <xsd:maxLength value="255"/>
        </xsd:restriction>
      </xsd:simpleType>
    </xsd:element>
    <xsd:element name="a2f4ca286ce34c3bbda5ce712bce9358" ma:index="12" nillable="true" ma:taxonomy="true" ma:internalName="a2f4ca286ce34c3bbda5ce712bce9358" ma:taxonomyFieldName="Tier_x0020_Type" ma:displayName="Tier Type" ma:default="1;#Tier1|cd280bf6-779a-4dbd-a719-e9e36283fb86" ma:fieldId="{a2f4ca28-6ce3-4c3b-bda5-ce712bce9358}" ma:sspId="f2cfcc6d-cc8f-4f2d-af56-00017de6e7f5" ma:termSetId="fbea8927-0f62-47b9-924d-dfde974728a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24a81-70f0-4b99-a206-b0e60c0f2e9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description="" ma:hidden="true" ma:list="{9217c8c8-c95e-4821-9c03-e654b7e04c8a}" ma:internalName="TaxCatchAll" ma:showField="CatchAllData" ma:web="e0824a81-70f0-4b99-a206-b0e60c0f2e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2f4ca286ce34c3bbda5ce712bce9358 xmlns="6918f9be-eeb1-415b-9be3-654e90f201e2">
      <Terms xmlns="http://schemas.microsoft.com/office/infopath/2007/PartnerControls">
        <TermInfo xmlns="http://schemas.microsoft.com/office/infopath/2007/PartnerControls">
          <TermName xmlns="http://schemas.microsoft.com/office/infopath/2007/PartnerControls">Tier1</TermName>
          <TermId xmlns="http://schemas.microsoft.com/office/infopath/2007/PartnerControls">cd280bf6-779a-4dbd-a719-e9e36283fb86</TermId>
        </TermInfo>
      </Terms>
    </a2f4ca286ce34c3bbda5ce712bce9358>
    <TaxCatchAll xmlns="e0824a81-70f0-4b99-a206-b0e60c0f2e92">
      <Value>1</Value>
    </TaxCatchAll>
    <Bookmarked xmlns="6918f9be-eeb1-415b-9be3-654e90f201e2" xsi:nil="true"/>
    <Language xmlns="6918f9be-eeb1-415b-9be3-654e90f201e2" xsi:nil="true"/>
    <Original_x0020_File_x0020_Name xmlns="6918f9be-eeb1-415b-9be3-654e90f201e2" xsi:nil="true"/>
  </documentManagement>
</p:properties>
</file>

<file path=customXml/itemProps1.xml><?xml version="1.0" encoding="utf-8"?>
<ds:datastoreItem xmlns:ds="http://schemas.openxmlformats.org/officeDocument/2006/customXml" ds:itemID="{161243A8-A156-425F-9B19-006237872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18f9be-eeb1-415b-9be3-654e90f201e2"/>
    <ds:schemaRef ds:uri="e0824a81-70f0-4b99-a206-b0e60c0f2e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1847CA-7759-4535-8EDB-7BA8FC977A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1167B-248E-4776-991E-67F8EFDE8CFA}">
  <ds:schemaRefs>
    <ds:schemaRef ds:uri="http://schemas.microsoft.com/office/2006/metadata/properties"/>
    <ds:schemaRef ds:uri="http://schemas.microsoft.com/office/infopath/2007/PartnerControls"/>
    <ds:schemaRef ds:uri="6918f9be-eeb1-415b-9be3-654e90f201e2"/>
    <ds:schemaRef ds:uri="e0824a81-70f0-4b99-a206-b0e60c0f2e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Reconciliation</vt:lpstr>
      <vt:lpstr>BPC Data</vt:lpstr>
      <vt:lpstr>Summary</vt:lpstr>
      <vt:lpstr>Variance Analysis</vt:lpstr>
      <vt:lpstr>Avista P&amp;L</vt:lpstr>
      <vt:lpstr>Census</vt:lpstr>
      <vt:lpstr>PropertyList</vt:lpstr>
      <vt:lpstr>Summary!Print_Area</vt:lpstr>
      <vt:lpstr>'Avista P&amp;L'!Print_Titles</vt:lpstr>
      <vt:lpstr>Summary!Print_Titles</vt:lpstr>
    </vt:vector>
  </TitlesOfParts>
  <Company>Cloudworks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Paquette</dc:creator>
  <cp:lastModifiedBy>Sha Li</cp:lastModifiedBy>
  <cp:lastPrinted>2018-12-20T08:58:57Z</cp:lastPrinted>
  <dcterms:created xsi:type="dcterms:W3CDTF">2018-05-03T20:26:04Z</dcterms:created>
  <dcterms:modified xsi:type="dcterms:W3CDTF">2022-08-25T17:38:38Z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{4F461820-7F2B-4134-8293-2511E79FF415}</vt:lpwstr>
  </property>
  <property fmtid="{D5CDD505-2E9C-101B-9397-08002B2CF9AE}" pid="3" name="ContentTypeId">
    <vt:lpwstr>0x010100BF619B01B3569A4AB64731BE0E072FE7</vt:lpwstr>
  </property>
  <property fmtid="{D5CDD505-2E9C-101B-9397-08002B2CF9AE}" pid="4" name="Tier Type">
    <vt:lpwstr>1;#Tier1|cd280bf6-779a-4dbd-a719-e9e36283fb86</vt:lpwstr>
  </property>
  <property fmtid="{D5CDD505-2E9C-101B-9397-08002B2CF9AE}" pid="5" name="SV_QUERY_LIST_4F35BF76-6C0D-4D9B-82B2-816C12CF3733">
    <vt:lpwstr>empty_477D106A-C0D6-4607-AEBD-E2C9D60EA279</vt:lpwstr>
  </property>
</Properties>
</file>