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drawings/drawing3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drawings/drawing4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ustomProperty9.bin" ContentType="application/vnd.openxmlformats-officedocument.spreadsheetml.customProperty"/>
  <Override PartName="/xl/drawings/drawing5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drawings/drawing6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drawings/drawing7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customProperty10.bin" ContentType="application/vnd.openxmlformats-officedocument.spreadsheetml.customProperty"/>
  <Override PartName="/xl/drawings/drawing8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 Li\Desktop\Uploading project\Cadia\"/>
    </mc:Choice>
  </mc:AlternateContent>
  <xr:revisionPtr revIDLastSave="0" documentId="13_ncr:1_{4E98FEC4-FF38-456A-BC50-18B8945D160F}" xr6:coauthVersionLast="47" xr6:coauthVersionMax="47" xr10:uidLastSave="{00000000-0000-0000-0000-000000000000}"/>
  <bookViews>
    <workbookView xWindow="-96" yWindow="-96" windowWidth="23232" windowHeight="12552" tabRatio="686" activeTab="10" xr2:uid="{00000000-000D-0000-FFFF-FFFF00000000}"/>
  </bookViews>
  <sheets>
    <sheet name="Reconciliation" sheetId="33" r:id="rId1"/>
    <sheet name="BPC Data" sheetId="1" r:id="rId2"/>
    <sheet name="Summary" sheetId="2" r:id="rId3"/>
    <sheet name="OPEX Analysis" sheetId="49" state="hidden" r:id="rId4"/>
    <sheet name="Tenant Financial Summary" sheetId="35" state="hidden" r:id="rId5"/>
    <sheet name="Variance Analysis" sheetId="50" state="hidden" r:id="rId6"/>
    <sheet name="Data From TF" sheetId="47" state="hidden" r:id="rId7"/>
    <sheet name="Format" sheetId="56" r:id="rId8"/>
    <sheet name="Broadmeadow" sheetId="42" r:id="rId9"/>
    <sheet name="Capitol" sheetId="41" r:id="rId10"/>
    <sheet name="Pike Creek" sheetId="54" r:id="rId11"/>
    <sheet name="Renaissance" sheetId="55" r:id="rId12"/>
    <sheet name="PropertyList" sheetId="3" r:id="rId13"/>
  </sheets>
  <definedNames>
    <definedName name="__FPMExcelClient_CellBasedFunctionStatus" localSheetId="1" hidden="1">"2_1_2_2_2_2"</definedName>
    <definedName name="__FPMExcelClient_CellBasedFunctionStatus" localSheetId="12" hidden="1">"2_1_2_2_2_2"</definedName>
    <definedName name="__FPMExcelClient_CellBasedFunctionStatus" localSheetId="2" hidden="1">"2_1_2_2_2_2"</definedName>
    <definedName name="__FPMExcelClient_CellBasedFunctionStatus" localSheetId="4" hidden="1">"2_2_2_2_2_2"</definedName>
    <definedName name="__FPMExcelClient_Connection" localSheetId="1">"_FPM_BPCNW10_[http://13.88.16.109/sap/bpc/]_[Sabra]_[Finance]_[false]_[false]\1"</definedName>
    <definedName name="__FPMExcelClient_Connection" localSheetId="6">"_FPM_BPCNW10_[http://13.88.16.109/sap/bpc/]_[Sabra]_[Finance]_[false]_[false]\1"</definedName>
    <definedName name="__FPMExcelClient_Connection" localSheetId="12">"_FPM_BPCNW10_[http://13.88.16.109/sap/bpc/]_[Sabra]_[Finance]_[false]_[false]\1"</definedName>
    <definedName name="__FPMExcelClient_RefreshTime" localSheetId="1">636657987075033000</definedName>
    <definedName name="__FPMExcelClient_RefreshTime" localSheetId="2">636622482894005000</definedName>
    <definedName name="_xlnm._FilterDatabase" localSheetId="1" hidden="1">'BPC Data'!$A$1:$O$1</definedName>
    <definedName name="CIQWBGuid" hidden="1">"9a87e5f2-b625-480a-aadd-ba24ed4cbbe5"</definedName>
    <definedName name="NvsASD">"V2018-03-31"</definedName>
    <definedName name="NvsAutoDrillOk">"VN"</definedName>
    <definedName name="NvsElapsedTime">0.0000462962998426519</definedName>
    <definedName name="NvsEndTime">43227.6196527778</definedName>
    <definedName name="NvsInstLang">"VENG"</definedName>
    <definedName name="NvsInstSpec">"%,FBUSINESS_UNIT,V90113"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"V2003-11-20"</definedName>
    <definedName name="NvsPanelSetid">"VIHS"</definedName>
    <definedName name="NvsReqBU">"V90113"</definedName>
    <definedName name="NvsReqBUOnly">"VN"</definedName>
    <definedName name="NvsTransLed">"VN"</definedName>
    <definedName name="NvsTreeASD">"V2018-03-31"</definedName>
    <definedName name="NvsValTbl.ACCOUNT">"GL_ACCOUNT_TBL"</definedName>
    <definedName name="NvsValTbl.BUSINESS_UNIT">"BUS_UNIT_TBL_FS"</definedName>
    <definedName name="NvsValTbl.CURRENCY_CD">"GL_ACCOUNT_TBL"</definedName>
    <definedName name="NvsValTbl.DEPTID">"DEPT_TBL"</definedName>
    <definedName name="_xlnm.Print_Area" localSheetId="2">Summary!$F$4:$L$593</definedName>
    <definedName name="_xlnm.Print_Titles" localSheetId="2">Summary!$4:$8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41" l="1"/>
  <c r="Z62" i="41"/>
  <c r="N26" i="2"/>
  <c r="N52" i="2"/>
  <c r="A9" i="54"/>
  <c r="A9" i="55"/>
  <c r="A9" i="42"/>
  <c r="G10" i="2" l="1"/>
  <c r="N58" i="2" l="1"/>
  <c r="N57" i="2"/>
  <c r="N55" i="2"/>
  <c r="N53" i="2"/>
  <c r="N51" i="2"/>
  <c r="N45" i="2"/>
  <c r="N44" i="2"/>
  <c r="N42" i="2"/>
  <c r="N40" i="2"/>
  <c r="N39" i="2"/>
  <c r="N38" i="2"/>
  <c r="N31" i="2"/>
  <c r="N32" i="2"/>
  <c r="N29" i="2"/>
  <c r="N27" i="2"/>
  <c r="N25" i="2"/>
  <c r="N19" i="2"/>
  <c r="N18" i="2"/>
  <c r="N16" i="2"/>
  <c r="N14" i="2"/>
  <c r="N13" i="2"/>
  <c r="N12" i="2"/>
  <c r="E18" i="1"/>
  <c r="E62" i="1"/>
  <c r="E16" i="1"/>
  <c r="E60" i="1"/>
  <c r="E104" i="1"/>
  <c r="E57" i="1"/>
  <c r="E101" i="1"/>
  <c r="E22" i="1"/>
  <c r="E66" i="1"/>
  <c r="E19" i="1"/>
  <c r="E63" i="1"/>
  <c r="D17" i="1"/>
  <c r="D61" i="1"/>
  <c r="D2" i="1"/>
  <c r="E26" i="1"/>
  <c r="E70" i="1"/>
  <c r="E23" i="1"/>
  <c r="E67" i="1"/>
  <c r="E20" i="1"/>
  <c r="E64" i="1"/>
  <c r="E17" i="1"/>
  <c r="E61" i="1"/>
  <c r="D1" i="1"/>
  <c r="E59" i="1"/>
  <c r="E29" i="1"/>
  <c r="E73" i="1"/>
  <c r="E27" i="1"/>
  <c r="E71" i="1"/>
  <c r="E24" i="1"/>
  <c r="E68" i="1"/>
  <c r="E21" i="1"/>
  <c r="E65" i="1"/>
  <c r="D83" i="1"/>
  <c r="E95" i="1"/>
  <c r="E87" i="1"/>
  <c r="E50" i="1"/>
  <c r="E98" i="1"/>
  <c r="E33" i="1"/>
  <c r="E77" i="1"/>
  <c r="E30" i="1"/>
  <c r="E74" i="1"/>
  <c r="D28" i="1"/>
  <c r="D72" i="1"/>
  <c r="E25" i="1"/>
  <c r="E69" i="1"/>
  <c r="E36" i="1"/>
  <c r="E49" i="1"/>
  <c r="E43" i="1"/>
  <c r="E100" i="1"/>
  <c r="E37" i="1"/>
  <c r="E81" i="1"/>
  <c r="E34" i="1"/>
  <c r="E78" i="1"/>
  <c r="E31" i="1"/>
  <c r="E75" i="1"/>
  <c r="E28" i="1"/>
  <c r="E72" i="1"/>
  <c r="E83" i="1"/>
  <c r="E46" i="1"/>
  <c r="E53" i="1"/>
  <c r="E54" i="1"/>
  <c r="E40" i="1"/>
  <c r="E84" i="1"/>
  <c r="E38" i="1"/>
  <c r="E82" i="1"/>
  <c r="E35" i="1"/>
  <c r="E79" i="1"/>
  <c r="E32" i="1"/>
  <c r="E76" i="1"/>
  <c r="D39" i="1"/>
  <c r="E51" i="1"/>
  <c r="E103" i="1"/>
  <c r="E102" i="1"/>
  <c r="E44" i="1"/>
  <c r="E88" i="1"/>
  <c r="E41" i="1"/>
  <c r="E85" i="1"/>
  <c r="E80" i="1"/>
  <c r="E90" i="1"/>
  <c r="E56" i="1"/>
  <c r="E48" i="1"/>
  <c r="E92" i="1"/>
  <c r="E45" i="1"/>
  <c r="E89" i="1"/>
  <c r="E42" i="1"/>
  <c r="E86" i="1"/>
  <c r="E39" i="1"/>
  <c r="E93" i="1"/>
  <c r="E47" i="1"/>
  <c r="E97" i="1"/>
  <c r="E58" i="1"/>
  <c r="E55" i="1"/>
  <c r="E99" i="1"/>
  <c r="E52" i="1"/>
  <c r="E96" i="1"/>
  <c r="D50" i="1"/>
  <c r="D94" i="1"/>
  <c r="E91" i="1"/>
  <c r="E94" i="1"/>
  <c r="C94" i="1" l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50" i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39" i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72" i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83" i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61" i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N592" i="2"/>
  <c r="K5" i="1"/>
  <c r="N54" i="2" l="1"/>
  <c r="N56" i="2" s="1"/>
  <c r="N591" i="2"/>
  <c r="N41" i="2"/>
  <c r="N43" i="2" s="1"/>
  <c r="N586" i="2"/>
  <c r="N590" i="2"/>
  <c r="N28" i="2"/>
  <c r="N30" i="2" s="1"/>
  <c r="N588" i="2"/>
  <c r="C13" i="33" s="1"/>
  <c r="N585" i="2"/>
  <c r="C11" i="33" s="1"/>
  <c r="M581" i="2"/>
  <c r="M580" i="2"/>
  <c r="M272" i="2"/>
  <c r="C16" i="33" l="1"/>
  <c r="N584" i="2"/>
  <c r="C10" i="33" s="1"/>
  <c r="N15" i="2"/>
  <c r="I16" i="35"/>
  <c r="J5" i="1"/>
  <c r="N587" i="2" l="1"/>
  <c r="N17" i="2"/>
  <c r="N589" i="2" s="1"/>
  <c r="E10" i="47"/>
  <c r="F10" i="47"/>
  <c r="I5" i="1"/>
  <c r="G7" i="49" l="1"/>
  <c r="I7" i="49" s="1"/>
  <c r="E7" i="47" l="1"/>
  <c r="H5" i="1"/>
  <c r="C27" i="47" l="1"/>
  <c r="G20" i="47" l="1"/>
  <c r="G19" i="47"/>
  <c r="G18" i="47"/>
  <c r="F27" i="47"/>
  <c r="E27" i="47"/>
  <c r="D27" i="47"/>
  <c r="G40" i="47"/>
  <c r="G39" i="47"/>
  <c r="G38" i="47"/>
  <c r="F7" i="47"/>
  <c r="D7" i="47"/>
  <c r="C7" i="47"/>
  <c r="G34" i="47" l="1"/>
  <c r="G33" i="47"/>
  <c r="G32" i="47"/>
  <c r="G31" i="47"/>
  <c r="F30" i="47"/>
  <c r="E30" i="47"/>
  <c r="G30" i="47" s="1"/>
  <c r="G29" i="47"/>
  <c r="G28" i="47"/>
  <c r="F35" i="47"/>
  <c r="E35" i="47"/>
  <c r="D35" i="47"/>
  <c r="G26" i="47"/>
  <c r="G14" i="47"/>
  <c r="G13" i="47"/>
  <c r="G12" i="47"/>
  <c r="G27" i="47" l="1"/>
  <c r="C35" i="47"/>
  <c r="G35" i="47" s="1"/>
  <c r="G11" i="47" l="1"/>
  <c r="G10" i="47"/>
  <c r="G9" i="47"/>
  <c r="G8" i="47"/>
  <c r="G6" i="47"/>
  <c r="C15" i="47"/>
  <c r="H2" i="2"/>
  <c r="I2" i="2" s="1"/>
  <c r="J2" i="2" s="1"/>
  <c r="K2" i="2" s="1"/>
  <c r="L2" i="2" s="1"/>
  <c r="H3" i="2"/>
  <c r="H8" i="2" l="1"/>
  <c r="I3" i="2"/>
  <c r="H1" i="2"/>
  <c r="G7" i="47"/>
  <c r="F5" i="1"/>
  <c r="E13" i="1"/>
  <c r="E6" i="1"/>
  <c r="E7" i="1"/>
  <c r="E14" i="1"/>
  <c r="E15" i="1"/>
  <c r="E12" i="1"/>
  <c r="E10" i="1"/>
  <c r="G5" i="1"/>
  <c r="E9" i="1"/>
  <c r="D6" i="1"/>
  <c r="E11" i="1"/>
  <c r="E8" i="1"/>
  <c r="L22" i="2" l="1"/>
  <c r="L21" i="2"/>
  <c r="K21" i="2"/>
  <c r="K22" i="2"/>
  <c r="J22" i="2"/>
  <c r="J21" i="2"/>
  <c r="J3" i="2"/>
  <c r="K3" i="2" s="1"/>
  <c r="I21" i="2"/>
  <c r="I22" i="2"/>
  <c r="I1" i="2"/>
  <c r="I8" i="2"/>
  <c r="H22" i="2"/>
  <c r="H21" i="2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K1" i="2" l="1"/>
  <c r="L3" i="2"/>
  <c r="K8" i="2"/>
  <c r="J1" i="2"/>
  <c r="J8" i="2"/>
  <c r="D15" i="47"/>
  <c r="L8" i="2" l="1"/>
  <c r="L1" i="2"/>
  <c r="K16" i="35"/>
  <c r="L16" i="35"/>
  <c r="F15" i="47" l="1"/>
  <c r="E15" i="47"/>
  <c r="G15" i="47" l="1"/>
  <c r="I22" i="35" l="1"/>
  <c r="I21" i="35"/>
  <c r="I20" i="35"/>
  <c r="I23" i="35"/>
  <c r="I17" i="35"/>
  <c r="I18" i="35" l="1"/>
  <c r="I19" i="35" s="1"/>
  <c r="F6" i="2" l="1"/>
  <c r="G6" i="50"/>
  <c r="F5" i="2" l="1"/>
  <c r="G25" i="50"/>
  <c r="G24" i="50"/>
  <c r="G21" i="50"/>
  <c r="G20" i="50"/>
  <c r="G19" i="50"/>
  <c r="G16" i="50"/>
  <c r="G15" i="50"/>
  <c r="G14" i="50"/>
  <c r="G22" i="50" l="1"/>
  <c r="G26" i="50"/>
  <c r="G17" i="50"/>
  <c r="G36" i="50"/>
  <c r="I36" i="50" s="1"/>
  <c r="G35" i="50"/>
  <c r="I35" i="50" s="1"/>
  <c r="G34" i="50"/>
  <c r="I34" i="50" s="1"/>
  <c r="G33" i="50"/>
  <c r="I33" i="50" s="1"/>
  <c r="I37" i="50" l="1"/>
  <c r="N17" i="35"/>
  <c r="N16" i="35"/>
  <c r="G11" i="50" l="1"/>
  <c r="G10" i="50"/>
  <c r="G12" i="50" l="1"/>
  <c r="G28" i="50" s="1"/>
  <c r="I41" i="50" s="1"/>
  <c r="G1" i="2" l="1"/>
  <c r="B31" i="1" l="1"/>
  <c r="B44" i="1"/>
  <c r="B19" i="1"/>
  <c r="A31" i="1"/>
  <c r="A19" i="1"/>
  <c r="A44" i="1"/>
  <c r="B45" i="1" l="1"/>
  <c r="B32" i="1"/>
  <c r="B20" i="1"/>
  <c r="P17" i="35"/>
  <c r="P16" i="35"/>
  <c r="Q17" i="35"/>
  <c r="Q16" i="35"/>
  <c r="A45" i="1"/>
  <c r="A32" i="1"/>
  <c r="A20" i="1"/>
  <c r="B46" i="1" l="1"/>
  <c r="B21" i="1"/>
  <c r="B33" i="1"/>
  <c r="A33" i="1"/>
  <c r="A21" i="1"/>
  <c r="A46" i="1"/>
  <c r="B22" i="1" l="1"/>
  <c r="A47" i="1"/>
  <c r="A34" i="1"/>
  <c r="A22" i="1"/>
  <c r="B48" i="1" l="1"/>
  <c r="B47" i="1"/>
  <c r="B34" i="1"/>
  <c r="B35" i="1"/>
  <c r="B23" i="1"/>
  <c r="R24" i="35"/>
  <c r="C7" i="33" s="1"/>
  <c r="A35" i="1"/>
  <c r="A48" i="1"/>
  <c r="A23" i="1"/>
  <c r="B24" i="1" l="1"/>
  <c r="B36" i="1"/>
  <c r="B49" i="1"/>
  <c r="A49" i="1"/>
  <c r="A24" i="1"/>
  <c r="A36" i="1"/>
  <c r="B37" i="1" l="1"/>
  <c r="B50" i="1"/>
  <c r="A37" i="1"/>
  <c r="A50" i="1"/>
  <c r="A25" i="1"/>
  <c r="B51" i="1" l="1"/>
  <c r="B25" i="1"/>
  <c r="B38" i="1"/>
  <c r="B26" i="1"/>
  <c r="A51" i="1"/>
  <c r="A26" i="1"/>
  <c r="A38" i="1"/>
  <c r="B27" i="1" l="1"/>
  <c r="B39" i="1"/>
  <c r="A27" i="1"/>
  <c r="A39" i="1"/>
  <c r="A52" i="1"/>
  <c r="B53" i="1" l="1"/>
  <c r="B52" i="1"/>
  <c r="B28" i="1"/>
  <c r="Q23" i="35"/>
  <c r="P23" i="35"/>
  <c r="O23" i="35"/>
  <c r="N23" i="35"/>
  <c r="L23" i="35"/>
  <c r="K23" i="35"/>
  <c r="J23" i="35"/>
  <c r="A28" i="1"/>
  <c r="A41" i="1"/>
  <c r="A40" i="1"/>
  <c r="A29" i="1"/>
  <c r="A53" i="1"/>
  <c r="B40" i="1" l="1"/>
  <c r="B29" i="1"/>
  <c r="B41" i="1"/>
  <c r="R23" i="35"/>
  <c r="A42" i="1"/>
  <c r="A30" i="1"/>
  <c r="A54" i="1"/>
  <c r="B54" i="1" l="1"/>
  <c r="B30" i="1"/>
  <c r="B55" i="1"/>
  <c r="B42" i="1"/>
  <c r="L22" i="35"/>
  <c r="K22" i="35"/>
  <c r="J22" i="35"/>
  <c r="L21" i="35"/>
  <c r="K21" i="35"/>
  <c r="J21" i="35"/>
  <c r="L20" i="35"/>
  <c r="K20" i="35"/>
  <c r="J20" i="35"/>
  <c r="L17" i="35"/>
  <c r="K17" i="35"/>
  <c r="J17" i="35"/>
  <c r="J16" i="35"/>
  <c r="O17" i="35"/>
  <c r="Q22" i="35"/>
  <c r="Q21" i="35"/>
  <c r="Q20" i="35"/>
  <c r="P22" i="35"/>
  <c r="P21" i="35"/>
  <c r="P20" i="35"/>
  <c r="O22" i="35"/>
  <c r="O21" i="35"/>
  <c r="O20" i="35"/>
  <c r="O16" i="35"/>
  <c r="H37" i="35"/>
  <c r="H32" i="35"/>
  <c r="A43" i="1"/>
  <c r="A55" i="1"/>
  <c r="B43" i="1" l="1"/>
  <c r="L18" i="35"/>
  <c r="L19" i="35" s="1"/>
  <c r="R17" i="35"/>
  <c r="J18" i="35"/>
  <c r="J19" i="35" s="1"/>
  <c r="O18" i="35"/>
  <c r="O19" i="35" s="1"/>
  <c r="K18" i="35"/>
  <c r="K19" i="35" s="1"/>
  <c r="Q18" i="35"/>
  <c r="Q19" i="35" s="1"/>
  <c r="P18" i="35"/>
  <c r="P19" i="35" s="1"/>
  <c r="A56" i="1"/>
  <c r="B56" i="1" l="1"/>
  <c r="N21" i="35"/>
  <c r="R21" i="35" s="1"/>
  <c r="N20" i="35"/>
  <c r="R20" i="35" s="1"/>
  <c r="N22" i="35"/>
  <c r="A57" i="1"/>
  <c r="B57" i="1" l="1"/>
  <c r="N18" i="35"/>
  <c r="N19" i="35" s="1"/>
  <c r="R19" i="35" s="1"/>
  <c r="R16" i="35"/>
  <c r="R22" i="35"/>
  <c r="K14" i="3"/>
  <c r="A58" i="1"/>
  <c r="B58" i="1" l="1"/>
  <c r="R18" i="35"/>
  <c r="D591" i="2"/>
  <c r="D19" i="2"/>
  <c r="D18" i="2"/>
  <c r="F592" i="2"/>
  <c r="D20" i="2"/>
  <c r="A59" i="1"/>
  <c r="B59" i="1" l="1"/>
  <c r="D32" i="2"/>
  <c r="D33" i="2"/>
  <c r="A7" i="1"/>
  <c r="K12" i="3"/>
  <c r="K6" i="3"/>
  <c r="K8" i="3"/>
  <c r="F19" i="2"/>
  <c r="A60" i="1"/>
  <c r="K11" i="3"/>
  <c r="K5" i="3"/>
  <c r="F32" i="2"/>
  <c r="K17" i="3"/>
  <c r="K13" i="3"/>
  <c r="K10" i="3"/>
  <c r="K4" i="3"/>
  <c r="K16" i="3"/>
  <c r="K7" i="3"/>
  <c r="F33" i="2"/>
  <c r="K9" i="3"/>
  <c r="K15" i="3"/>
  <c r="F591" i="2"/>
  <c r="F20" i="2"/>
  <c r="D46" i="2" l="1"/>
  <c r="B60" i="1"/>
  <c r="B7" i="1"/>
  <c r="D45" i="2"/>
  <c r="F46" i="2"/>
  <c r="A8" i="1"/>
  <c r="F45" i="2"/>
  <c r="A61" i="1"/>
  <c r="D59" i="2" l="1"/>
  <c r="D58" i="2"/>
  <c r="B61" i="1"/>
  <c r="B8" i="1"/>
  <c r="A62" i="1"/>
  <c r="F59" i="2"/>
  <c r="A9" i="1"/>
  <c r="F58" i="2"/>
  <c r="D72" i="2" l="1"/>
  <c r="D71" i="2"/>
  <c r="B62" i="1"/>
  <c r="B9" i="1"/>
  <c r="F71" i="2"/>
  <c r="A10" i="1"/>
  <c r="F72" i="2"/>
  <c r="A63" i="1"/>
  <c r="D85" i="2" l="1"/>
  <c r="D84" i="2"/>
  <c r="B63" i="1"/>
  <c r="B10" i="1"/>
  <c r="B6" i="1"/>
  <c r="A64" i="1"/>
  <c r="F84" i="2"/>
  <c r="F85" i="2"/>
  <c r="A11" i="1"/>
  <c r="D98" i="2" l="1"/>
  <c r="D97" i="2"/>
  <c r="B64" i="1"/>
  <c r="B11" i="1"/>
  <c r="F97" i="2"/>
  <c r="F98" i="2"/>
  <c r="A12" i="1"/>
  <c r="A65" i="1"/>
  <c r="D111" i="2" l="1"/>
  <c r="D110" i="2"/>
  <c r="B65" i="1"/>
  <c r="B12" i="1"/>
  <c r="F110" i="2"/>
  <c r="F111" i="2"/>
  <c r="A13" i="1"/>
  <c r="A66" i="1"/>
  <c r="D124" i="2" l="1"/>
  <c r="D137" i="2" s="1"/>
  <c r="D123" i="2"/>
  <c r="B66" i="1"/>
  <c r="B13" i="1"/>
  <c r="F137" i="2"/>
  <c r="F124" i="2"/>
  <c r="A67" i="1"/>
  <c r="A14" i="1"/>
  <c r="F123" i="2"/>
  <c r="D136" i="2" l="1"/>
  <c r="D149" i="2" s="1"/>
  <c r="B67" i="1"/>
  <c r="B14" i="1"/>
  <c r="D150" i="2"/>
  <c r="F150" i="2"/>
  <c r="A68" i="1"/>
  <c r="A15" i="1"/>
  <c r="F136" i="2"/>
  <c r="F149" i="2"/>
  <c r="B68" i="1" l="1"/>
  <c r="B15" i="1"/>
  <c r="D163" i="2"/>
  <c r="D162" i="2"/>
  <c r="F162" i="2"/>
  <c r="A69" i="1"/>
  <c r="F163" i="2"/>
  <c r="A6" i="1"/>
  <c r="A16" i="1"/>
  <c r="D176" i="2" l="1"/>
  <c r="B69" i="1"/>
  <c r="B16" i="1"/>
  <c r="D175" i="2"/>
  <c r="C12" i="33"/>
  <c r="C18" i="33" s="1"/>
  <c r="A17" i="1"/>
  <c r="A70" i="1"/>
  <c r="F176" i="2"/>
  <c r="F175" i="2"/>
  <c r="D189" i="2" l="1"/>
  <c r="D188" i="2"/>
  <c r="B70" i="1"/>
  <c r="B17" i="1"/>
  <c r="C14" i="33"/>
  <c r="C19" i="33" s="1"/>
  <c r="G22" i="2"/>
  <c r="M22" i="2" s="1"/>
  <c r="G21" i="2"/>
  <c r="M21" i="2" s="1"/>
  <c r="A71" i="1"/>
  <c r="F188" i="2"/>
  <c r="F189" i="2"/>
  <c r="A18" i="1"/>
  <c r="D202" i="2" l="1"/>
  <c r="D201" i="2"/>
  <c r="B71" i="1"/>
  <c r="B18" i="1"/>
  <c r="G8" i="2"/>
  <c r="F201" i="2"/>
  <c r="F202" i="2"/>
  <c r="A72" i="1"/>
  <c r="D215" i="2" l="1"/>
  <c r="D214" i="2"/>
  <c r="B72" i="1"/>
  <c r="C5" i="3"/>
  <c r="C6" i="3" s="1"/>
  <c r="C7" i="3" s="1"/>
  <c r="C8" i="3" s="1"/>
  <c r="C9" i="3" s="1"/>
  <c r="C10" i="3" s="1"/>
  <c r="C11" i="3" s="1"/>
  <c r="C12" i="3" s="1"/>
  <c r="C13" i="3" s="1"/>
  <c r="F215" i="2"/>
  <c r="A73" i="1"/>
  <c r="F214" i="2"/>
  <c r="B73" i="1" l="1"/>
  <c r="D35" i="2"/>
  <c r="D34" i="2"/>
  <c r="D31" i="2"/>
  <c r="D30" i="2"/>
  <c r="D29" i="2"/>
  <c r="D28" i="2"/>
  <c r="D27" i="2"/>
  <c r="D26" i="2"/>
  <c r="D25" i="2"/>
  <c r="D24" i="2"/>
  <c r="D23" i="2"/>
  <c r="A74" i="1"/>
  <c r="J35" i="2" l="1"/>
  <c r="L35" i="2"/>
  <c r="K35" i="2"/>
  <c r="J34" i="2"/>
  <c r="L34" i="2"/>
  <c r="K34" i="2"/>
  <c r="H35" i="2"/>
  <c r="I35" i="2"/>
  <c r="H34" i="2"/>
  <c r="I34" i="2"/>
  <c r="B74" i="1"/>
  <c r="D44" i="2"/>
  <c r="G35" i="2"/>
  <c r="G34" i="2"/>
  <c r="D47" i="2"/>
  <c r="D48" i="2"/>
  <c r="D36" i="2"/>
  <c r="D38" i="2"/>
  <c r="D40" i="2"/>
  <c r="D42" i="2"/>
  <c r="D37" i="2"/>
  <c r="D39" i="2"/>
  <c r="D41" i="2"/>
  <c r="D43" i="2"/>
  <c r="F9" i="2"/>
  <c r="C20" i="2" s="1"/>
  <c r="C14" i="3"/>
  <c r="F10" i="2"/>
  <c r="F41" i="2"/>
  <c r="F14" i="2"/>
  <c r="F25" i="2"/>
  <c r="F11" i="2"/>
  <c r="F29" i="2"/>
  <c r="F39" i="2"/>
  <c r="F44" i="2"/>
  <c r="A75" i="1"/>
  <c r="F26" i="2"/>
  <c r="F24" i="2"/>
  <c r="F36" i="2"/>
  <c r="F43" i="2"/>
  <c r="F28" i="2"/>
  <c r="F27" i="2"/>
  <c r="F31" i="2"/>
  <c r="F40" i="2"/>
  <c r="F23" i="2"/>
  <c r="F30" i="2"/>
  <c r="F37" i="2"/>
  <c r="F42" i="2"/>
  <c r="F38" i="2"/>
  <c r="J48" i="2" l="1"/>
  <c r="L48" i="2"/>
  <c r="K48" i="2"/>
  <c r="J47" i="2"/>
  <c r="L47" i="2"/>
  <c r="K47" i="2"/>
  <c r="M35" i="2"/>
  <c r="M34" i="2"/>
  <c r="H48" i="2"/>
  <c r="I48" i="2"/>
  <c r="H47" i="2"/>
  <c r="I47" i="2"/>
  <c r="B75" i="1"/>
  <c r="C18" i="2"/>
  <c r="C19" i="2"/>
  <c r="G47" i="2"/>
  <c r="G48" i="2"/>
  <c r="D61" i="2"/>
  <c r="D60" i="2"/>
  <c r="D49" i="2"/>
  <c r="D55" i="2"/>
  <c r="D53" i="2"/>
  <c r="D52" i="2"/>
  <c r="D51" i="2"/>
  <c r="D50" i="2"/>
  <c r="D54" i="2"/>
  <c r="D56" i="2"/>
  <c r="D57" i="2"/>
  <c r="C15" i="3"/>
  <c r="C16" i="3" s="1"/>
  <c r="C17" i="3" s="1"/>
  <c r="C18" i="3" s="1"/>
  <c r="C19" i="3" s="1"/>
  <c r="C20" i="3" s="1"/>
  <c r="C21" i="3" s="1"/>
  <c r="C22" i="3" s="1"/>
  <c r="C23" i="3" s="1"/>
  <c r="C24" i="3" s="1"/>
  <c r="A1" i="33"/>
  <c r="A10" i="2"/>
  <c r="A11" i="2" s="1"/>
  <c r="C10" i="2"/>
  <c r="C11" i="2"/>
  <c r="C12" i="2"/>
  <c r="C13" i="2"/>
  <c r="C14" i="2"/>
  <c r="C15" i="2"/>
  <c r="C16" i="2"/>
  <c r="C17" i="2"/>
  <c r="F52" i="2"/>
  <c r="F50" i="2"/>
  <c r="F51" i="2"/>
  <c r="F53" i="2"/>
  <c r="F54" i="2"/>
  <c r="A76" i="1"/>
  <c r="F49" i="2"/>
  <c r="F55" i="2"/>
  <c r="F56" i="2"/>
  <c r="F57" i="2"/>
  <c r="J60" i="2" l="1"/>
  <c r="L60" i="2"/>
  <c r="K60" i="2"/>
  <c r="L19" i="2"/>
  <c r="J61" i="2"/>
  <c r="L61" i="2"/>
  <c r="K61" i="2"/>
  <c r="M47" i="2"/>
  <c r="M48" i="2"/>
  <c r="J19" i="2"/>
  <c r="K19" i="2"/>
  <c r="H60" i="2"/>
  <c r="I60" i="2"/>
  <c r="H19" i="2"/>
  <c r="I19" i="2"/>
  <c r="H61" i="2"/>
  <c r="I61" i="2"/>
  <c r="B76" i="1"/>
  <c r="G19" i="2"/>
  <c r="G60" i="2"/>
  <c r="G61" i="2"/>
  <c r="D74" i="2"/>
  <c r="D73" i="2"/>
  <c r="D69" i="2"/>
  <c r="D67" i="2"/>
  <c r="D68" i="2"/>
  <c r="D65" i="2"/>
  <c r="D66" i="2"/>
  <c r="D64" i="2"/>
  <c r="D63" i="2"/>
  <c r="D70" i="2"/>
  <c r="D62" i="2"/>
  <c r="C25" i="3"/>
  <c r="C26" i="3" s="1"/>
  <c r="C27" i="3" s="1"/>
  <c r="C28" i="3" s="1"/>
  <c r="C29" i="3" s="1"/>
  <c r="C30" i="3" s="1"/>
  <c r="C31" i="3" s="1"/>
  <c r="C32" i="3" s="1"/>
  <c r="C33" i="3" s="1"/>
  <c r="C34" i="3" s="1"/>
  <c r="F581" i="2"/>
  <c r="F65" i="2"/>
  <c r="F67" i="2"/>
  <c r="F62" i="2"/>
  <c r="F13" i="2"/>
  <c r="F18" i="2"/>
  <c r="F68" i="2"/>
  <c r="F15" i="2"/>
  <c r="F69" i="2"/>
  <c r="F63" i="2"/>
  <c r="F17" i="2"/>
  <c r="A77" i="1"/>
  <c r="F16" i="2"/>
  <c r="F70" i="2"/>
  <c r="F66" i="2"/>
  <c r="F12" i="2"/>
  <c r="F64" i="2"/>
  <c r="J73" i="2" l="1"/>
  <c r="L73" i="2"/>
  <c r="K73" i="2"/>
  <c r="J74" i="2"/>
  <c r="L74" i="2"/>
  <c r="K74" i="2"/>
  <c r="M19" i="2"/>
  <c r="O19" i="2" s="1"/>
  <c r="M60" i="2"/>
  <c r="O60" i="2" s="1"/>
  <c r="M61" i="2"/>
  <c r="O61" i="2" s="1"/>
  <c r="H73" i="2"/>
  <c r="I73" i="2"/>
  <c r="H74" i="2"/>
  <c r="I74" i="2"/>
  <c r="B77" i="1"/>
  <c r="G73" i="2"/>
  <c r="G74" i="2"/>
  <c r="D87" i="2"/>
  <c r="D86" i="2"/>
  <c r="D79" i="2"/>
  <c r="D80" i="2"/>
  <c r="D75" i="2"/>
  <c r="D81" i="2"/>
  <c r="D77" i="2"/>
  <c r="D76" i="2"/>
  <c r="D83" i="2"/>
  <c r="D78" i="2"/>
  <c r="D82" i="2"/>
  <c r="C35" i="3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A12" i="2"/>
  <c r="A13" i="2" s="1"/>
  <c r="A14" i="2" s="1"/>
  <c r="A15" i="2" s="1"/>
  <c r="A16" i="2" s="1"/>
  <c r="A17" i="2" s="1"/>
  <c r="A18" i="2" s="1"/>
  <c r="F80" i="2"/>
  <c r="F76" i="2"/>
  <c r="F77" i="2"/>
  <c r="F82" i="2"/>
  <c r="A78" i="1"/>
  <c r="F83" i="2"/>
  <c r="F75" i="2"/>
  <c r="F79" i="2"/>
  <c r="F81" i="2"/>
  <c r="F78" i="2"/>
  <c r="J86" i="2" l="1"/>
  <c r="L86" i="2"/>
  <c r="K86" i="2"/>
  <c r="J87" i="2"/>
  <c r="L87" i="2"/>
  <c r="K87" i="2"/>
  <c r="M73" i="2"/>
  <c r="M74" i="2"/>
  <c r="H87" i="2"/>
  <c r="I87" i="2"/>
  <c r="H86" i="2"/>
  <c r="I86" i="2"/>
  <c r="B78" i="1"/>
  <c r="A21" i="2"/>
  <c r="A22" i="2" s="1"/>
  <c r="A19" i="2"/>
  <c r="A20" i="2" s="1"/>
  <c r="G86" i="2"/>
  <c r="G87" i="2"/>
  <c r="D99" i="2"/>
  <c r="D100" i="2"/>
  <c r="D93" i="2"/>
  <c r="D94" i="2"/>
  <c r="D96" i="2"/>
  <c r="D88" i="2"/>
  <c r="D90" i="2"/>
  <c r="D89" i="2"/>
  <c r="D91" i="2"/>
  <c r="D95" i="2"/>
  <c r="D92" i="2"/>
  <c r="F91" i="2"/>
  <c r="F89" i="2"/>
  <c r="F94" i="2"/>
  <c r="F96" i="2"/>
  <c r="F95" i="2"/>
  <c r="F88" i="2"/>
  <c r="F90" i="2"/>
  <c r="F93" i="2"/>
  <c r="A79" i="1"/>
  <c r="F92" i="2"/>
  <c r="J99" i="2" l="1"/>
  <c r="L99" i="2"/>
  <c r="K99" i="2"/>
  <c r="J100" i="2"/>
  <c r="L100" i="2"/>
  <c r="K100" i="2"/>
  <c r="M86" i="2"/>
  <c r="M87" i="2"/>
  <c r="H99" i="2"/>
  <c r="I99" i="2"/>
  <c r="H100" i="2"/>
  <c r="I100" i="2"/>
  <c r="A23" i="2"/>
  <c r="A24" i="2" s="1"/>
  <c r="A25" i="2" s="1"/>
  <c r="A26" i="2" s="1"/>
  <c r="A27" i="2" s="1"/>
  <c r="A28" i="2" s="1"/>
  <c r="A29" i="2" s="1"/>
  <c r="A30" i="2" s="1"/>
  <c r="A31" i="2" s="1"/>
  <c r="A34" i="2" s="1"/>
  <c r="A35" i="2" s="1"/>
  <c r="F22" i="2"/>
  <c r="B79" i="1"/>
  <c r="G100" i="2"/>
  <c r="G99" i="2"/>
  <c r="D113" i="2"/>
  <c r="D112" i="2"/>
  <c r="D101" i="2"/>
  <c r="D107" i="2"/>
  <c r="D108" i="2"/>
  <c r="D109" i="2"/>
  <c r="D104" i="2"/>
  <c r="D103" i="2"/>
  <c r="D102" i="2"/>
  <c r="D105" i="2"/>
  <c r="D106" i="2"/>
  <c r="F105" i="2"/>
  <c r="F108" i="2"/>
  <c r="F106" i="2"/>
  <c r="F104" i="2"/>
  <c r="A80" i="1"/>
  <c r="F103" i="2"/>
  <c r="F101" i="2"/>
  <c r="F109" i="2"/>
  <c r="F102" i="2"/>
  <c r="F107" i="2"/>
  <c r="J113" i="2" l="1"/>
  <c r="L113" i="2"/>
  <c r="K113" i="2"/>
  <c r="J112" i="2"/>
  <c r="L112" i="2"/>
  <c r="K112" i="2"/>
  <c r="M99" i="2"/>
  <c r="M100" i="2"/>
  <c r="H112" i="2"/>
  <c r="I112" i="2"/>
  <c r="H113" i="2"/>
  <c r="I113" i="2"/>
  <c r="A32" i="2"/>
  <c r="A33" i="2" s="1"/>
  <c r="B80" i="1"/>
  <c r="F35" i="2"/>
  <c r="A36" i="2"/>
  <c r="A37" i="2" s="1"/>
  <c r="A38" i="2" s="1"/>
  <c r="A39" i="2" s="1"/>
  <c r="A40" i="2" s="1"/>
  <c r="A41" i="2" s="1"/>
  <c r="A42" i="2" s="1"/>
  <c r="A43" i="2" s="1"/>
  <c r="A44" i="2" s="1"/>
  <c r="G112" i="2"/>
  <c r="G113" i="2"/>
  <c r="D126" i="2"/>
  <c r="D125" i="2"/>
  <c r="D117" i="2"/>
  <c r="D122" i="2"/>
  <c r="D115" i="2"/>
  <c r="D120" i="2"/>
  <c r="D121" i="2"/>
  <c r="D118" i="2"/>
  <c r="D116" i="2"/>
  <c r="D119" i="2"/>
  <c r="D114" i="2"/>
  <c r="F117" i="2"/>
  <c r="F116" i="2"/>
  <c r="F115" i="2"/>
  <c r="F122" i="2"/>
  <c r="F120" i="2"/>
  <c r="F119" i="2"/>
  <c r="F114" i="2"/>
  <c r="A81" i="1"/>
  <c r="F118" i="2"/>
  <c r="F121" i="2"/>
  <c r="J126" i="2" l="1"/>
  <c r="L126" i="2"/>
  <c r="K126" i="2"/>
  <c r="J125" i="2"/>
  <c r="L125" i="2"/>
  <c r="K125" i="2"/>
  <c r="M112" i="2"/>
  <c r="M113" i="2"/>
  <c r="H126" i="2"/>
  <c r="I126" i="2"/>
  <c r="H125" i="2"/>
  <c r="I125" i="2"/>
  <c r="B81" i="1"/>
  <c r="C45" i="2"/>
  <c r="C46" i="2"/>
  <c r="A47" i="2"/>
  <c r="A48" i="2" s="1"/>
  <c r="F48" i="2" s="1"/>
  <c r="A45" i="2"/>
  <c r="A46" i="2" s="1"/>
  <c r="C38" i="2"/>
  <c r="C40" i="2"/>
  <c r="C36" i="2"/>
  <c r="C43" i="2"/>
  <c r="C44" i="2"/>
  <c r="C41" i="2"/>
  <c r="C39" i="2"/>
  <c r="C42" i="2"/>
  <c r="C37" i="2"/>
  <c r="G125" i="2"/>
  <c r="G126" i="2"/>
  <c r="D139" i="2"/>
  <c r="D138" i="2"/>
  <c r="D129" i="2"/>
  <c r="D135" i="2"/>
  <c r="D132" i="2"/>
  <c r="D133" i="2"/>
  <c r="D131" i="2"/>
  <c r="D128" i="2"/>
  <c r="D134" i="2"/>
  <c r="D127" i="2"/>
  <c r="D130" i="2"/>
  <c r="F132" i="2"/>
  <c r="F131" i="2"/>
  <c r="F128" i="2"/>
  <c r="F129" i="2"/>
  <c r="F127" i="2"/>
  <c r="F134" i="2"/>
  <c r="F130" i="2"/>
  <c r="F135" i="2"/>
  <c r="F133" i="2"/>
  <c r="A82" i="1"/>
  <c r="J139" i="2" l="1"/>
  <c r="L139" i="2"/>
  <c r="K139" i="2"/>
  <c r="J138" i="2"/>
  <c r="L138" i="2"/>
  <c r="K138" i="2"/>
  <c r="L45" i="2"/>
  <c r="M126" i="2"/>
  <c r="M125" i="2"/>
  <c r="J45" i="2"/>
  <c r="K45" i="2"/>
  <c r="H138" i="2"/>
  <c r="I138" i="2"/>
  <c r="H45" i="2"/>
  <c r="I45" i="2"/>
  <c r="H139" i="2"/>
  <c r="I139" i="2"/>
  <c r="B82" i="1"/>
  <c r="A49" i="2"/>
  <c r="A50" i="2" s="1"/>
  <c r="A51" i="2" s="1"/>
  <c r="A52" i="2" s="1"/>
  <c r="A53" i="2" s="1"/>
  <c r="A54" i="2" s="1"/>
  <c r="A55" i="2" s="1"/>
  <c r="A56" i="2" s="1"/>
  <c r="A57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G45" i="2"/>
  <c r="C58" i="2"/>
  <c r="C59" i="2"/>
  <c r="C55" i="2"/>
  <c r="C50" i="2"/>
  <c r="C49" i="2"/>
  <c r="C52" i="2"/>
  <c r="C56" i="2"/>
  <c r="C54" i="2"/>
  <c r="C57" i="2"/>
  <c r="C53" i="2"/>
  <c r="C51" i="2"/>
  <c r="G138" i="2"/>
  <c r="G139" i="2"/>
  <c r="D152" i="2"/>
  <c r="D151" i="2"/>
  <c r="D148" i="2"/>
  <c r="D145" i="2"/>
  <c r="D147" i="2"/>
  <c r="D141" i="2"/>
  <c r="D144" i="2"/>
  <c r="D143" i="2"/>
  <c r="D140" i="2"/>
  <c r="D146" i="2"/>
  <c r="D142" i="2"/>
  <c r="F147" i="2"/>
  <c r="F140" i="2"/>
  <c r="F148" i="2"/>
  <c r="F142" i="2"/>
  <c r="F145" i="2"/>
  <c r="F141" i="2"/>
  <c r="F143" i="2"/>
  <c r="A83" i="1"/>
  <c r="F144" i="2"/>
  <c r="F146" i="2"/>
  <c r="J151" i="2" l="1"/>
  <c r="L151" i="2"/>
  <c r="K151" i="2"/>
  <c r="J152" i="2"/>
  <c r="L152" i="2"/>
  <c r="K152" i="2"/>
  <c r="L58" i="2"/>
  <c r="M138" i="2"/>
  <c r="M139" i="2"/>
  <c r="M45" i="2"/>
  <c r="O45" i="2" s="1"/>
  <c r="J58" i="2"/>
  <c r="K58" i="2"/>
  <c r="H151" i="2"/>
  <c r="I151" i="2"/>
  <c r="H152" i="2"/>
  <c r="I152" i="2"/>
  <c r="H58" i="2"/>
  <c r="I58" i="2"/>
  <c r="B83" i="1"/>
  <c r="A58" i="2"/>
  <c r="A59" i="2" s="1"/>
  <c r="G58" i="2"/>
  <c r="F61" i="2"/>
  <c r="A73" i="2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71" i="2"/>
  <c r="A72" i="2" s="1"/>
  <c r="G151" i="2"/>
  <c r="G152" i="2"/>
  <c r="D165" i="2"/>
  <c r="D164" i="2"/>
  <c r="D156" i="2"/>
  <c r="D153" i="2"/>
  <c r="D160" i="2"/>
  <c r="D155" i="2"/>
  <c r="D158" i="2"/>
  <c r="D159" i="2"/>
  <c r="D157" i="2"/>
  <c r="D154" i="2"/>
  <c r="D161" i="2"/>
  <c r="F153" i="2"/>
  <c r="F159" i="2"/>
  <c r="F160" i="2"/>
  <c r="F157" i="2"/>
  <c r="F156" i="2"/>
  <c r="F158" i="2"/>
  <c r="A84" i="1"/>
  <c r="F154" i="2"/>
  <c r="F155" i="2"/>
  <c r="F161" i="2"/>
  <c r="J165" i="2" l="1"/>
  <c r="L165" i="2"/>
  <c r="K165" i="2"/>
  <c r="J164" i="2"/>
  <c r="L164" i="2"/>
  <c r="K164" i="2"/>
  <c r="M151" i="2"/>
  <c r="M58" i="2"/>
  <c r="O58" i="2" s="1"/>
  <c r="M152" i="2"/>
  <c r="H164" i="2"/>
  <c r="I164" i="2"/>
  <c r="H165" i="2"/>
  <c r="I165" i="2"/>
  <c r="B84" i="1"/>
  <c r="C67" i="2"/>
  <c r="C63" i="2"/>
  <c r="C62" i="2"/>
  <c r="C69" i="2"/>
  <c r="C68" i="2"/>
  <c r="C66" i="2"/>
  <c r="C64" i="2"/>
  <c r="C65" i="2"/>
  <c r="C70" i="2"/>
  <c r="F74" i="2"/>
  <c r="C84" i="2" s="1"/>
  <c r="C71" i="2"/>
  <c r="C72" i="2"/>
  <c r="A86" i="2"/>
  <c r="A87" i="2" s="1"/>
  <c r="F87" i="2" s="1"/>
  <c r="A84" i="2"/>
  <c r="A85" i="2" s="1"/>
  <c r="G164" i="2"/>
  <c r="G165" i="2"/>
  <c r="D177" i="2"/>
  <c r="D178" i="2"/>
  <c r="D173" i="2"/>
  <c r="D166" i="2"/>
  <c r="D167" i="2"/>
  <c r="D170" i="2"/>
  <c r="D171" i="2"/>
  <c r="D168" i="2"/>
  <c r="D169" i="2"/>
  <c r="D174" i="2"/>
  <c r="D172" i="2"/>
  <c r="F170" i="2"/>
  <c r="F174" i="2"/>
  <c r="A85" i="1"/>
  <c r="F167" i="2"/>
  <c r="F172" i="2"/>
  <c r="F168" i="2"/>
  <c r="F166" i="2"/>
  <c r="F173" i="2"/>
  <c r="F169" i="2"/>
  <c r="F171" i="2"/>
  <c r="L71" i="2" l="1"/>
  <c r="J178" i="2"/>
  <c r="L178" i="2"/>
  <c r="K178" i="2"/>
  <c r="L84" i="2"/>
  <c r="J177" i="2"/>
  <c r="L177" i="2"/>
  <c r="K177" i="2"/>
  <c r="M165" i="2"/>
  <c r="M164" i="2"/>
  <c r="J71" i="2"/>
  <c r="K71" i="2"/>
  <c r="J84" i="2"/>
  <c r="K84" i="2"/>
  <c r="H177" i="2"/>
  <c r="I177" i="2"/>
  <c r="H71" i="2"/>
  <c r="I71" i="2"/>
  <c r="H178" i="2"/>
  <c r="I178" i="2"/>
  <c r="H84" i="2"/>
  <c r="I84" i="2"/>
  <c r="B85" i="1"/>
  <c r="C82" i="2"/>
  <c r="C80" i="2"/>
  <c r="G71" i="2"/>
  <c r="G84" i="2"/>
  <c r="C81" i="2"/>
  <c r="C78" i="2"/>
  <c r="C76" i="2"/>
  <c r="C77" i="2"/>
  <c r="C79" i="2"/>
  <c r="C75" i="2"/>
  <c r="C83" i="2"/>
  <c r="C85" i="2"/>
  <c r="C97" i="2"/>
  <c r="C98" i="2"/>
  <c r="A88" i="2"/>
  <c r="A89" i="2" s="1"/>
  <c r="A90" i="2" s="1"/>
  <c r="A91" i="2" s="1"/>
  <c r="A92" i="2" s="1"/>
  <c r="A93" i="2" s="1"/>
  <c r="A94" i="2" s="1"/>
  <c r="A95" i="2" s="1"/>
  <c r="A96" i="2" s="1"/>
  <c r="A99" i="2" s="1"/>
  <c r="A100" i="2" s="1"/>
  <c r="C95" i="2"/>
  <c r="C94" i="2"/>
  <c r="C93" i="2"/>
  <c r="C88" i="2"/>
  <c r="C90" i="2"/>
  <c r="C91" i="2"/>
  <c r="C89" i="2"/>
  <c r="C92" i="2"/>
  <c r="C96" i="2"/>
  <c r="G178" i="2"/>
  <c r="G177" i="2"/>
  <c r="D191" i="2"/>
  <c r="D190" i="2"/>
  <c r="D185" i="2"/>
  <c r="D180" i="2"/>
  <c r="D181" i="2"/>
  <c r="D187" i="2"/>
  <c r="D184" i="2"/>
  <c r="D182" i="2"/>
  <c r="D186" i="2"/>
  <c r="D179" i="2"/>
  <c r="D183" i="2"/>
  <c r="F186" i="2"/>
  <c r="F181" i="2"/>
  <c r="A86" i="1"/>
  <c r="F183" i="2"/>
  <c r="F180" i="2"/>
  <c r="F185" i="2"/>
  <c r="F182" i="2"/>
  <c r="F179" i="2"/>
  <c r="F184" i="2"/>
  <c r="F187" i="2"/>
  <c r="J191" i="2" l="1"/>
  <c r="L191" i="2"/>
  <c r="K191" i="2"/>
  <c r="L97" i="2"/>
  <c r="J190" i="2"/>
  <c r="L190" i="2"/>
  <c r="K190" i="2"/>
  <c r="M177" i="2"/>
  <c r="M178" i="2"/>
  <c r="M84" i="2"/>
  <c r="M71" i="2"/>
  <c r="J97" i="2"/>
  <c r="K97" i="2"/>
  <c r="H191" i="2"/>
  <c r="I191" i="2"/>
  <c r="H190" i="2"/>
  <c r="I190" i="2"/>
  <c r="H97" i="2"/>
  <c r="I97" i="2"/>
  <c r="B86" i="1"/>
  <c r="G97" i="2"/>
  <c r="A101" i="2"/>
  <c r="A102" i="2" s="1"/>
  <c r="A103" i="2" s="1"/>
  <c r="A104" i="2" s="1"/>
  <c r="A105" i="2" s="1"/>
  <c r="A106" i="2" s="1"/>
  <c r="A107" i="2" s="1"/>
  <c r="A108" i="2" s="1"/>
  <c r="A109" i="2" s="1"/>
  <c r="A112" i="2" s="1"/>
  <c r="A113" i="2" s="1"/>
  <c r="F100" i="2"/>
  <c r="A97" i="2"/>
  <c r="A98" i="2" s="1"/>
  <c r="G191" i="2"/>
  <c r="G190" i="2"/>
  <c r="D204" i="2"/>
  <c r="D203" i="2"/>
  <c r="D200" i="2"/>
  <c r="D199" i="2"/>
  <c r="D193" i="2"/>
  <c r="D196" i="2"/>
  <c r="D197" i="2"/>
  <c r="D198" i="2"/>
  <c r="D194" i="2"/>
  <c r="D192" i="2"/>
  <c r="D195" i="2"/>
  <c r="F194" i="2"/>
  <c r="F197" i="2"/>
  <c r="F195" i="2"/>
  <c r="F196" i="2"/>
  <c r="F199" i="2"/>
  <c r="F198" i="2"/>
  <c r="A87" i="1"/>
  <c r="F200" i="2"/>
  <c r="F193" i="2"/>
  <c r="F192" i="2"/>
  <c r="J203" i="2" l="1"/>
  <c r="L203" i="2"/>
  <c r="K203" i="2"/>
  <c r="J204" i="2"/>
  <c r="L204" i="2"/>
  <c r="K204" i="2"/>
  <c r="M190" i="2"/>
  <c r="M97" i="2"/>
  <c r="M191" i="2"/>
  <c r="H204" i="2"/>
  <c r="I204" i="2"/>
  <c r="H203" i="2"/>
  <c r="I203" i="2"/>
  <c r="B87" i="1"/>
  <c r="C110" i="2"/>
  <c r="C111" i="2"/>
  <c r="C109" i="2"/>
  <c r="C104" i="2"/>
  <c r="C101" i="2"/>
  <c r="C106" i="2"/>
  <c r="C108" i="2"/>
  <c r="C105" i="2"/>
  <c r="C102" i="2"/>
  <c r="C103" i="2"/>
  <c r="A110" i="2"/>
  <c r="A111" i="2" s="1"/>
  <c r="A114" i="2"/>
  <c r="A115" i="2" s="1"/>
  <c r="A116" i="2" s="1"/>
  <c r="A117" i="2" s="1"/>
  <c r="A118" i="2" s="1"/>
  <c r="A119" i="2" s="1"/>
  <c r="A120" i="2" s="1"/>
  <c r="A121" i="2" s="1"/>
  <c r="A122" i="2" s="1"/>
  <c r="A125" i="2" s="1"/>
  <c r="A126" i="2" s="1"/>
  <c r="F113" i="2"/>
  <c r="C107" i="2"/>
  <c r="G203" i="2"/>
  <c r="G204" i="2"/>
  <c r="D217" i="2"/>
  <c r="D216" i="2"/>
  <c r="D208" i="2"/>
  <c r="D209" i="2"/>
  <c r="D212" i="2"/>
  <c r="D207" i="2"/>
  <c r="D211" i="2"/>
  <c r="D206" i="2"/>
  <c r="D205" i="2"/>
  <c r="D210" i="2"/>
  <c r="D213" i="2"/>
  <c r="F210" i="2"/>
  <c r="F208" i="2"/>
  <c r="F207" i="2"/>
  <c r="F213" i="2"/>
  <c r="F211" i="2"/>
  <c r="F212" i="2"/>
  <c r="F205" i="2"/>
  <c r="A88" i="1"/>
  <c r="F209" i="2"/>
  <c r="F206" i="2"/>
  <c r="J217" i="2" l="1"/>
  <c r="L217" i="2"/>
  <c r="K217" i="2"/>
  <c r="L110" i="2"/>
  <c r="J216" i="2"/>
  <c r="L216" i="2"/>
  <c r="K216" i="2"/>
  <c r="M203" i="2"/>
  <c r="M204" i="2"/>
  <c r="J110" i="2"/>
  <c r="K110" i="2"/>
  <c r="H216" i="2"/>
  <c r="I216" i="2"/>
  <c r="H217" i="2"/>
  <c r="I217" i="2"/>
  <c r="H110" i="2"/>
  <c r="I110" i="2"/>
  <c r="B88" i="1"/>
  <c r="D224" i="2"/>
  <c r="D219" i="2"/>
  <c r="D223" i="2"/>
  <c r="D225" i="2"/>
  <c r="D228" i="2"/>
  <c r="D218" i="2"/>
  <c r="D220" i="2"/>
  <c r="D221" i="2"/>
  <c r="D226" i="2"/>
  <c r="D222" i="2"/>
  <c r="D227" i="2"/>
  <c r="G110" i="2"/>
  <c r="C123" i="2"/>
  <c r="C124" i="2"/>
  <c r="A123" i="2"/>
  <c r="A124" i="2" s="1"/>
  <c r="C119" i="2"/>
  <c r="C114" i="2"/>
  <c r="C115" i="2"/>
  <c r="C121" i="2"/>
  <c r="C117" i="2"/>
  <c r="C116" i="2"/>
  <c r="C122" i="2"/>
  <c r="C118" i="2"/>
  <c r="C32" i="2"/>
  <c r="C33" i="2"/>
  <c r="C120" i="2"/>
  <c r="A127" i="2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F126" i="2"/>
  <c r="G216" i="2"/>
  <c r="G217" i="2"/>
  <c r="C27" i="2"/>
  <c r="C30" i="2"/>
  <c r="C29" i="2"/>
  <c r="C24" i="2"/>
  <c r="C23" i="2"/>
  <c r="C31" i="2"/>
  <c r="C28" i="2"/>
  <c r="C26" i="2"/>
  <c r="C25" i="2"/>
  <c r="F225" i="2"/>
  <c r="F219" i="2"/>
  <c r="F222" i="2"/>
  <c r="F223" i="2"/>
  <c r="F218" i="2"/>
  <c r="F224" i="2"/>
  <c r="F220" i="2"/>
  <c r="F221" i="2"/>
  <c r="F226" i="2"/>
  <c r="A89" i="1"/>
  <c r="L32" i="2" l="1"/>
  <c r="J228" i="2"/>
  <c r="L228" i="2"/>
  <c r="K228" i="2"/>
  <c r="J227" i="2"/>
  <c r="L227" i="2"/>
  <c r="K227" i="2"/>
  <c r="L123" i="2"/>
  <c r="M110" i="2"/>
  <c r="M217" i="2"/>
  <c r="M216" i="2"/>
  <c r="K32" i="2"/>
  <c r="J123" i="2"/>
  <c r="K123" i="2"/>
  <c r="J32" i="2"/>
  <c r="I32" i="2"/>
  <c r="H228" i="2"/>
  <c r="I228" i="2"/>
  <c r="H227" i="2"/>
  <c r="I227" i="2"/>
  <c r="H123" i="2"/>
  <c r="I123" i="2"/>
  <c r="H32" i="2"/>
  <c r="B89" i="1"/>
  <c r="G32" i="2"/>
  <c r="D229" i="2"/>
  <c r="D236" i="2"/>
  <c r="D230" i="2"/>
  <c r="D234" i="2"/>
  <c r="D237" i="2"/>
  <c r="D238" i="2"/>
  <c r="G227" i="2"/>
  <c r="D232" i="2"/>
  <c r="D233" i="2"/>
  <c r="D239" i="2"/>
  <c r="D231" i="2"/>
  <c r="G228" i="2"/>
  <c r="D235" i="2"/>
  <c r="G123" i="2"/>
  <c r="C136" i="2"/>
  <c r="C137" i="2"/>
  <c r="C133" i="2"/>
  <c r="C132" i="2"/>
  <c r="A138" i="2"/>
  <c r="A139" i="2" s="1"/>
  <c r="F139" i="2" s="1"/>
  <c r="C135" i="2"/>
  <c r="C129" i="2"/>
  <c r="C131" i="2"/>
  <c r="C127" i="2"/>
  <c r="C134" i="2"/>
  <c r="C130" i="2"/>
  <c r="C128" i="2"/>
  <c r="F234" i="2"/>
  <c r="F231" i="2"/>
  <c r="A90" i="1"/>
  <c r="F230" i="2"/>
  <c r="F229" i="2"/>
  <c r="F233" i="2"/>
  <c r="F235" i="2"/>
  <c r="F232" i="2"/>
  <c r="F236" i="2"/>
  <c r="F237" i="2"/>
  <c r="J239" i="2" l="1"/>
  <c r="L239" i="2"/>
  <c r="K239" i="2"/>
  <c r="J238" i="2"/>
  <c r="L238" i="2"/>
  <c r="K238" i="2"/>
  <c r="L136" i="2"/>
  <c r="M123" i="2"/>
  <c r="M228" i="2"/>
  <c r="M227" i="2"/>
  <c r="M32" i="2"/>
  <c r="O32" i="2" s="1"/>
  <c r="J136" i="2"/>
  <c r="K136" i="2"/>
  <c r="H239" i="2"/>
  <c r="I239" i="2"/>
  <c r="H238" i="2"/>
  <c r="I238" i="2"/>
  <c r="H136" i="2"/>
  <c r="I136" i="2"/>
  <c r="D240" i="2"/>
  <c r="B90" i="1"/>
  <c r="D245" i="2"/>
  <c r="D241" i="2"/>
  <c r="D247" i="2"/>
  <c r="D244" i="2"/>
  <c r="G238" i="2"/>
  <c r="D248" i="2"/>
  <c r="D242" i="2"/>
  <c r="D243" i="2"/>
  <c r="D250" i="2"/>
  <c r="G239" i="2"/>
  <c r="D249" i="2"/>
  <c r="D246" i="2"/>
  <c r="G136" i="2"/>
  <c r="C150" i="2"/>
  <c r="A140" i="2"/>
  <c r="A141" i="2" s="1"/>
  <c r="A142" i="2" s="1"/>
  <c r="A143" i="2" s="1"/>
  <c r="A144" i="2" s="1"/>
  <c r="A145" i="2" s="1"/>
  <c r="A146" i="2" s="1"/>
  <c r="A147" i="2" s="1"/>
  <c r="A148" i="2" s="1"/>
  <c r="F245" i="2"/>
  <c r="F242" i="2"/>
  <c r="F248" i="2"/>
  <c r="F240" i="2"/>
  <c r="F241" i="2"/>
  <c r="F243" i="2"/>
  <c r="A91" i="1"/>
  <c r="F247" i="2"/>
  <c r="F246" i="2"/>
  <c r="F244" i="2"/>
  <c r="J250" i="2" l="1"/>
  <c r="L250" i="2"/>
  <c r="K250" i="2"/>
  <c r="J249" i="2"/>
  <c r="L249" i="2"/>
  <c r="K249" i="2"/>
  <c r="M239" i="2"/>
  <c r="M136" i="2"/>
  <c r="M238" i="2"/>
  <c r="H250" i="2"/>
  <c r="I250" i="2"/>
  <c r="H249" i="2"/>
  <c r="I249" i="2"/>
  <c r="D251" i="2"/>
  <c r="D258" i="2"/>
  <c r="D252" i="2"/>
  <c r="B91" i="1"/>
  <c r="D256" i="2"/>
  <c r="D254" i="2"/>
  <c r="D255" i="2"/>
  <c r="D253" i="2"/>
  <c r="D257" i="2"/>
  <c r="D259" i="2"/>
  <c r="G250" i="2"/>
  <c r="D260" i="2"/>
  <c r="G249" i="2"/>
  <c r="D261" i="2"/>
  <c r="C149" i="2"/>
  <c r="C142" i="2"/>
  <c r="C148" i="2"/>
  <c r="C147" i="2"/>
  <c r="C140" i="2"/>
  <c r="C143" i="2"/>
  <c r="C141" i="2"/>
  <c r="C145" i="2"/>
  <c r="C144" i="2"/>
  <c r="C146" i="2"/>
  <c r="A151" i="2"/>
  <c r="A152" i="2" s="1"/>
  <c r="F152" i="2" s="1"/>
  <c r="A149" i="2"/>
  <c r="A150" i="2" s="1"/>
  <c r="F251" i="2"/>
  <c r="F254" i="2"/>
  <c r="F258" i="2"/>
  <c r="F253" i="2"/>
  <c r="F252" i="2"/>
  <c r="F256" i="2"/>
  <c r="F259" i="2"/>
  <c r="F257" i="2"/>
  <c r="A92" i="1"/>
  <c r="F255" i="2"/>
  <c r="J261" i="2" l="1"/>
  <c r="L261" i="2"/>
  <c r="K261" i="2"/>
  <c r="L149" i="2"/>
  <c r="J260" i="2"/>
  <c r="L260" i="2"/>
  <c r="K260" i="2"/>
  <c r="M250" i="2"/>
  <c r="M249" i="2"/>
  <c r="K149" i="2"/>
  <c r="J149" i="2"/>
  <c r="I149" i="2"/>
  <c r="H260" i="2"/>
  <c r="I260" i="2"/>
  <c r="H261" i="2"/>
  <c r="I261" i="2"/>
  <c r="D265" i="2"/>
  <c r="H149" i="2"/>
  <c r="D262" i="2"/>
  <c r="D267" i="2"/>
  <c r="D269" i="2"/>
  <c r="D263" i="2"/>
  <c r="D274" i="2" s="1"/>
  <c r="D264" i="2"/>
  <c r="D268" i="2"/>
  <c r="B92" i="1"/>
  <c r="D271" i="2"/>
  <c r="D266" i="2"/>
  <c r="D270" i="2"/>
  <c r="G260" i="2"/>
  <c r="D272" i="2"/>
  <c r="D283" i="2" s="1"/>
  <c r="G261" i="2"/>
  <c r="C163" i="2"/>
  <c r="C162" i="2"/>
  <c r="G149" i="2"/>
  <c r="A153" i="2"/>
  <c r="A154" i="2" s="1"/>
  <c r="A155" i="2" s="1"/>
  <c r="A156" i="2" s="1"/>
  <c r="A157" i="2" s="1"/>
  <c r="A158" i="2" s="1"/>
  <c r="A159" i="2" s="1"/>
  <c r="A160" i="2" s="1"/>
  <c r="A161" i="2" s="1"/>
  <c r="F265" i="2"/>
  <c r="F267" i="2"/>
  <c r="F269" i="2"/>
  <c r="F262" i="2"/>
  <c r="F266" i="2"/>
  <c r="F263" i="2"/>
  <c r="A93" i="1"/>
  <c r="F274" i="2"/>
  <c r="F270" i="2"/>
  <c r="F268" i="2"/>
  <c r="F264" i="2"/>
  <c r="L162" i="2" l="1"/>
  <c r="J271" i="2"/>
  <c r="L271" i="2"/>
  <c r="K271" i="2"/>
  <c r="J283" i="2"/>
  <c r="L283" i="2"/>
  <c r="K283" i="2"/>
  <c r="M261" i="2"/>
  <c r="M149" i="2"/>
  <c r="M260" i="2"/>
  <c r="J162" i="2"/>
  <c r="K162" i="2"/>
  <c r="H162" i="2"/>
  <c r="I162" i="2"/>
  <c r="H283" i="2"/>
  <c r="I283" i="2"/>
  <c r="H271" i="2"/>
  <c r="I271" i="2"/>
  <c r="D280" i="2"/>
  <c r="D291" i="2" s="1"/>
  <c r="D273" i="2"/>
  <c r="D276" i="2"/>
  <c r="D282" i="2"/>
  <c r="D278" i="2"/>
  <c r="D275" i="2"/>
  <c r="D279" i="2"/>
  <c r="D277" i="2"/>
  <c r="G271" i="2"/>
  <c r="B93" i="1"/>
  <c r="D281" i="2"/>
  <c r="G162" i="2"/>
  <c r="A164" i="2"/>
  <c r="A165" i="2" s="1"/>
  <c r="F165" i="2" s="1"/>
  <c r="A162" i="2"/>
  <c r="A163" i="2" s="1"/>
  <c r="D285" i="2"/>
  <c r="G283" i="2"/>
  <c r="D294" i="2"/>
  <c r="C155" i="2"/>
  <c r="C157" i="2"/>
  <c r="C159" i="2"/>
  <c r="C158" i="2"/>
  <c r="C160" i="2"/>
  <c r="C156" i="2"/>
  <c r="C154" i="2"/>
  <c r="C153" i="2"/>
  <c r="C161" i="2"/>
  <c r="F285" i="2"/>
  <c r="F280" i="2"/>
  <c r="F277" i="2"/>
  <c r="F273" i="2"/>
  <c r="A94" i="1"/>
  <c r="F275" i="2"/>
  <c r="F291" i="2"/>
  <c r="F276" i="2"/>
  <c r="F278" i="2"/>
  <c r="F281" i="2"/>
  <c r="F279" i="2"/>
  <c r="J282" i="2" l="1"/>
  <c r="L282" i="2"/>
  <c r="K282" i="2"/>
  <c r="J294" i="2"/>
  <c r="L294" i="2"/>
  <c r="K294" i="2"/>
  <c r="M283" i="2"/>
  <c r="M271" i="2"/>
  <c r="M162" i="2"/>
  <c r="D287" i="2"/>
  <c r="D298" i="2" s="1"/>
  <c r="D284" i="2"/>
  <c r="H294" i="2"/>
  <c r="I294" i="2"/>
  <c r="H282" i="2"/>
  <c r="I282" i="2"/>
  <c r="D286" i="2"/>
  <c r="D297" i="2" s="1"/>
  <c r="D289" i="2"/>
  <c r="D300" i="2" s="1"/>
  <c r="D293" i="2"/>
  <c r="G282" i="2"/>
  <c r="D292" i="2"/>
  <c r="D290" i="2"/>
  <c r="D288" i="2"/>
  <c r="B94" i="1"/>
  <c r="H153" i="2" s="1"/>
  <c r="A166" i="2"/>
  <c r="A167" i="2" s="1"/>
  <c r="A168" i="2" s="1"/>
  <c r="A169" i="2" s="1"/>
  <c r="A170" i="2" s="1"/>
  <c r="A171" i="2" s="1"/>
  <c r="A172" i="2" s="1"/>
  <c r="A173" i="2" s="1"/>
  <c r="A174" i="2" s="1"/>
  <c r="A177" i="2" s="1"/>
  <c r="A178" i="2" s="1"/>
  <c r="F178" i="2" s="1"/>
  <c r="C176" i="2"/>
  <c r="C175" i="2"/>
  <c r="G294" i="2"/>
  <c r="D305" i="2"/>
  <c r="D296" i="2"/>
  <c r="D302" i="2"/>
  <c r="D295" i="2"/>
  <c r="C167" i="2"/>
  <c r="C171" i="2"/>
  <c r="C172" i="2"/>
  <c r="C169" i="2"/>
  <c r="C174" i="2"/>
  <c r="C168" i="2"/>
  <c r="C166" i="2"/>
  <c r="C170" i="2"/>
  <c r="C173" i="2"/>
  <c r="F292" i="2"/>
  <c r="F298" i="2"/>
  <c r="F295" i="2"/>
  <c r="F290" i="2"/>
  <c r="F287" i="2"/>
  <c r="F288" i="2"/>
  <c r="A95" i="1"/>
  <c r="F296" i="2"/>
  <c r="F300" i="2"/>
  <c r="F297" i="2"/>
  <c r="F286" i="2"/>
  <c r="F302" i="2"/>
  <c r="F289" i="2"/>
  <c r="F284" i="2"/>
  <c r="I153" i="2" l="1"/>
  <c r="L49" i="2"/>
  <c r="L101" i="2"/>
  <c r="H140" i="2"/>
  <c r="K36" i="2"/>
  <c r="K101" i="2"/>
  <c r="H127" i="2"/>
  <c r="H23" i="2"/>
  <c r="H10" i="2"/>
  <c r="I88" i="2"/>
  <c r="I49" i="2"/>
  <c r="I140" i="2"/>
  <c r="J140" i="2"/>
  <c r="L62" i="2"/>
  <c r="L23" i="2"/>
  <c r="K140" i="2"/>
  <c r="K62" i="2"/>
  <c r="K114" i="2"/>
  <c r="I62" i="2"/>
  <c r="I10" i="2"/>
  <c r="H75" i="2"/>
  <c r="I127" i="2"/>
  <c r="I101" i="2"/>
  <c r="L36" i="2"/>
  <c r="L88" i="2"/>
  <c r="L114" i="2"/>
  <c r="K49" i="2"/>
  <c r="K88" i="2"/>
  <c r="K23" i="2"/>
  <c r="I23" i="2"/>
  <c r="I75" i="2"/>
  <c r="H114" i="2"/>
  <c r="H36" i="2"/>
  <c r="H49" i="2"/>
  <c r="L10" i="2"/>
  <c r="L75" i="2"/>
  <c r="L127" i="2"/>
  <c r="L140" i="2"/>
  <c r="K10" i="2"/>
  <c r="K75" i="2"/>
  <c r="K127" i="2"/>
  <c r="H62" i="2"/>
  <c r="I114" i="2"/>
  <c r="I36" i="2"/>
  <c r="H88" i="2"/>
  <c r="H101" i="2"/>
  <c r="K153" i="2"/>
  <c r="J153" i="2"/>
  <c r="L153" i="2"/>
  <c r="L175" i="2"/>
  <c r="J293" i="2"/>
  <c r="L293" i="2"/>
  <c r="K293" i="2"/>
  <c r="L166" i="2"/>
  <c r="J305" i="2"/>
  <c r="L305" i="2"/>
  <c r="K305" i="2"/>
  <c r="M282" i="2"/>
  <c r="M294" i="2"/>
  <c r="K175" i="2"/>
  <c r="J166" i="2"/>
  <c r="K166" i="2"/>
  <c r="J175" i="2"/>
  <c r="H166" i="2"/>
  <c r="I166" i="2"/>
  <c r="I175" i="2"/>
  <c r="H293" i="2"/>
  <c r="I293" i="2"/>
  <c r="H305" i="2"/>
  <c r="I305" i="2"/>
  <c r="D303" i="2"/>
  <c r="D304" i="2"/>
  <c r="H175" i="2"/>
  <c r="G293" i="2"/>
  <c r="D299" i="2"/>
  <c r="D301" i="2"/>
  <c r="B95" i="1"/>
  <c r="A175" i="2"/>
  <c r="A176" i="2" s="1"/>
  <c r="A179" i="2"/>
  <c r="A180" i="2" s="1"/>
  <c r="A181" i="2" s="1"/>
  <c r="A182" i="2" s="1"/>
  <c r="A183" i="2" s="1"/>
  <c r="A184" i="2" s="1"/>
  <c r="A185" i="2" s="1"/>
  <c r="A186" i="2" s="1"/>
  <c r="A187" i="2" s="1"/>
  <c r="A190" i="2" s="1"/>
  <c r="A191" i="2" s="1"/>
  <c r="C189" i="2"/>
  <c r="C188" i="2"/>
  <c r="G175" i="2"/>
  <c r="G305" i="2"/>
  <c r="D316" i="2"/>
  <c r="D306" i="2"/>
  <c r="D307" i="2"/>
  <c r="D313" i="2"/>
  <c r="D311" i="2"/>
  <c r="D308" i="2"/>
  <c r="D309" i="2"/>
  <c r="C183" i="2"/>
  <c r="C180" i="2"/>
  <c r="C181" i="2"/>
  <c r="C179" i="2"/>
  <c r="C182" i="2"/>
  <c r="C186" i="2"/>
  <c r="C187" i="2"/>
  <c r="C185" i="2"/>
  <c r="C184" i="2"/>
  <c r="F308" i="2"/>
  <c r="F299" i="2"/>
  <c r="F309" i="2"/>
  <c r="F307" i="2"/>
  <c r="F303" i="2"/>
  <c r="A96" i="1"/>
  <c r="F313" i="2"/>
  <c r="F311" i="2"/>
  <c r="F306" i="2"/>
  <c r="F301" i="2"/>
  <c r="L11" i="2" l="1"/>
  <c r="M11" i="2" s="1"/>
  <c r="L76" i="2"/>
  <c r="L24" i="2"/>
  <c r="M24" i="2" s="1"/>
  <c r="K37" i="2"/>
  <c r="K102" i="2"/>
  <c r="J141" i="2"/>
  <c r="H37" i="2"/>
  <c r="I89" i="2"/>
  <c r="H128" i="2"/>
  <c r="I102" i="2"/>
  <c r="J24" i="2"/>
  <c r="H63" i="2"/>
  <c r="J154" i="2"/>
  <c r="L50" i="2"/>
  <c r="M50" i="2" s="1"/>
  <c r="L89" i="2"/>
  <c r="L128" i="2"/>
  <c r="K63" i="2"/>
  <c r="K115" i="2"/>
  <c r="I11" i="2"/>
  <c r="H76" i="2"/>
  <c r="I128" i="2"/>
  <c r="K141" i="2"/>
  <c r="H141" i="2"/>
  <c r="I63" i="2"/>
  <c r="H115" i="2"/>
  <c r="K154" i="2"/>
  <c r="L37" i="2"/>
  <c r="M37" i="2" s="1"/>
  <c r="L102" i="2"/>
  <c r="L141" i="2"/>
  <c r="K50" i="2"/>
  <c r="K76" i="2"/>
  <c r="K24" i="2"/>
  <c r="I76" i="2"/>
  <c r="H24" i="2"/>
  <c r="H11" i="2"/>
  <c r="J11" i="2"/>
  <c r="H50" i="2"/>
  <c r="I24" i="2"/>
  <c r="I154" i="2"/>
  <c r="H154" i="2"/>
  <c r="L154" i="2"/>
  <c r="L63" i="2"/>
  <c r="L115" i="2"/>
  <c r="K11" i="2"/>
  <c r="K89" i="2"/>
  <c r="K128" i="2"/>
  <c r="I115" i="2"/>
  <c r="I37" i="2"/>
  <c r="H89" i="2"/>
  <c r="I50" i="2"/>
  <c r="H102" i="2"/>
  <c r="I141" i="2"/>
  <c r="K167" i="2"/>
  <c r="H167" i="2"/>
  <c r="J167" i="2"/>
  <c r="I167" i="2"/>
  <c r="L167" i="2"/>
  <c r="L179" i="2"/>
  <c r="L180" i="2"/>
  <c r="J316" i="2"/>
  <c r="L316" i="2"/>
  <c r="K316" i="2"/>
  <c r="L188" i="2"/>
  <c r="L304" i="2"/>
  <c r="K304" i="2"/>
  <c r="M305" i="2"/>
  <c r="M175" i="2"/>
  <c r="M293" i="2"/>
  <c r="J180" i="2"/>
  <c r="K180" i="2"/>
  <c r="J188" i="2"/>
  <c r="K188" i="2"/>
  <c r="J179" i="2"/>
  <c r="K179" i="2"/>
  <c r="G304" i="2"/>
  <c r="J304" i="2"/>
  <c r="D314" i="2"/>
  <c r="D325" i="2" s="1"/>
  <c r="D315" i="2"/>
  <c r="I315" i="2" s="1"/>
  <c r="H316" i="2"/>
  <c r="I316" i="2"/>
  <c r="H304" i="2"/>
  <c r="I304" i="2"/>
  <c r="H179" i="2"/>
  <c r="I179" i="2"/>
  <c r="H188" i="2"/>
  <c r="I188" i="2"/>
  <c r="H180" i="2"/>
  <c r="I180" i="2"/>
  <c r="D312" i="2"/>
  <c r="D310" i="2"/>
  <c r="B96" i="1"/>
  <c r="L181" i="2" s="1"/>
  <c r="A188" i="2"/>
  <c r="A189" i="2" s="1"/>
  <c r="F191" i="2"/>
  <c r="A192" i="2"/>
  <c r="A193" i="2" s="1"/>
  <c r="A194" i="2" s="1"/>
  <c r="A195" i="2" s="1"/>
  <c r="A196" i="2" s="1"/>
  <c r="A197" i="2" s="1"/>
  <c r="A198" i="2" s="1"/>
  <c r="A199" i="2" s="1"/>
  <c r="A200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G188" i="2"/>
  <c r="D319" i="2"/>
  <c r="D320" i="2"/>
  <c r="D324" i="2"/>
  <c r="D318" i="2"/>
  <c r="G316" i="2"/>
  <c r="D327" i="2"/>
  <c r="D322" i="2"/>
  <c r="D317" i="2"/>
  <c r="F324" i="2"/>
  <c r="F320" i="2"/>
  <c r="F317" i="2"/>
  <c r="F318" i="2"/>
  <c r="F319" i="2"/>
  <c r="F322" i="2"/>
  <c r="F314" i="2"/>
  <c r="A97" i="1"/>
  <c r="F325" i="2"/>
  <c r="F312" i="2"/>
  <c r="F310" i="2"/>
  <c r="D326" i="2" l="1"/>
  <c r="H315" i="2"/>
  <c r="L38" i="2"/>
  <c r="L77" i="2"/>
  <c r="L129" i="2"/>
  <c r="K51" i="2"/>
  <c r="K77" i="2"/>
  <c r="K129" i="2"/>
  <c r="I142" i="2"/>
  <c r="I25" i="2"/>
  <c r="I12" i="2"/>
  <c r="H103" i="2"/>
  <c r="H64" i="2"/>
  <c r="L155" i="2"/>
  <c r="L51" i="2"/>
  <c r="L103" i="2"/>
  <c r="L142" i="2"/>
  <c r="H155" i="2"/>
  <c r="K64" i="2"/>
  <c r="K103" i="2"/>
  <c r="K142" i="2"/>
  <c r="H77" i="2"/>
  <c r="H51" i="2"/>
  <c r="I77" i="2"/>
  <c r="H142" i="2"/>
  <c r="H116" i="2"/>
  <c r="J168" i="2"/>
  <c r="H168" i="2"/>
  <c r="J155" i="2"/>
  <c r="L64" i="2"/>
  <c r="L25" i="2"/>
  <c r="K155" i="2"/>
  <c r="K12" i="2"/>
  <c r="K25" i="2"/>
  <c r="I64" i="2"/>
  <c r="H25" i="2"/>
  <c r="H90" i="2"/>
  <c r="I129" i="2"/>
  <c r="I51" i="2"/>
  <c r="I155" i="2"/>
  <c r="K168" i="2"/>
  <c r="I168" i="2"/>
  <c r="L12" i="2"/>
  <c r="L90" i="2"/>
  <c r="L116" i="2"/>
  <c r="L168" i="2"/>
  <c r="K38" i="2"/>
  <c r="K90" i="2"/>
  <c r="K116" i="2"/>
  <c r="I116" i="2"/>
  <c r="I90" i="2"/>
  <c r="H129" i="2"/>
  <c r="H12" i="2"/>
  <c r="I103" i="2"/>
  <c r="I181" i="2"/>
  <c r="K181" i="2"/>
  <c r="H181" i="2"/>
  <c r="J181" i="2"/>
  <c r="G315" i="2"/>
  <c r="J327" i="2"/>
  <c r="L327" i="2"/>
  <c r="K327" i="2"/>
  <c r="J326" i="2"/>
  <c r="L326" i="2"/>
  <c r="K326" i="2"/>
  <c r="J315" i="2"/>
  <c r="L315" i="2"/>
  <c r="K315" i="2"/>
  <c r="M316" i="2"/>
  <c r="M188" i="2"/>
  <c r="M304" i="2"/>
  <c r="D321" i="2"/>
  <c r="D332" i="2" s="1"/>
  <c r="D323" i="2"/>
  <c r="D334" i="2" s="1"/>
  <c r="H326" i="2"/>
  <c r="I326" i="2"/>
  <c r="H327" i="2"/>
  <c r="I327" i="2"/>
  <c r="B97" i="1"/>
  <c r="C192" i="2"/>
  <c r="C195" i="2"/>
  <c r="C200" i="2"/>
  <c r="C199" i="2"/>
  <c r="C201" i="2"/>
  <c r="C202" i="2"/>
  <c r="C197" i="2"/>
  <c r="C198" i="2"/>
  <c r="C193" i="2"/>
  <c r="C196" i="2"/>
  <c r="C194" i="2"/>
  <c r="A201" i="2"/>
  <c r="A202" i="2" s="1"/>
  <c r="F204" i="2"/>
  <c r="C214" i="2" s="1"/>
  <c r="A216" i="2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F228" i="2" s="1"/>
  <c r="A214" i="2"/>
  <c r="A215" i="2" s="1"/>
  <c r="D331" i="2"/>
  <c r="D328" i="2"/>
  <c r="G327" i="2"/>
  <c r="D338" i="2"/>
  <c r="D336" i="2"/>
  <c r="D335" i="2"/>
  <c r="G326" i="2"/>
  <c r="D337" i="2"/>
  <c r="D333" i="2"/>
  <c r="D329" i="2"/>
  <c r="D330" i="2"/>
  <c r="F336" i="2"/>
  <c r="F321" i="2"/>
  <c r="F333" i="2"/>
  <c r="F335" i="2"/>
  <c r="A98" i="1"/>
  <c r="F332" i="2"/>
  <c r="F329" i="2"/>
  <c r="F328" i="2"/>
  <c r="F330" i="2"/>
  <c r="F331" i="2"/>
  <c r="F323" i="2"/>
  <c r="F334" i="2"/>
  <c r="L78" i="2" l="1"/>
  <c r="L52" i="2"/>
  <c r="L117" i="2"/>
  <c r="L169" i="2"/>
  <c r="K65" i="2"/>
  <c r="K26" i="2"/>
  <c r="I91" i="2"/>
  <c r="H143" i="2"/>
  <c r="I143" i="2"/>
  <c r="I65" i="2"/>
  <c r="H117" i="2"/>
  <c r="H91" i="2"/>
  <c r="I169" i="2"/>
  <c r="H182" i="2"/>
  <c r="K156" i="2"/>
  <c r="I26" i="2"/>
  <c r="J156" i="2"/>
  <c r="K169" i="2"/>
  <c r="L13" i="2"/>
  <c r="L26" i="2"/>
  <c r="K104" i="2"/>
  <c r="I156" i="2"/>
  <c r="L39" i="2"/>
  <c r="L65" i="2"/>
  <c r="L130" i="2"/>
  <c r="L182" i="2"/>
  <c r="K52" i="2"/>
  <c r="K13" i="2"/>
  <c r="K117" i="2"/>
  <c r="I130" i="2"/>
  <c r="H65" i="2"/>
  <c r="H130" i="2"/>
  <c r="I182" i="2"/>
  <c r="K91" i="2"/>
  <c r="H104" i="2"/>
  <c r="I117" i="2"/>
  <c r="L91" i="2"/>
  <c r="L104" i="2"/>
  <c r="L143" i="2"/>
  <c r="K78" i="2"/>
  <c r="K39" i="2"/>
  <c r="K130" i="2"/>
  <c r="H13" i="2"/>
  <c r="I13" i="2"/>
  <c r="H26" i="2"/>
  <c r="H156" i="2"/>
  <c r="I78" i="2"/>
  <c r="H169" i="2"/>
  <c r="J182" i="2"/>
  <c r="L156" i="2"/>
  <c r="K143" i="2"/>
  <c r="H78" i="2"/>
  <c r="K182" i="2"/>
  <c r="I104" i="2"/>
  <c r="J169" i="2"/>
  <c r="M315" i="2"/>
  <c r="L194" i="2"/>
  <c r="J338" i="2"/>
  <c r="L338" i="2"/>
  <c r="K338" i="2"/>
  <c r="L195" i="2"/>
  <c r="J337" i="2"/>
  <c r="L337" i="2"/>
  <c r="K337" i="2"/>
  <c r="L214" i="2"/>
  <c r="L193" i="2"/>
  <c r="L201" i="2"/>
  <c r="L192" i="2"/>
  <c r="M327" i="2"/>
  <c r="M326" i="2"/>
  <c r="K201" i="2"/>
  <c r="J192" i="2"/>
  <c r="K192" i="2"/>
  <c r="J193" i="2"/>
  <c r="K193" i="2"/>
  <c r="J214" i="2"/>
  <c r="K214" i="2"/>
  <c r="J194" i="2"/>
  <c r="K194" i="2"/>
  <c r="J195" i="2"/>
  <c r="K195" i="2"/>
  <c r="J201" i="2"/>
  <c r="H337" i="2"/>
  <c r="I337" i="2"/>
  <c r="H193" i="2"/>
  <c r="I193" i="2"/>
  <c r="H201" i="2"/>
  <c r="I201" i="2"/>
  <c r="I194" i="2"/>
  <c r="H214" i="2"/>
  <c r="I214" i="2"/>
  <c r="I192" i="2"/>
  <c r="H338" i="2"/>
  <c r="I338" i="2"/>
  <c r="I195" i="2"/>
  <c r="H195" i="2"/>
  <c r="H192" i="2"/>
  <c r="H194" i="2"/>
  <c r="B98" i="1"/>
  <c r="G201" i="2"/>
  <c r="C208" i="2"/>
  <c r="C211" i="2"/>
  <c r="C209" i="2"/>
  <c r="C213" i="2"/>
  <c r="C210" i="2"/>
  <c r="C212" i="2"/>
  <c r="C206" i="2"/>
  <c r="C207" i="2"/>
  <c r="C205" i="2"/>
  <c r="C215" i="2"/>
  <c r="F217" i="2"/>
  <c r="C222" i="2" s="1"/>
  <c r="A229" i="2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G214" i="2"/>
  <c r="G338" i="2"/>
  <c r="D349" i="2"/>
  <c r="G337" i="2"/>
  <c r="D348" i="2"/>
  <c r="D341" i="2"/>
  <c r="D343" i="2"/>
  <c r="C229" i="2"/>
  <c r="C230" i="2"/>
  <c r="C231" i="2"/>
  <c r="C232" i="2"/>
  <c r="C233" i="2"/>
  <c r="C234" i="2"/>
  <c r="C235" i="2"/>
  <c r="C236" i="2"/>
  <c r="C237" i="2"/>
  <c r="D339" i="2"/>
  <c r="D346" i="2"/>
  <c r="D344" i="2"/>
  <c r="D347" i="2"/>
  <c r="D342" i="2"/>
  <c r="D345" i="2"/>
  <c r="D340" i="2"/>
  <c r="F339" i="2"/>
  <c r="F345" i="2"/>
  <c r="F341" i="2"/>
  <c r="F347" i="2"/>
  <c r="F340" i="2"/>
  <c r="F344" i="2"/>
  <c r="F343" i="2"/>
  <c r="F346" i="2"/>
  <c r="A99" i="1"/>
  <c r="F342" i="2"/>
  <c r="L205" i="2" l="1"/>
  <c r="L208" i="2"/>
  <c r="L229" i="2"/>
  <c r="L207" i="2"/>
  <c r="L232" i="2"/>
  <c r="J349" i="2"/>
  <c r="L349" i="2"/>
  <c r="K349" i="2"/>
  <c r="L206" i="2"/>
  <c r="L230" i="2"/>
  <c r="J348" i="2"/>
  <c r="L348" i="2"/>
  <c r="K348" i="2"/>
  <c r="L231" i="2"/>
  <c r="M338" i="2"/>
  <c r="M214" i="2"/>
  <c r="M337" i="2"/>
  <c r="M201" i="2"/>
  <c r="J206" i="2"/>
  <c r="K206" i="2"/>
  <c r="J229" i="2"/>
  <c r="K229" i="2"/>
  <c r="J207" i="2"/>
  <c r="K207" i="2"/>
  <c r="J232" i="2"/>
  <c r="K232" i="2"/>
  <c r="J231" i="2"/>
  <c r="K231" i="2"/>
  <c r="J230" i="2"/>
  <c r="K230" i="2"/>
  <c r="J205" i="2"/>
  <c r="K205" i="2"/>
  <c r="J208" i="2"/>
  <c r="K208" i="2"/>
  <c r="H207" i="2"/>
  <c r="I207" i="2"/>
  <c r="H206" i="2"/>
  <c r="I206" i="2"/>
  <c r="H232" i="2"/>
  <c r="I232" i="2"/>
  <c r="H349" i="2"/>
  <c r="I349" i="2"/>
  <c r="H231" i="2"/>
  <c r="I231" i="2"/>
  <c r="H230" i="2"/>
  <c r="I230" i="2"/>
  <c r="H348" i="2"/>
  <c r="I348" i="2"/>
  <c r="H205" i="2"/>
  <c r="I205" i="2"/>
  <c r="H208" i="2"/>
  <c r="I208" i="2"/>
  <c r="H229" i="2"/>
  <c r="I229" i="2"/>
  <c r="H209" i="2"/>
  <c r="I209" i="2"/>
  <c r="B99" i="1"/>
  <c r="K222" i="2" s="1"/>
  <c r="C226" i="2"/>
  <c r="C221" i="2"/>
  <c r="C225" i="2"/>
  <c r="C220" i="2"/>
  <c r="C218" i="2"/>
  <c r="F239" i="2"/>
  <c r="C244" i="2" s="1"/>
  <c r="C224" i="2"/>
  <c r="C223" i="2"/>
  <c r="C219" i="2"/>
  <c r="D351" i="2"/>
  <c r="D357" i="2"/>
  <c r="G231" i="2"/>
  <c r="G349" i="2"/>
  <c r="D360" i="2"/>
  <c r="G230" i="2"/>
  <c r="D353" i="2"/>
  <c r="D355" i="2"/>
  <c r="G229" i="2"/>
  <c r="G348" i="2"/>
  <c r="D359" i="2"/>
  <c r="F250" i="2"/>
  <c r="A251" i="2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D358" i="2"/>
  <c r="D354" i="2"/>
  <c r="G232" i="2"/>
  <c r="D356" i="2"/>
  <c r="D350" i="2"/>
  <c r="D352" i="2"/>
  <c r="F352" i="2"/>
  <c r="A100" i="1"/>
  <c r="F355" i="2"/>
  <c r="F350" i="2"/>
  <c r="F358" i="2"/>
  <c r="F354" i="2"/>
  <c r="F356" i="2"/>
  <c r="F351" i="2"/>
  <c r="F353" i="2"/>
  <c r="F357" i="2"/>
  <c r="I222" i="2" l="1"/>
  <c r="I233" i="2"/>
  <c r="J233" i="2"/>
  <c r="L222" i="2"/>
  <c r="L233" i="2"/>
  <c r="K209" i="2"/>
  <c r="L53" i="2"/>
  <c r="L14" i="2"/>
  <c r="L118" i="2"/>
  <c r="L170" i="2"/>
  <c r="K79" i="2"/>
  <c r="K14" i="2"/>
  <c r="K131" i="2"/>
  <c r="H183" i="2"/>
  <c r="H27" i="2"/>
  <c r="I131" i="2"/>
  <c r="I105" i="2"/>
  <c r="K183" i="2"/>
  <c r="I157" i="2"/>
  <c r="J196" i="2"/>
  <c r="I196" i="2"/>
  <c r="L66" i="2"/>
  <c r="L40" i="2"/>
  <c r="L131" i="2"/>
  <c r="L183" i="2"/>
  <c r="K105" i="2"/>
  <c r="K92" i="2"/>
  <c r="K144" i="2"/>
  <c r="I14" i="2"/>
  <c r="I170" i="2"/>
  <c r="H14" i="2"/>
  <c r="I144" i="2"/>
  <c r="J183" i="2"/>
  <c r="H105" i="2"/>
  <c r="K196" i="2"/>
  <c r="L92" i="2"/>
  <c r="L79" i="2"/>
  <c r="L144" i="2"/>
  <c r="L196" i="2"/>
  <c r="K53" i="2"/>
  <c r="K118" i="2"/>
  <c r="K157" i="2"/>
  <c r="I118" i="2"/>
  <c r="I183" i="2"/>
  <c r="H118" i="2"/>
  <c r="H92" i="2"/>
  <c r="I92" i="2"/>
  <c r="H144" i="2"/>
  <c r="L105" i="2"/>
  <c r="L27" i="2"/>
  <c r="L157" i="2"/>
  <c r="K40" i="2"/>
  <c r="K66" i="2"/>
  <c r="K27" i="2"/>
  <c r="K170" i="2"/>
  <c r="H79" i="2"/>
  <c r="I79" i="2"/>
  <c r="H170" i="2"/>
  <c r="H131" i="2"/>
  <c r="I27" i="2"/>
  <c r="H157" i="2"/>
  <c r="H196" i="2"/>
  <c r="H222" i="2"/>
  <c r="H233" i="2"/>
  <c r="J209" i="2"/>
  <c r="J222" i="2"/>
  <c r="L209" i="2"/>
  <c r="K233" i="2"/>
  <c r="L220" i="2"/>
  <c r="L219" i="2"/>
  <c r="L218" i="2"/>
  <c r="J359" i="2"/>
  <c r="L359" i="2"/>
  <c r="K359" i="2"/>
  <c r="J360" i="2"/>
  <c r="L360" i="2"/>
  <c r="K360" i="2"/>
  <c r="L244" i="2"/>
  <c r="L221" i="2"/>
  <c r="M349" i="2"/>
  <c r="M232" i="2"/>
  <c r="M231" i="2"/>
  <c r="M229" i="2"/>
  <c r="M230" i="2"/>
  <c r="M348" i="2"/>
  <c r="J244" i="2"/>
  <c r="K244" i="2"/>
  <c r="J221" i="2"/>
  <c r="K221" i="2"/>
  <c r="J218" i="2"/>
  <c r="K218" i="2"/>
  <c r="J220" i="2"/>
  <c r="K220" i="2"/>
  <c r="J219" i="2"/>
  <c r="K219" i="2"/>
  <c r="H359" i="2"/>
  <c r="I359" i="2"/>
  <c r="H220" i="2"/>
  <c r="I220" i="2"/>
  <c r="H360" i="2"/>
  <c r="I360" i="2"/>
  <c r="H244" i="2"/>
  <c r="I244" i="2"/>
  <c r="H221" i="2"/>
  <c r="I221" i="2"/>
  <c r="H219" i="2"/>
  <c r="I219" i="2"/>
  <c r="H218" i="2"/>
  <c r="I218" i="2"/>
  <c r="G222" i="2"/>
  <c r="G233" i="2"/>
  <c r="B100" i="1"/>
  <c r="G221" i="2"/>
  <c r="C248" i="2"/>
  <c r="G219" i="2"/>
  <c r="C246" i="2"/>
  <c r="C247" i="2"/>
  <c r="C240" i="2"/>
  <c r="C243" i="2"/>
  <c r="C242" i="2"/>
  <c r="C241" i="2"/>
  <c r="G220" i="2"/>
  <c r="C245" i="2"/>
  <c r="G223" i="2"/>
  <c r="G218" i="2"/>
  <c r="D368" i="2"/>
  <c r="D362" i="2"/>
  <c r="G359" i="2"/>
  <c r="D370" i="2"/>
  <c r="F261" i="2"/>
  <c r="A262" i="2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D366" i="2"/>
  <c r="D363" i="2"/>
  <c r="D367" i="2"/>
  <c r="D369" i="2"/>
  <c r="G244" i="2"/>
  <c r="C251" i="2"/>
  <c r="C252" i="2"/>
  <c r="C253" i="2"/>
  <c r="C254" i="2"/>
  <c r="C255" i="2"/>
  <c r="C256" i="2"/>
  <c r="C257" i="2"/>
  <c r="C258" i="2"/>
  <c r="C259" i="2"/>
  <c r="G360" i="2"/>
  <c r="D371" i="2"/>
  <c r="D361" i="2"/>
  <c r="D365" i="2"/>
  <c r="D364" i="2"/>
  <c r="A101" i="1"/>
  <c r="F362" i="2"/>
  <c r="F364" i="2"/>
  <c r="F365" i="2"/>
  <c r="F367" i="2"/>
  <c r="F369" i="2"/>
  <c r="F363" i="2"/>
  <c r="F361" i="2"/>
  <c r="F368" i="2"/>
  <c r="F366" i="2"/>
  <c r="M222" i="2" l="1"/>
  <c r="M233" i="2"/>
  <c r="L15" i="2"/>
  <c r="L106" i="2"/>
  <c r="L145" i="2"/>
  <c r="K54" i="2"/>
  <c r="K80" i="2"/>
  <c r="K132" i="2"/>
  <c r="K184" i="2"/>
  <c r="H171" i="2"/>
  <c r="H15" i="2"/>
  <c r="I132" i="2"/>
  <c r="I106" i="2"/>
  <c r="I197" i="2"/>
  <c r="K234" i="2"/>
  <c r="L210" i="2"/>
  <c r="J197" i="2"/>
  <c r="L54" i="2"/>
  <c r="L119" i="2"/>
  <c r="L158" i="2"/>
  <c r="H197" i="2"/>
  <c r="K28" i="2"/>
  <c r="K119" i="2"/>
  <c r="K145" i="2"/>
  <c r="I28" i="2"/>
  <c r="I80" i="2"/>
  <c r="H132" i="2"/>
  <c r="I184" i="2"/>
  <c r="I145" i="2"/>
  <c r="J210" i="2"/>
  <c r="H234" i="2"/>
  <c r="H210" i="2"/>
  <c r="L197" i="2"/>
  <c r="L234" i="2"/>
  <c r="L28" i="2"/>
  <c r="L67" i="2"/>
  <c r="L41" i="2"/>
  <c r="L171" i="2"/>
  <c r="K197" i="2"/>
  <c r="K67" i="2"/>
  <c r="K41" i="2"/>
  <c r="K158" i="2"/>
  <c r="I158" i="2"/>
  <c r="I119" i="2"/>
  <c r="H184" i="2"/>
  <c r="H106" i="2"/>
  <c r="H28" i="2"/>
  <c r="K210" i="2"/>
  <c r="I234" i="2"/>
  <c r="I210" i="2"/>
  <c r="L80" i="2"/>
  <c r="L93" i="2"/>
  <c r="L132" i="2"/>
  <c r="L184" i="2"/>
  <c r="K106" i="2"/>
  <c r="K15" i="2"/>
  <c r="K93" i="2"/>
  <c r="K171" i="2"/>
  <c r="H119" i="2"/>
  <c r="I171" i="2"/>
  <c r="I15" i="2"/>
  <c r="H145" i="2"/>
  <c r="H158" i="2"/>
  <c r="J234" i="2"/>
  <c r="J223" i="2"/>
  <c r="I223" i="2"/>
  <c r="L223" i="2"/>
  <c r="H223" i="2"/>
  <c r="K223" i="2"/>
  <c r="L240" i="2"/>
  <c r="L241" i="2"/>
  <c r="L256" i="2"/>
  <c r="L242" i="2"/>
  <c r="L252" i="2"/>
  <c r="L255" i="2"/>
  <c r="L251" i="2"/>
  <c r="J370" i="2"/>
  <c r="L370" i="2"/>
  <c r="K370" i="2"/>
  <c r="L254" i="2"/>
  <c r="J371" i="2"/>
  <c r="L371" i="2"/>
  <c r="K371" i="2"/>
  <c r="L253" i="2"/>
  <c r="L245" i="2"/>
  <c r="L243" i="2"/>
  <c r="M218" i="2"/>
  <c r="M221" i="2"/>
  <c r="M244" i="2"/>
  <c r="M360" i="2"/>
  <c r="M220" i="2"/>
  <c r="M359" i="2"/>
  <c r="M219" i="2"/>
  <c r="K243" i="2"/>
  <c r="J253" i="2"/>
  <c r="K253" i="2"/>
  <c r="J245" i="2"/>
  <c r="K245" i="2"/>
  <c r="J256" i="2"/>
  <c r="K256" i="2"/>
  <c r="J252" i="2"/>
  <c r="K252" i="2"/>
  <c r="J240" i="2"/>
  <c r="K240" i="2"/>
  <c r="J255" i="2"/>
  <c r="K255" i="2"/>
  <c r="J251" i="2"/>
  <c r="K251" i="2"/>
  <c r="J241" i="2"/>
  <c r="K241" i="2"/>
  <c r="J254" i="2"/>
  <c r="K254" i="2"/>
  <c r="J242" i="2"/>
  <c r="K242" i="2"/>
  <c r="I243" i="2"/>
  <c r="J243" i="2"/>
  <c r="H241" i="2"/>
  <c r="I241" i="2"/>
  <c r="H254" i="2"/>
  <c r="I254" i="2"/>
  <c r="H242" i="2"/>
  <c r="I242" i="2"/>
  <c r="H371" i="2"/>
  <c r="I371" i="2"/>
  <c r="H253" i="2"/>
  <c r="I253" i="2"/>
  <c r="H245" i="2"/>
  <c r="I245" i="2"/>
  <c r="H255" i="2"/>
  <c r="I255" i="2"/>
  <c r="H251" i="2"/>
  <c r="I251" i="2"/>
  <c r="H370" i="2"/>
  <c r="I370" i="2"/>
  <c r="H256" i="2"/>
  <c r="I256" i="2"/>
  <c r="H252" i="2"/>
  <c r="I252" i="2"/>
  <c r="H240" i="2"/>
  <c r="I240" i="2"/>
  <c r="H243" i="2"/>
  <c r="G234" i="2"/>
  <c r="B101" i="1"/>
  <c r="L257" i="2" s="1"/>
  <c r="G240" i="2"/>
  <c r="G241" i="2"/>
  <c r="G242" i="2"/>
  <c r="G243" i="2"/>
  <c r="G245" i="2"/>
  <c r="G371" i="2"/>
  <c r="D382" i="2"/>
  <c r="G254" i="2"/>
  <c r="G253" i="2"/>
  <c r="G251" i="2"/>
  <c r="D375" i="2"/>
  <c r="D379" i="2"/>
  <c r="D372" i="2"/>
  <c r="D373" i="2"/>
  <c r="D380" i="2"/>
  <c r="D377" i="2"/>
  <c r="D378" i="2"/>
  <c r="G370" i="2"/>
  <c r="D381" i="2"/>
  <c r="F272" i="2"/>
  <c r="A273" i="2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C262" i="2"/>
  <c r="C263" i="2"/>
  <c r="C264" i="2"/>
  <c r="C265" i="2"/>
  <c r="C266" i="2"/>
  <c r="C267" i="2"/>
  <c r="C268" i="2"/>
  <c r="C269" i="2"/>
  <c r="C270" i="2"/>
  <c r="D376" i="2"/>
  <c r="G255" i="2"/>
  <c r="D374" i="2"/>
  <c r="G252" i="2"/>
  <c r="G256" i="2"/>
  <c r="F376" i="2"/>
  <c r="F380" i="2"/>
  <c r="F374" i="2"/>
  <c r="F378" i="2"/>
  <c r="F377" i="2"/>
  <c r="F373" i="2"/>
  <c r="F375" i="2"/>
  <c r="A102" i="1"/>
  <c r="F379" i="2"/>
  <c r="F372" i="2"/>
  <c r="M234" i="2" l="1"/>
  <c r="M223" i="2"/>
  <c r="H246" i="2"/>
  <c r="I246" i="2"/>
  <c r="J257" i="2"/>
  <c r="K246" i="2"/>
  <c r="H211" i="2"/>
  <c r="L107" i="2"/>
  <c r="L81" i="2"/>
  <c r="L159" i="2"/>
  <c r="L235" i="2"/>
  <c r="J211" i="2"/>
  <c r="K107" i="2"/>
  <c r="K81" i="2"/>
  <c r="K120" i="2"/>
  <c r="K185" i="2"/>
  <c r="H120" i="2"/>
  <c r="H29" i="2"/>
  <c r="H198" i="2"/>
  <c r="I120" i="2"/>
  <c r="H146" i="2"/>
  <c r="I211" i="2"/>
  <c r="L133" i="2"/>
  <c r="L68" i="2"/>
  <c r="L29" i="2"/>
  <c r="L172" i="2"/>
  <c r="J235" i="2"/>
  <c r="K29" i="2"/>
  <c r="K133" i="2"/>
  <c r="K146" i="2"/>
  <c r="K198" i="2"/>
  <c r="H159" i="2"/>
  <c r="H172" i="2"/>
  <c r="H133" i="2"/>
  <c r="I159" i="2"/>
  <c r="H235" i="2"/>
  <c r="J224" i="2"/>
  <c r="H224" i="2"/>
  <c r="L211" i="2"/>
  <c r="L42" i="2"/>
  <c r="L94" i="2"/>
  <c r="L16" i="2"/>
  <c r="L185" i="2"/>
  <c r="I235" i="2"/>
  <c r="K68" i="2"/>
  <c r="K42" i="2"/>
  <c r="K159" i="2"/>
  <c r="I29" i="2"/>
  <c r="I133" i="2"/>
  <c r="I107" i="2"/>
  <c r="H185" i="2"/>
  <c r="I198" i="2"/>
  <c r="K211" i="2"/>
  <c r="K224" i="2"/>
  <c r="I224" i="2"/>
  <c r="L55" i="2"/>
  <c r="L120" i="2"/>
  <c r="L146" i="2"/>
  <c r="L198" i="2"/>
  <c r="L224" i="2"/>
  <c r="K55" i="2"/>
  <c r="K16" i="2"/>
  <c r="K94" i="2"/>
  <c r="K172" i="2"/>
  <c r="I172" i="2"/>
  <c r="I185" i="2"/>
  <c r="I146" i="2"/>
  <c r="J198" i="2"/>
  <c r="H107" i="2"/>
  <c r="K235" i="2"/>
  <c r="I257" i="2"/>
  <c r="H257" i="2"/>
  <c r="J246" i="2"/>
  <c r="K257" i="2"/>
  <c r="L246" i="2"/>
  <c r="L266" i="2"/>
  <c r="L262" i="2"/>
  <c r="L265" i="2"/>
  <c r="L268" i="2"/>
  <c r="L264" i="2"/>
  <c r="L267" i="2"/>
  <c r="L263" i="2"/>
  <c r="J381" i="2"/>
  <c r="L381" i="2"/>
  <c r="K381" i="2"/>
  <c r="J382" i="2"/>
  <c r="L382" i="2"/>
  <c r="K382" i="2"/>
  <c r="M371" i="2"/>
  <c r="M252" i="2"/>
  <c r="M370" i="2"/>
  <c r="M256" i="2"/>
  <c r="M255" i="2"/>
  <c r="M242" i="2"/>
  <c r="M253" i="2"/>
  <c r="M241" i="2"/>
  <c r="M251" i="2"/>
  <c r="M245" i="2"/>
  <c r="M254" i="2"/>
  <c r="M243" i="2"/>
  <c r="M240" i="2"/>
  <c r="J267" i="2"/>
  <c r="K267" i="2"/>
  <c r="J263" i="2"/>
  <c r="K263" i="2"/>
  <c r="J266" i="2"/>
  <c r="K266" i="2"/>
  <c r="J262" i="2"/>
  <c r="K262" i="2"/>
  <c r="J265" i="2"/>
  <c r="K265" i="2"/>
  <c r="J268" i="2"/>
  <c r="K268" i="2"/>
  <c r="J264" i="2"/>
  <c r="K264" i="2"/>
  <c r="H266" i="2"/>
  <c r="I266" i="2"/>
  <c r="H262" i="2"/>
  <c r="I262" i="2"/>
  <c r="H265" i="2"/>
  <c r="I265" i="2"/>
  <c r="H268" i="2"/>
  <c r="I268" i="2"/>
  <c r="H264" i="2"/>
  <c r="I264" i="2"/>
  <c r="H267" i="2"/>
  <c r="I267" i="2"/>
  <c r="H263" i="2"/>
  <c r="I263" i="2"/>
  <c r="H381" i="2"/>
  <c r="I381" i="2"/>
  <c r="H382" i="2"/>
  <c r="I382" i="2"/>
  <c r="G235" i="2"/>
  <c r="G257" i="2"/>
  <c r="G246" i="2"/>
  <c r="G224" i="2"/>
  <c r="B102" i="1"/>
  <c r="L269" i="2" s="1"/>
  <c r="G268" i="2"/>
  <c r="G266" i="2"/>
  <c r="G265" i="2"/>
  <c r="D388" i="2"/>
  <c r="G382" i="2"/>
  <c r="D393" i="2"/>
  <c r="G267" i="2"/>
  <c r="D385" i="2"/>
  <c r="G264" i="2"/>
  <c r="D383" i="2"/>
  <c r="D390" i="2"/>
  <c r="F283" i="2"/>
  <c r="A284" i="2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G263" i="2"/>
  <c r="G262" i="2"/>
  <c r="D389" i="2"/>
  <c r="D384" i="2"/>
  <c r="D386" i="2"/>
  <c r="D387" i="2"/>
  <c r="G381" i="2"/>
  <c r="D392" i="2"/>
  <c r="C273" i="2"/>
  <c r="C274" i="2"/>
  <c r="C275" i="2"/>
  <c r="C276" i="2"/>
  <c r="C277" i="2"/>
  <c r="C278" i="2"/>
  <c r="C279" i="2"/>
  <c r="C280" i="2"/>
  <c r="C281" i="2"/>
  <c r="D391" i="2"/>
  <c r="A103" i="1"/>
  <c r="F387" i="2"/>
  <c r="F391" i="2"/>
  <c r="F388" i="2"/>
  <c r="F386" i="2"/>
  <c r="F390" i="2"/>
  <c r="F389" i="2"/>
  <c r="F385" i="2"/>
  <c r="F383" i="2"/>
  <c r="F384" i="2"/>
  <c r="M246" i="2" l="1"/>
  <c r="M235" i="2"/>
  <c r="M224" i="2"/>
  <c r="M257" i="2"/>
  <c r="I269" i="2"/>
  <c r="L43" i="2"/>
  <c r="L56" i="2"/>
  <c r="L147" i="2"/>
  <c r="L199" i="2"/>
  <c r="K82" i="2"/>
  <c r="K134" i="2"/>
  <c r="K30" i="2"/>
  <c r="K186" i="2"/>
  <c r="I147" i="2"/>
  <c r="I160" i="2"/>
  <c r="I173" i="2"/>
  <c r="I121" i="2"/>
  <c r="H30" i="2"/>
  <c r="I236" i="2"/>
  <c r="K258" i="2"/>
  <c r="I247" i="2"/>
  <c r="L247" i="2"/>
  <c r="I225" i="2"/>
  <c r="L30" i="2"/>
  <c r="L69" i="2"/>
  <c r="L160" i="2"/>
  <c r="L212" i="2"/>
  <c r="K225" i="2"/>
  <c r="K121" i="2"/>
  <c r="K56" i="2"/>
  <c r="K147" i="2"/>
  <c r="K199" i="2"/>
  <c r="H236" i="2"/>
  <c r="H134" i="2"/>
  <c r="I199" i="2"/>
  <c r="J212" i="2"/>
  <c r="H160" i="2"/>
  <c r="H186" i="2"/>
  <c r="J247" i="2"/>
  <c r="H258" i="2"/>
  <c r="L17" i="2"/>
  <c r="L134" i="2"/>
  <c r="L108" i="2"/>
  <c r="L173" i="2"/>
  <c r="L236" i="2"/>
  <c r="L258" i="2"/>
  <c r="J225" i="2"/>
  <c r="K43" i="2"/>
  <c r="K108" i="2"/>
  <c r="K160" i="2"/>
  <c r="K236" i="2"/>
  <c r="H121" i="2"/>
  <c r="I212" i="2"/>
  <c r="H147" i="2"/>
  <c r="I134" i="2"/>
  <c r="J236" i="2"/>
  <c r="H225" i="2"/>
  <c r="K247" i="2"/>
  <c r="I258" i="2"/>
  <c r="L95" i="2"/>
  <c r="L82" i="2"/>
  <c r="L121" i="2"/>
  <c r="L186" i="2"/>
  <c r="L225" i="2"/>
  <c r="K17" i="2"/>
  <c r="K95" i="2"/>
  <c r="K69" i="2"/>
  <c r="K173" i="2"/>
  <c r="K212" i="2"/>
  <c r="H173" i="2"/>
  <c r="I30" i="2"/>
  <c r="H199" i="2"/>
  <c r="I186" i="2"/>
  <c r="H212" i="2"/>
  <c r="J258" i="2"/>
  <c r="H247" i="2"/>
  <c r="H269" i="2"/>
  <c r="K269" i="2"/>
  <c r="J269" i="2"/>
  <c r="L277" i="2"/>
  <c r="L273" i="2"/>
  <c r="J393" i="2"/>
  <c r="L393" i="2"/>
  <c r="K393" i="2"/>
  <c r="L280" i="2"/>
  <c r="L276" i="2"/>
  <c r="J392" i="2"/>
  <c r="L392" i="2"/>
  <c r="K392" i="2"/>
  <c r="L279" i="2"/>
  <c r="L275" i="2"/>
  <c r="L278" i="2"/>
  <c r="L274" i="2"/>
  <c r="M263" i="2"/>
  <c r="M268" i="2"/>
  <c r="M382" i="2"/>
  <c r="M264" i="2"/>
  <c r="M262" i="2"/>
  <c r="M267" i="2"/>
  <c r="M265" i="2"/>
  <c r="M266" i="2"/>
  <c r="M381" i="2"/>
  <c r="J278" i="2"/>
  <c r="K278" i="2"/>
  <c r="J274" i="2"/>
  <c r="K274" i="2"/>
  <c r="J280" i="2"/>
  <c r="K280" i="2"/>
  <c r="J277" i="2"/>
  <c r="K277" i="2"/>
  <c r="J273" i="2"/>
  <c r="K273" i="2"/>
  <c r="J276" i="2"/>
  <c r="K276" i="2"/>
  <c r="J279" i="2"/>
  <c r="K279" i="2"/>
  <c r="J275" i="2"/>
  <c r="K275" i="2"/>
  <c r="H392" i="2"/>
  <c r="I392" i="2"/>
  <c r="H279" i="2"/>
  <c r="I279" i="2"/>
  <c r="H275" i="2"/>
  <c r="I275" i="2"/>
  <c r="H280" i="2"/>
  <c r="I280" i="2"/>
  <c r="H276" i="2"/>
  <c r="I276" i="2"/>
  <c r="H278" i="2"/>
  <c r="I278" i="2"/>
  <c r="H274" i="2"/>
  <c r="I274" i="2"/>
  <c r="H277" i="2"/>
  <c r="I277" i="2"/>
  <c r="H273" i="2"/>
  <c r="I273" i="2"/>
  <c r="H393" i="2"/>
  <c r="I393" i="2"/>
  <c r="G269" i="2"/>
  <c r="G258" i="2"/>
  <c r="G247" i="2"/>
  <c r="G236" i="2"/>
  <c r="G225" i="2"/>
  <c r="B103" i="1"/>
  <c r="J281" i="2" s="1"/>
  <c r="G276" i="2"/>
  <c r="D394" i="2"/>
  <c r="G275" i="2"/>
  <c r="D402" i="2"/>
  <c r="D400" i="2"/>
  <c r="D401" i="2"/>
  <c r="D396" i="2"/>
  <c r="D399" i="2"/>
  <c r="G273" i="2"/>
  <c r="G277" i="2"/>
  <c r="D398" i="2"/>
  <c r="D395" i="2"/>
  <c r="F294" i="2"/>
  <c r="A295" i="2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G393" i="2"/>
  <c r="D404" i="2"/>
  <c r="C284" i="2"/>
  <c r="C285" i="2"/>
  <c r="C286" i="2"/>
  <c r="C287" i="2"/>
  <c r="C288" i="2"/>
  <c r="C289" i="2"/>
  <c r="C290" i="2"/>
  <c r="C291" i="2"/>
  <c r="C292" i="2"/>
  <c r="G392" i="2"/>
  <c r="D403" i="2"/>
  <c r="G274" i="2"/>
  <c r="G280" i="2"/>
  <c r="G279" i="2"/>
  <c r="G278" i="2"/>
  <c r="D397" i="2"/>
  <c r="F400" i="2"/>
  <c r="A104" i="1"/>
  <c r="F396" i="2"/>
  <c r="F397" i="2"/>
  <c r="F399" i="2"/>
  <c r="F394" i="2"/>
  <c r="F401" i="2"/>
  <c r="F398" i="2"/>
  <c r="F395" i="2"/>
  <c r="F402" i="2"/>
  <c r="M269" i="2" l="1"/>
  <c r="M236" i="2"/>
  <c r="M247" i="2"/>
  <c r="M225" i="2"/>
  <c r="H281" i="2"/>
  <c r="K281" i="2"/>
  <c r="L281" i="2"/>
  <c r="L109" i="2"/>
  <c r="L18" i="2"/>
  <c r="L31" i="2"/>
  <c r="L200" i="2"/>
  <c r="L270" i="2"/>
  <c r="L259" i="2"/>
  <c r="H248" i="2"/>
  <c r="K96" i="2"/>
  <c r="K135" i="2"/>
  <c r="K70" i="2"/>
  <c r="K187" i="2"/>
  <c r="J226" i="2"/>
  <c r="H161" i="2"/>
  <c r="I226" i="2"/>
  <c r="I237" i="2"/>
  <c r="H135" i="2"/>
  <c r="H259" i="2"/>
  <c r="H270" i="2"/>
  <c r="J259" i="2"/>
  <c r="L96" i="2"/>
  <c r="L44" i="2"/>
  <c r="L161" i="2"/>
  <c r="L237" i="2"/>
  <c r="L248" i="2"/>
  <c r="K259" i="2"/>
  <c r="K122" i="2"/>
  <c r="K57" i="2"/>
  <c r="K31" i="2"/>
  <c r="K200" i="2"/>
  <c r="I161" i="2"/>
  <c r="H213" i="2"/>
  <c r="H174" i="2"/>
  <c r="H148" i="2"/>
  <c r="H200" i="2"/>
  <c r="K248" i="2"/>
  <c r="I270" i="2"/>
  <c r="L148" i="2"/>
  <c r="L122" i="2"/>
  <c r="L57" i="2"/>
  <c r="L174" i="2"/>
  <c r="L213" i="2"/>
  <c r="I248" i="2"/>
  <c r="I259" i="2"/>
  <c r="K18" i="2"/>
  <c r="K109" i="2"/>
  <c r="K161" i="2"/>
  <c r="K237" i="2"/>
  <c r="I213" i="2"/>
  <c r="K226" i="2"/>
  <c r="H237" i="2"/>
  <c r="I135" i="2"/>
  <c r="I148" i="2"/>
  <c r="J270" i="2"/>
  <c r="L83" i="2"/>
  <c r="L135" i="2"/>
  <c r="L70" i="2"/>
  <c r="L187" i="2"/>
  <c r="L226" i="2"/>
  <c r="J248" i="2"/>
  <c r="K44" i="2"/>
  <c r="K83" i="2"/>
  <c r="K148" i="2"/>
  <c r="K174" i="2"/>
  <c r="K213" i="2"/>
  <c r="H226" i="2"/>
  <c r="I174" i="2"/>
  <c r="H187" i="2"/>
  <c r="I187" i="2"/>
  <c r="I200" i="2"/>
  <c r="K270" i="2"/>
  <c r="M258" i="2"/>
  <c r="I281" i="2"/>
  <c r="J403" i="2"/>
  <c r="L403" i="2"/>
  <c r="K403" i="2"/>
  <c r="L290" i="2"/>
  <c r="L286" i="2"/>
  <c r="L292" i="2"/>
  <c r="L288" i="2"/>
  <c r="L284" i="2"/>
  <c r="L291" i="2"/>
  <c r="L287" i="2"/>
  <c r="J404" i="2"/>
  <c r="L404" i="2"/>
  <c r="K404" i="2"/>
  <c r="L289" i="2"/>
  <c r="L285" i="2"/>
  <c r="M276" i="2"/>
  <c r="M273" i="2"/>
  <c r="M280" i="2"/>
  <c r="M278" i="2"/>
  <c r="M275" i="2"/>
  <c r="M274" i="2"/>
  <c r="M393" i="2"/>
  <c r="M279" i="2"/>
  <c r="M392" i="2"/>
  <c r="M277" i="2"/>
  <c r="J290" i="2"/>
  <c r="K290" i="2"/>
  <c r="J286" i="2"/>
  <c r="K286" i="2"/>
  <c r="J289" i="2"/>
  <c r="K289" i="2"/>
  <c r="J285" i="2"/>
  <c r="K285" i="2"/>
  <c r="J292" i="2"/>
  <c r="K292" i="2"/>
  <c r="J288" i="2"/>
  <c r="K288" i="2"/>
  <c r="J284" i="2"/>
  <c r="K284" i="2"/>
  <c r="J291" i="2"/>
  <c r="K291" i="2"/>
  <c r="J287" i="2"/>
  <c r="K287" i="2"/>
  <c r="H292" i="2"/>
  <c r="I292" i="2"/>
  <c r="H288" i="2"/>
  <c r="I288" i="2"/>
  <c r="H284" i="2"/>
  <c r="I284" i="2"/>
  <c r="H291" i="2"/>
  <c r="I291" i="2"/>
  <c r="H287" i="2"/>
  <c r="I287" i="2"/>
  <c r="H404" i="2"/>
  <c r="I404" i="2"/>
  <c r="H403" i="2"/>
  <c r="I403" i="2"/>
  <c r="H290" i="2"/>
  <c r="I290" i="2"/>
  <c r="H286" i="2"/>
  <c r="I286" i="2"/>
  <c r="H289" i="2"/>
  <c r="I289" i="2"/>
  <c r="H285" i="2"/>
  <c r="I285" i="2"/>
  <c r="G281" i="2"/>
  <c r="G259" i="2"/>
  <c r="G226" i="2"/>
  <c r="G270" i="2"/>
  <c r="G237" i="2"/>
  <c r="G248" i="2"/>
  <c r="B104" i="1"/>
  <c r="D408" i="2"/>
  <c r="G404" i="2"/>
  <c r="D415" i="2"/>
  <c r="F305" i="2"/>
  <c r="A306" i="2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D407" i="2"/>
  <c r="G292" i="2"/>
  <c r="C295" i="2"/>
  <c r="C296" i="2"/>
  <c r="C297" i="2"/>
  <c r="C298" i="2"/>
  <c r="C299" i="2"/>
  <c r="C300" i="2"/>
  <c r="C301" i="2"/>
  <c r="C302" i="2"/>
  <c r="C303" i="2"/>
  <c r="D413" i="2"/>
  <c r="G403" i="2"/>
  <c r="D414" i="2"/>
  <c r="G291" i="2"/>
  <c r="G290" i="2"/>
  <c r="D406" i="2"/>
  <c r="G289" i="2"/>
  <c r="G288" i="2"/>
  <c r="D410" i="2"/>
  <c r="G287" i="2"/>
  <c r="D409" i="2"/>
  <c r="D411" i="2"/>
  <c r="D405" i="2"/>
  <c r="G286" i="2"/>
  <c r="D412" i="2"/>
  <c r="G285" i="2"/>
  <c r="G284" i="2"/>
  <c r="F412" i="2"/>
  <c r="F408" i="2"/>
  <c r="F413" i="2"/>
  <c r="F411" i="2"/>
  <c r="F410" i="2"/>
  <c r="F407" i="2"/>
  <c r="F409" i="2"/>
  <c r="F406" i="2"/>
  <c r="F405" i="2"/>
  <c r="A105" i="1"/>
  <c r="M270" i="2" l="1"/>
  <c r="M259" i="2"/>
  <c r="M226" i="2"/>
  <c r="M281" i="2"/>
  <c r="M248" i="2"/>
  <c r="G163" i="2"/>
  <c r="K46" i="2"/>
  <c r="I46" i="2"/>
  <c r="H59" i="2"/>
  <c r="I59" i="2"/>
  <c r="G46" i="2"/>
  <c r="G72" i="2"/>
  <c r="L85" i="2"/>
  <c r="I85" i="2"/>
  <c r="L98" i="2"/>
  <c r="H111" i="2"/>
  <c r="L111" i="2"/>
  <c r="J124" i="2"/>
  <c r="I33" i="2"/>
  <c r="K33" i="2"/>
  <c r="H137" i="2"/>
  <c r="K150" i="2"/>
  <c r="L150" i="2"/>
  <c r="L163" i="2"/>
  <c r="L20" i="2"/>
  <c r="K20" i="2"/>
  <c r="I20" i="2"/>
  <c r="J20" i="2"/>
  <c r="G20" i="2"/>
  <c r="H72" i="2"/>
  <c r="J98" i="2"/>
  <c r="G98" i="2"/>
  <c r="K85" i="2"/>
  <c r="I111" i="2"/>
  <c r="K111" i="2"/>
  <c r="K124" i="2"/>
  <c r="H33" i="2"/>
  <c r="G33" i="2"/>
  <c r="L137" i="2"/>
  <c r="G150" i="2"/>
  <c r="J150" i="2"/>
  <c r="H163" i="2"/>
  <c r="J46" i="2"/>
  <c r="L46" i="2"/>
  <c r="H20" i="2"/>
  <c r="H46" i="2"/>
  <c r="L72" i="2"/>
  <c r="I72" i="2"/>
  <c r="H85" i="2"/>
  <c r="J85" i="2"/>
  <c r="I98" i="2"/>
  <c r="J111" i="2"/>
  <c r="L124" i="2"/>
  <c r="J33" i="2"/>
  <c r="G124" i="2"/>
  <c r="J137" i="2"/>
  <c r="I137" i="2"/>
  <c r="H150" i="2"/>
  <c r="J163" i="2"/>
  <c r="I163" i="2"/>
  <c r="L59" i="2"/>
  <c r="J59" i="2"/>
  <c r="K59" i="2"/>
  <c r="G59" i="2"/>
  <c r="K72" i="2"/>
  <c r="J72" i="2"/>
  <c r="K98" i="2"/>
  <c r="H98" i="2"/>
  <c r="G85" i="2"/>
  <c r="G111" i="2"/>
  <c r="L33" i="2"/>
  <c r="H124" i="2"/>
  <c r="I124" i="2"/>
  <c r="K137" i="2"/>
  <c r="G137" i="2"/>
  <c r="I150" i="2"/>
  <c r="K163" i="2"/>
  <c r="J176" i="2"/>
  <c r="H176" i="2"/>
  <c r="L176" i="2"/>
  <c r="K176" i="2"/>
  <c r="G176" i="2"/>
  <c r="I176" i="2"/>
  <c r="J189" i="2"/>
  <c r="K189" i="2"/>
  <c r="L189" i="2"/>
  <c r="H189" i="2"/>
  <c r="G189" i="2"/>
  <c r="I189" i="2"/>
  <c r="H202" i="2"/>
  <c r="J202" i="2"/>
  <c r="I202" i="2"/>
  <c r="L202" i="2"/>
  <c r="K202" i="2"/>
  <c r="G202" i="2"/>
  <c r="L215" i="2"/>
  <c r="J215" i="2"/>
  <c r="H215" i="2"/>
  <c r="K215" i="2"/>
  <c r="I215" i="2"/>
  <c r="G215" i="2"/>
  <c r="L303" i="2"/>
  <c r="J414" i="2"/>
  <c r="L414" i="2"/>
  <c r="K414" i="2"/>
  <c r="L302" i="2"/>
  <c r="L298" i="2"/>
  <c r="J415" i="2"/>
  <c r="L415" i="2"/>
  <c r="K415" i="2"/>
  <c r="L300" i="2"/>
  <c r="L296" i="2"/>
  <c r="L301" i="2"/>
  <c r="L297" i="2"/>
  <c r="L299" i="2"/>
  <c r="L295" i="2"/>
  <c r="M289" i="2"/>
  <c r="M292" i="2"/>
  <c r="M286" i="2"/>
  <c r="M403" i="2"/>
  <c r="M287" i="2"/>
  <c r="M404" i="2"/>
  <c r="M284" i="2"/>
  <c r="M285" i="2"/>
  <c r="M288" i="2"/>
  <c r="M291" i="2"/>
  <c r="M290" i="2"/>
  <c r="J300" i="2"/>
  <c r="K300" i="2"/>
  <c r="J296" i="2"/>
  <c r="K296" i="2"/>
  <c r="J303" i="2"/>
  <c r="K303" i="2"/>
  <c r="J299" i="2"/>
  <c r="K299" i="2"/>
  <c r="J295" i="2"/>
  <c r="K295" i="2"/>
  <c r="J302" i="2"/>
  <c r="K302" i="2"/>
  <c r="J298" i="2"/>
  <c r="K298" i="2"/>
  <c r="J301" i="2"/>
  <c r="K301" i="2"/>
  <c r="J297" i="2"/>
  <c r="K297" i="2"/>
  <c r="H303" i="2"/>
  <c r="I303" i="2"/>
  <c r="H299" i="2"/>
  <c r="I299" i="2"/>
  <c r="H295" i="2"/>
  <c r="I295" i="2"/>
  <c r="H414" i="2"/>
  <c r="I414" i="2"/>
  <c r="H302" i="2"/>
  <c r="I302" i="2"/>
  <c r="H298" i="2"/>
  <c r="I298" i="2"/>
  <c r="H415" i="2"/>
  <c r="I415" i="2"/>
  <c r="H301" i="2"/>
  <c r="I301" i="2"/>
  <c r="H297" i="2"/>
  <c r="I297" i="2"/>
  <c r="H300" i="2"/>
  <c r="I300" i="2"/>
  <c r="H296" i="2"/>
  <c r="I296" i="2"/>
  <c r="B105" i="1"/>
  <c r="G303" i="2"/>
  <c r="G302" i="2"/>
  <c r="D423" i="2"/>
  <c r="D422" i="2"/>
  <c r="D421" i="2"/>
  <c r="G299" i="2"/>
  <c r="G298" i="2"/>
  <c r="D419" i="2"/>
  <c r="G414" i="2"/>
  <c r="D425" i="2"/>
  <c r="G297" i="2"/>
  <c r="G300" i="2"/>
  <c r="G296" i="2"/>
  <c r="G295" i="2"/>
  <c r="G415" i="2"/>
  <c r="D426" i="2"/>
  <c r="D416" i="2"/>
  <c r="D418" i="2"/>
  <c r="G301" i="2"/>
  <c r="D424" i="2"/>
  <c r="F316" i="2"/>
  <c r="A317" i="2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D417" i="2"/>
  <c r="D420" i="2"/>
  <c r="C306" i="2"/>
  <c r="C307" i="2"/>
  <c r="C308" i="2"/>
  <c r="C309" i="2"/>
  <c r="C310" i="2"/>
  <c r="C311" i="2"/>
  <c r="C312" i="2"/>
  <c r="C313" i="2"/>
  <c r="C314" i="2"/>
  <c r="F420" i="2"/>
  <c r="F421" i="2"/>
  <c r="A106" i="1"/>
  <c r="F418" i="2"/>
  <c r="F419" i="2"/>
  <c r="F422" i="2"/>
  <c r="F417" i="2"/>
  <c r="F416" i="2"/>
  <c r="F424" i="2"/>
  <c r="F423" i="2"/>
  <c r="M85" i="2" l="1"/>
  <c r="M111" i="2"/>
  <c r="M189" i="2"/>
  <c r="M59" i="2"/>
  <c r="O59" i="2" s="1"/>
  <c r="M202" i="2"/>
  <c r="M137" i="2"/>
  <c r="M215" i="2"/>
  <c r="M20" i="2"/>
  <c r="O20" i="2" s="1"/>
  <c r="M150" i="2"/>
  <c r="M98" i="2"/>
  <c r="M72" i="2"/>
  <c r="M124" i="2"/>
  <c r="M46" i="2"/>
  <c r="M176" i="2"/>
  <c r="M33" i="2"/>
  <c r="O33" i="2" s="1"/>
  <c r="M163" i="2"/>
  <c r="J425" i="2"/>
  <c r="L425" i="2"/>
  <c r="K425" i="2"/>
  <c r="L313" i="2"/>
  <c r="L309" i="2"/>
  <c r="J426" i="2"/>
  <c r="L426" i="2"/>
  <c r="K426" i="2"/>
  <c r="L312" i="2"/>
  <c r="L308" i="2"/>
  <c r="L311" i="2"/>
  <c r="L307" i="2"/>
  <c r="L314" i="2"/>
  <c r="L310" i="2"/>
  <c r="L306" i="2"/>
  <c r="M295" i="2"/>
  <c r="M303" i="2"/>
  <c r="M415" i="2"/>
  <c r="M299" i="2"/>
  <c r="M302" i="2"/>
  <c r="M300" i="2"/>
  <c r="M296" i="2"/>
  <c r="M301" i="2"/>
  <c r="M414" i="2"/>
  <c r="M297" i="2"/>
  <c r="M298" i="2"/>
  <c r="J313" i="2"/>
  <c r="K313" i="2"/>
  <c r="J309" i="2"/>
  <c r="K309" i="2"/>
  <c r="J312" i="2"/>
  <c r="K312" i="2"/>
  <c r="J311" i="2"/>
  <c r="K311" i="2"/>
  <c r="J307" i="2"/>
  <c r="K307" i="2"/>
  <c r="J308" i="2"/>
  <c r="K308" i="2"/>
  <c r="J314" i="2"/>
  <c r="K314" i="2"/>
  <c r="J310" i="2"/>
  <c r="K310" i="2"/>
  <c r="J306" i="2"/>
  <c r="K306" i="2"/>
  <c r="H314" i="2"/>
  <c r="I314" i="2"/>
  <c r="H310" i="2"/>
  <c r="I310" i="2"/>
  <c r="H306" i="2"/>
  <c r="I306" i="2"/>
  <c r="H311" i="2"/>
  <c r="I311" i="2"/>
  <c r="H307" i="2"/>
  <c r="I307" i="2"/>
  <c r="H313" i="2"/>
  <c r="I313" i="2"/>
  <c r="H309" i="2"/>
  <c r="I309" i="2"/>
  <c r="H426" i="2"/>
  <c r="I426" i="2"/>
  <c r="H425" i="2"/>
  <c r="I425" i="2"/>
  <c r="H312" i="2"/>
  <c r="I312" i="2"/>
  <c r="H308" i="2"/>
  <c r="I308" i="2"/>
  <c r="B106" i="1"/>
  <c r="D435" i="2"/>
  <c r="D427" i="2"/>
  <c r="D434" i="2"/>
  <c r="D428" i="2"/>
  <c r="D433" i="2"/>
  <c r="C317" i="2"/>
  <c r="C318" i="2"/>
  <c r="C319" i="2"/>
  <c r="C320" i="2"/>
  <c r="C321" i="2"/>
  <c r="C322" i="2"/>
  <c r="C323" i="2"/>
  <c r="C324" i="2"/>
  <c r="C325" i="2"/>
  <c r="G425" i="2"/>
  <c r="D436" i="2"/>
  <c r="D429" i="2"/>
  <c r="G314" i="2"/>
  <c r="G312" i="2"/>
  <c r="D432" i="2"/>
  <c r="F327" i="2"/>
  <c r="A328" i="2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G311" i="2"/>
  <c r="G426" i="2"/>
  <c r="D437" i="2"/>
  <c r="D430" i="2"/>
  <c r="G308" i="2"/>
  <c r="G313" i="2"/>
  <c r="G310" i="2"/>
  <c r="G309" i="2"/>
  <c r="G307" i="2"/>
  <c r="D431" i="2"/>
  <c r="G306" i="2"/>
  <c r="F433" i="2"/>
  <c r="F429" i="2"/>
  <c r="F434" i="2"/>
  <c r="F431" i="2"/>
  <c r="F430" i="2"/>
  <c r="F432" i="2"/>
  <c r="F435" i="2"/>
  <c r="F428" i="2"/>
  <c r="A107" i="1"/>
  <c r="F427" i="2"/>
  <c r="J436" i="2" l="1"/>
  <c r="L436" i="2"/>
  <c r="K436" i="2"/>
  <c r="L323" i="2"/>
  <c r="L319" i="2"/>
  <c r="L322" i="2"/>
  <c r="L318" i="2"/>
  <c r="L325" i="2"/>
  <c r="L321" i="2"/>
  <c r="L317" i="2"/>
  <c r="J437" i="2"/>
  <c r="L437" i="2"/>
  <c r="K437" i="2"/>
  <c r="L324" i="2"/>
  <c r="L320" i="2"/>
  <c r="M307" i="2"/>
  <c r="M308" i="2"/>
  <c r="M313" i="2"/>
  <c r="M309" i="2"/>
  <c r="M314" i="2"/>
  <c r="M311" i="2"/>
  <c r="M310" i="2"/>
  <c r="M306" i="2"/>
  <c r="M426" i="2"/>
  <c r="M425" i="2"/>
  <c r="M312" i="2"/>
  <c r="J323" i="2"/>
  <c r="K323" i="2"/>
  <c r="J319" i="2"/>
  <c r="K319" i="2"/>
  <c r="J322" i="2"/>
  <c r="K322" i="2"/>
  <c r="J318" i="2"/>
  <c r="K318" i="2"/>
  <c r="J325" i="2"/>
  <c r="K325" i="2"/>
  <c r="J321" i="2"/>
  <c r="K321" i="2"/>
  <c r="J317" i="2"/>
  <c r="K317" i="2"/>
  <c r="J324" i="2"/>
  <c r="K324" i="2"/>
  <c r="J320" i="2"/>
  <c r="K320" i="2"/>
  <c r="H325" i="2"/>
  <c r="I325" i="2"/>
  <c r="H321" i="2"/>
  <c r="I321" i="2"/>
  <c r="H317" i="2"/>
  <c r="I317" i="2"/>
  <c r="H437" i="2"/>
  <c r="I437" i="2"/>
  <c r="H324" i="2"/>
  <c r="I324" i="2"/>
  <c r="H320" i="2"/>
  <c r="I320" i="2"/>
  <c r="H436" i="2"/>
  <c r="I436" i="2"/>
  <c r="H323" i="2"/>
  <c r="I323" i="2"/>
  <c r="H319" i="2"/>
  <c r="I319" i="2"/>
  <c r="H322" i="2"/>
  <c r="I322" i="2"/>
  <c r="H318" i="2"/>
  <c r="I318" i="2"/>
  <c r="B107" i="1"/>
  <c r="C328" i="2"/>
  <c r="C329" i="2"/>
  <c r="C330" i="2"/>
  <c r="C331" i="2"/>
  <c r="C332" i="2"/>
  <c r="C333" i="2"/>
  <c r="C334" i="2"/>
  <c r="C335" i="2"/>
  <c r="C336" i="2"/>
  <c r="G436" i="2"/>
  <c r="D447" i="2"/>
  <c r="D439" i="2"/>
  <c r="D446" i="2"/>
  <c r="D441" i="2"/>
  <c r="G325" i="2"/>
  <c r="G324" i="2"/>
  <c r="D440" i="2"/>
  <c r="G323" i="2"/>
  <c r="D444" i="2"/>
  <c r="D442" i="2"/>
  <c r="D443" i="2"/>
  <c r="G322" i="2"/>
  <c r="D438" i="2"/>
  <c r="G321" i="2"/>
  <c r="G437" i="2"/>
  <c r="D448" i="2"/>
  <c r="G320" i="2"/>
  <c r="G319" i="2"/>
  <c r="G318" i="2"/>
  <c r="F338" i="2"/>
  <c r="A339" i="2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G317" i="2"/>
  <c r="D445" i="2"/>
  <c r="A108" i="1"/>
  <c r="F438" i="2"/>
  <c r="F440" i="2"/>
  <c r="F445" i="2"/>
  <c r="F439" i="2"/>
  <c r="F444" i="2"/>
  <c r="F443" i="2"/>
  <c r="F446" i="2"/>
  <c r="F441" i="2"/>
  <c r="F442" i="2"/>
  <c r="L335" i="2" l="1"/>
  <c r="L331" i="2"/>
  <c r="J447" i="2"/>
  <c r="L447" i="2"/>
  <c r="K447" i="2"/>
  <c r="L334" i="2"/>
  <c r="L330" i="2"/>
  <c r="J448" i="2"/>
  <c r="L448" i="2"/>
  <c r="K448" i="2"/>
  <c r="L333" i="2"/>
  <c r="L329" i="2"/>
  <c r="L336" i="2"/>
  <c r="L332" i="2"/>
  <c r="L328" i="2"/>
  <c r="M325" i="2"/>
  <c r="M320" i="2"/>
  <c r="M437" i="2"/>
  <c r="M317" i="2"/>
  <c r="M321" i="2"/>
  <c r="M319" i="2"/>
  <c r="M436" i="2"/>
  <c r="M324" i="2"/>
  <c r="M322" i="2"/>
  <c r="M323" i="2"/>
  <c r="M318" i="2"/>
  <c r="J336" i="2"/>
  <c r="K336" i="2"/>
  <c r="J332" i="2"/>
  <c r="K332" i="2"/>
  <c r="J328" i="2"/>
  <c r="K328" i="2"/>
  <c r="J335" i="2"/>
  <c r="K335" i="2"/>
  <c r="J331" i="2"/>
  <c r="K331" i="2"/>
  <c r="J334" i="2"/>
  <c r="K334" i="2"/>
  <c r="J330" i="2"/>
  <c r="K330" i="2"/>
  <c r="J333" i="2"/>
  <c r="K333" i="2"/>
  <c r="J329" i="2"/>
  <c r="K329" i="2"/>
  <c r="H336" i="2"/>
  <c r="I336" i="2"/>
  <c r="H332" i="2"/>
  <c r="I332" i="2"/>
  <c r="H328" i="2"/>
  <c r="I328" i="2"/>
  <c r="H335" i="2"/>
  <c r="I335" i="2"/>
  <c r="H331" i="2"/>
  <c r="I331" i="2"/>
  <c r="H448" i="2"/>
  <c r="I448" i="2"/>
  <c r="H333" i="2"/>
  <c r="I333" i="2"/>
  <c r="H329" i="2"/>
  <c r="I329" i="2"/>
  <c r="H447" i="2"/>
  <c r="I447" i="2"/>
  <c r="H334" i="2"/>
  <c r="I334" i="2"/>
  <c r="H330" i="2"/>
  <c r="I330" i="2"/>
  <c r="B108" i="1"/>
  <c r="D450" i="2"/>
  <c r="G334" i="2"/>
  <c r="G333" i="2"/>
  <c r="G330" i="2"/>
  <c r="G448" i="2"/>
  <c r="D459" i="2"/>
  <c r="D457" i="2"/>
  <c r="G329" i="2"/>
  <c r="D454" i="2"/>
  <c r="D455" i="2"/>
  <c r="G328" i="2"/>
  <c r="D456" i="2"/>
  <c r="G331" i="2"/>
  <c r="D452" i="2"/>
  <c r="D449" i="2"/>
  <c r="D453" i="2"/>
  <c r="D451" i="2"/>
  <c r="G447" i="2"/>
  <c r="D458" i="2"/>
  <c r="F349" i="2"/>
  <c r="A350" i="2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C339" i="2"/>
  <c r="C340" i="2"/>
  <c r="C341" i="2"/>
  <c r="C342" i="2"/>
  <c r="C343" i="2"/>
  <c r="C344" i="2"/>
  <c r="C345" i="2"/>
  <c r="C346" i="2"/>
  <c r="C347" i="2"/>
  <c r="G332" i="2"/>
  <c r="G336" i="2"/>
  <c r="G335" i="2"/>
  <c r="F454" i="2"/>
  <c r="F453" i="2"/>
  <c r="A109" i="1"/>
  <c r="F456" i="2"/>
  <c r="F455" i="2"/>
  <c r="F450" i="2"/>
  <c r="F451" i="2"/>
  <c r="F452" i="2"/>
  <c r="F449" i="2"/>
  <c r="F457" i="2"/>
  <c r="L347" i="2" l="1"/>
  <c r="L343" i="2"/>
  <c r="L339" i="2"/>
  <c r="L345" i="2"/>
  <c r="L341" i="2"/>
  <c r="L344" i="2"/>
  <c r="L340" i="2"/>
  <c r="J458" i="2"/>
  <c r="L458" i="2"/>
  <c r="K458" i="2"/>
  <c r="J459" i="2"/>
  <c r="L459" i="2"/>
  <c r="K459" i="2"/>
  <c r="L346" i="2"/>
  <c r="L342" i="2"/>
  <c r="M336" i="2"/>
  <c r="M447" i="2"/>
  <c r="M329" i="2"/>
  <c r="M332" i="2"/>
  <c r="M334" i="2"/>
  <c r="M335" i="2"/>
  <c r="M331" i="2"/>
  <c r="M448" i="2"/>
  <c r="M328" i="2"/>
  <c r="M330" i="2"/>
  <c r="M333" i="2"/>
  <c r="J343" i="2"/>
  <c r="K343" i="2"/>
  <c r="J339" i="2"/>
  <c r="K339" i="2"/>
  <c r="J346" i="2"/>
  <c r="K346" i="2"/>
  <c r="J342" i="2"/>
  <c r="K342" i="2"/>
  <c r="J345" i="2"/>
  <c r="K345" i="2"/>
  <c r="J341" i="2"/>
  <c r="K341" i="2"/>
  <c r="J344" i="2"/>
  <c r="K344" i="2"/>
  <c r="J340" i="2"/>
  <c r="K340" i="2"/>
  <c r="J347" i="2"/>
  <c r="K347" i="2"/>
  <c r="H344" i="2"/>
  <c r="I344" i="2"/>
  <c r="H340" i="2"/>
  <c r="I340" i="2"/>
  <c r="H458" i="2"/>
  <c r="I458" i="2"/>
  <c r="H347" i="2"/>
  <c r="I347" i="2"/>
  <c r="H343" i="2"/>
  <c r="I343" i="2"/>
  <c r="H339" i="2"/>
  <c r="I339" i="2"/>
  <c r="H459" i="2"/>
  <c r="I459" i="2"/>
  <c r="H346" i="2"/>
  <c r="I346" i="2"/>
  <c r="H342" i="2"/>
  <c r="I342" i="2"/>
  <c r="H345" i="2"/>
  <c r="I345" i="2"/>
  <c r="H341" i="2"/>
  <c r="I341" i="2"/>
  <c r="B109" i="1"/>
  <c r="G347" i="2"/>
  <c r="D461" i="2"/>
  <c r="D463" i="2"/>
  <c r="G345" i="2"/>
  <c r="G346" i="2"/>
  <c r="G344" i="2"/>
  <c r="D466" i="2"/>
  <c r="D468" i="2"/>
  <c r="G458" i="2"/>
  <c r="D469" i="2"/>
  <c r="G343" i="2"/>
  <c r="G342" i="2"/>
  <c r="D462" i="2"/>
  <c r="G341" i="2"/>
  <c r="D460" i="2"/>
  <c r="D467" i="2"/>
  <c r="D465" i="2"/>
  <c r="G459" i="2"/>
  <c r="D470" i="2"/>
  <c r="D464" i="2"/>
  <c r="G340" i="2"/>
  <c r="G339" i="2"/>
  <c r="F360" i="2"/>
  <c r="A361" i="2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C350" i="2"/>
  <c r="C351" i="2"/>
  <c r="C352" i="2"/>
  <c r="C353" i="2"/>
  <c r="C354" i="2"/>
  <c r="C355" i="2"/>
  <c r="C356" i="2"/>
  <c r="C357" i="2"/>
  <c r="C358" i="2"/>
  <c r="F464" i="2"/>
  <c r="F461" i="2"/>
  <c r="F465" i="2"/>
  <c r="A110" i="1"/>
  <c r="F468" i="2"/>
  <c r="F467" i="2"/>
  <c r="F460" i="2"/>
  <c r="F466" i="2"/>
  <c r="F463" i="2"/>
  <c r="F462" i="2"/>
  <c r="L357" i="2" l="1"/>
  <c r="L353" i="2"/>
  <c r="L356" i="2"/>
  <c r="L352" i="2"/>
  <c r="J470" i="2"/>
  <c r="L470" i="2"/>
  <c r="K470" i="2"/>
  <c r="L358" i="2"/>
  <c r="L354" i="2"/>
  <c r="L350" i="2"/>
  <c r="L355" i="2"/>
  <c r="L351" i="2"/>
  <c r="J469" i="2"/>
  <c r="L469" i="2"/>
  <c r="K469" i="2"/>
  <c r="M339" i="2"/>
  <c r="M340" i="2"/>
  <c r="M346" i="2"/>
  <c r="M347" i="2"/>
  <c r="M459" i="2"/>
  <c r="M341" i="2"/>
  <c r="M344" i="2"/>
  <c r="M458" i="2"/>
  <c r="M342" i="2"/>
  <c r="M345" i="2"/>
  <c r="M343" i="2"/>
  <c r="J358" i="2"/>
  <c r="K358" i="2"/>
  <c r="J354" i="2"/>
  <c r="K354" i="2"/>
  <c r="J350" i="2"/>
  <c r="K350" i="2"/>
  <c r="J357" i="2"/>
  <c r="K357" i="2"/>
  <c r="J353" i="2"/>
  <c r="K353" i="2"/>
  <c r="J355" i="2"/>
  <c r="K355" i="2"/>
  <c r="J351" i="2"/>
  <c r="K351" i="2"/>
  <c r="J356" i="2"/>
  <c r="K356" i="2"/>
  <c r="J352" i="2"/>
  <c r="K352" i="2"/>
  <c r="H358" i="2"/>
  <c r="I358" i="2"/>
  <c r="H354" i="2"/>
  <c r="I354" i="2"/>
  <c r="H350" i="2"/>
  <c r="I350" i="2"/>
  <c r="H357" i="2"/>
  <c r="I357" i="2"/>
  <c r="H353" i="2"/>
  <c r="I353" i="2"/>
  <c r="H355" i="2"/>
  <c r="I355" i="2"/>
  <c r="H351" i="2"/>
  <c r="I351" i="2"/>
  <c r="H469" i="2"/>
  <c r="I469" i="2"/>
  <c r="H356" i="2"/>
  <c r="I356" i="2"/>
  <c r="H352" i="2"/>
  <c r="I352" i="2"/>
  <c r="H470" i="2"/>
  <c r="I470" i="2"/>
  <c r="B110" i="1"/>
  <c r="D478" i="2"/>
  <c r="D473" i="2"/>
  <c r="G358" i="2"/>
  <c r="D477" i="2"/>
  <c r="G357" i="2"/>
  <c r="D474" i="2"/>
  <c r="C361" i="2"/>
  <c r="C362" i="2"/>
  <c r="C363" i="2"/>
  <c r="C364" i="2"/>
  <c r="C365" i="2"/>
  <c r="C366" i="2"/>
  <c r="C367" i="2"/>
  <c r="C368" i="2"/>
  <c r="C369" i="2"/>
  <c r="D476" i="2"/>
  <c r="G356" i="2"/>
  <c r="G470" i="2"/>
  <c r="D481" i="2"/>
  <c r="D472" i="2"/>
  <c r="G355" i="2"/>
  <c r="G354" i="2"/>
  <c r="G353" i="2"/>
  <c r="D471" i="2"/>
  <c r="D479" i="2"/>
  <c r="G352" i="2"/>
  <c r="F371" i="2"/>
  <c r="A372" i="2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G469" i="2"/>
  <c r="D480" i="2"/>
  <c r="G351" i="2"/>
  <c r="G350" i="2"/>
  <c r="D475" i="2"/>
  <c r="G75" i="2"/>
  <c r="G62" i="2"/>
  <c r="G179" i="2"/>
  <c r="M179" i="2" s="1"/>
  <c r="G140" i="2"/>
  <c r="M140" i="2" s="1"/>
  <c r="G88" i="2"/>
  <c r="G23" i="2"/>
  <c r="G153" i="2"/>
  <c r="M153" i="2" s="1"/>
  <c r="G205" i="2"/>
  <c r="M205" i="2" s="1"/>
  <c r="G166" i="2"/>
  <c r="M166" i="2" s="1"/>
  <c r="G114" i="2"/>
  <c r="G36" i="2"/>
  <c r="G101" i="2"/>
  <c r="G127" i="2"/>
  <c r="G49" i="2"/>
  <c r="G192" i="2"/>
  <c r="M192" i="2" s="1"/>
  <c r="F471" i="2"/>
  <c r="F472" i="2"/>
  <c r="F474" i="2"/>
  <c r="F473" i="2"/>
  <c r="F478" i="2"/>
  <c r="A111" i="1"/>
  <c r="F479" i="2"/>
  <c r="F477" i="2"/>
  <c r="F475" i="2"/>
  <c r="F476" i="2"/>
  <c r="L366" i="2" l="1"/>
  <c r="L362" i="2"/>
  <c r="L367" i="2"/>
  <c r="L363" i="2"/>
  <c r="J481" i="2"/>
  <c r="L481" i="2"/>
  <c r="K481" i="2"/>
  <c r="L369" i="2"/>
  <c r="L365" i="2"/>
  <c r="L361" i="2"/>
  <c r="J480" i="2"/>
  <c r="L480" i="2"/>
  <c r="K480" i="2"/>
  <c r="L368" i="2"/>
  <c r="L364" i="2"/>
  <c r="M351" i="2"/>
  <c r="M358" i="2"/>
  <c r="M354" i="2"/>
  <c r="M469" i="2"/>
  <c r="M353" i="2"/>
  <c r="M355" i="2"/>
  <c r="M356" i="2"/>
  <c r="M350" i="2"/>
  <c r="M470" i="2"/>
  <c r="M352" i="2"/>
  <c r="M357" i="2"/>
  <c r="J369" i="2"/>
  <c r="K369" i="2"/>
  <c r="J365" i="2"/>
  <c r="K365" i="2"/>
  <c r="J361" i="2"/>
  <c r="K361" i="2"/>
  <c r="J368" i="2"/>
  <c r="K368" i="2"/>
  <c r="J364" i="2"/>
  <c r="K364" i="2"/>
  <c r="J367" i="2"/>
  <c r="K367" i="2"/>
  <c r="J363" i="2"/>
  <c r="K363" i="2"/>
  <c r="J366" i="2"/>
  <c r="K366" i="2"/>
  <c r="J362" i="2"/>
  <c r="K362" i="2"/>
  <c r="H480" i="2"/>
  <c r="I480" i="2"/>
  <c r="H368" i="2"/>
  <c r="I368" i="2"/>
  <c r="H364" i="2"/>
  <c r="I364" i="2"/>
  <c r="H367" i="2"/>
  <c r="I367" i="2"/>
  <c r="H363" i="2"/>
  <c r="I363" i="2"/>
  <c r="H366" i="2"/>
  <c r="I366" i="2"/>
  <c r="H362" i="2"/>
  <c r="I362" i="2"/>
  <c r="H481" i="2"/>
  <c r="I481" i="2"/>
  <c r="H369" i="2"/>
  <c r="I369" i="2"/>
  <c r="H365" i="2"/>
  <c r="I365" i="2"/>
  <c r="H361" i="2"/>
  <c r="I361" i="2"/>
  <c r="B111" i="1"/>
  <c r="D486" i="2"/>
  <c r="G367" i="2"/>
  <c r="D485" i="2"/>
  <c r="G366" i="2"/>
  <c r="C372" i="2"/>
  <c r="C373" i="2"/>
  <c r="C374" i="2"/>
  <c r="C375" i="2"/>
  <c r="C376" i="2"/>
  <c r="C377" i="2"/>
  <c r="C378" i="2"/>
  <c r="C379" i="2"/>
  <c r="C380" i="2"/>
  <c r="G363" i="2"/>
  <c r="G362" i="2"/>
  <c r="D488" i="2"/>
  <c r="D489" i="2"/>
  <c r="G481" i="2"/>
  <c r="D492" i="2"/>
  <c r="G361" i="2"/>
  <c r="F382" i="2"/>
  <c r="A383" i="2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D482" i="2"/>
  <c r="D490" i="2"/>
  <c r="G364" i="2"/>
  <c r="D484" i="2"/>
  <c r="D483" i="2"/>
  <c r="D487" i="2"/>
  <c r="G369" i="2"/>
  <c r="G365" i="2"/>
  <c r="G480" i="2"/>
  <c r="D491" i="2"/>
  <c r="G368" i="2"/>
  <c r="G89" i="2"/>
  <c r="G50" i="2"/>
  <c r="G24" i="2"/>
  <c r="G193" i="2"/>
  <c r="M193" i="2" s="1"/>
  <c r="G102" i="2"/>
  <c r="G141" i="2"/>
  <c r="M141" i="2" s="1"/>
  <c r="G115" i="2"/>
  <c r="G180" i="2"/>
  <c r="M180" i="2" s="1"/>
  <c r="G206" i="2"/>
  <c r="M206" i="2" s="1"/>
  <c r="G76" i="2"/>
  <c r="G154" i="2"/>
  <c r="M154" i="2" s="1"/>
  <c r="G167" i="2"/>
  <c r="M167" i="2" s="1"/>
  <c r="G63" i="2"/>
  <c r="G11" i="2"/>
  <c r="G37" i="2"/>
  <c r="G128" i="2"/>
  <c r="F487" i="2"/>
  <c r="F488" i="2"/>
  <c r="F482" i="2"/>
  <c r="F490" i="2"/>
  <c r="F485" i="2"/>
  <c r="F484" i="2"/>
  <c r="A112" i="1"/>
  <c r="F489" i="2"/>
  <c r="F486" i="2"/>
  <c r="F483" i="2"/>
  <c r="J491" i="2" l="1"/>
  <c r="L491" i="2"/>
  <c r="K491" i="2"/>
  <c r="L379" i="2"/>
  <c r="L375" i="2"/>
  <c r="J492" i="2"/>
  <c r="L492" i="2"/>
  <c r="K492" i="2"/>
  <c r="L378" i="2"/>
  <c r="L374" i="2"/>
  <c r="L377" i="2"/>
  <c r="L373" i="2"/>
  <c r="L380" i="2"/>
  <c r="L376" i="2"/>
  <c r="L372" i="2"/>
  <c r="M480" i="2"/>
  <c r="M361" i="2"/>
  <c r="M363" i="2"/>
  <c r="M368" i="2"/>
  <c r="M369" i="2"/>
  <c r="M364" i="2"/>
  <c r="M366" i="2"/>
  <c r="M362" i="2"/>
  <c r="M365" i="2"/>
  <c r="M481" i="2"/>
  <c r="M367" i="2"/>
  <c r="J378" i="2"/>
  <c r="K378" i="2"/>
  <c r="J374" i="2"/>
  <c r="K374" i="2"/>
  <c r="J377" i="2"/>
  <c r="K377" i="2"/>
  <c r="J373" i="2"/>
  <c r="K373" i="2"/>
  <c r="J380" i="2"/>
  <c r="K380" i="2"/>
  <c r="J376" i="2"/>
  <c r="K376" i="2"/>
  <c r="J372" i="2"/>
  <c r="K372" i="2"/>
  <c r="J379" i="2"/>
  <c r="K379" i="2"/>
  <c r="J375" i="2"/>
  <c r="K375" i="2"/>
  <c r="H377" i="2"/>
  <c r="I377" i="2"/>
  <c r="H373" i="2"/>
  <c r="I373" i="2"/>
  <c r="H380" i="2"/>
  <c r="I380" i="2"/>
  <c r="H376" i="2"/>
  <c r="I376" i="2"/>
  <c r="H372" i="2"/>
  <c r="I372" i="2"/>
  <c r="H491" i="2"/>
  <c r="I491" i="2"/>
  <c r="H379" i="2"/>
  <c r="I379" i="2"/>
  <c r="H375" i="2"/>
  <c r="I375" i="2"/>
  <c r="H492" i="2"/>
  <c r="I492" i="2"/>
  <c r="H378" i="2"/>
  <c r="I378" i="2"/>
  <c r="H374" i="2"/>
  <c r="I374" i="2"/>
  <c r="B112" i="1"/>
  <c r="D495" i="2"/>
  <c r="D493" i="2"/>
  <c r="D496" i="2"/>
  <c r="C383" i="2"/>
  <c r="C384" i="2"/>
  <c r="C385" i="2"/>
  <c r="C386" i="2"/>
  <c r="C387" i="2"/>
  <c r="C388" i="2"/>
  <c r="C389" i="2"/>
  <c r="C390" i="2"/>
  <c r="C391" i="2"/>
  <c r="G380" i="2"/>
  <c r="D494" i="2"/>
  <c r="D501" i="2"/>
  <c r="G379" i="2"/>
  <c r="D497" i="2"/>
  <c r="G378" i="2"/>
  <c r="F393" i="2"/>
  <c r="A394" i="2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G492" i="2"/>
  <c r="D503" i="2"/>
  <c r="G377" i="2"/>
  <c r="G376" i="2"/>
  <c r="D500" i="2"/>
  <c r="G375" i="2"/>
  <c r="G491" i="2"/>
  <c r="D502" i="2"/>
  <c r="D498" i="2"/>
  <c r="G374" i="2"/>
  <c r="G373" i="2"/>
  <c r="G372" i="2"/>
  <c r="D499" i="2"/>
  <c r="G181" i="2"/>
  <c r="M181" i="2" s="1"/>
  <c r="G116" i="2"/>
  <c r="G77" i="2"/>
  <c r="G64" i="2"/>
  <c r="G168" i="2"/>
  <c r="M168" i="2" s="1"/>
  <c r="G25" i="2"/>
  <c r="G38" i="2"/>
  <c r="G129" i="2"/>
  <c r="G155" i="2"/>
  <c r="M155" i="2" s="1"/>
  <c r="G142" i="2"/>
  <c r="G12" i="2"/>
  <c r="G51" i="2"/>
  <c r="G194" i="2"/>
  <c r="M194" i="2" s="1"/>
  <c r="G90" i="2"/>
  <c r="G207" i="2"/>
  <c r="M207" i="2" s="1"/>
  <c r="G103" i="2"/>
  <c r="F494" i="2"/>
  <c r="F497" i="2"/>
  <c r="F496" i="2"/>
  <c r="F500" i="2"/>
  <c r="F493" i="2"/>
  <c r="A113" i="1"/>
  <c r="F501" i="2"/>
  <c r="F498" i="2"/>
  <c r="F495" i="2"/>
  <c r="F499" i="2"/>
  <c r="J502" i="2" l="1"/>
  <c r="L502" i="2"/>
  <c r="K502" i="2"/>
  <c r="L391" i="2"/>
  <c r="L387" i="2"/>
  <c r="L383" i="2"/>
  <c r="L390" i="2"/>
  <c r="L386" i="2"/>
  <c r="J503" i="2"/>
  <c r="L503" i="2"/>
  <c r="K503" i="2"/>
  <c r="L389" i="2"/>
  <c r="L385" i="2"/>
  <c r="L388" i="2"/>
  <c r="L384" i="2"/>
  <c r="M373" i="2"/>
  <c r="M491" i="2"/>
  <c r="M375" i="2"/>
  <c r="M378" i="2"/>
  <c r="M376" i="2"/>
  <c r="M377" i="2"/>
  <c r="M374" i="2"/>
  <c r="M492" i="2"/>
  <c r="M380" i="2"/>
  <c r="M372" i="2"/>
  <c r="M379" i="2"/>
  <c r="J389" i="2"/>
  <c r="K389" i="2"/>
  <c r="J385" i="2"/>
  <c r="K385" i="2"/>
  <c r="J388" i="2"/>
  <c r="K388" i="2"/>
  <c r="J384" i="2"/>
  <c r="K384" i="2"/>
  <c r="J391" i="2"/>
  <c r="K391" i="2"/>
  <c r="J387" i="2"/>
  <c r="K387" i="2"/>
  <c r="J383" i="2"/>
  <c r="K383" i="2"/>
  <c r="J390" i="2"/>
  <c r="K390" i="2"/>
  <c r="J386" i="2"/>
  <c r="K386" i="2"/>
  <c r="H388" i="2"/>
  <c r="I388" i="2"/>
  <c r="H384" i="2"/>
  <c r="I384" i="2"/>
  <c r="H503" i="2"/>
  <c r="I503" i="2"/>
  <c r="H389" i="2"/>
  <c r="I389" i="2"/>
  <c r="H385" i="2"/>
  <c r="I385" i="2"/>
  <c r="H502" i="2"/>
  <c r="I502" i="2"/>
  <c r="H391" i="2"/>
  <c r="I391" i="2"/>
  <c r="H387" i="2"/>
  <c r="I387" i="2"/>
  <c r="H383" i="2"/>
  <c r="I383" i="2"/>
  <c r="H390" i="2"/>
  <c r="I390" i="2"/>
  <c r="H386" i="2"/>
  <c r="I386" i="2"/>
  <c r="B113" i="1"/>
  <c r="G388" i="2"/>
  <c r="D508" i="2"/>
  <c r="D505" i="2"/>
  <c r="G387" i="2"/>
  <c r="G502" i="2"/>
  <c r="D513" i="2"/>
  <c r="G384" i="2"/>
  <c r="G383" i="2"/>
  <c r="D506" i="2"/>
  <c r="D512" i="2"/>
  <c r="G386" i="2"/>
  <c r="G385" i="2"/>
  <c r="D509" i="2"/>
  <c r="G503" i="2"/>
  <c r="D514" i="2"/>
  <c r="D511" i="2"/>
  <c r="D504" i="2"/>
  <c r="F404" i="2"/>
  <c r="A405" i="2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C394" i="2"/>
  <c r="C395" i="2"/>
  <c r="C396" i="2"/>
  <c r="C397" i="2"/>
  <c r="C398" i="2"/>
  <c r="C399" i="2"/>
  <c r="C400" i="2"/>
  <c r="C401" i="2"/>
  <c r="C402" i="2"/>
  <c r="G391" i="2"/>
  <c r="G390" i="2"/>
  <c r="D510" i="2"/>
  <c r="G389" i="2"/>
  <c r="D507" i="2"/>
  <c r="N116" i="2"/>
  <c r="N103" i="2"/>
  <c r="G91" i="2"/>
  <c r="G52" i="2"/>
  <c r="G13" i="2"/>
  <c r="G169" i="2"/>
  <c r="M169" i="2" s="1"/>
  <c r="G78" i="2"/>
  <c r="G195" i="2"/>
  <c r="M195" i="2" s="1"/>
  <c r="G208" i="2"/>
  <c r="M208" i="2" s="1"/>
  <c r="G65" i="2"/>
  <c r="G39" i="2"/>
  <c r="G156" i="2"/>
  <c r="M156" i="2" s="1"/>
  <c r="G104" i="2"/>
  <c r="G130" i="2"/>
  <c r="G143" i="2"/>
  <c r="G117" i="2"/>
  <c r="G26" i="2"/>
  <c r="G182" i="2"/>
  <c r="M182" i="2" s="1"/>
  <c r="F509" i="2"/>
  <c r="F504" i="2"/>
  <c r="F512" i="2"/>
  <c r="F506" i="2"/>
  <c r="F507" i="2"/>
  <c r="A114" i="1"/>
  <c r="F508" i="2"/>
  <c r="F505" i="2"/>
  <c r="F511" i="2"/>
  <c r="F510" i="2"/>
  <c r="M389" i="2" l="1"/>
  <c r="L402" i="2"/>
  <c r="L398" i="2"/>
  <c r="L394" i="2"/>
  <c r="L401" i="2"/>
  <c r="L397" i="2"/>
  <c r="J514" i="2"/>
  <c r="L514" i="2"/>
  <c r="K514" i="2"/>
  <c r="L400" i="2"/>
  <c r="L396" i="2"/>
  <c r="J513" i="2"/>
  <c r="L513" i="2"/>
  <c r="K513" i="2"/>
  <c r="L399" i="2"/>
  <c r="L395" i="2"/>
  <c r="M502" i="2"/>
  <c r="M384" i="2"/>
  <c r="M390" i="2"/>
  <c r="M503" i="2"/>
  <c r="M391" i="2"/>
  <c r="M388" i="2"/>
  <c r="M385" i="2"/>
  <c r="M383" i="2"/>
  <c r="M387" i="2"/>
  <c r="M386" i="2"/>
  <c r="J401" i="2"/>
  <c r="K401" i="2"/>
  <c r="J397" i="2"/>
  <c r="K397" i="2"/>
  <c r="J400" i="2"/>
  <c r="K400" i="2"/>
  <c r="J396" i="2"/>
  <c r="K396" i="2"/>
  <c r="J399" i="2"/>
  <c r="K399" i="2"/>
  <c r="J395" i="2"/>
  <c r="K395" i="2"/>
  <c r="J402" i="2"/>
  <c r="K402" i="2"/>
  <c r="J398" i="2"/>
  <c r="K398" i="2"/>
  <c r="J394" i="2"/>
  <c r="K394" i="2"/>
  <c r="H400" i="2"/>
  <c r="I400" i="2"/>
  <c r="H396" i="2"/>
  <c r="I396" i="2"/>
  <c r="H513" i="2"/>
  <c r="I513" i="2"/>
  <c r="H399" i="2"/>
  <c r="I399" i="2"/>
  <c r="H395" i="2"/>
  <c r="I395" i="2"/>
  <c r="H402" i="2"/>
  <c r="I402" i="2"/>
  <c r="H398" i="2"/>
  <c r="I398" i="2"/>
  <c r="H394" i="2"/>
  <c r="I394" i="2"/>
  <c r="H401" i="2"/>
  <c r="I401" i="2"/>
  <c r="H397" i="2"/>
  <c r="I397" i="2"/>
  <c r="H514" i="2"/>
  <c r="I514" i="2"/>
  <c r="B114" i="1"/>
  <c r="D516" i="2"/>
  <c r="G396" i="2"/>
  <c r="D520" i="2"/>
  <c r="F415" i="2"/>
  <c r="A416" i="2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C405" i="2"/>
  <c r="C406" i="2"/>
  <c r="C407" i="2"/>
  <c r="C408" i="2"/>
  <c r="C409" i="2"/>
  <c r="C410" i="2"/>
  <c r="C411" i="2"/>
  <c r="C412" i="2"/>
  <c r="C413" i="2"/>
  <c r="G514" i="2"/>
  <c r="D525" i="2"/>
  <c r="D521" i="2"/>
  <c r="D518" i="2"/>
  <c r="G395" i="2"/>
  <c r="G397" i="2"/>
  <c r="G394" i="2"/>
  <c r="D522" i="2"/>
  <c r="G513" i="2"/>
  <c r="D524" i="2"/>
  <c r="D523" i="2"/>
  <c r="G402" i="2"/>
  <c r="D517" i="2"/>
  <c r="D519" i="2"/>
  <c r="G401" i="2"/>
  <c r="G400" i="2"/>
  <c r="G399" i="2"/>
  <c r="G398" i="2"/>
  <c r="D515" i="2"/>
  <c r="A115" i="1"/>
  <c r="F518" i="2"/>
  <c r="F519" i="2"/>
  <c r="F517" i="2"/>
  <c r="F516" i="2"/>
  <c r="F523" i="2"/>
  <c r="F522" i="2"/>
  <c r="F520" i="2"/>
  <c r="F521" i="2"/>
  <c r="F515" i="2"/>
  <c r="L412" i="2" l="1"/>
  <c r="L408" i="2"/>
  <c r="J524" i="2"/>
  <c r="L524" i="2"/>
  <c r="K524" i="2"/>
  <c r="J525" i="2"/>
  <c r="L525" i="2"/>
  <c r="K525" i="2"/>
  <c r="L411" i="2"/>
  <c r="L407" i="2"/>
  <c r="L410" i="2"/>
  <c r="L406" i="2"/>
  <c r="L413" i="2"/>
  <c r="L409" i="2"/>
  <c r="L405" i="2"/>
  <c r="M513" i="2"/>
  <c r="M395" i="2"/>
  <c r="M394" i="2"/>
  <c r="M514" i="2"/>
  <c r="M399" i="2"/>
  <c r="M400" i="2"/>
  <c r="M402" i="2"/>
  <c r="M396" i="2"/>
  <c r="M401" i="2"/>
  <c r="M398" i="2"/>
  <c r="M397" i="2"/>
  <c r="J413" i="2"/>
  <c r="K413" i="2"/>
  <c r="J409" i="2"/>
  <c r="K409" i="2"/>
  <c r="J405" i="2"/>
  <c r="K405" i="2"/>
  <c r="J412" i="2"/>
  <c r="K412" i="2"/>
  <c r="J408" i="2"/>
  <c r="K408" i="2"/>
  <c r="J411" i="2"/>
  <c r="K411" i="2"/>
  <c r="J407" i="2"/>
  <c r="K407" i="2"/>
  <c r="J410" i="2"/>
  <c r="K410" i="2"/>
  <c r="J406" i="2"/>
  <c r="K406" i="2"/>
  <c r="H524" i="2"/>
  <c r="I524" i="2"/>
  <c r="H413" i="2"/>
  <c r="I413" i="2"/>
  <c r="H409" i="2"/>
  <c r="I409" i="2"/>
  <c r="H405" i="2"/>
  <c r="I405" i="2"/>
  <c r="H412" i="2"/>
  <c r="I412" i="2"/>
  <c r="H408" i="2"/>
  <c r="I408" i="2"/>
  <c r="H525" i="2"/>
  <c r="I525" i="2"/>
  <c r="H411" i="2"/>
  <c r="I411" i="2"/>
  <c r="H407" i="2"/>
  <c r="I407" i="2"/>
  <c r="H410" i="2"/>
  <c r="I410" i="2"/>
  <c r="H406" i="2"/>
  <c r="I406" i="2"/>
  <c r="B115" i="1"/>
  <c r="G409" i="2"/>
  <c r="D531" i="2"/>
  <c r="G408" i="2"/>
  <c r="G405" i="2"/>
  <c r="F426" i="2"/>
  <c r="A427" i="2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D527" i="2"/>
  <c r="G406" i="2"/>
  <c r="C416" i="2"/>
  <c r="C417" i="2"/>
  <c r="C418" i="2"/>
  <c r="C419" i="2"/>
  <c r="C420" i="2"/>
  <c r="C421" i="2"/>
  <c r="C422" i="2"/>
  <c r="C423" i="2"/>
  <c r="C424" i="2"/>
  <c r="G525" i="2"/>
  <c r="D536" i="2"/>
  <c r="D533" i="2"/>
  <c r="D526" i="2"/>
  <c r="G407" i="2"/>
  <c r="G413" i="2"/>
  <c r="G412" i="2"/>
  <c r="D530" i="2"/>
  <c r="D529" i="2"/>
  <c r="D528" i="2"/>
  <c r="G524" i="2"/>
  <c r="D535" i="2"/>
  <c r="D532" i="2"/>
  <c r="G411" i="2"/>
  <c r="D534" i="2"/>
  <c r="G410" i="2"/>
  <c r="G118" i="2"/>
  <c r="G196" i="2"/>
  <c r="M196" i="2" s="1"/>
  <c r="G40" i="2"/>
  <c r="G66" i="2"/>
  <c r="G170" i="2"/>
  <c r="G27" i="2"/>
  <c r="G157" i="2"/>
  <c r="G92" i="2"/>
  <c r="G79" i="2"/>
  <c r="G209" i="2"/>
  <c r="M209" i="2" s="1"/>
  <c r="G14" i="2"/>
  <c r="G144" i="2"/>
  <c r="G105" i="2"/>
  <c r="G53" i="2"/>
  <c r="G183" i="2"/>
  <c r="M183" i="2" s="1"/>
  <c r="G131" i="2"/>
  <c r="A116" i="1"/>
  <c r="F530" i="2"/>
  <c r="F531" i="2"/>
  <c r="F527" i="2"/>
  <c r="F528" i="2"/>
  <c r="F533" i="2"/>
  <c r="F526" i="2"/>
  <c r="F534" i="2"/>
  <c r="F532" i="2"/>
  <c r="F529" i="2"/>
  <c r="L423" i="2" l="1"/>
  <c r="L419" i="2"/>
  <c r="J536" i="2"/>
  <c r="L536" i="2"/>
  <c r="K536" i="2"/>
  <c r="L422" i="2"/>
  <c r="L418" i="2"/>
  <c r="L421" i="2"/>
  <c r="L417" i="2"/>
  <c r="J535" i="2"/>
  <c r="L535" i="2"/>
  <c r="K535" i="2"/>
  <c r="L424" i="2"/>
  <c r="L420" i="2"/>
  <c r="L416" i="2"/>
  <c r="M405" i="2"/>
  <c r="M525" i="2"/>
  <c r="M409" i="2"/>
  <c r="M524" i="2"/>
  <c r="M412" i="2"/>
  <c r="M411" i="2"/>
  <c r="M413" i="2"/>
  <c r="M407" i="2"/>
  <c r="M410" i="2"/>
  <c r="M408" i="2"/>
  <c r="M406" i="2"/>
  <c r="J421" i="2"/>
  <c r="K421" i="2"/>
  <c r="J417" i="2"/>
  <c r="K417" i="2"/>
  <c r="J424" i="2"/>
  <c r="K424" i="2"/>
  <c r="J420" i="2"/>
  <c r="K420" i="2"/>
  <c r="J416" i="2"/>
  <c r="K416" i="2"/>
  <c r="J423" i="2"/>
  <c r="K423" i="2"/>
  <c r="J419" i="2"/>
  <c r="K419" i="2"/>
  <c r="J422" i="2"/>
  <c r="K422" i="2"/>
  <c r="J418" i="2"/>
  <c r="K418" i="2"/>
  <c r="H421" i="2"/>
  <c r="I421" i="2"/>
  <c r="H417" i="2"/>
  <c r="I417" i="2"/>
  <c r="H535" i="2"/>
  <c r="I535" i="2"/>
  <c r="H424" i="2"/>
  <c r="I424" i="2"/>
  <c r="H420" i="2"/>
  <c r="I420" i="2"/>
  <c r="H416" i="2"/>
  <c r="I416" i="2"/>
  <c r="H423" i="2"/>
  <c r="I423" i="2"/>
  <c r="H419" i="2"/>
  <c r="I419" i="2"/>
  <c r="H536" i="2"/>
  <c r="I536" i="2"/>
  <c r="H422" i="2"/>
  <c r="I422" i="2"/>
  <c r="H418" i="2"/>
  <c r="I418" i="2"/>
  <c r="B116" i="1"/>
  <c r="D540" i="2"/>
  <c r="G421" i="2"/>
  <c r="G420" i="2"/>
  <c r="G418" i="2"/>
  <c r="D537" i="2"/>
  <c r="G417" i="2"/>
  <c r="D539" i="2"/>
  <c r="G416" i="2"/>
  <c r="D544" i="2"/>
  <c r="G422" i="2"/>
  <c r="G419" i="2"/>
  <c r="D545" i="2"/>
  <c r="G535" i="2"/>
  <c r="D546" i="2"/>
  <c r="D538" i="2"/>
  <c r="G536" i="2"/>
  <c r="D547" i="2"/>
  <c r="D542" i="2"/>
  <c r="D541" i="2"/>
  <c r="F437" i="2"/>
  <c r="A438" i="2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C427" i="2"/>
  <c r="C428" i="2"/>
  <c r="C429" i="2"/>
  <c r="C430" i="2"/>
  <c r="C431" i="2"/>
  <c r="C432" i="2"/>
  <c r="C433" i="2"/>
  <c r="C434" i="2"/>
  <c r="C435" i="2"/>
  <c r="G424" i="2"/>
  <c r="D543" i="2"/>
  <c r="G423" i="2"/>
  <c r="G80" i="2"/>
  <c r="G184" i="2"/>
  <c r="G93" i="2"/>
  <c r="G158" i="2"/>
  <c r="G145" i="2"/>
  <c r="G28" i="2"/>
  <c r="G210" i="2"/>
  <c r="M210" i="2" s="1"/>
  <c r="G197" i="2"/>
  <c r="M197" i="2" s="1"/>
  <c r="G106" i="2"/>
  <c r="G54" i="2"/>
  <c r="G171" i="2"/>
  <c r="G119" i="2"/>
  <c r="G132" i="2"/>
  <c r="G67" i="2"/>
  <c r="G41" i="2"/>
  <c r="G15" i="2"/>
  <c r="A117" i="1"/>
  <c r="F537" i="2"/>
  <c r="F543" i="2"/>
  <c r="F545" i="2"/>
  <c r="F538" i="2"/>
  <c r="F541" i="2"/>
  <c r="F540" i="2"/>
  <c r="F542" i="2"/>
  <c r="F539" i="2"/>
  <c r="F544" i="2"/>
  <c r="L433" i="2" l="1"/>
  <c r="L429" i="2"/>
  <c r="L432" i="2"/>
  <c r="L428" i="2"/>
  <c r="L435" i="2"/>
  <c r="L431" i="2"/>
  <c r="L427" i="2"/>
  <c r="J546" i="2"/>
  <c r="L546" i="2"/>
  <c r="K546" i="2"/>
  <c r="L434" i="2"/>
  <c r="L430" i="2"/>
  <c r="J547" i="2"/>
  <c r="L547" i="2"/>
  <c r="K547" i="2"/>
  <c r="M420" i="2"/>
  <c r="M535" i="2"/>
  <c r="M423" i="2"/>
  <c r="M416" i="2"/>
  <c r="M424" i="2"/>
  <c r="M419" i="2"/>
  <c r="M422" i="2"/>
  <c r="M417" i="2"/>
  <c r="M421" i="2"/>
  <c r="M536" i="2"/>
  <c r="M418" i="2"/>
  <c r="J433" i="2"/>
  <c r="K433" i="2"/>
  <c r="J429" i="2"/>
  <c r="K429" i="2"/>
  <c r="J432" i="2"/>
  <c r="K432" i="2"/>
  <c r="J428" i="2"/>
  <c r="K428" i="2"/>
  <c r="J435" i="2"/>
  <c r="K435" i="2"/>
  <c r="J431" i="2"/>
  <c r="K431" i="2"/>
  <c r="J427" i="2"/>
  <c r="K427" i="2"/>
  <c r="J434" i="2"/>
  <c r="K434" i="2"/>
  <c r="J430" i="2"/>
  <c r="K430" i="2"/>
  <c r="H435" i="2"/>
  <c r="I435" i="2"/>
  <c r="H431" i="2"/>
  <c r="I431" i="2"/>
  <c r="H427" i="2"/>
  <c r="I427" i="2"/>
  <c r="H546" i="2"/>
  <c r="I546" i="2"/>
  <c r="H434" i="2"/>
  <c r="I434" i="2"/>
  <c r="H430" i="2"/>
  <c r="I430" i="2"/>
  <c r="H547" i="2"/>
  <c r="I547" i="2"/>
  <c r="H433" i="2"/>
  <c r="I433" i="2"/>
  <c r="H429" i="2"/>
  <c r="I429" i="2"/>
  <c r="H432" i="2"/>
  <c r="I432" i="2"/>
  <c r="H428" i="2"/>
  <c r="I428" i="2"/>
  <c r="B117" i="1"/>
  <c r="D553" i="2"/>
  <c r="D551" i="2"/>
  <c r="D556" i="2"/>
  <c r="G435" i="2"/>
  <c r="G434" i="2"/>
  <c r="G546" i="2"/>
  <c r="D557" i="2"/>
  <c r="D550" i="2"/>
  <c r="G433" i="2"/>
  <c r="G432" i="2"/>
  <c r="D554" i="2"/>
  <c r="G431" i="2"/>
  <c r="D552" i="2"/>
  <c r="G430" i="2"/>
  <c r="G429" i="2"/>
  <c r="D549" i="2"/>
  <c r="D548" i="2"/>
  <c r="C438" i="2"/>
  <c r="C439" i="2"/>
  <c r="C440" i="2"/>
  <c r="C441" i="2"/>
  <c r="C442" i="2"/>
  <c r="C443" i="2"/>
  <c r="C444" i="2"/>
  <c r="C445" i="2"/>
  <c r="C446" i="2"/>
  <c r="G547" i="2"/>
  <c r="D558" i="2"/>
  <c r="D555" i="2"/>
  <c r="G428" i="2"/>
  <c r="G427" i="2"/>
  <c r="F448" i="2"/>
  <c r="A449" i="2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G107" i="2"/>
  <c r="G133" i="2"/>
  <c r="G42" i="2"/>
  <c r="G68" i="2"/>
  <c r="G159" i="2"/>
  <c r="G185" i="2"/>
  <c r="G55" i="2"/>
  <c r="G198" i="2"/>
  <c r="M198" i="2" s="1"/>
  <c r="G16" i="2"/>
  <c r="G172" i="2"/>
  <c r="G211" i="2"/>
  <c r="M211" i="2" s="1"/>
  <c r="G81" i="2"/>
  <c r="G29" i="2"/>
  <c r="G94" i="2"/>
  <c r="G146" i="2"/>
  <c r="G120" i="2"/>
  <c r="F553" i="2"/>
  <c r="A118" i="1"/>
  <c r="F552" i="2"/>
  <c r="F555" i="2"/>
  <c r="F550" i="2"/>
  <c r="F556" i="2"/>
  <c r="F549" i="2"/>
  <c r="F551" i="2"/>
  <c r="F548" i="2"/>
  <c r="F554" i="2"/>
  <c r="J558" i="2" l="1"/>
  <c r="L558" i="2"/>
  <c r="K558" i="2"/>
  <c r="L444" i="2"/>
  <c r="L440" i="2"/>
  <c r="L443" i="2"/>
  <c r="L439" i="2"/>
  <c r="J557" i="2"/>
  <c r="L557" i="2"/>
  <c r="K557" i="2"/>
  <c r="L446" i="2"/>
  <c r="L442" i="2"/>
  <c r="L438" i="2"/>
  <c r="L445" i="2"/>
  <c r="L441" i="2"/>
  <c r="M430" i="2"/>
  <c r="M433" i="2"/>
  <c r="M431" i="2"/>
  <c r="M435" i="2"/>
  <c r="M427" i="2"/>
  <c r="M547" i="2"/>
  <c r="M429" i="2"/>
  <c r="M432" i="2"/>
  <c r="M546" i="2"/>
  <c r="M428" i="2"/>
  <c r="M434" i="2"/>
  <c r="J444" i="2"/>
  <c r="K444" i="2"/>
  <c r="J440" i="2"/>
  <c r="K440" i="2"/>
  <c r="J443" i="2"/>
  <c r="K443" i="2"/>
  <c r="J439" i="2"/>
  <c r="K439" i="2"/>
  <c r="J446" i="2"/>
  <c r="K446" i="2"/>
  <c r="J442" i="2"/>
  <c r="K442" i="2"/>
  <c r="J438" i="2"/>
  <c r="K438" i="2"/>
  <c r="J445" i="2"/>
  <c r="K445" i="2"/>
  <c r="J441" i="2"/>
  <c r="K441" i="2"/>
  <c r="H446" i="2"/>
  <c r="I446" i="2"/>
  <c r="H442" i="2"/>
  <c r="I442" i="2"/>
  <c r="H438" i="2"/>
  <c r="I438" i="2"/>
  <c r="H445" i="2"/>
  <c r="I445" i="2"/>
  <c r="H441" i="2"/>
  <c r="I441" i="2"/>
  <c r="H558" i="2"/>
  <c r="I558" i="2"/>
  <c r="H444" i="2"/>
  <c r="I444" i="2"/>
  <c r="H440" i="2"/>
  <c r="I440" i="2"/>
  <c r="H443" i="2"/>
  <c r="I443" i="2"/>
  <c r="H439" i="2"/>
  <c r="I439" i="2"/>
  <c r="H557" i="2"/>
  <c r="I557" i="2"/>
  <c r="B118" i="1"/>
  <c r="D563" i="2"/>
  <c r="G558" i="2"/>
  <c r="D569" i="2"/>
  <c r="D560" i="2"/>
  <c r="G446" i="2"/>
  <c r="D561" i="2"/>
  <c r="D565" i="2"/>
  <c r="D564" i="2"/>
  <c r="D566" i="2"/>
  <c r="G444" i="2"/>
  <c r="D559" i="2"/>
  <c r="F459" i="2"/>
  <c r="A460" i="2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G443" i="2"/>
  <c r="C449" i="2"/>
  <c r="C450" i="2"/>
  <c r="C451" i="2"/>
  <c r="C452" i="2"/>
  <c r="C453" i="2"/>
  <c r="C454" i="2"/>
  <c r="C455" i="2"/>
  <c r="C456" i="2"/>
  <c r="C457" i="2"/>
  <c r="G442" i="2"/>
  <c r="G441" i="2"/>
  <c r="G440" i="2"/>
  <c r="D562" i="2"/>
  <c r="G439" i="2"/>
  <c r="G438" i="2"/>
  <c r="G445" i="2"/>
  <c r="G557" i="2"/>
  <c r="D568" i="2"/>
  <c r="D567" i="2"/>
  <c r="G43" i="2"/>
  <c r="G30" i="2"/>
  <c r="G121" i="2"/>
  <c r="G108" i="2"/>
  <c r="G56" i="2"/>
  <c r="G173" i="2"/>
  <c r="G147" i="2"/>
  <c r="G17" i="2"/>
  <c r="G82" i="2"/>
  <c r="G212" i="2"/>
  <c r="M212" i="2" s="1"/>
  <c r="G199" i="2"/>
  <c r="G69" i="2"/>
  <c r="G186" i="2"/>
  <c r="G160" i="2"/>
  <c r="G134" i="2"/>
  <c r="G95" i="2"/>
  <c r="F566" i="2"/>
  <c r="F567" i="2"/>
  <c r="F560" i="2"/>
  <c r="F559" i="2"/>
  <c r="F565" i="2"/>
  <c r="F564" i="2"/>
  <c r="F562" i="2"/>
  <c r="F561" i="2"/>
  <c r="F563" i="2"/>
  <c r="A119" i="1"/>
  <c r="J568" i="2" l="1"/>
  <c r="L568" i="2"/>
  <c r="K568" i="2"/>
  <c r="L454" i="2"/>
  <c r="L450" i="2"/>
  <c r="L457" i="2"/>
  <c r="L453" i="2"/>
  <c r="L449" i="2"/>
  <c r="J569" i="2"/>
  <c r="L569" i="2"/>
  <c r="K569" i="2"/>
  <c r="L456" i="2"/>
  <c r="L452" i="2"/>
  <c r="L455" i="2"/>
  <c r="L451" i="2"/>
  <c r="M438" i="2"/>
  <c r="M441" i="2"/>
  <c r="M446" i="2"/>
  <c r="M442" i="2"/>
  <c r="M445" i="2"/>
  <c r="M440" i="2"/>
  <c r="M443" i="2"/>
  <c r="M444" i="2"/>
  <c r="M558" i="2"/>
  <c r="M439" i="2"/>
  <c r="M557" i="2"/>
  <c r="J454" i="2"/>
  <c r="K454" i="2"/>
  <c r="J450" i="2"/>
  <c r="K450" i="2"/>
  <c r="J457" i="2"/>
  <c r="K457" i="2"/>
  <c r="J453" i="2"/>
  <c r="K453" i="2"/>
  <c r="J449" i="2"/>
  <c r="K449" i="2"/>
  <c r="J456" i="2"/>
  <c r="K456" i="2"/>
  <c r="J452" i="2"/>
  <c r="K452" i="2"/>
  <c r="J455" i="2"/>
  <c r="K455" i="2"/>
  <c r="J451" i="2"/>
  <c r="K451" i="2"/>
  <c r="H456" i="2"/>
  <c r="I456" i="2"/>
  <c r="H452" i="2"/>
  <c r="I452" i="2"/>
  <c r="H455" i="2"/>
  <c r="I455" i="2"/>
  <c r="H451" i="2"/>
  <c r="I451" i="2"/>
  <c r="H568" i="2"/>
  <c r="I568" i="2"/>
  <c r="H454" i="2"/>
  <c r="I454" i="2"/>
  <c r="H450" i="2"/>
  <c r="I450" i="2"/>
  <c r="H457" i="2"/>
  <c r="I457" i="2"/>
  <c r="H453" i="2"/>
  <c r="I453" i="2"/>
  <c r="H449" i="2"/>
  <c r="I449" i="2"/>
  <c r="H569" i="2"/>
  <c r="I569" i="2"/>
  <c r="B119" i="1"/>
  <c r="D578" i="2"/>
  <c r="D570" i="2"/>
  <c r="D573" i="2"/>
  <c r="G457" i="2"/>
  <c r="D574" i="2"/>
  <c r="G456" i="2"/>
  <c r="G455" i="2"/>
  <c r="D575" i="2"/>
  <c r="G454" i="2"/>
  <c r="F470" i="2"/>
  <c r="A471" i="2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D577" i="2"/>
  <c r="G453" i="2"/>
  <c r="C460" i="2"/>
  <c r="C461" i="2"/>
  <c r="C462" i="2"/>
  <c r="C463" i="2"/>
  <c r="C464" i="2"/>
  <c r="C465" i="2"/>
  <c r="C466" i="2"/>
  <c r="C467" i="2"/>
  <c r="C468" i="2"/>
  <c r="D572" i="2"/>
  <c r="G569" i="2"/>
  <c r="G452" i="2"/>
  <c r="G568" i="2"/>
  <c r="D579" i="2"/>
  <c r="G451" i="2"/>
  <c r="G450" i="2"/>
  <c r="G449" i="2"/>
  <c r="D576" i="2"/>
  <c r="D571" i="2"/>
  <c r="G213" i="2"/>
  <c r="G57" i="2"/>
  <c r="G96" i="2"/>
  <c r="G161" i="2"/>
  <c r="G83" i="2"/>
  <c r="G148" i="2"/>
  <c r="G135" i="2"/>
  <c r="G122" i="2"/>
  <c r="G31" i="2"/>
  <c r="G18" i="2"/>
  <c r="G70" i="2"/>
  <c r="G174" i="2"/>
  <c r="G109" i="2"/>
  <c r="G44" i="2"/>
  <c r="G187" i="2"/>
  <c r="G200" i="2"/>
  <c r="F574" i="2"/>
  <c r="F578" i="2"/>
  <c r="F575" i="2"/>
  <c r="F572" i="2"/>
  <c r="F576" i="2"/>
  <c r="F571" i="2"/>
  <c r="F573" i="2"/>
  <c r="F570" i="2"/>
  <c r="A120" i="1"/>
  <c r="F577" i="2"/>
  <c r="L467" i="2" l="1"/>
  <c r="L463" i="2"/>
  <c r="L466" i="2"/>
  <c r="L462" i="2"/>
  <c r="J579" i="2"/>
  <c r="L579" i="2"/>
  <c r="K579" i="2"/>
  <c r="L465" i="2"/>
  <c r="L461" i="2"/>
  <c r="L468" i="2"/>
  <c r="L464" i="2"/>
  <c r="L460" i="2"/>
  <c r="M455" i="2"/>
  <c r="M451" i="2"/>
  <c r="M452" i="2"/>
  <c r="M568" i="2"/>
  <c r="M456" i="2"/>
  <c r="M450" i="2"/>
  <c r="M453" i="2"/>
  <c r="M569" i="2"/>
  <c r="M457" i="2"/>
  <c r="M449" i="2"/>
  <c r="M454" i="2"/>
  <c r="J466" i="2"/>
  <c r="K466" i="2"/>
  <c r="J462" i="2"/>
  <c r="K462" i="2"/>
  <c r="J465" i="2"/>
  <c r="K465" i="2"/>
  <c r="J461" i="2"/>
  <c r="K461" i="2"/>
  <c r="J468" i="2"/>
  <c r="K468" i="2"/>
  <c r="J464" i="2"/>
  <c r="K464" i="2"/>
  <c r="J460" i="2"/>
  <c r="K460" i="2"/>
  <c r="J467" i="2"/>
  <c r="K467" i="2"/>
  <c r="J463" i="2"/>
  <c r="K463" i="2"/>
  <c r="H468" i="2"/>
  <c r="I468" i="2"/>
  <c r="H464" i="2"/>
  <c r="I464" i="2"/>
  <c r="H460" i="2"/>
  <c r="I460" i="2"/>
  <c r="H467" i="2"/>
  <c r="I467" i="2"/>
  <c r="H463" i="2"/>
  <c r="I463" i="2"/>
  <c r="H466" i="2"/>
  <c r="I466" i="2"/>
  <c r="H462" i="2"/>
  <c r="I462" i="2"/>
  <c r="H579" i="2"/>
  <c r="I579" i="2"/>
  <c r="H465" i="2"/>
  <c r="I465" i="2"/>
  <c r="H461" i="2"/>
  <c r="I461" i="2"/>
  <c r="B120" i="1"/>
  <c r="G460" i="2"/>
  <c r="G579" i="2"/>
  <c r="F481" i="2"/>
  <c r="A482" i="2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C471" i="2"/>
  <c r="C472" i="2"/>
  <c r="C473" i="2"/>
  <c r="C474" i="2"/>
  <c r="C475" i="2"/>
  <c r="C476" i="2"/>
  <c r="C477" i="2"/>
  <c r="C478" i="2"/>
  <c r="C479" i="2"/>
  <c r="G468" i="2"/>
  <c r="G467" i="2"/>
  <c r="G466" i="2"/>
  <c r="G465" i="2"/>
  <c r="G464" i="2"/>
  <c r="G463" i="2"/>
  <c r="G462" i="2"/>
  <c r="G461" i="2"/>
  <c r="A121" i="1"/>
  <c r="L476" i="2" l="1"/>
  <c r="L472" i="2"/>
  <c r="L478" i="2"/>
  <c r="L474" i="2"/>
  <c r="L477" i="2"/>
  <c r="L473" i="2"/>
  <c r="L479" i="2"/>
  <c r="L475" i="2"/>
  <c r="L471" i="2"/>
  <c r="M579" i="2"/>
  <c r="M461" i="2"/>
  <c r="M464" i="2"/>
  <c r="M468" i="2"/>
  <c r="M465" i="2"/>
  <c r="M460" i="2"/>
  <c r="M463" i="2"/>
  <c r="M467" i="2"/>
  <c r="M462" i="2"/>
  <c r="M466" i="2"/>
  <c r="J476" i="2"/>
  <c r="K476" i="2"/>
  <c r="J472" i="2"/>
  <c r="K472" i="2"/>
  <c r="J479" i="2"/>
  <c r="K479" i="2"/>
  <c r="J475" i="2"/>
  <c r="K475" i="2"/>
  <c r="J471" i="2"/>
  <c r="K471" i="2"/>
  <c r="J478" i="2"/>
  <c r="K478" i="2"/>
  <c r="J474" i="2"/>
  <c r="K474" i="2"/>
  <c r="J477" i="2"/>
  <c r="K477" i="2"/>
  <c r="J473" i="2"/>
  <c r="K473" i="2"/>
  <c r="H477" i="2"/>
  <c r="I477" i="2"/>
  <c r="H473" i="2"/>
  <c r="I473" i="2"/>
  <c r="H476" i="2"/>
  <c r="I476" i="2"/>
  <c r="H472" i="2"/>
  <c r="I472" i="2"/>
  <c r="H479" i="2"/>
  <c r="I479" i="2"/>
  <c r="H475" i="2"/>
  <c r="I475" i="2"/>
  <c r="H471" i="2"/>
  <c r="I471" i="2"/>
  <c r="H478" i="2"/>
  <c r="I478" i="2"/>
  <c r="H474" i="2"/>
  <c r="I474" i="2"/>
  <c r="B121" i="1"/>
  <c r="G477" i="2"/>
  <c r="G474" i="2"/>
  <c r="G473" i="2"/>
  <c r="G475" i="2"/>
  <c r="G472" i="2"/>
  <c r="G471" i="2"/>
  <c r="F492" i="2"/>
  <c r="A493" i="2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C482" i="2"/>
  <c r="C483" i="2"/>
  <c r="C484" i="2"/>
  <c r="C485" i="2"/>
  <c r="C486" i="2"/>
  <c r="C487" i="2"/>
  <c r="C488" i="2"/>
  <c r="C489" i="2"/>
  <c r="C490" i="2"/>
  <c r="G478" i="2"/>
  <c r="G476" i="2"/>
  <c r="G479" i="2"/>
  <c r="D593" i="2"/>
  <c r="J36" i="35" s="1"/>
  <c r="D585" i="2"/>
  <c r="D588" i="2"/>
  <c r="D583" i="2"/>
  <c r="D587" i="2"/>
  <c r="D584" i="2"/>
  <c r="D582" i="2"/>
  <c r="D590" i="2"/>
  <c r="D589" i="2"/>
  <c r="D586" i="2"/>
  <c r="F584" i="2"/>
  <c r="F587" i="2"/>
  <c r="F590" i="2"/>
  <c r="F586" i="2"/>
  <c r="F585" i="2"/>
  <c r="F588" i="2"/>
  <c r="F582" i="2"/>
  <c r="A122" i="1"/>
  <c r="F583" i="2"/>
  <c r="F589" i="2"/>
  <c r="L490" i="2" l="1"/>
  <c r="L486" i="2"/>
  <c r="L482" i="2"/>
  <c r="L488" i="2"/>
  <c r="L484" i="2"/>
  <c r="L489" i="2"/>
  <c r="L485" i="2"/>
  <c r="L487" i="2"/>
  <c r="L483" i="2"/>
  <c r="M476" i="2"/>
  <c r="M473" i="2"/>
  <c r="M472" i="2"/>
  <c r="M477" i="2"/>
  <c r="M471" i="2"/>
  <c r="M479" i="2"/>
  <c r="M478" i="2"/>
  <c r="M474" i="2"/>
  <c r="M475" i="2"/>
  <c r="J490" i="2"/>
  <c r="K490" i="2"/>
  <c r="J486" i="2"/>
  <c r="K486" i="2"/>
  <c r="J482" i="2"/>
  <c r="K482" i="2"/>
  <c r="J489" i="2"/>
  <c r="K489" i="2"/>
  <c r="J485" i="2"/>
  <c r="K485" i="2"/>
  <c r="J488" i="2"/>
  <c r="K488" i="2"/>
  <c r="J484" i="2"/>
  <c r="K484" i="2"/>
  <c r="J487" i="2"/>
  <c r="K487" i="2"/>
  <c r="J483" i="2"/>
  <c r="K483" i="2"/>
  <c r="H487" i="2"/>
  <c r="I487" i="2"/>
  <c r="H486" i="2"/>
  <c r="I486" i="2"/>
  <c r="H482" i="2"/>
  <c r="I482" i="2"/>
  <c r="H489" i="2"/>
  <c r="I489" i="2"/>
  <c r="H485" i="2"/>
  <c r="I485" i="2"/>
  <c r="H490" i="2"/>
  <c r="I490" i="2"/>
  <c r="H488" i="2"/>
  <c r="I488" i="2"/>
  <c r="H484" i="2"/>
  <c r="I484" i="2"/>
  <c r="H483" i="2"/>
  <c r="I483" i="2"/>
  <c r="K38" i="35"/>
  <c r="J38" i="35"/>
  <c r="L38" i="35"/>
  <c r="B122" i="1"/>
  <c r="G482" i="2"/>
  <c r="C493" i="2"/>
  <c r="C494" i="2"/>
  <c r="C495" i="2"/>
  <c r="C496" i="2"/>
  <c r="C497" i="2"/>
  <c r="C498" i="2"/>
  <c r="C499" i="2"/>
  <c r="C500" i="2"/>
  <c r="C501" i="2"/>
  <c r="F503" i="2"/>
  <c r="A504" i="2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G490" i="2"/>
  <c r="G489" i="2"/>
  <c r="G488" i="2"/>
  <c r="G483" i="2"/>
  <c r="G487" i="2"/>
  <c r="G486" i="2"/>
  <c r="G485" i="2"/>
  <c r="G484" i="2"/>
  <c r="A123" i="1"/>
  <c r="L498" i="2" l="1"/>
  <c r="L494" i="2"/>
  <c r="L501" i="2"/>
  <c r="L497" i="2"/>
  <c r="L493" i="2"/>
  <c r="L500" i="2"/>
  <c r="L496" i="2"/>
  <c r="L499" i="2"/>
  <c r="L495" i="2"/>
  <c r="M490" i="2"/>
  <c r="M485" i="2"/>
  <c r="M488" i="2"/>
  <c r="M487" i="2"/>
  <c r="M482" i="2"/>
  <c r="M484" i="2"/>
  <c r="M483" i="2"/>
  <c r="M486" i="2"/>
  <c r="M489" i="2"/>
  <c r="J498" i="2"/>
  <c r="K498" i="2"/>
  <c r="J494" i="2"/>
  <c r="K494" i="2"/>
  <c r="J501" i="2"/>
  <c r="K501" i="2"/>
  <c r="J497" i="2"/>
  <c r="K497" i="2"/>
  <c r="J493" i="2"/>
  <c r="K493" i="2"/>
  <c r="J500" i="2"/>
  <c r="K500" i="2"/>
  <c r="J496" i="2"/>
  <c r="K496" i="2"/>
  <c r="J499" i="2"/>
  <c r="K499" i="2"/>
  <c r="J495" i="2"/>
  <c r="K495" i="2"/>
  <c r="H498" i="2"/>
  <c r="I498" i="2"/>
  <c r="H494" i="2"/>
  <c r="I494" i="2"/>
  <c r="H501" i="2"/>
  <c r="I501" i="2"/>
  <c r="H497" i="2"/>
  <c r="I497" i="2"/>
  <c r="H493" i="2"/>
  <c r="I493" i="2"/>
  <c r="H500" i="2"/>
  <c r="I500" i="2"/>
  <c r="H496" i="2"/>
  <c r="I496" i="2"/>
  <c r="H499" i="2"/>
  <c r="I499" i="2"/>
  <c r="H495" i="2"/>
  <c r="I495" i="2"/>
  <c r="B123" i="1"/>
  <c r="G497" i="2"/>
  <c r="G494" i="2"/>
  <c r="G493" i="2"/>
  <c r="G498" i="2"/>
  <c r="F514" i="2"/>
  <c r="A515" i="2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C504" i="2"/>
  <c r="C505" i="2"/>
  <c r="C506" i="2"/>
  <c r="C507" i="2"/>
  <c r="C508" i="2"/>
  <c r="C509" i="2"/>
  <c r="C510" i="2"/>
  <c r="C511" i="2"/>
  <c r="C512" i="2"/>
  <c r="G496" i="2"/>
  <c r="G495" i="2"/>
  <c r="G501" i="2"/>
  <c r="G500" i="2"/>
  <c r="G499" i="2"/>
  <c r="A124" i="1"/>
  <c r="L510" i="2" l="1"/>
  <c r="L506" i="2"/>
  <c r="L511" i="2"/>
  <c r="L507" i="2"/>
  <c r="L509" i="2"/>
  <c r="L505" i="2"/>
  <c r="L512" i="2"/>
  <c r="L508" i="2"/>
  <c r="L504" i="2"/>
  <c r="M501" i="2"/>
  <c r="M498" i="2"/>
  <c r="M493" i="2"/>
  <c r="M496" i="2"/>
  <c r="M499" i="2"/>
  <c r="M494" i="2"/>
  <c r="M500" i="2"/>
  <c r="M495" i="2"/>
  <c r="M497" i="2"/>
  <c r="J512" i="2"/>
  <c r="K512" i="2"/>
  <c r="J508" i="2"/>
  <c r="K508" i="2"/>
  <c r="J504" i="2"/>
  <c r="K504" i="2"/>
  <c r="J511" i="2"/>
  <c r="K511" i="2"/>
  <c r="J507" i="2"/>
  <c r="K507" i="2"/>
  <c r="J510" i="2"/>
  <c r="K510" i="2"/>
  <c r="J506" i="2"/>
  <c r="K506" i="2"/>
  <c r="J509" i="2"/>
  <c r="K509" i="2"/>
  <c r="J505" i="2"/>
  <c r="K505" i="2"/>
  <c r="H510" i="2"/>
  <c r="I510" i="2"/>
  <c r="H506" i="2"/>
  <c r="I506" i="2"/>
  <c r="H509" i="2"/>
  <c r="I509" i="2"/>
  <c r="H505" i="2"/>
  <c r="I505" i="2"/>
  <c r="H512" i="2"/>
  <c r="I512" i="2"/>
  <c r="H508" i="2"/>
  <c r="I508" i="2"/>
  <c r="H504" i="2"/>
  <c r="I504" i="2"/>
  <c r="H511" i="2"/>
  <c r="I511" i="2"/>
  <c r="H507" i="2"/>
  <c r="I507" i="2"/>
  <c r="B124" i="1"/>
  <c r="G508" i="2"/>
  <c r="G505" i="2"/>
  <c r="G506" i="2"/>
  <c r="G504" i="2"/>
  <c r="F525" i="2"/>
  <c r="A526" i="2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G509" i="2"/>
  <c r="C515" i="2"/>
  <c r="C516" i="2"/>
  <c r="C517" i="2"/>
  <c r="C518" i="2"/>
  <c r="C519" i="2"/>
  <c r="C520" i="2"/>
  <c r="C521" i="2"/>
  <c r="C522" i="2"/>
  <c r="C523" i="2"/>
  <c r="G507" i="2"/>
  <c r="G512" i="2"/>
  <c r="G511" i="2"/>
  <c r="G510" i="2"/>
  <c r="A125" i="1"/>
  <c r="L521" i="2" l="1"/>
  <c r="L517" i="2"/>
  <c r="L522" i="2"/>
  <c r="L518" i="2"/>
  <c r="L520" i="2"/>
  <c r="L516" i="2"/>
  <c r="L523" i="2"/>
  <c r="L519" i="2"/>
  <c r="L515" i="2"/>
  <c r="M509" i="2"/>
  <c r="M512" i="2"/>
  <c r="M507" i="2"/>
  <c r="M510" i="2"/>
  <c r="M504" i="2"/>
  <c r="M506" i="2"/>
  <c r="M505" i="2"/>
  <c r="M511" i="2"/>
  <c r="M508" i="2"/>
  <c r="J521" i="2"/>
  <c r="K521" i="2"/>
  <c r="J517" i="2"/>
  <c r="K517" i="2"/>
  <c r="J520" i="2"/>
  <c r="K520" i="2"/>
  <c r="J516" i="2"/>
  <c r="K516" i="2"/>
  <c r="J523" i="2"/>
  <c r="K523" i="2"/>
  <c r="J519" i="2"/>
  <c r="K519" i="2"/>
  <c r="J515" i="2"/>
  <c r="K515" i="2"/>
  <c r="J522" i="2"/>
  <c r="K522" i="2"/>
  <c r="J518" i="2"/>
  <c r="K518" i="2"/>
  <c r="H520" i="2"/>
  <c r="I520" i="2"/>
  <c r="H516" i="2"/>
  <c r="I516" i="2"/>
  <c r="H521" i="2"/>
  <c r="I521" i="2"/>
  <c r="H517" i="2"/>
  <c r="I517" i="2"/>
  <c r="H523" i="2"/>
  <c r="I523" i="2"/>
  <c r="H519" i="2"/>
  <c r="I519" i="2"/>
  <c r="H515" i="2"/>
  <c r="I515" i="2"/>
  <c r="H522" i="2"/>
  <c r="I522" i="2"/>
  <c r="H518" i="2"/>
  <c r="I518" i="2"/>
  <c r="B125" i="1"/>
  <c r="G522" i="2"/>
  <c r="G521" i="2"/>
  <c r="G520" i="2"/>
  <c r="F536" i="2"/>
  <c r="A537" i="2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G519" i="2"/>
  <c r="C526" i="2"/>
  <c r="C527" i="2"/>
  <c r="C528" i="2"/>
  <c r="C529" i="2"/>
  <c r="C530" i="2"/>
  <c r="C531" i="2"/>
  <c r="C532" i="2"/>
  <c r="C533" i="2"/>
  <c r="C534" i="2"/>
  <c r="G523" i="2"/>
  <c r="G518" i="2"/>
  <c r="G517" i="2"/>
  <c r="G516" i="2"/>
  <c r="G515" i="2"/>
  <c r="A126" i="1"/>
  <c r="L533" i="2" l="1"/>
  <c r="L529" i="2"/>
  <c r="L532" i="2"/>
  <c r="L528" i="2"/>
  <c r="L531" i="2"/>
  <c r="L527" i="2"/>
  <c r="L534" i="2"/>
  <c r="L530" i="2"/>
  <c r="L526" i="2"/>
  <c r="M521" i="2"/>
  <c r="M517" i="2"/>
  <c r="M516" i="2"/>
  <c r="M520" i="2"/>
  <c r="M518" i="2"/>
  <c r="M522" i="2"/>
  <c r="M515" i="2"/>
  <c r="M523" i="2"/>
  <c r="M519" i="2"/>
  <c r="J532" i="2"/>
  <c r="K532" i="2"/>
  <c r="J528" i="2"/>
  <c r="K528" i="2"/>
  <c r="J533" i="2"/>
  <c r="K533" i="2"/>
  <c r="J529" i="2"/>
  <c r="K529" i="2"/>
  <c r="J531" i="2"/>
  <c r="K531" i="2"/>
  <c r="J527" i="2"/>
  <c r="K527" i="2"/>
  <c r="J534" i="2"/>
  <c r="K534" i="2"/>
  <c r="J530" i="2"/>
  <c r="K530" i="2"/>
  <c r="J526" i="2"/>
  <c r="K526" i="2"/>
  <c r="H533" i="2"/>
  <c r="I533" i="2"/>
  <c r="H529" i="2"/>
  <c r="I529" i="2"/>
  <c r="H532" i="2"/>
  <c r="I532" i="2"/>
  <c r="H528" i="2"/>
  <c r="I528" i="2"/>
  <c r="H531" i="2"/>
  <c r="I531" i="2"/>
  <c r="H527" i="2"/>
  <c r="I527" i="2"/>
  <c r="H534" i="2"/>
  <c r="I534" i="2"/>
  <c r="H530" i="2"/>
  <c r="I530" i="2"/>
  <c r="H526" i="2"/>
  <c r="I526" i="2"/>
  <c r="B126" i="1"/>
  <c r="G531" i="2"/>
  <c r="F547" i="2"/>
  <c r="A548" i="2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G530" i="2"/>
  <c r="C537" i="2"/>
  <c r="C538" i="2"/>
  <c r="C539" i="2"/>
  <c r="C540" i="2"/>
  <c r="C541" i="2"/>
  <c r="C542" i="2"/>
  <c r="C543" i="2"/>
  <c r="C544" i="2"/>
  <c r="C545" i="2"/>
  <c r="G527" i="2"/>
  <c r="G526" i="2"/>
  <c r="G528" i="2"/>
  <c r="G529" i="2"/>
  <c r="G534" i="2"/>
  <c r="G533" i="2"/>
  <c r="G532" i="2"/>
  <c r="A127" i="1"/>
  <c r="L542" i="2" l="1"/>
  <c r="L538" i="2"/>
  <c r="L545" i="2"/>
  <c r="L541" i="2"/>
  <c r="L537" i="2"/>
  <c r="L544" i="2"/>
  <c r="L540" i="2"/>
  <c r="L543" i="2"/>
  <c r="L539" i="2"/>
  <c r="M528" i="2"/>
  <c r="M530" i="2"/>
  <c r="M533" i="2"/>
  <c r="M532" i="2"/>
  <c r="M534" i="2"/>
  <c r="M527" i="2"/>
  <c r="M529" i="2"/>
  <c r="M531" i="2"/>
  <c r="M526" i="2"/>
  <c r="J542" i="2"/>
  <c r="K542" i="2"/>
  <c r="J538" i="2"/>
  <c r="K538" i="2"/>
  <c r="J545" i="2"/>
  <c r="K545" i="2"/>
  <c r="J541" i="2"/>
  <c r="K541" i="2"/>
  <c r="J537" i="2"/>
  <c r="K537" i="2"/>
  <c r="J544" i="2"/>
  <c r="K544" i="2"/>
  <c r="J540" i="2"/>
  <c r="K540" i="2"/>
  <c r="J543" i="2"/>
  <c r="K543" i="2"/>
  <c r="J539" i="2"/>
  <c r="K539" i="2"/>
  <c r="H545" i="2"/>
  <c r="I545" i="2"/>
  <c r="H541" i="2"/>
  <c r="I541" i="2"/>
  <c r="H537" i="2"/>
  <c r="I537" i="2"/>
  <c r="H544" i="2"/>
  <c r="I544" i="2"/>
  <c r="H540" i="2"/>
  <c r="I540" i="2"/>
  <c r="H543" i="2"/>
  <c r="I543" i="2"/>
  <c r="H539" i="2"/>
  <c r="I539" i="2"/>
  <c r="H542" i="2"/>
  <c r="I542" i="2"/>
  <c r="H538" i="2"/>
  <c r="I538" i="2"/>
  <c r="B127" i="1"/>
  <c r="G545" i="2"/>
  <c r="G544" i="2"/>
  <c r="G542" i="2"/>
  <c r="F558" i="2"/>
  <c r="A559" i="2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G543" i="2"/>
  <c r="G541" i="2"/>
  <c r="C548" i="2"/>
  <c r="C549" i="2"/>
  <c r="C550" i="2"/>
  <c r="C551" i="2"/>
  <c r="C552" i="2"/>
  <c r="C553" i="2"/>
  <c r="C554" i="2"/>
  <c r="C555" i="2"/>
  <c r="C556" i="2"/>
  <c r="G540" i="2"/>
  <c r="G539" i="2"/>
  <c r="G538" i="2"/>
  <c r="G537" i="2"/>
  <c r="A128" i="1"/>
  <c r="L554" i="2" l="1"/>
  <c r="L550" i="2"/>
  <c r="L556" i="2"/>
  <c r="L552" i="2"/>
  <c r="L548" i="2"/>
  <c r="L553" i="2"/>
  <c r="L549" i="2"/>
  <c r="L555" i="2"/>
  <c r="L551" i="2"/>
  <c r="M543" i="2"/>
  <c r="M544" i="2"/>
  <c r="M539" i="2"/>
  <c r="M540" i="2"/>
  <c r="M545" i="2"/>
  <c r="M541" i="2"/>
  <c r="M537" i="2"/>
  <c r="M538" i="2"/>
  <c r="M542" i="2"/>
  <c r="J554" i="2"/>
  <c r="K554" i="2"/>
  <c r="J550" i="2"/>
  <c r="K550" i="2"/>
  <c r="J553" i="2"/>
  <c r="K553" i="2"/>
  <c r="J549" i="2"/>
  <c r="K549" i="2"/>
  <c r="J556" i="2"/>
  <c r="K556" i="2"/>
  <c r="J552" i="2"/>
  <c r="K552" i="2"/>
  <c r="J548" i="2"/>
  <c r="K548" i="2"/>
  <c r="J551" i="2"/>
  <c r="K551" i="2"/>
  <c r="J555" i="2"/>
  <c r="K555" i="2"/>
  <c r="H555" i="2"/>
  <c r="I555" i="2"/>
  <c r="H554" i="2"/>
  <c r="I554" i="2"/>
  <c r="H550" i="2"/>
  <c r="I550" i="2"/>
  <c r="H553" i="2"/>
  <c r="I553" i="2"/>
  <c r="H549" i="2"/>
  <c r="I549" i="2"/>
  <c r="H556" i="2"/>
  <c r="I556" i="2"/>
  <c r="H552" i="2"/>
  <c r="I552" i="2"/>
  <c r="H548" i="2"/>
  <c r="I548" i="2"/>
  <c r="H551" i="2"/>
  <c r="I551" i="2"/>
  <c r="B128" i="1"/>
  <c r="C559" i="2"/>
  <c r="C560" i="2"/>
  <c r="C561" i="2"/>
  <c r="C562" i="2"/>
  <c r="C563" i="2"/>
  <c r="C564" i="2"/>
  <c r="C565" i="2"/>
  <c r="C566" i="2"/>
  <c r="C567" i="2"/>
  <c r="G555" i="2"/>
  <c r="G554" i="2"/>
  <c r="G556" i="2"/>
  <c r="G553" i="2"/>
  <c r="F569" i="2"/>
  <c r="A570" i="2"/>
  <c r="A571" i="2" s="1"/>
  <c r="A572" i="2" s="1"/>
  <c r="A573" i="2" s="1"/>
  <c r="A574" i="2" s="1"/>
  <c r="A575" i="2" s="1"/>
  <c r="A576" i="2" s="1"/>
  <c r="A577" i="2" s="1"/>
  <c r="A578" i="2" s="1"/>
  <c r="A579" i="2" s="1"/>
  <c r="G552" i="2"/>
  <c r="G551" i="2"/>
  <c r="G550" i="2"/>
  <c r="G549" i="2"/>
  <c r="G548" i="2"/>
  <c r="A129" i="1"/>
  <c r="L565" i="2" l="1"/>
  <c r="L561" i="2"/>
  <c r="L564" i="2"/>
  <c r="L560" i="2"/>
  <c r="L593" i="2"/>
  <c r="L567" i="2"/>
  <c r="L563" i="2"/>
  <c r="L559" i="2"/>
  <c r="L566" i="2"/>
  <c r="L562" i="2"/>
  <c r="M550" i="2"/>
  <c r="M552" i="2"/>
  <c r="M549" i="2"/>
  <c r="M551" i="2"/>
  <c r="M554" i="2"/>
  <c r="M555" i="2"/>
  <c r="M553" i="2"/>
  <c r="M548" i="2"/>
  <c r="M556" i="2"/>
  <c r="J566" i="2"/>
  <c r="K566" i="2"/>
  <c r="J562" i="2"/>
  <c r="K562" i="2"/>
  <c r="J593" i="2"/>
  <c r="K593" i="2"/>
  <c r="J565" i="2"/>
  <c r="K565" i="2"/>
  <c r="J561" i="2"/>
  <c r="K561" i="2"/>
  <c r="J564" i="2"/>
  <c r="K564" i="2"/>
  <c r="J560" i="2"/>
  <c r="K560" i="2"/>
  <c r="J567" i="2"/>
  <c r="K567" i="2"/>
  <c r="J563" i="2"/>
  <c r="K563" i="2"/>
  <c r="J559" i="2"/>
  <c r="K559" i="2"/>
  <c r="H566" i="2"/>
  <c r="I566" i="2"/>
  <c r="H562" i="2"/>
  <c r="I562" i="2"/>
  <c r="H567" i="2"/>
  <c r="I567" i="2"/>
  <c r="H563" i="2"/>
  <c r="I563" i="2"/>
  <c r="H559" i="2"/>
  <c r="I559" i="2"/>
  <c r="H565" i="2"/>
  <c r="I565" i="2"/>
  <c r="H561" i="2"/>
  <c r="I561" i="2"/>
  <c r="H593" i="2"/>
  <c r="I593" i="2"/>
  <c r="H564" i="2"/>
  <c r="I564" i="2"/>
  <c r="H560" i="2"/>
  <c r="I560" i="2"/>
  <c r="B129" i="1"/>
  <c r="G593" i="2"/>
  <c r="G567" i="2"/>
  <c r="G566" i="2"/>
  <c r="G565" i="2"/>
  <c r="G564" i="2"/>
  <c r="G563" i="2"/>
  <c r="G562" i="2"/>
  <c r="G561" i="2"/>
  <c r="C570" i="2"/>
  <c r="C571" i="2"/>
  <c r="C572" i="2"/>
  <c r="C573" i="2"/>
  <c r="C574" i="2"/>
  <c r="C575" i="2"/>
  <c r="C576" i="2"/>
  <c r="C577" i="2"/>
  <c r="C578" i="2"/>
  <c r="G560" i="2"/>
  <c r="G559" i="2"/>
  <c r="A130" i="1"/>
  <c r="L576" i="2" l="1"/>
  <c r="L572" i="2"/>
  <c r="L578" i="2"/>
  <c r="L574" i="2"/>
  <c r="L570" i="2"/>
  <c r="L577" i="2"/>
  <c r="L573" i="2"/>
  <c r="L575" i="2"/>
  <c r="L571" i="2"/>
  <c r="M561" i="2"/>
  <c r="M593" i="2"/>
  <c r="O593" i="2" s="1"/>
  <c r="M564" i="2"/>
  <c r="M565" i="2"/>
  <c r="M562" i="2"/>
  <c r="M563" i="2"/>
  <c r="M559" i="2"/>
  <c r="M566" i="2"/>
  <c r="M560" i="2"/>
  <c r="M567" i="2"/>
  <c r="K578" i="2"/>
  <c r="J575" i="2"/>
  <c r="K575" i="2"/>
  <c r="J571" i="2"/>
  <c r="K571" i="2"/>
  <c r="J574" i="2"/>
  <c r="K574" i="2"/>
  <c r="J570" i="2"/>
  <c r="K570" i="2"/>
  <c r="J577" i="2"/>
  <c r="K577" i="2"/>
  <c r="J573" i="2"/>
  <c r="K573" i="2"/>
  <c r="J576" i="2"/>
  <c r="K576" i="2"/>
  <c r="J572" i="2"/>
  <c r="K572" i="2"/>
  <c r="L32" i="35"/>
  <c r="I36" i="35"/>
  <c r="I45" i="35" s="1"/>
  <c r="L36" i="35"/>
  <c r="K32" i="35"/>
  <c r="K36" i="35"/>
  <c r="I32" i="35"/>
  <c r="J29" i="35"/>
  <c r="I29" i="35"/>
  <c r="J32" i="35"/>
  <c r="J578" i="2"/>
  <c r="H576" i="2"/>
  <c r="I576" i="2"/>
  <c r="H572" i="2"/>
  <c r="I572" i="2"/>
  <c r="H575" i="2"/>
  <c r="I575" i="2"/>
  <c r="H571" i="2"/>
  <c r="I571" i="2"/>
  <c r="I578" i="2"/>
  <c r="H574" i="2"/>
  <c r="I574" i="2"/>
  <c r="H570" i="2"/>
  <c r="I570" i="2"/>
  <c r="H577" i="2"/>
  <c r="I577" i="2"/>
  <c r="H573" i="2"/>
  <c r="I573" i="2"/>
  <c r="H578" i="2"/>
  <c r="B130" i="1"/>
  <c r="O32" i="35"/>
  <c r="P32" i="35"/>
  <c r="Q32" i="35"/>
  <c r="O36" i="35"/>
  <c r="P36" i="35"/>
  <c r="P45" i="35" s="1"/>
  <c r="Q36" i="35"/>
  <c r="Q45" i="35" s="1"/>
  <c r="G578" i="2"/>
  <c r="G575" i="2"/>
  <c r="G574" i="2"/>
  <c r="G573" i="2"/>
  <c r="G572" i="2"/>
  <c r="G571" i="2"/>
  <c r="G576" i="2"/>
  <c r="G577" i="2"/>
  <c r="G570" i="2"/>
  <c r="A131" i="1"/>
  <c r="K588" i="2" l="1"/>
  <c r="K584" i="2"/>
  <c r="K585" i="2"/>
  <c r="K582" i="2"/>
  <c r="K592" i="2"/>
  <c r="K587" i="2"/>
  <c r="K591" i="2"/>
  <c r="L592" i="2"/>
  <c r="L589" i="2"/>
  <c r="L591" i="2"/>
  <c r="L588" i="2"/>
  <c r="L587" i="2"/>
  <c r="L584" i="2"/>
  <c r="L586" i="2"/>
  <c r="L583" i="2"/>
  <c r="M583" i="2" s="1"/>
  <c r="L582" i="2"/>
  <c r="L585" i="2"/>
  <c r="L590" i="2"/>
  <c r="M574" i="2"/>
  <c r="K589" i="2"/>
  <c r="K586" i="2"/>
  <c r="K583" i="2"/>
  <c r="K590" i="2"/>
  <c r="M576" i="2"/>
  <c r="M571" i="2"/>
  <c r="M570" i="2"/>
  <c r="M572" i="2"/>
  <c r="M578" i="2"/>
  <c r="M573" i="2"/>
  <c r="M575" i="2"/>
  <c r="M577" i="2"/>
  <c r="K45" i="35"/>
  <c r="L45" i="35"/>
  <c r="J45" i="35"/>
  <c r="G591" i="2"/>
  <c r="G592" i="2"/>
  <c r="B131" i="1"/>
  <c r="N36" i="35"/>
  <c r="N45" i="35" s="1"/>
  <c r="N32" i="35"/>
  <c r="R32" i="35" s="1"/>
  <c r="G582" i="2"/>
  <c r="G589" i="2"/>
  <c r="G590" i="2"/>
  <c r="G584" i="2"/>
  <c r="G585" i="2"/>
  <c r="G586" i="2"/>
  <c r="G587" i="2"/>
  <c r="G583" i="2"/>
  <c r="G588" i="2"/>
  <c r="O45" i="35"/>
  <c r="A132" i="1"/>
  <c r="B132" i="1" l="1"/>
  <c r="R36" i="35"/>
  <c r="R45" i="35" s="1"/>
  <c r="A133" i="1"/>
  <c r="B133" i="1" l="1"/>
  <c r="A134" i="1"/>
  <c r="B134" i="1" l="1"/>
  <c r="A135" i="1"/>
  <c r="B135" i="1" l="1"/>
  <c r="A136" i="1"/>
  <c r="B136" i="1" l="1"/>
  <c r="A137" i="1"/>
  <c r="B137" i="1" l="1"/>
  <c r="A138" i="1"/>
  <c r="B138" i="1" l="1"/>
  <c r="A139" i="1"/>
  <c r="B139" i="1" l="1"/>
  <c r="A140" i="1"/>
  <c r="B140" i="1" l="1"/>
  <c r="A141" i="1"/>
  <c r="B141" i="1" l="1"/>
  <c r="A142" i="1"/>
  <c r="B142" i="1" l="1"/>
  <c r="A143" i="1"/>
  <c r="B143" i="1" l="1"/>
  <c r="A144" i="1"/>
  <c r="B144" i="1" l="1"/>
  <c r="A145" i="1"/>
  <c r="B145" i="1" l="1"/>
  <c r="A146" i="1"/>
  <c r="B146" i="1" l="1"/>
  <c r="A147" i="1"/>
  <c r="B147" i="1" l="1"/>
  <c r="A148" i="1"/>
  <c r="B148" i="1" l="1"/>
  <c r="A149" i="1"/>
  <c r="B149" i="1" l="1"/>
  <c r="A150" i="1"/>
  <c r="B150" i="1" l="1"/>
  <c r="A151" i="1"/>
  <c r="B151" i="1" l="1"/>
  <c r="A152" i="1"/>
  <c r="B152" i="1" l="1"/>
  <c r="A153" i="1"/>
  <c r="B153" i="1" l="1"/>
  <c r="A154" i="1"/>
  <c r="B154" i="1" l="1"/>
  <c r="A155" i="1"/>
  <c r="B155" i="1" l="1"/>
  <c r="A156" i="1"/>
  <c r="B156" i="1" l="1"/>
  <c r="A157" i="1"/>
  <c r="B157" i="1" l="1"/>
  <c r="A158" i="1"/>
  <c r="B158" i="1" l="1"/>
  <c r="A159" i="1"/>
  <c r="B159" i="1" l="1"/>
  <c r="A160" i="1"/>
  <c r="B160" i="1" l="1"/>
  <c r="A161" i="1"/>
  <c r="B161" i="1" l="1"/>
  <c r="A162" i="1"/>
  <c r="B162" i="1" l="1"/>
  <c r="A163" i="1"/>
  <c r="B163" i="1" l="1"/>
  <c r="A164" i="1"/>
  <c r="B164" i="1" l="1"/>
  <c r="A165" i="1"/>
  <c r="B165" i="1" l="1"/>
  <c r="A166" i="1"/>
  <c r="B166" i="1" l="1"/>
  <c r="A167" i="1"/>
  <c r="B167" i="1" l="1"/>
  <c r="A168" i="1"/>
  <c r="B168" i="1" l="1"/>
  <c r="A169" i="1"/>
  <c r="B169" i="1" l="1"/>
  <c r="A170" i="1"/>
  <c r="B170" i="1" l="1"/>
  <c r="A171" i="1"/>
  <c r="B171" i="1" l="1"/>
  <c r="A172" i="1"/>
  <c r="B172" i="1" l="1"/>
  <c r="A173" i="1"/>
  <c r="B173" i="1" l="1"/>
  <c r="A174" i="1"/>
  <c r="B174" i="1" l="1"/>
  <c r="A175" i="1"/>
  <c r="B175" i="1" l="1"/>
  <c r="A176" i="1"/>
  <c r="B176" i="1" l="1"/>
  <c r="A177" i="1"/>
  <c r="B177" i="1" l="1"/>
  <c r="A178" i="1"/>
  <c r="B178" i="1" l="1"/>
  <c r="A179" i="1"/>
  <c r="B179" i="1" l="1"/>
  <c r="A180" i="1"/>
  <c r="B180" i="1" l="1"/>
  <c r="A181" i="1"/>
  <c r="B181" i="1" l="1"/>
  <c r="A182" i="1"/>
  <c r="B182" i="1" l="1"/>
  <c r="A183" i="1"/>
  <c r="B183" i="1" l="1"/>
  <c r="A184" i="1"/>
  <c r="B184" i="1" l="1"/>
  <c r="A185" i="1"/>
  <c r="B185" i="1" l="1"/>
  <c r="A186" i="1"/>
  <c r="B186" i="1" l="1"/>
  <c r="A187" i="1"/>
  <c r="B187" i="1" l="1"/>
  <c r="A188" i="1"/>
  <c r="B188" i="1" l="1"/>
  <c r="A189" i="1"/>
  <c r="B189" i="1" l="1"/>
  <c r="A190" i="1"/>
  <c r="B190" i="1" l="1"/>
  <c r="A191" i="1"/>
  <c r="B191" i="1" l="1"/>
  <c r="A192" i="1"/>
  <c r="B192" i="1" l="1"/>
  <c r="A193" i="1"/>
  <c r="B193" i="1" l="1"/>
  <c r="A194" i="1"/>
  <c r="B194" i="1" l="1"/>
  <c r="A195" i="1"/>
  <c r="B195" i="1" l="1"/>
  <c r="A196" i="1"/>
  <c r="B196" i="1" l="1"/>
  <c r="A197" i="1"/>
  <c r="B197" i="1" l="1"/>
  <c r="A198" i="1"/>
  <c r="B198" i="1" l="1"/>
  <c r="A199" i="1"/>
  <c r="B199" i="1" l="1"/>
  <c r="A200" i="1"/>
  <c r="B200" i="1" l="1"/>
  <c r="A201" i="1"/>
  <c r="B201" i="1" l="1"/>
  <c r="A202" i="1"/>
  <c r="B202" i="1" l="1"/>
  <c r="A203" i="1"/>
  <c r="B203" i="1" l="1"/>
  <c r="A204" i="1"/>
  <c r="B204" i="1" l="1"/>
  <c r="A205" i="1"/>
  <c r="B205" i="1" l="1"/>
  <c r="A206" i="1"/>
  <c r="B206" i="1" l="1"/>
  <c r="A207" i="1"/>
  <c r="B207" i="1" l="1"/>
  <c r="A208" i="1"/>
  <c r="B208" i="1" l="1"/>
  <c r="A209" i="1"/>
  <c r="B209" i="1" l="1"/>
  <c r="A210" i="1"/>
  <c r="B210" i="1" l="1"/>
  <c r="A211" i="1"/>
  <c r="B211" i="1" l="1"/>
  <c r="A212" i="1"/>
  <c r="B212" i="1" l="1"/>
  <c r="A213" i="1"/>
  <c r="B213" i="1" l="1"/>
  <c r="A214" i="1"/>
  <c r="B214" i="1" l="1"/>
  <c r="A215" i="1"/>
  <c r="B215" i="1" l="1"/>
  <c r="A216" i="1"/>
  <c r="B216" i="1" l="1"/>
  <c r="A217" i="1"/>
  <c r="B217" i="1" l="1"/>
  <c r="A218" i="1"/>
  <c r="B218" i="1" l="1"/>
  <c r="A219" i="1"/>
  <c r="B219" i="1" l="1"/>
  <c r="A220" i="1"/>
  <c r="B220" i="1" l="1"/>
  <c r="A221" i="1"/>
  <c r="B221" i="1" l="1"/>
  <c r="A222" i="1"/>
  <c r="B222" i="1" l="1"/>
  <c r="A223" i="1"/>
  <c r="B223" i="1" l="1"/>
  <c r="A224" i="1"/>
  <c r="B224" i="1" l="1"/>
  <c r="A225" i="1"/>
  <c r="B225" i="1" l="1"/>
  <c r="A226" i="1"/>
  <c r="B226" i="1" l="1"/>
  <c r="A227" i="1"/>
  <c r="B227" i="1" l="1"/>
  <c r="A228" i="1"/>
  <c r="B228" i="1" l="1"/>
  <c r="A229" i="1"/>
  <c r="B229" i="1" l="1"/>
  <c r="A230" i="1"/>
  <c r="B230" i="1" l="1"/>
  <c r="A231" i="1"/>
  <c r="B231" i="1" l="1"/>
  <c r="A232" i="1"/>
  <c r="B232" i="1" l="1"/>
  <c r="A233" i="1"/>
  <c r="B233" i="1" l="1"/>
  <c r="A234" i="1"/>
  <c r="B234" i="1" l="1"/>
  <c r="A235" i="1"/>
  <c r="B235" i="1" l="1"/>
  <c r="A236" i="1"/>
  <c r="B236" i="1" l="1"/>
  <c r="A237" i="1"/>
  <c r="B237" i="1" l="1"/>
  <c r="A238" i="1"/>
  <c r="B238" i="1" l="1"/>
  <c r="A239" i="1"/>
  <c r="B239" i="1" l="1"/>
  <c r="A240" i="1"/>
  <c r="B240" i="1" l="1"/>
  <c r="A241" i="1"/>
  <c r="B241" i="1" l="1"/>
  <c r="A242" i="1"/>
  <c r="B242" i="1" l="1"/>
  <c r="A243" i="1"/>
  <c r="B243" i="1" l="1"/>
  <c r="A244" i="1"/>
  <c r="B244" i="1" l="1"/>
  <c r="A245" i="1"/>
  <c r="B245" i="1" l="1"/>
  <c r="A246" i="1"/>
  <c r="B246" i="1" l="1"/>
  <c r="A247" i="1"/>
  <c r="B247" i="1" l="1"/>
  <c r="A248" i="1"/>
  <c r="B248" i="1" l="1"/>
  <c r="A249" i="1"/>
  <c r="B249" i="1" l="1"/>
  <c r="A250" i="1"/>
  <c r="B250" i="1" l="1"/>
  <c r="A251" i="1"/>
  <c r="B251" i="1" l="1"/>
  <c r="A252" i="1"/>
  <c r="B252" i="1" l="1"/>
  <c r="A253" i="1"/>
  <c r="B253" i="1" l="1"/>
  <c r="A254" i="1"/>
  <c r="B254" i="1" l="1"/>
  <c r="A255" i="1"/>
  <c r="B255" i="1" l="1"/>
  <c r="A256" i="1"/>
  <c r="B256" i="1" l="1"/>
  <c r="A257" i="1"/>
  <c r="B257" i="1" l="1"/>
  <c r="A258" i="1"/>
  <c r="B258" i="1" l="1"/>
  <c r="A259" i="1"/>
  <c r="B259" i="1" l="1"/>
  <c r="A260" i="1"/>
  <c r="B260" i="1" l="1"/>
  <c r="A261" i="1"/>
  <c r="B261" i="1" l="1"/>
  <c r="A262" i="1"/>
  <c r="B262" i="1" l="1"/>
  <c r="A263" i="1"/>
  <c r="B263" i="1" l="1"/>
  <c r="A264" i="1"/>
  <c r="B264" i="1" l="1"/>
  <c r="A265" i="1"/>
  <c r="B265" i="1" l="1"/>
  <c r="A266" i="1"/>
  <c r="B266" i="1" l="1"/>
  <c r="A267" i="1"/>
  <c r="B267" i="1" l="1"/>
  <c r="A268" i="1"/>
  <c r="B268" i="1" l="1"/>
  <c r="A269" i="1"/>
  <c r="B269" i="1" l="1"/>
  <c r="A270" i="1"/>
  <c r="B270" i="1" l="1"/>
  <c r="A271" i="1"/>
  <c r="B271" i="1" l="1"/>
  <c r="A272" i="1"/>
  <c r="B272" i="1" l="1"/>
  <c r="A273" i="1"/>
  <c r="B273" i="1" l="1"/>
  <c r="A274" i="1"/>
  <c r="B274" i="1" l="1"/>
  <c r="A275" i="1"/>
  <c r="B275" i="1" l="1"/>
  <c r="A276" i="1"/>
  <c r="B276" i="1" l="1"/>
  <c r="A277" i="1"/>
  <c r="B277" i="1" l="1"/>
  <c r="A278" i="1"/>
  <c r="B278" i="1" l="1"/>
  <c r="A279" i="1"/>
  <c r="B279" i="1" l="1"/>
  <c r="A280" i="1"/>
  <c r="B280" i="1" l="1"/>
  <c r="A281" i="1"/>
  <c r="B281" i="1" l="1"/>
  <c r="A282" i="1"/>
  <c r="B282" i="1" l="1"/>
  <c r="A283" i="1"/>
  <c r="B283" i="1" l="1"/>
  <c r="A284" i="1"/>
  <c r="B284" i="1" l="1"/>
  <c r="A285" i="1"/>
  <c r="B285" i="1" l="1"/>
  <c r="A286" i="1"/>
  <c r="B286" i="1" l="1"/>
  <c r="A287" i="1"/>
  <c r="B287" i="1" l="1"/>
  <c r="A288" i="1"/>
  <c r="B288" i="1" l="1"/>
  <c r="A289" i="1"/>
  <c r="B289" i="1" l="1"/>
  <c r="A290" i="1"/>
  <c r="B290" i="1" l="1"/>
  <c r="A291" i="1"/>
  <c r="B291" i="1" l="1"/>
  <c r="A292" i="1"/>
  <c r="B292" i="1" l="1"/>
  <c r="A293" i="1"/>
  <c r="B293" i="1" l="1"/>
  <c r="A294" i="1"/>
  <c r="B294" i="1" l="1"/>
  <c r="A295" i="1"/>
  <c r="B295" i="1" l="1"/>
  <c r="A296" i="1"/>
  <c r="B296" i="1" l="1"/>
  <c r="A297" i="1"/>
  <c r="B297" i="1" l="1"/>
  <c r="A298" i="1"/>
  <c r="B298" i="1" l="1"/>
  <c r="A299" i="1"/>
  <c r="B299" i="1" l="1"/>
  <c r="A300" i="1"/>
  <c r="B300" i="1" l="1"/>
  <c r="A301" i="1"/>
  <c r="B301" i="1" l="1"/>
  <c r="A302" i="1"/>
  <c r="B302" i="1" l="1"/>
  <c r="A303" i="1"/>
  <c r="B303" i="1" l="1"/>
  <c r="A304" i="1"/>
  <c r="B304" i="1" l="1"/>
  <c r="A305" i="1"/>
  <c r="B305" i="1" l="1"/>
  <c r="A306" i="1"/>
  <c r="B306" i="1" l="1"/>
  <c r="A307" i="1"/>
  <c r="B307" i="1" l="1"/>
  <c r="A308" i="1"/>
  <c r="B308" i="1" l="1"/>
  <c r="A309" i="1"/>
  <c r="B309" i="1" l="1"/>
  <c r="A310" i="1"/>
  <c r="B310" i="1" l="1"/>
  <c r="A311" i="1"/>
  <c r="B311" i="1" l="1"/>
  <c r="A312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J16" i="2" l="1"/>
  <c r="I37" i="35" s="1"/>
  <c r="J17" i="2"/>
  <c r="J18" i="2"/>
  <c r="I35" i="35" s="1"/>
  <c r="J10" i="2"/>
  <c r="M10" i="2" s="1"/>
  <c r="J40" i="2"/>
  <c r="J42" i="2"/>
  <c r="K37" i="35" s="1"/>
  <c r="J36" i="2"/>
  <c r="M36" i="2" s="1"/>
  <c r="J37" i="2"/>
  <c r="J43" i="2"/>
  <c r="J38" i="2"/>
  <c r="K31" i="35" s="1"/>
  <c r="J44" i="2"/>
  <c r="K35" i="35" s="1"/>
  <c r="J41" i="2"/>
  <c r="K34" i="35" s="1"/>
  <c r="J39" i="2"/>
  <c r="K33" i="35" s="1"/>
  <c r="J57" i="2"/>
  <c r="L35" i="35" s="1"/>
  <c r="J55" i="2"/>
  <c r="L37" i="35" s="1"/>
  <c r="J12" i="2"/>
  <c r="J49" i="2"/>
  <c r="M49" i="2" s="1"/>
  <c r="J54" i="2"/>
  <c r="L34" i="35" s="1"/>
  <c r="J52" i="2"/>
  <c r="L33" i="35" s="1"/>
  <c r="J53" i="2"/>
  <c r="J50" i="2"/>
  <c r="J51" i="2"/>
  <c r="M51" i="2" s="1"/>
  <c r="O51" i="2" s="1"/>
  <c r="J56" i="2"/>
  <c r="J13" i="2"/>
  <c r="M13" i="2" s="1"/>
  <c r="O13" i="2" s="1"/>
  <c r="J64" i="2"/>
  <c r="M64" i="2" s="1"/>
  <c r="J68" i="2"/>
  <c r="J65" i="2"/>
  <c r="M65" i="2" s="1"/>
  <c r="J62" i="2"/>
  <c r="M62" i="2" s="1"/>
  <c r="J67" i="2"/>
  <c r="J69" i="2"/>
  <c r="J66" i="2"/>
  <c r="J63" i="2"/>
  <c r="M63" i="2" s="1"/>
  <c r="J70" i="2"/>
  <c r="J95" i="2"/>
  <c r="J83" i="2"/>
  <c r="J93" i="2"/>
  <c r="J94" i="2"/>
  <c r="J77" i="2"/>
  <c r="M77" i="2" s="1"/>
  <c r="J76" i="2"/>
  <c r="M76" i="2" s="1"/>
  <c r="J75" i="2"/>
  <c r="M75" i="2" s="1"/>
  <c r="J79" i="2"/>
  <c r="M79" i="2" s="1"/>
  <c r="J96" i="2"/>
  <c r="J82" i="2"/>
  <c r="J92" i="2"/>
  <c r="M92" i="2" s="1"/>
  <c r="J14" i="2"/>
  <c r="M14" i="2" s="1"/>
  <c r="O14" i="2" s="1"/>
  <c r="J78" i="2"/>
  <c r="M78" i="2" s="1"/>
  <c r="J81" i="2"/>
  <c r="J90" i="2"/>
  <c r="M90" i="2" s="1"/>
  <c r="J88" i="2"/>
  <c r="M88" i="2" s="1"/>
  <c r="J89" i="2"/>
  <c r="M89" i="2" s="1"/>
  <c r="J91" i="2"/>
  <c r="M91" i="2" s="1"/>
  <c r="J80" i="2"/>
  <c r="J15" i="2"/>
  <c r="M15" i="2" s="1"/>
  <c r="J102" i="2"/>
  <c r="M102" i="2" s="1"/>
  <c r="J103" i="2"/>
  <c r="M103" i="2" s="1"/>
  <c r="J101" i="2"/>
  <c r="M101" i="2" s="1"/>
  <c r="J105" i="2"/>
  <c r="M105" i="2" s="1"/>
  <c r="J108" i="2"/>
  <c r="J106" i="2"/>
  <c r="M106" i="2" s="1"/>
  <c r="J104" i="2"/>
  <c r="M104" i="2" s="1"/>
  <c r="J109" i="2"/>
  <c r="J107" i="2"/>
  <c r="M107" i="2" s="1"/>
  <c r="J26" i="2"/>
  <c r="M26" i="2" s="1"/>
  <c r="O26" i="2" s="1"/>
  <c r="J29" i="2"/>
  <c r="M29" i="2" s="1"/>
  <c r="O29" i="2" s="1"/>
  <c r="J119" i="2"/>
  <c r="M119" i="2" s="1"/>
  <c r="J23" i="2"/>
  <c r="M23" i="2" s="1"/>
  <c r="J120" i="2"/>
  <c r="M120" i="2" s="1"/>
  <c r="J116" i="2"/>
  <c r="M116" i="2" s="1"/>
  <c r="J27" i="2"/>
  <c r="M27" i="2" s="1"/>
  <c r="J122" i="2"/>
  <c r="J30" i="2"/>
  <c r="M30" i="2" s="1"/>
  <c r="J114" i="2"/>
  <c r="M114" i="2" s="1"/>
  <c r="J31" i="2"/>
  <c r="J35" i="35" s="1"/>
  <c r="J118" i="2"/>
  <c r="M118" i="2" s="1"/>
  <c r="J115" i="2"/>
  <c r="M115" i="2" s="1"/>
  <c r="J28" i="2"/>
  <c r="M28" i="2" s="1"/>
  <c r="J117" i="2"/>
  <c r="M117" i="2" s="1"/>
  <c r="J25" i="2"/>
  <c r="M25" i="2" s="1"/>
  <c r="O25" i="2" s="1"/>
  <c r="J121" i="2"/>
  <c r="M121" i="2" s="1"/>
  <c r="J131" i="2"/>
  <c r="M131" i="2" s="1"/>
  <c r="J133" i="2"/>
  <c r="M133" i="2" s="1"/>
  <c r="J132" i="2"/>
  <c r="M132" i="2" s="1"/>
  <c r="J134" i="2"/>
  <c r="M134" i="2" s="1"/>
  <c r="J130" i="2"/>
  <c r="M130" i="2" s="1"/>
  <c r="J128" i="2"/>
  <c r="M128" i="2" s="1"/>
  <c r="J135" i="2"/>
  <c r="M135" i="2" s="1"/>
  <c r="J129" i="2"/>
  <c r="M129" i="2" s="1"/>
  <c r="J127" i="2"/>
  <c r="M127" i="2" s="1"/>
  <c r="J148" i="2"/>
  <c r="M148" i="2" s="1"/>
  <c r="J147" i="2"/>
  <c r="M147" i="2" s="1"/>
  <c r="J142" i="2"/>
  <c r="M142" i="2" s="1"/>
  <c r="J145" i="2"/>
  <c r="M145" i="2" s="1"/>
  <c r="J146" i="2"/>
  <c r="M146" i="2" s="1"/>
  <c r="J143" i="2"/>
  <c r="M143" i="2" s="1"/>
  <c r="J144" i="2"/>
  <c r="M144" i="2" s="1"/>
  <c r="J159" i="2"/>
  <c r="M159" i="2" s="1"/>
  <c r="J160" i="2"/>
  <c r="M160" i="2" s="1"/>
  <c r="J157" i="2"/>
  <c r="M157" i="2" s="1"/>
  <c r="J158" i="2"/>
  <c r="M158" i="2" s="1"/>
  <c r="J161" i="2"/>
  <c r="M161" i="2" s="1"/>
  <c r="J174" i="2"/>
  <c r="M174" i="2" s="1"/>
  <c r="J172" i="2"/>
  <c r="M172" i="2" s="1"/>
  <c r="J171" i="2"/>
  <c r="M171" i="2" s="1"/>
  <c r="J170" i="2"/>
  <c r="M170" i="2" s="1"/>
  <c r="J173" i="2"/>
  <c r="M173" i="2" s="1"/>
  <c r="J186" i="2"/>
  <c r="M186" i="2" s="1"/>
  <c r="J184" i="2"/>
  <c r="M184" i="2" s="1"/>
  <c r="J185" i="2"/>
  <c r="M185" i="2" s="1"/>
  <c r="J187" i="2"/>
  <c r="M187" i="2" s="1"/>
  <c r="J200" i="2"/>
  <c r="M200" i="2" s="1"/>
  <c r="J199" i="2"/>
  <c r="M199" i="2" s="1"/>
  <c r="J237" i="2"/>
  <c r="M237" i="2" s="1"/>
  <c r="J213" i="2"/>
  <c r="M213" i="2" s="1"/>
  <c r="I18" i="2"/>
  <c r="I38" i="2"/>
  <c r="I52" i="2"/>
  <c r="I39" i="2"/>
  <c r="I66" i="2"/>
  <c r="I40" i="2"/>
  <c r="I53" i="2"/>
  <c r="I54" i="2"/>
  <c r="I67" i="2"/>
  <c r="I93" i="2"/>
  <c r="I41" i="2"/>
  <c r="I16" i="2"/>
  <c r="I94" i="2"/>
  <c r="I42" i="2"/>
  <c r="I81" i="2"/>
  <c r="I55" i="2"/>
  <c r="I68" i="2"/>
  <c r="I69" i="2"/>
  <c r="I17" i="2"/>
  <c r="I95" i="2"/>
  <c r="I43" i="2"/>
  <c r="I82" i="2"/>
  <c r="I108" i="2"/>
  <c r="I56" i="2"/>
  <c r="I44" i="2"/>
  <c r="I83" i="2"/>
  <c r="I122" i="2"/>
  <c r="I57" i="2"/>
  <c r="I109" i="2"/>
  <c r="I70" i="2"/>
  <c r="I31" i="2"/>
  <c r="I96" i="2"/>
  <c r="H18" i="2"/>
  <c r="H38" i="2"/>
  <c r="H39" i="2"/>
  <c r="H52" i="2"/>
  <c r="H66" i="2"/>
  <c r="H40" i="2"/>
  <c r="H53" i="2"/>
  <c r="H80" i="2"/>
  <c r="H93" i="2"/>
  <c r="H41" i="2"/>
  <c r="H54" i="2"/>
  <c r="H67" i="2"/>
  <c r="H55" i="2"/>
  <c r="H68" i="2"/>
  <c r="H16" i="2"/>
  <c r="H81" i="2"/>
  <c r="H42" i="2"/>
  <c r="H94" i="2"/>
  <c r="H108" i="2"/>
  <c r="H56" i="2"/>
  <c r="H69" i="2"/>
  <c r="H17" i="2"/>
  <c r="H95" i="2"/>
  <c r="H43" i="2"/>
  <c r="H82" i="2"/>
  <c r="H57" i="2"/>
  <c r="H109" i="2"/>
  <c r="H31" i="2"/>
  <c r="H83" i="2"/>
  <c r="H70" i="2"/>
  <c r="H44" i="2"/>
  <c r="H96" i="2"/>
  <c r="H122" i="2"/>
  <c r="M66" i="2" l="1"/>
  <c r="M56" i="2"/>
  <c r="M96" i="2"/>
  <c r="M53" i="2"/>
  <c r="O53" i="2" s="1"/>
  <c r="M70" i="2"/>
  <c r="M40" i="2"/>
  <c r="O40" i="2" s="1"/>
  <c r="M18" i="2"/>
  <c r="O18" i="2" s="1"/>
  <c r="M108" i="2"/>
  <c r="M57" i="2"/>
  <c r="O57" i="2" s="1"/>
  <c r="M55" i="2"/>
  <c r="O55" i="2" s="1"/>
  <c r="M12" i="2"/>
  <c r="O12" i="2" s="1"/>
  <c r="M94" i="2"/>
  <c r="M68" i="2"/>
  <c r="M38" i="2"/>
  <c r="O38" i="2" s="1"/>
  <c r="M42" i="2"/>
  <c r="O42" i="2" s="1"/>
  <c r="M69" i="2"/>
  <c r="M17" i="2"/>
  <c r="O17" i="2" s="1"/>
  <c r="M41" i="2"/>
  <c r="M122" i="2"/>
  <c r="M80" i="2"/>
  <c r="M82" i="2"/>
  <c r="M93" i="2"/>
  <c r="M83" i="2"/>
  <c r="M81" i="2"/>
  <c r="M31" i="2"/>
  <c r="O31" i="2" s="1"/>
  <c r="M52" i="2"/>
  <c r="O52" i="2" s="1"/>
  <c r="M43" i="2"/>
  <c r="M67" i="2"/>
  <c r="M95" i="2"/>
  <c r="M16" i="2"/>
  <c r="O16" i="2" s="1"/>
  <c r="M54" i="2"/>
  <c r="M39" i="2"/>
  <c r="O39" i="2" s="1"/>
  <c r="M44" i="2"/>
  <c r="O44" i="2" s="1"/>
  <c r="M109" i="2"/>
  <c r="J34" i="35"/>
  <c r="J37" i="35"/>
  <c r="I33" i="35"/>
  <c r="I31" i="35"/>
  <c r="K29" i="35"/>
  <c r="K47" i="35" s="1"/>
  <c r="I30" i="35"/>
  <c r="I25" i="35" s="1"/>
  <c r="J592" i="2"/>
  <c r="J591" i="2"/>
  <c r="J587" i="2"/>
  <c r="J586" i="2"/>
  <c r="J585" i="2"/>
  <c r="J589" i="2"/>
  <c r="J584" i="2"/>
  <c r="J582" i="2"/>
  <c r="J590" i="2"/>
  <c r="J583" i="2"/>
  <c r="J588" i="2"/>
  <c r="J33" i="35"/>
  <c r="K30" i="35"/>
  <c r="K25" i="35" s="1"/>
  <c r="J31" i="35"/>
  <c r="J30" i="35"/>
  <c r="J25" i="35" s="1"/>
  <c r="L31" i="35"/>
  <c r="I34" i="35"/>
  <c r="L29" i="35"/>
  <c r="L30" i="35"/>
  <c r="L25" i="35" s="1"/>
  <c r="I591" i="2"/>
  <c r="I592" i="2"/>
  <c r="I586" i="2"/>
  <c r="I583" i="2"/>
  <c r="I585" i="2"/>
  <c r="I582" i="2"/>
  <c r="I590" i="2"/>
  <c r="I584" i="2"/>
  <c r="I589" i="2"/>
  <c r="I588" i="2"/>
  <c r="I587" i="2"/>
  <c r="H591" i="2"/>
  <c r="H592" i="2"/>
  <c r="H590" i="2"/>
  <c r="H583" i="2"/>
  <c r="H585" i="2"/>
  <c r="H587" i="2"/>
  <c r="H584" i="2"/>
  <c r="H589" i="2"/>
  <c r="H586" i="2"/>
  <c r="H582" i="2"/>
  <c r="H588" i="2"/>
  <c r="I44" i="35"/>
  <c r="N129" i="2"/>
  <c r="M588" i="2" l="1"/>
  <c r="O588" i="2" s="1"/>
  <c r="M587" i="2"/>
  <c r="O587" i="2" s="1"/>
  <c r="M584" i="2"/>
  <c r="O584" i="2" s="1"/>
  <c r="M590" i="2"/>
  <c r="O590" i="2" s="1"/>
  <c r="M586" i="2"/>
  <c r="O586" i="2" s="1"/>
  <c r="M582" i="2"/>
  <c r="F8" i="33" s="1"/>
  <c r="M592" i="2"/>
  <c r="O592" i="2" s="1"/>
  <c r="M585" i="2"/>
  <c r="M591" i="2"/>
  <c r="O591" i="2" s="1"/>
  <c r="M589" i="2"/>
  <c r="O589" i="2" s="1"/>
  <c r="P33" i="35"/>
  <c r="P42" i="35" s="1"/>
  <c r="L43" i="35"/>
  <c r="J46" i="35"/>
  <c r="I41" i="35"/>
  <c r="K43" i="35"/>
  <c r="L41" i="35"/>
  <c r="I43" i="35"/>
  <c r="J43" i="35"/>
  <c r="K44" i="35"/>
  <c r="J44" i="35"/>
  <c r="I42" i="35"/>
  <c r="L42" i="35"/>
  <c r="L46" i="35"/>
  <c r="I46" i="35"/>
  <c r="K46" i="35"/>
  <c r="K42" i="35"/>
  <c r="L44" i="35"/>
  <c r="J41" i="35"/>
  <c r="K41" i="35"/>
  <c r="J42" i="35"/>
  <c r="J47" i="35"/>
  <c r="I47" i="35"/>
  <c r="L47" i="35"/>
  <c r="F7" i="33"/>
  <c r="O33" i="35"/>
  <c r="O42" i="35" s="1"/>
  <c r="N33" i="35"/>
  <c r="N42" i="35" s="1"/>
  <c r="P34" i="35"/>
  <c r="P43" i="35" s="1"/>
  <c r="O29" i="35"/>
  <c r="O47" i="35" s="1"/>
  <c r="Q29" i="35"/>
  <c r="Q47" i="35" s="1"/>
  <c r="P29" i="35"/>
  <c r="P47" i="35" s="1"/>
  <c r="Q33" i="35"/>
  <c r="Q42" i="35" s="1"/>
  <c r="N29" i="35"/>
  <c r="N47" i="35" s="1"/>
  <c r="P30" i="35"/>
  <c r="P25" i="35" s="1"/>
  <c r="P35" i="35"/>
  <c r="P44" i="35" s="1"/>
  <c r="O37" i="35"/>
  <c r="O46" i="35" s="1"/>
  <c r="P37" i="35"/>
  <c r="P46" i="35" s="1"/>
  <c r="N35" i="35"/>
  <c r="N44" i="35" s="1"/>
  <c r="Q35" i="35"/>
  <c r="Q44" i="35" s="1"/>
  <c r="N34" i="35"/>
  <c r="N43" i="35" s="1"/>
  <c r="N37" i="35"/>
  <c r="O35" i="35"/>
  <c r="O44" i="35" s="1"/>
  <c r="Q34" i="35"/>
  <c r="Q43" i="35" s="1"/>
  <c r="O34" i="35"/>
  <c r="O43" i="35" s="1"/>
  <c r="Q37" i="35"/>
  <c r="Q46" i="35" s="1"/>
  <c r="Q31" i="35"/>
  <c r="Q41" i="35" s="1"/>
  <c r="O31" i="35"/>
  <c r="O41" i="35" s="1"/>
  <c r="P31" i="35"/>
  <c r="P41" i="35" s="1"/>
  <c r="N31" i="35"/>
  <c r="N41" i="35" s="1"/>
  <c r="Q30" i="35"/>
  <c r="N30" i="35"/>
  <c r="N25" i="35" s="1"/>
  <c r="O30" i="35"/>
  <c r="F13" i="33" l="1"/>
  <c r="H13" i="33" s="1"/>
  <c r="F10" i="33"/>
  <c r="H10" i="33" s="1"/>
  <c r="F11" i="33"/>
  <c r="H11" i="33" s="1"/>
  <c r="O585" i="2"/>
  <c r="O25" i="35"/>
  <c r="O48" i="35" s="1"/>
  <c r="Q25" i="35"/>
  <c r="Q48" i="35" s="1"/>
  <c r="K48" i="35"/>
  <c r="I48" i="35"/>
  <c r="J48" i="35"/>
  <c r="L48" i="35"/>
  <c r="P48" i="35"/>
  <c r="F16" i="33"/>
  <c r="H16" i="33" s="1"/>
  <c r="R33" i="35"/>
  <c r="R42" i="35" s="1"/>
  <c r="R29" i="35"/>
  <c r="R37" i="35"/>
  <c r="R46" i="35" s="1"/>
  <c r="N46" i="35"/>
  <c r="R34" i="35"/>
  <c r="R43" i="35" s="1"/>
  <c r="R35" i="35"/>
  <c r="R44" i="35" s="1"/>
  <c r="R31" i="35"/>
  <c r="R41" i="35" s="1"/>
  <c r="R30" i="35"/>
  <c r="R25" i="35" s="1"/>
  <c r="C8" i="33" s="1"/>
  <c r="H8" i="33" s="1"/>
  <c r="F12" i="33" l="1"/>
  <c r="H12" i="33" s="1"/>
  <c r="R47" i="35"/>
  <c r="H7" i="33"/>
  <c r="R48" i="35"/>
  <c r="N48" i="35"/>
  <c r="F14" i="33" l="1"/>
  <c r="H14" i="33" s="1"/>
  <c r="F18" i="33"/>
  <c r="H18" i="33" s="1"/>
  <c r="F19" i="33" l="1"/>
  <c r="H19" i="33" s="1"/>
</calcChain>
</file>

<file path=xl/sharedStrings.xml><?xml version="1.0" encoding="utf-8"?>
<sst xmlns="http://schemas.openxmlformats.org/spreadsheetml/2006/main" count="5582" uniqueCount="1108">
  <si>
    <t>EBITDAR Coverage</t>
  </si>
  <si>
    <t>PAY_PAT_DAYS - Total Payor Patient Days</t>
  </si>
  <si>
    <t>T_BAD_DEBT - Tenant Bad Debt Expense</t>
  </si>
  <si>
    <t>x</t>
  </si>
  <si>
    <t>T_REVENUES - Total Tenant Revenues</t>
  </si>
  <si>
    <t>T_OPEX - Tenant Operating Expenses</t>
  </si>
  <si>
    <t>T_EBITDARM - EBITDARM</t>
  </si>
  <si>
    <t>T_MGMT_FEE - Tenant Management Fee - Actual</t>
  </si>
  <si>
    <t>T_EBITDAR - EBITDAR</t>
  </si>
  <si>
    <t>A_BEDS_TOTAL - Total Available Beds</t>
  </si>
  <si>
    <t>Days in Month</t>
  </si>
  <si>
    <t>EBITDAR</t>
  </si>
  <si>
    <t>EBITDARM</t>
  </si>
  <si>
    <t>Operating Beds</t>
  </si>
  <si>
    <t>Operating Expenses</t>
  </si>
  <si>
    <t>TENANT FINANCIALS</t>
  </si>
  <si>
    <t>Revenues</t>
  </si>
  <si>
    <t xml:space="preserve">BPC Reconciliation </t>
  </si>
  <si>
    <t>Census</t>
  </si>
  <si>
    <t>EBITDARM Coverage</t>
  </si>
  <si>
    <t>BPC</t>
  </si>
  <si>
    <t>Variance</t>
  </si>
  <si>
    <t>Comments:</t>
  </si>
  <si>
    <t>Rent</t>
  </si>
  <si>
    <t>Management Fee</t>
  </si>
  <si>
    <t>Total</t>
  </si>
  <si>
    <t>Offset</t>
  </si>
  <si>
    <t>Total Revenue</t>
  </si>
  <si>
    <t>5660010 · Management Fee</t>
  </si>
  <si>
    <t>Revenue Difference</t>
  </si>
  <si>
    <t>OpEx Difference</t>
  </si>
  <si>
    <t>Broadmeadow</t>
  </si>
  <si>
    <t>Capitol</t>
  </si>
  <si>
    <t>Pike Creek</t>
  </si>
  <si>
    <t>Renaissance</t>
  </si>
  <si>
    <t>Cadia/NMS</t>
  </si>
  <si>
    <t>Amortization</t>
  </si>
  <si>
    <t>Straight Line Rent Adjustment</t>
  </si>
  <si>
    <t>End_Cosmo</t>
  </si>
  <si>
    <t>Peninsula</t>
  </si>
  <si>
    <t>Cadia</t>
  </si>
  <si>
    <t>Cadia Account</t>
  </si>
  <si>
    <t>Net Income from Operations</t>
  </si>
  <si>
    <t>EBITDARM Difference</t>
  </si>
  <si>
    <t>Rent Difference</t>
  </si>
  <si>
    <t>Tenant Financials</t>
  </si>
  <si>
    <t>SS Private</t>
  </si>
  <si>
    <t>Available Beds</t>
  </si>
  <si>
    <t>Available Beds Difference</t>
  </si>
  <si>
    <t>Census Days</t>
  </si>
  <si>
    <t>Patient days Difference</t>
  </si>
  <si>
    <t>T_OTHER_OP_EXO - Tenant Other Income and Expense</t>
  </si>
  <si>
    <t>T_RENT_EXP - Tenant Rent Expense</t>
  </si>
  <si>
    <t>T_SL_RENT_ADJ_EXP - Tenant Straight Line Rent Adjustment Expense</t>
  </si>
  <si>
    <t>Depreciation</t>
  </si>
  <si>
    <t>Straight line rent</t>
  </si>
  <si>
    <t>Net Income</t>
  </si>
  <si>
    <t xml:space="preserve">EBITDARM </t>
  </si>
  <si>
    <t>Interest Income</t>
  </si>
  <si>
    <t>Management Fee Difference</t>
  </si>
  <si>
    <t>Straight line Rent Difference</t>
  </si>
  <si>
    <t>OPEX Analysis</t>
  </si>
  <si>
    <t>Particulars</t>
  </si>
  <si>
    <t>Property</t>
  </si>
  <si>
    <t>Data from Tenant Financial PDF :</t>
  </si>
  <si>
    <t>Operating Expense</t>
  </si>
  <si>
    <t>Interest Expense/(Income)</t>
  </si>
  <si>
    <t>YTD</t>
  </si>
  <si>
    <t>Other &amp; Misc exp</t>
  </si>
  <si>
    <t>Census days taken as per Operator Template since data not available in Tenant Financials</t>
  </si>
  <si>
    <t>TF</t>
  </si>
  <si>
    <t>Covid Stimulus Revenue Reimbursement</t>
  </si>
  <si>
    <t>Other Income - Interest</t>
  </si>
  <si>
    <t>Covid Stimuls Revenue Reimbursement</t>
  </si>
  <si>
    <t>Variance Analysis</t>
  </si>
  <si>
    <t>Optum Contractual</t>
  </si>
  <si>
    <t>July'20 YTD Data Arrived</t>
  </si>
  <si>
    <t>July'20Data</t>
  </si>
  <si>
    <t>Total Variance</t>
  </si>
  <si>
    <t>Telemedicine</t>
  </si>
  <si>
    <t>Other Income - Other</t>
  </si>
  <si>
    <t>Feb'20</t>
  </si>
  <si>
    <t>Due to missed to map in the Feb'20 Reporting Template</t>
  </si>
  <si>
    <t>Jul'20</t>
  </si>
  <si>
    <t>Due to missed to map in the Jul'20 Reporting Template</t>
  </si>
  <si>
    <t>Due to Tenant Financials restated</t>
  </si>
  <si>
    <t>YTD - Aug'20 TF Data</t>
  </si>
  <si>
    <t>Aug'20 TF Data</t>
  </si>
  <si>
    <t>Total Jul'20 variance</t>
  </si>
  <si>
    <t xml:space="preserve">Total Revenue variance </t>
  </si>
  <si>
    <t>Line item</t>
  </si>
  <si>
    <t>Administration</t>
  </si>
  <si>
    <t>Misc Expense</t>
  </si>
  <si>
    <t>Interest Expense</t>
  </si>
  <si>
    <t>Revenue</t>
  </si>
  <si>
    <t>Nursing</t>
  </si>
  <si>
    <t>Therapy</t>
  </si>
  <si>
    <t>Activities</t>
  </si>
  <si>
    <t>Pharmacy</t>
  </si>
  <si>
    <t>Respiratory</t>
  </si>
  <si>
    <t>Dietary</t>
  </si>
  <si>
    <t>Housekeeping</t>
  </si>
  <si>
    <t>Laundry</t>
  </si>
  <si>
    <t>Employee Benefits</t>
  </si>
  <si>
    <t>Total Expenses</t>
  </si>
  <si>
    <t>Property/Liab Insurance</t>
  </si>
  <si>
    <t>Property Taxes</t>
  </si>
  <si>
    <t>Bed Counts taken as per Operator Template since data not available in Tenant Financials</t>
  </si>
  <si>
    <t>YTD (2022)</t>
  </si>
  <si>
    <t>Mar'22 MTD Data</t>
  </si>
  <si>
    <t>Mar'22 YTD Data</t>
  </si>
  <si>
    <t>Jan-Feb'22 Data as per calculation</t>
  </si>
  <si>
    <t>Jan-Feb'22 Data as per financials</t>
  </si>
  <si>
    <t>Apr</t>
  </si>
  <si>
    <t>MTD Apr</t>
  </si>
  <si>
    <t>Room &amp; Board</t>
  </si>
  <si>
    <t>Private Revenue</t>
  </si>
  <si>
    <t>Private Room &amp; Board Contr</t>
  </si>
  <si>
    <t>Medicare Revenue</t>
  </si>
  <si>
    <t>Med A Rm &amp; Brd Contractual</t>
  </si>
  <si>
    <t>Medicaid Revenue</t>
  </si>
  <si>
    <t>Medicaid Quality Tax Revenue</t>
  </si>
  <si>
    <t>Medicaid Room &amp; Board Contract</t>
  </si>
  <si>
    <t>Managed Care Revenue</t>
  </si>
  <si>
    <t>Ins/Mgd Care R&amp;B Contractual</t>
  </si>
  <si>
    <t>Other Revenue</t>
  </si>
  <si>
    <t>Other Room &amp; Board Contractual</t>
  </si>
  <si>
    <t>Hospice R&amp;B Revenue</t>
  </si>
  <si>
    <t>Hospice R&amp;B Contractual</t>
  </si>
  <si>
    <t>Veterans Revenue</t>
  </si>
  <si>
    <t>VA Room &amp; Board Contractual</t>
  </si>
  <si>
    <t>SS Private Revenue</t>
  </si>
  <si>
    <t>SS Private R&amp;B Contractual</t>
  </si>
  <si>
    <t>Super Skilled Medicaid Revenue</t>
  </si>
  <si>
    <t>SS Medicaid R&amp;B Contractual</t>
  </si>
  <si>
    <t>Super Skilled - Mgd Care/Ins</t>
  </si>
  <si>
    <t>SS Mgd Care/Ins R&amp;B Contr</t>
  </si>
  <si>
    <t>Total Room &amp; Board</t>
  </si>
  <si>
    <t>Ancillary</t>
  </si>
  <si>
    <t>Physical Thpy - Private</t>
  </si>
  <si>
    <t>Physical Thpy - Medicare</t>
  </si>
  <si>
    <t>Physical Thpy - Medicaid</t>
  </si>
  <si>
    <t>Physical Thpy- SS MCD</t>
  </si>
  <si>
    <t>Physical Thpy - Other</t>
  </si>
  <si>
    <t>Physical Thpy - Veterans</t>
  </si>
  <si>
    <t>Physical Thpy - Managed Care</t>
  </si>
  <si>
    <t>Physical Thpy- SS Private</t>
  </si>
  <si>
    <t>Physical Thpy - Outpat MCR B</t>
  </si>
  <si>
    <t>PT - Optum</t>
  </si>
  <si>
    <t>Physical Thpy - SS Mgd Care</t>
  </si>
  <si>
    <t>Occup Thpy - Private</t>
  </si>
  <si>
    <t>Occup Thpy - Medicare</t>
  </si>
  <si>
    <t>Occup Thpy Medicaid</t>
  </si>
  <si>
    <t>Occupational Therapy Other</t>
  </si>
  <si>
    <t>Occup Thpy - SS Mgd Care/Ins</t>
  </si>
  <si>
    <t>Occup Thpy - Insurance</t>
  </si>
  <si>
    <t>Occup Thpy - Veterans</t>
  </si>
  <si>
    <t>Occup Thpy - Managed Care</t>
  </si>
  <si>
    <t>Occup Thpy - SS Private</t>
  </si>
  <si>
    <t>Occup Thpy - Outpat MCR B</t>
  </si>
  <si>
    <t>Occup Thpy- SS Medicaid</t>
  </si>
  <si>
    <t>OT - Optum</t>
  </si>
  <si>
    <t>Speech Thpy - Private</t>
  </si>
  <si>
    <t>Speech Thpy - Medicare</t>
  </si>
  <si>
    <t>Speech Thpy - Medicaid</t>
  </si>
  <si>
    <t>Speech Thpy - SS Medicaid</t>
  </si>
  <si>
    <t>Speech Thpy - SS Mgd Care/Ins</t>
  </si>
  <si>
    <t>Speech Thpy - Other</t>
  </si>
  <si>
    <t>Speech Thpy - Veterans</t>
  </si>
  <si>
    <t>Speech Thpy - Managed Care</t>
  </si>
  <si>
    <t>Speech Thpy - SS Private</t>
  </si>
  <si>
    <t>Speech Thpy - Outpat MCR B</t>
  </si>
  <si>
    <t>ST - Optum</t>
  </si>
  <si>
    <t>Incontinency - Private</t>
  </si>
  <si>
    <t>Incontinency - Medicare</t>
  </si>
  <si>
    <t>Incontinency - Medicaid</t>
  </si>
  <si>
    <t>Incontinency - SS Medicaid</t>
  </si>
  <si>
    <t>Incontinency - SS Ins/Mgd Care</t>
  </si>
  <si>
    <t>Incontinency - Other</t>
  </si>
  <si>
    <t>Incontinency - Veterans</t>
  </si>
  <si>
    <t>Incontinency - Managed Care</t>
  </si>
  <si>
    <t>Incontinency - SS Private</t>
  </si>
  <si>
    <t>Oxygen - Private</t>
  </si>
  <si>
    <t>Oxygen - Medicare</t>
  </si>
  <si>
    <t>Oxygen - Medicaid</t>
  </si>
  <si>
    <t>Oxygen - SS Medicaid</t>
  </si>
  <si>
    <t>Oxygen - SS Mgd Care/Ins</t>
  </si>
  <si>
    <t>Oxygen - Other</t>
  </si>
  <si>
    <t>Oxygen - Veterans</t>
  </si>
  <si>
    <t>Oxygen - Managed Care</t>
  </si>
  <si>
    <t>Oxygen - SS Private</t>
  </si>
  <si>
    <t>Oxygen Reimbursements</t>
  </si>
  <si>
    <t>Medical Supplies - Private</t>
  </si>
  <si>
    <t>Medical Supplies - Medicare</t>
  </si>
  <si>
    <t>Medical Supplies - Medicaid</t>
  </si>
  <si>
    <t>Medical Supplies - SS Medicaid</t>
  </si>
  <si>
    <t>Medical Supp - SS Mgd Care/Ins</t>
  </si>
  <si>
    <t>Medical Supplies - Other</t>
  </si>
  <si>
    <t>Medical Supplies - Veterans</t>
  </si>
  <si>
    <t>Medical Supplies - Mngd Care</t>
  </si>
  <si>
    <t>Medical Supplies - SS Private</t>
  </si>
  <si>
    <t>Pharmacy - Private</t>
  </si>
  <si>
    <t>Pharmacy - Medicare</t>
  </si>
  <si>
    <t>Pharmacy - Medicaid</t>
  </si>
  <si>
    <t>Pharmacy - SS Medicaid</t>
  </si>
  <si>
    <t>Pharmacy - SS Mgd Care/Ins</t>
  </si>
  <si>
    <t>Pharmacy - Other</t>
  </si>
  <si>
    <t>Pharmacy - Veterans</t>
  </si>
  <si>
    <t>Pharmacy - Managed Care</t>
  </si>
  <si>
    <t>Pharmacy - SS Private</t>
  </si>
  <si>
    <t>Ambulance Mgd Care/Ins</t>
  </si>
  <si>
    <t>Transportation - Medicare</t>
  </si>
  <si>
    <t>Transportation - Medicaid</t>
  </si>
  <si>
    <t>Ambulance Rev - Med A</t>
  </si>
  <si>
    <t>Ambulance Rev - Private</t>
  </si>
  <si>
    <t>Ambulance Mngd Care</t>
  </si>
  <si>
    <t>Intentially omitted</t>
  </si>
  <si>
    <t>Ancillary Rev-Transport/Air-Location-221</t>
  </si>
  <si>
    <t>Ambulance - Private</t>
  </si>
  <si>
    <t>Air Flow Bed Rev - Private</t>
  </si>
  <si>
    <t>Air Flow Bed Revenue - Med A</t>
  </si>
  <si>
    <t>Air Flow Bed Rev - Medicaid</t>
  </si>
  <si>
    <t>Air Flow Revenue - SS MCD</t>
  </si>
  <si>
    <t>Air Flow Bed - Other</t>
  </si>
  <si>
    <t>Mdg Care - Air Flow Bed</t>
  </si>
  <si>
    <t>Xray - SS Mgd Care/Ins</t>
  </si>
  <si>
    <t>Respiratory - SS Mgd Care/Ins</t>
  </si>
  <si>
    <t>Other Charges - Mngd Care</t>
  </si>
  <si>
    <t>Ventilator Chgs - Mngd Care</t>
  </si>
  <si>
    <t>Oxygen Revenue - Med A</t>
  </si>
  <si>
    <t>Lab Revenue - Med A</t>
  </si>
  <si>
    <t>Xray Revenue - Med A</t>
  </si>
  <si>
    <t>Ancillary Rev-Other Ancill-Location-225</t>
  </si>
  <si>
    <t>XRay VA</t>
  </si>
  <si>
    <t>X Ray Rev - Medicaid</t>
  </si>
  <si>
    <t>X Ray Rev - Managed Care</t>
  </si>
  <si>
    <t>X Ray Rev - Private</t>
  </si>
  <si>
    <t>Respiratory Rev - Medicaid</t>
  </si>
  <si>
    <t>Respiratory Rev - Managed Care</t>
  </si>
  <si>
    <t>Respiratory Rev - Private</t>
  </si>
  <si>
    <t>Lab Rev - Medicaid</t>
  </si>
  <si>
    <t>Lab Rev - Managed Care</t>
  </si>
  <si>
    <t>Lab Rev - VA</t>
  </si>
  <si>
    <t>Lab Rev - SS Mgd Care/Ins</t>
  </si>
  <si>
    <t>Lab Revenue - Private</t>
  </si>
  <si>
    <t>Part B Flu Shots</t>
  </si>
  <si>
    <t>Physical Thpy - Part B</t>
  </si>
  <si>
    <t>Occup Thpy - Part B</t>
  </si>
  <si>
    <t>Speech Thpy - Part B</t>
  </si>
  <si>
    <t>Therapy Revenue Adjustments</t>
  </si>
  <si>
    <t>Physical Therapy - Part B Contractual</t>
  </si>
  <si>
    <t>Occup Therapy - Part B Contractual</t>
  </si>
  <si>
    <t>Speech Therapy - Part B Contractual</t>
  </si>
  <si>
    <t>Laundry Medicare</t>
  </si>
  <si>
    <t>Laundry Medicaid</t>
  </si>
  <si>
    <t>Laundry Other</t>
  </si>
  <si>
    <t>Laundry Ins-Managed Care</t>
  </si>
  <si>
    <t>Laundry VA</t>
  </si>
  <si>
    <t>Medicaid Ancillary Reimbursements</t>
  </si>
  <si>
    <t>Mgd Care/Other Ancillary Reimbursements</t>
  </si>
  <si>
    <t>Beauty Barber - Private</t>
  </si>
  <si>
    <t>Laundry Private</t>
  </si>
  <si>
    <t>Personal Purchases - Private</t>
  </si>
  <si>
    <t>Personal Purchases - PTF</t>
  </si>
  <si>
    <t>Misc - Private</t>
  </si>
  <si>
    <t>Other Income - Vending</t>
  </si>
  <si>
    <t>Other Income - Telephone</t>
  </si>
  <si>
    <t>UHC - Outpatient</t>
  </si>
  <si>
    <t>Other Income - Van Rental</t>
  </si>
  <si>
    <t>Finance Charge</t>
  </si>
  <si>
    <t>Other Income - Meals</t>
  </si>
  <si>
    <t>MD Pay For Performance</t>
  </si>
  <si>
    <t>Discounts Earned</t>
  </si>
  <si>
    <t>Cost Report Estimate</t>
  </si>
  <si>
    <t>DHSS Grant Income</t>
  </si>
  <si>
    <t>PRF Grant Income</t>
  </si>
  <si>
    <t>Medicare B Flu Shots</t>
  </si>
  <si>
    <t>Flu Vaccine Contractual</t>
  </si>
  <si>
    <t>Total Ancillary</t>
  </si>
  <si>
    <t>Contractual Allowances</t>
  </si>
  <si>
    <t>Private Anc Contractual</t>
  </si>
  <si>
    <t>Medicaid Ancillary Contractual</t>
  </si>
  <si>
    <t>VA Ancillary Contractual</t>
  </si>
  <si>
    <t>Med A/Mcaid Rounding Differenc</t>
  </si>
  <si>
    <t>Ins/Mgd Care Anc Contractual</t>
  </si>
  <si>
    <t>SS Medicaid Anc Contractual</t>
  </si>
  <si>
    <t>SS Mgd Care/Ins Anc Contract</t>
  </si>
  <si>
    <t>SS Private Anc Contractual</t>
  </si>
  <si>
    <t>Part B Contractual</t>
  </si>
  <si>
    <t>Outpat MCR B Contractual</t>
  </si>
  <si>
    <t>Medicare A Anc Contractual</t>
  </si>
  <si>
    <t>Other Ancillary Contractual</t>
  </si>
  <si>
    <t>Total Contractual Allowances</t>
  </si>
  <si>
    <t>Gross Profit</t>
  </si>
  <si>
    <t>Expense</t>
  </si>
  <si>
    <t>DON/ADON Salaries - Prod</t>
  </si>
  <si>
    <t>MDS Coordinator (RNAC)</t>
  </si>
  <si>
    <t>Nursing Support Salaries</t>
  </si>
  <si>
    <t>RN Salaries - Prod</t>
  </si>
  <si>
    <t>RN Salaries - Training/Orient</t>
  </si>
  <si>
    <t>LPN Salaries</t>
  </si>
  <si>
    <t>LPN Salaries - Training/Orient</t>
  </si>
  <si>
    <t>CNA Salaries - Prod</t>
  </si>
  <si>
    <t>CNA Training Salaries</t>
  </si>
  <si>
    <t>Staff Developer Salaries</t>
  </si>
  <si>
    <t>QAPI Nurse</t>
  </si>
  <si>
    <t>Infection Control Salaries</t>
  </si>
  <si>
    <t>Hospitality Aide - Salaries</t>
  </si>
  <si>
    <t>Contract Nursing</t>
  </si>
  <si>
    <t>Nursing Training</t>
  </si>
  <si>
    <t>Nursing Consultants</t>
  </si>
  <si>
    <t>Nursing Bonus</t>
  </si>
  <si>
    <t>Nursing Supplies</t>
  </si>
  <si>
    <t>Nursing Supplies - SS</t>
  </si>
  <si>
    <t>Disposable Diapers</t>
  </si>
  <si>
    <t>Nursing Equipment</t>
  </si>
  <si>
    <t>Nrsg Equip Rental</t>
  </si>
  <si>
    <t>Laboratory Fees</t>
  </si>
  <si>
    <t>Xray Charges</t>
  </si>
  <si>
    <t>Misc - Super Skilled</t>
  </si>
  <si>
    <t>NA Certification- Sal, Class, Supplies</t>
  </si>
  <si>
    <t>Nursing Professional Fees</t>
  </si>
  <si>
    <t>Nrsg Admin Forms &amp; Supplies</t>
  </si>
  <si>
    <t>Utilization Review Fees</t>
  </si>
  <si>
    <t>Medical Director Fees</t>
  </si>
  <si>
    <t>Nurse Practioner</t>
  </si>
  <si>
    <t>Consolidated Billing</t>
  </si>
  <si>
    <t>Other Medical Procedures</t>
  </si>
  <si>
    <t>Misc DSSI</t>
  </si>
  <si>
    <t>Lab - SS</t>
  </si>
  <si>
    <t>Ambulance Fees</t>
  </si>
  <si>
    <t>Ambulance - SS</t>
  </si>
  <si>
    <t>Disposable Diapers - SS</t>
  </si>
  <si>
    <t>Nrsg Equip Rental - SS</t>
  </si>
  <si>
    <t>X-Ray - SS</t>
  </si>
  <si>
    <t>Misc. Nursing Expense</t>
  </si>
  <si>
    <t>JCAHO</t>
  </si>
  <si>
    <t>Total Nursing</t>
  </si>
  <si>
    <t>Therapy Dept Head</t>
  </si>
  <si>
    <t>Physical Thpy Contract</t>
  </si>
  <si>
    <t>Occup Thpy Contract</t>
  </si>
  <si>
    <t>Speech Thpy Contract</t>
  </si>
  <si>
    <t>Therapy Supplies</t>
  </si>
  <si>
    <t>Bad Debt Outpat MCR B</t>
  </si>
  <si>
    <t>Speech Thpy Supplies</t>
  </si>
  <si>
    <t>Phys Thpy SS - Contract</t>
  </si>
  <si>
    <t>Occup Thpy SS - Contract</t>
  </si>
  <si>
    <t>Speech Thpy SS - Contract</t>
  </si>
  <si>
    <t>Therapy Education</t>
  </si>
  <si>
    <t>Therapy Equipment</t>
  </si>
  <si>
    <t>PT- Outpatient</t>
  </si>
  <si>
    <t>OT - Outpatient</t>
  </si>
  <si>
    <t>ST - Outpatient</t>
  </si>
  <si>
    <t>Therapy Contractual Allowance</t>
  </si>
  <si>
    <t>PT Salaries</t>
  </si>
  <si>
    <t>OT Salaries</t>
  </si>
  <si>
    <t>Speech Salaries</t>
  </si>
  <si>
    <t>Therapy Bonus</t>
  </si>
  <si>
    <t>Total Therapy</t>
  </si>
  <si>
    <t>Activities Salaries</t>
  </si>
  <si>
    <t>Alzh Act Salaries - Prod</t>
  </si>
  <si>
    <t>Social Svcs Salaries - Prod</t>
  </si>
  <si>
    <t>Activities Consultant</t>
  </si>
  <si>
    <t>Activities Supplies</t>
  </si>
  <si>
    <t>Alzheimers Activities</t>
  </si>
  <si>
    <t>Misc Activities Expense</t>
  </si>
  <si>
    <t>Newsletter/Printing</t>
  </si>
  <si>
    <t>Activities Entertainment</t>
  </si>
  <si>
    <t>Activities Food/Beverage</t>
  </si>
  <si>
    <t>Social Service Expense</t>
  </si>
  <si>
    <t>Newspaper</t>
  </si>
  <si>
    <t>Cable TV</t>
  </si>
  <si>
    <t>Beauty/Barber</t>
  </si>
  <si>
    <t>Activities Events</t>
  </si>
  <si>
    <t>Activity Events</t>
  </si>
  <si>
    <t>Total Activities</t>
  </si>
  <si>
    <t>IV Supplies</t>
  </si>
  <si>
    <t>Pharmacy - House</t>
  </si>
  <si>
    <t>Pharmacy-OTC</t>
  </si>
  <si>
    <t>Medical Protection Exp</t>
  </si>
  <si>
    <t>Respiratory Salaries</t>
  </si>
  <si>
    <t>Respiratory Supplies - Non SS</t>
  </si>
  <si>
    <t>Resp Supplies SS</t>
  </si>
  <si>
    <t>Respiratory Supplies</t>
  </si>
  <si>
    <t>Oxygen</t>
  </si>
  <si>
    <t>Oxygen SS</t>
  </si>
  <si>
    <t>Vent Preventive Maint</t>
  </si>
  <si>
    <t>Pharmacy - SS</t>
  </si>
  <si>
    <t>Pharmacy Contracted Services</t>
  </si>
  <si>
    <t>Food Service Mgr</t>
  </si>
  <si>
    <t>Dietician Salary</t>
  </si>
  <si>
    <t>Cook</t>
  </si>
  <si>
    <t>Aides</t>
  </si>
  <si>
    <t>Contract Dietary Services</t>
  </si>
  <si>
    <t>Director of Food Serv Operations</t>
  </si>
  <si>
    <t>Dietary Supplies</t>
  </si>
  <si>
    <t>Misc Dietary Equipment</t>
  </si>
  <si>
    <t>Dietary Other Expense</t>
  </si>
  <si>
    <t>Raw Food</t>
  </si>
  <si>
    <t>Dietary Aide Training</t>
  </si>
  <si>
    <t>Dietary Cook Training</t>
  </si>
  <si>
    <t>Prep Cook</t>
  </si>
  <si>
    <t>Meal Reimbursement</t>
  </si>
  <si>
    <t>Oral Supplement</t>
  </si>
  <si>
    <t>Expense Reduction Plan</t>
  </si>
  <si>
    <t>Total Dietary</t>
  </si>
  <si>
    <t>Housekeeping Salaries</t>
  </si>
  <si>
    <t>Contract Housekeeping</t>
  </si>
  <si>
    <t>Housekeeping Consultant</t>
  </si>
  <si>
    <t>Housekeeping Supplies</t>
  </si>
  <si>
    <t>Misc Housekeeping Equip</t>
  </si>
  <si>
    <t>Total Housekeeping</t>
  </si>
  <si>
    <t>Laundry Salaries</t>
  </si>
  <si>
    <t>Contract Laundry</t>
  </si>
  <si>
    <t>Laundry Supplies</t>
  </si>
  <si>
    <t>Linen</t>
  </si>
  <si>
    <t>Misc Laundry Equip</t>
  </si>
  <si>
    <t>Total Laundry</t>
  </si>
  <si>
    <t>Maintenence &amp; Repair</t>
  </si>
  <si>
    <t>Maintenance Sal - Prod</t>
  </si>
  <si>
    <t>Storage Expense</t>
  </si>
  <si>
    <t>Snow Rem/Landscaping</t>
  </si>
  <si>
    <t>Furniture &amp; Equipment</t>
  </si>
  <si>
    <t>Maint Contract Labor</t>
  </si>
  <si>
    <t>Service Contracts</t>
  </si>
  <si>
    <t>Maintenance Supplies</t>
  </si>
  <si>
    <t>Repair &amp; Maintenance</t>
  </si>
  <si>
    <t>Misc Maintenance Equip</t>
  </si>
  <si>
    <t>Equipment Rental</t>
  </si>
  <si>
    <t>Electric/Gas</t>
  </si>
  <si>
    <t>Gas</t>
  </si>
  <si>
    <t>Oil/Fuel</t>
  </si>
  <si>
    <t>Water &amp; Sewer</t>
  </si>
  <si>
    <t>Trash Removal</t>
  </si>
  <si>
    <t>Pest Control</t>
  </si>
  <si>
    <t>Building Improv/Small Furn</t>
  </si>
  <si>
    <t>Total Maintenence &amp; Repair</t>
  </si>
  <si>
    <t>Adminstrator Salary - Prod</t>
  </si>
  <si>
    <t>Office Salaries - Productive</t>
  </si>
  <si>
    <t>Admin Bonus</t>
  </si>
  <si>
    <t>Light Duty Salaries</t>
  </si>
  <si>
    <t>Contract Administrator/Bookeeper</t>
  </si>
  <si>
    <t>Web Site Exp</t>
  </si>
  <si>
    <t>Corporate IT</t>
  </si>
  <si>
    <t>Satisfaction Surveys</t>
  </si>
  <si>
    <t>Admin - Contract Labor</t>
  </si>
  <si>
    <t>Meetings</t>
  </si>
  <si>
    <t>Travel Expense</t>
  </si>
  <si>
    <t>Auto Expense</t>
  </si>
  <si>
    <t>IT Supplies</t>
  </si>
  <si>
    <t>Office Supplies</t>
  </si>
  <si>
    <t>Office Expense</t>
  </si>
  <si>
    <t>Postage</t>
  </si>
  <si>
    <t>Forms/Printing</t>
  </si>
  <si>
    <t>Computer Purchase</t>
  </si>
  <si>
    <t>Software Expense</t>
  </si>
  <si>
    <t>Telephone System Lease</t>
  </si>
  <si>
    <t>Contributions</t>
  </si>
  <si>
    <t>Patient/Comm Svc Expense</t>
  </si>
  <si>
    <t>Equipment Leasing</t>
  </si>
  <si>
    <t>Telephone</t>
  </si>
  <si>
    <t>Service Contracts - Admin</t>
  </si>
  <si>
    <t>Express Delivery</t>
  </si>
  <si>
    <t>Bank/Finance Charges</t>
  </si>
  <si>
    <t>Freight</t>
  </si>
  <si>
    <t>Dues &amp; Subcriptions</t>
  </si>
  <si>
    <t>Over/Short</t>
  </si>
  <si>
    <t>Petty Cash Expense</t>
  </si>
  <si>
    <t>Administrative Fees</t>
  </si>
  <si>
    <t>Advertising/Marketing</t>
  </si>
  <si>
    <t>Public Relations</t>
  </si>
  <si>
    <t>Marketing Exp - Account Omitted</t>
  </si>
  <si>
    <t>RETEN, REFER, ADV DEGREE, Bonus</t>
  </si>
  <si>
    <t>Foreign Employee Recruit</t>
  </si>
  <si>
    <t>Payroll Processing Fees</t>
  </si>
  <si>
    <t>Recruiting Expense</t>
  </si>
  <si>
    <t>Advertising/Recruitment</t>
  </si>
  <si>
    <t>Professional Development</t>
  </si>
  <si>
    <t>Licenses &amp; Taxes</t>
  </si>
  <si>
    <t>Insurance Expense</t>
  </si>
  <si>
    <t>Accounting Fees</t>
  </si>
  <si>
    <t>Consultant Fees</t>
  </si>
  <si>
    <t>Other Professional Fees</t>
  </si>
  <si>
    <t>Legal Fees</t>
  </si>
  <si>
    <t>Bad Debt Expense - Pharmacy</t>
  </si>
  <si>
    <t>Gross Receipts</t>
  </si>
  <si>
    <t>Bad Debt Expense</t>
  </si>
  <si>
    <t>Meals</t>
  </si>
  <si>
    <t>Medicare Coinsurance Fund</t>
  </si>
  <si>
    <t>Corporate Compliance</t>
  </si>
  <si>
    <t>Computer Leasing</t>
  </si>
  <si>
    <t>TI/Internet</t>
  </si>
  <si>
    <t>Computer Consulting</t>
  </si>
  <si>
    <t>Bed Tax</t>
  </si>
  <si>
    <t>Late Fees</t>
  </si>
  <si>
    <t>Covid-19 Expenses</t>
  </si>
  <si>
    <t>Covid Infection Control</t>
  </si>
  <si>
    <t>Covid Salaries</t>
  </si>
  <si>
    <t>Covid 19 Hazard Pay</t>
  </si>
  <si>
    <t>Total Administration</t>
  </si>
  <si>
    <t>Non-Productive Payroll</t>
  </si>
  <si>
    <t>Workers Comp Consultant</t>
  </si>
  <si>
    <t>FICA</t>
  </si>
  <si>
    <t>SUTA</t>
  </si>
  <si>
    <t>FUTA</t>
  </si>
  <si>
    <t>Training Fund Tax</t>
  </si>
  <si>
    <t>Employee Ins - Hospital</t>
  </si>
  <si>
    <t>Pension Expense</t>
  </si>
  <si>
    <t>Employee Welfare</t>
  </si>
  <si>
    <t>Employee Ins - W/C</t>
  </si>
  <si>
    <t>Emp - Drug/Fingerprint/Backgrd</t>
  </si>
  <si>
    <t>Employee Training</t>
  </si>
  <si>
    <t>Uniforms</t>
  </si>
  <si>
    <t>Advance</t>
  </si>
  <si>
    <t>Accrued Vacation Expense</t>
  </si>
  <si>
    <t>Total Employee Benefits</t>
  </si>
  <si>
    <t>Respiratory Therapy - Contracted Service</t>
  </si>
  <si>
    <t>Respiratory Therapy Equip Rental</t>
  </si>
  <si>
    <t>Total Respiratory</t>
  </si>
  <si>
    <t>Total Expense</t>
  </si>
  <si>
    <t>Other Income and Expense</t>
  </si>
  <si>
    <t>Other Inc &amp; Exp-R&amp;B Revenue-200</t>
  </si>
  <si>
    <t>Tax Expense</t>
  </si>
  <si>
    <t>Monthly Lease</t>
  </si>
  <si>
    <t>Non Capitalized Exp/Improve</t>
  </si>
  <si>
    <t>Finance Fees Expense</t>
  </si>
  <si>
    <t>Capital Lease Interest</t>
  </si>
  <si>
    <t>Suspense Account</t>
  </si>
  <si>
    <t>Depreciation expense</t>
  </si>
  <si>
    <t>Amortization Expense</t>
  </si>
  <si>
    <t>Total Other Income and Expense</t>
  </si>
  <si>
    <t>Earnings Before Income Taxes</t>
  </si>
  <si>
    <t>Net Income (Loss)</t>
  </si>
  <si>
    <t>Private R&amp;B Contractual</t>
  </si>
  <si>
    <t>Hospice/Other R&amp;B Contractual</t>
  </si>
  <si>
    <t>Hospice R&amp;B Vent</t>
  </si>
  <si>
    <t>Hospice R&amp;B Vent Contractual</t>
  </si>
  <si>
    <t>SS Pvt R&amp;B Contractual</t>
  </si>
  <si>
    <t>Physical Thpy - SS MCD</t>
  </si>
  <si>
    <t>Physical Thpy - SS Private</t>
  </si>
  <si>
    <t>Occup Thpy - Other</t>
  </si>
  <si>
    <t>Occup Thpy-SS Medicaid</t>
  </si>
  <si>
    <t>Speech Thpy - Mgd Care/Ins</t>
  </si>
  <si>
    <t>Incontinency - Mgd Care/Ins</t>
  </si>
  <si>
    <t>Oxygen - Mgd Care/Ins</t>
  </si>
  <si>
    <t>Medical Supplies-Mgd Care/Ins</t>
  </si>
  <si>
    <t>intentially omitted</t>
  </si>
  <si>
    <t>Ancillary Revenue</t>
  </si>
  <si>
    <t>Air Flow Bed Revenue Med A</t>
  </si>
  <si>
    <t>Air Flow Bed Revenue - SS MCD</t>
  </si>
  <si>
    <t>Air Flow Bed Medicaid</t>
  </si>
  <si>
    <t>Air Flow  - Other</t>
  </si>
  <si>
    <t>Mgd Care - Air Flow Bed Rev</t>
  </si>
  <si>
    <t>Resp Revenue Med A</t>
  </si>
  <si>
    <t>Respiratory Rev - Mgd Care/Ins</t>
  </si>
  <si>
    <t>Therapy Revenue Adjustment</t>
  </si>
  <si>
    <t>Laundry - Mgd Care/Ins</t>
  </si>
  <si>
    <t>Mgd/Care Other Ancillary Reimbursements</t>
  </si>
  <si>
    <t>Other Income - Contributions</t>
  </si>
  <si>
    <t>Finance Charges</t>
  </si>
  <si>
    <t>Medicaid Anc Contractual</t>
  </si>
  <si>
    <t>Hospice Ancillary Contractual</t>
  </si>
  <si>
    <t>MCR/MCD Rounding Adj</t>
  </si>
  <si>
    <t>Ins/Mgd Care Contractual</t>
  </si>
  <si>
    <t>Lab</t>
  </si>
  <si>
    <t>NA Certification Salaries/Supplies</t>
  </si>
  <si>
    <t>Forms &amp; Supplies</t>
  </si>
  <si>
    <t>Nrs Equip Rental - SS</t>
  </si>
  <si>
    <t>PT - Outpatient</t>
  </si>
  <si>
    <t>ST Salaries</t>
  </si>
  <si>
    <t>Misc Activities Equip</t>
  </si>
  <si>
    <t>Inactive Account</t>
  </si>
  <si>
    <t>Pharmacy House</t>
  </si>
  <si>
    <t>Pharmacy OTC</t>
  </si>
  <si>
    <t>Pharmacy - Super Skilled</t>
  </si>
  <si>
    <t>Diretor of Food Serv Operations</t>
  </si>
  <si>
    <t>Meals Reimbursement</t>
  </si>
  <si>
    <t>Building Improvement</t>
  </si>
  <si>
    <t>Office Equip Rental</t>
  </si>
  <si>
    <t>Dues &amp; Subscriptions</t>
  </si>
  <si>
    <t>Marketing</t>
  </si>
  <si>
    <t>Rentention Bonus</t>
  </si>
  <si>
    <t>Class Adv/Recruitment</t>
  </si>
  <si>
    <t>Bad Debt Exp Pharmacy</t>
  </si>
  <si>
    <t>Medicare Coinsurance fund</t>
  </si>
  <si>
    <t>T-I/Internet</t>
  </si>
  <si>
    <t>Resp Therapy - Contracted Svcs</t>
  </si>
  <si>
    <t>Resp Supplies Super Skilled</t>
  </si>
  <si>
    <t>Resp Therapy - Equipment Rental</t>
  </si>
  <si>
    <t>Other Inc &amp; Exp</t>
  </si>
  <si>
    <t>Misc Exp</t>
  </si>
  <si>
    <t>Depreciation Expense</t>
  </si>
  <si>
    <t>Medicaid Room &amp; Brd Contr</t>
  </si>
  <si>
    <t>Mgd Care/Ins R&amp;B Contractual</t>
  </si>
  <si>
    <t>Other R&amp;B Contractual</t>
  </si>
  <si>
    <t>VA Contractual</t>
  </si>
  <si>
    <t>Super Skilled Private Revenue</t>
  </si>
  <si>
    <t>Physical Therapy - SS Mcd</t>
  </si>
  <si>
    <t>Physical Thpy - Outpat Med B</t>
  </si>
  <si>
    <t>Occup Thpy - SS Medicaid</t>
  </si>
  <si>
    <t>Medical Supplies - SS Mgd Care/Ins</t>
  </si>
  <si>
    <t>Pharmacy Hospice</t>
  </si>
  <si>
    <t>Ambulance Mgd Care</t>
  </si>
  <si>
    <t>Ambulance Rev- Private</t>
  </si>
  <si>
    <t>Air Flow - Other</t>
  </si>
  <si>
    <t>X-Ray SS Mgd Care/Ins</t>
  </si>
  <si>
    <t>Respiratory Revenue - Med A</t>
  </si>
  <si>
    <t>Lab Revenue - SS Mgd Care/Ins</t>
  </si>
  <si>
    <t>Laundry - Ins/Managed Care</t>
  </si>
  <si>
    <t>UHC Outpatient</t>
  </si>
  <si>
    <t>MCR/MCD Rounding Adjustment</t>
  </si>
  <si>
    <t>SS Mgd Care/Ins Anc Contractual</t>
  </si>
  <si>
    <t>CNA Training Supplies</t>
  </si>
  <si>
    <t>ST- Outpatient</t>
  </si>
  <si>
    <t>Pharmacy - OTC</t>
  </si>
  <si>
    <t>Vent Preventative Maint</t>
  </si>
  <si>
    <t>Groceries</t>
  </si>
  <si>
    <t>Laundry-Salaries</t>
  </si>
  <si>
    <t>Snow Removal/Landscape</t>
  </si>
  <si>
    <t>Contract Administrator/Bookkeeper</t>
  </si>
  <si>
    <t>Satisfaction Survey's</t>
  </si>
  <si>
    <t>Marketing Exp</t>
  </si>
  <si>
    <t>ACCR RETEN, REFER, ADV DEGREE, Bonus</t>
  </si>
  <si>
    <t>Bad Debt Expense-Pharmacy</t>
  </si>
  <si>
    <t>Computer Leasing Expense</t>
  </si>
  <si>
    <t>T-1/Internet</t>
  </si>
  <si>
    <t>401 k Expense</t>
  </si>
  <si>
    <t>Employee Training/Prof Develop</t>
  </si>
  <si>
    <t>Respiratory-Therapy Contraced Svcs</t>
  </si>
  <si>
    <t>Other Inc &amp; Exp-R&amp;B Revenue-Pri</t>
  </si>
  <si>
    <t>Physical Thpy- Outpat MCR B</t>
  </si>
  <si>
    <t>Air Flow Beds VA</t>
  </si>
  <si>
    <t>Other Charges - Mgnd Care</t>
  </si>
  <si>
    <t>Laundry - Medicare A</t>
  </si>
  <si>
    <t>Laundry - Medicaid</t>
  </si>
  <si>
    <t>Mgd Care/Other Ancillary Reimb</t>
  </si>
  <si>
    <t>NA training-education-supplies</t>
  </si>
  <si>
    <t>Nrsg Equip Rental-Superskilled</t>
  </si>
  <si>
    <t>Rehab Director Salaries</t>
  </si>
  <si>
    <t>OT- Outpatient</t>
  </si>
  <si>
    <t>Pharmacy -  OTC</t>
  </si>
  <si>
    <t>Respiratory Supplies- Non SS</t>
  </si>
  <si>
    <t>Respiratory Sup - Superskilled</t>
  </si>
  <si>
    <t>Oxygen - Superskilled</t>
  </si>
  <si>
    <t>Marketing Exp- do not use</t>
  </si>
  <si>
    <t>Covid-19 Expense</t>
  </si>
  <si>
    <t>Respiratory Therapy - Contracted Svcs</t>
  </si>
  <si>
    <t>Broadmeadow Investment, LLC</t>
  </si>
  <si>
    <t xml:space="preserve">Standard Income Statement - Broadmeadow Investments </t>
  </si>
  <si>
    <t>Accounting Period Ending: 6/30/2022</t>
  </si>
  <si>
    <t>Period To Date</t>
  </si>
  <si>
    <t>Percentage Of</t>
  </si>
  <si>
    <t>Year To Date</t>
  </si>
  <si>
    <t>Actual</t>
  </si>
  <si>
    <t>400-700-200</t>
  </si>
  <si>
    <t>400-700-210</t>
  </si>
  <si>
    <t>400-705-201</t>
  </si>
  <si>
    <t>400-705-210</t>
  </si>
  <si>
    <t>400-710-202</t>
  </si>
  <si>
    <t>400-710-203</t>
  </si>
  <si>
    <t>400-710-210</t>
  </si>
  <si>
    <t>400-715-207</t>
  </si>
  <si>
    <t>400-715-210</t>
  </si>
  <si>
    <t>400-720-205</t>
  </si>
  <si>
    <t>400-720-206</t>
  </si>
  <si>
    <t>400-720-212</t>
  </si>
  <si>
    <t>400-720-213</t>
  </si>
  <si>
    <t>400-725-206</t>
  </si>
  <si>
    <t>400-725-210</t>
  </si>
  <si>
    <t>400-730-208</t>
  </si>
  <si>
    <t>400-730-210</t>
  </si>
  <si>
    <t>400-735-203</t>
  </si>
  <si>
    <t>400-735-210</t>
  </si>
  <si>
    <t>400-740-204</t>
  </si>
  <si>
    <t>400-740-210</t>
  </si>
  <si>
    <t>410-105-200</t>
  </si>
  <si>
    <t>410-105-201</t>
  </si>
  <si>
    <t>410-105-202</t>
  </si>
  <si>
    <t>410-105-203</t>
  </si>
  <si>
    <t>410-105-205</t>
  </si>
  <si>
    <t>410-105-206</t>
  </si>
  <si>
    <t>410-105-207</t>
  </si>
  <si>
    <t>410-105-208</t>
  </si>
  <si>
    <t>410-105-209</t>
  </si>
  <si>
    <t>410-105-210</t>
  </si>
  <si>
    <t>410-105-211</t>
  </si>
  <si>
    <t>410-105-240</t>
  </si>
  <si>
    <t>410-110-200</t>
  </si>
  <si>
    <t>410-110-201</t>
  </si>
  <si>
    <t>410-110-202</t>
  </si>
  <si>
    <t>410-110-203</t>
  </si>
  <si>
    <t>410-110-204</t>
  </si>
  <si>
    <t>410-110-205</t>
  </si>
  <si>
    <t>410-110-206</t>
  </si>
  <si>
    <t>410-110-207</t>
  </si>
  <si>
    <t>410-110-208</t>
  </si>
  <si>
    <t>410-110-209</t>
  </si>
  <si>
    <t>410-110-210</t>
  </si>
  <si>
    <t>410-110-211</t>
  </si>
  <si>
    <t>410-115-200</t>
  </si>
  <si>
    <t>410-115-201</t>
  </si>
  <si>
    <t>410-115-202</t>
  </si>
  <si>
    <t>410-115-203</t>
  </si>
  <si>
    <t>410-115-204</t>
  </si>
  <si>
    <t>410-115-205</t>
  </si>
  <si>
    <t>410-115-206</t>
  </si>
  <si>
    <t>410-115-207</t>
  </si>
  <si>
    <t>410-115-208</t>
  </si>
  <si>
    <t>410-115-209</t>
  </si>
  <si>
    <t>410-115-211</t>
  </si>
  <si>
    <t>410-120-200</t>
  </si>
  <si>
    <t>410-120-201</t>
  </si>
  <si>
    <t>410-120-202</t>
  </si>
  <si>
    <t>410-120-203</t>
  </si>
  <si>
    <t>410-120-204</t>
  </si>
  <si>
    <t>410-120-205</t>
  </si>
  <si>
    <t>410-120-206</t>
  </si>
  <si>
    <t>410-120-207</t>
  </si>
  <si>
    <t>410-120-208</t>
  </si>
  <si>
    <t>410-125-200</t>
  </si>
  <si>
    <t>410-125-201</t>
  </si>
  <si>
    <t>410-125-202</t>
  </si>
  <si>
    <t>410-125-203</t>
  </si>
  <si>
    <t>410-125-204</t>
  </si>
  <si>
    <t>410-125-205</t>
  </si>
  <si>
    <t>410-125-206</t>
  </si>
  <si>
    <t>410-125-207</t>
  </si>
  <si>
    <t>410-125-208</t>
  </si>
  <si>
    <t>410-125-210</t>
  </si>
  <si>
    <t>410-130-200</t>
  </si>
  <si>
    <t>410-130-201</t>
  </si>
  <si>
    <t>410-130-202</t>
  </si>
  <si>
    <t>410-130-203</t>
  </si>
  <si>
    <t>410-130-204</t>
  </si>
  <si>
    <t>410-130-205</t>
  </si>
  <si>
    <t>410-130-206</t>
  </si>
  <si>
    <t>410-130-207</t>
  </si>
  <si>
    <t>410-130-208</t>
  </si>
  <si>
    <t>410-135-200</t>
  </si>
  <si>
    <t>410-135-201</t>
  </si>
  <si>
    <t>410-135-202</t>
  </si>
  <si>
    <t>410-135-203</t>
  </si>
  <si>
    <t>410-135-204</t>
  </si>
  <si>
    <t>410-135-205</t>
  </si>
  <si>
    <t>410-135-206</t>
  </si>
  <si>
    <t>410-135-207</t>
  </si>
  <si>
    <t>410-135-208</t>
  </si>
  <si>
    <t>410-136-200</t>
  </si>
  <si>
    <t>410-136-201</t>
  </si>
  <si>
    <t>410-136-202</t>
  </si>
  <si>
    <t>410-136-210</t>
  </si>
  <si>
    <t>410-136-211</t>
  </si>
  <si>
    <t>410-136-212</t>
  </si>
  <si>
    <t>410-136-216</t>
  </si>
  <si>
    <t>410-136-221</t>
  </si>
  <si>
    <t>410-136-300</t>
  </si>
  <si>
    <t>410-137-200</t>
  </si>
  <si>
    <t>410-137-201</t>
  </si>
  <si>
    <t>410-137-202</t>
  </si>
  <si>
    <t>410-137-203</t>
  </si>
  <si>
    <t>410-137-204</t>
  </si>
  <si>
    <t>410-137-206</t>
  </si>
  <si>
    <t>410-137-207</t>
  </si>
  <si>
    <t>410-140-218</t>
  </si>
  <si>
    <t>410-140-219</t>
  </si>
  <si>
    <t>410-140-220</t>
  </si>
  <si>
    <t>410-140-221</t>
  </si>
  <si>
    <t>410-140-222</t>
  </si>
  <si>
    <t>410-140-223</t>
  </si>
  <si>
    <t>410-140-224</t>
  </si>
  <si>
    <t>410-140-225</t>
  </si>
  <si>
    <t>410-140-226</t>
  </si>
  <si>
    <t>410-140-227</t>
  </si>
  <si>
    <t>410-140-228</t>
  </si>
  <si>
    <t>410-140-229</t>
  </si>
  <si>
    <t>410-140-230</t>
  </si>
  <si>
    <t>410-140-231</t>
  </si>
  <si>
    <t>410-140-232</t>
  </si>
  <si>
    <t>410-140-233</t>
  </si>
  <si>
    <t>410-140-234</t>
  </si>
  <si>
    <t>410-140-235</t>
  </si>
  <si>
    <t>410-140-236</t>
  </si>
  <si>
    <t>410-140-237</t>
  </si>
  <si>
    <t>410-140-238</t>
  </si>
  <si>
    <t>410-140-239</t>
  </si>
  <si>
    <t>410-145-240</t>
  </si>
  <si>
    <t>410-145-241</t>
  </si>
  <si>
    <t>410-145-242</t>
  </si>
  <si>
    <t>410-145-243</t>
  </si>
  <si>
    <t>410-145-244</t>
  </si>
  <si>
    <t>410-145-245</t>
  </si>
  <si>
    <t>410-145-246</t>
  </si>
  <si>
    <t>410-146-100</t>
  </si>
  <si>
    <t>410-150-243</t>
  </si>
  <si>
    <t>410-150-244</t>
  </si>
  <si>
    <t>410-150-245</t>
  </si>
  <si>
    <t>410-150-246</t>
  </si>
  <si>
    <t>410-150-247</t>
  </si>
  <si>
    <t>410-150-248</t>
  </si>
  <si>
    <t>410-150-249</t>
  </si>
  <si>
    <t>410-150-250</t>
  </si>
  <si>
    <t>410-150-251</t>
  </si>
  <si>
    <t>410-150-252</t>
  </si>
  <si>
    <t>410-150-253</t>
  </si>
  <si>
    <t>410-150-254</t>
  </si>
  <si>
    <t>410-150-255</t>
  </si>
  <si>
    <t>410-150-256</t>
  </si>
  <si>
    <t>410-150-257</t>
  </si>
  <si>
    <t>410-150-258</t>
  </si>
  <si>
    <t>410-150-259</t>
  </si>
  <si>
    <t>410-150-260</t>
  </si>
  <si>
    <t>410-150-261</t>
  </si>
  <si>
    <t>410-150-262</t>
  </si>
  <si>
    <t>410-150-263</t>
  </si>
  <si>
    <t>410-150-264</t>
  </si>
  <si>
    <t>410-150-265</t>
  </si>
  <si>
    <t>410-150-270</t>
  </si>
  <si>
    <t>410-150-275</t>
  </si>
  <si>
    <t>410-150-280</t>
  </si>
  <si>
    <t>410-150-300</t>
  </si>
  <si>
    <t>410-160-240</t>
  </si>
  <si>
    <t>420-160-200</t>
  </si>
  <si>
    <t>420-160-203</t>
  </si>
  <si>
    <t>420-160-207</t>
  </si>
  <si>
    <t>420-160-208</t>
  </si>
  <si>
    <t>420-160-209</t>
  </si>
  <si>
    <t>420-160-213</t>
  </si>
  <si>
    <t>420-160-214</t>
  </si>
  <si>
    <t>420-160-218</t>
  </si>
  <si>
    <t>420-160-240</t>
  </si>
  <si>
    <t>420-160-249</t>
  </si>
  <si>
    <t>420-160-250</t>
  </si>
  <si>
    <t>420-161-201</t>
  </si>
  <si>
    <t>420-161-202</t>
  </si>
  <si>
    <t>500-200-300</t>
  </si>
  <si>
    <t>500-200-301</t>
  </si>
  <si>
    <t>500-200-302</t>
  </si>
  <si>
    <t>500-200-303</t>
  </si>
  <si>
    <t>500-200-304</t>
  </si>
  <si>
    <t>500-200-305</t>
  </si>
  <si>
    <t>500-200-306</t>
  </si>
  <si>
    <t>500-200-307</t>
  </si>
  <si>
    <t>500-200-308</t>
  </si>
  <si>
    <t>500-200-309</t>
  </si>
  <si>
    <t>500-200-310</t>
  </si>
  <si>
    <t>500-200-311</t>
  </si>
  <si>
    <t>500-200-312</t>
  </si>
  <si>
    <t>500-200-400</t>
  </si>
  <si>
    <t>500-200-401</t>
  </si>
  <si>
    <t>500-200-402</t>
  </si>
  <si>
    <t>500-200-403</t>
  </si>
  <si>
    <t>500-200-404</t>
  </si>
  <si>
    <t>500-200-405</t>
  </si>
  <si>
    <t>500-200-406</t>
  </si>
  <si>
    <t>500-200-407</t>
  </si>
  <si>
    <t>500-200-408</t>
  </si>
  <si>
    <t>500-200-409</t>
  </si>
  <si>
    <t>500-200-411</t>
  </si>
  <si>
    <t>500-200-412</t>
  </si>
  <si>
    <t>500-200-413</t>
  </si>
  <si>
    <t>500-200-414</t>
  </si>
  <si>
    <t>500-200-415</t>
  </si>
  <si>
    <t>500-200-416</t>
  </si>
  <si>
    <t>500-200-417</t>
  </si>
  <si>
    <t>500-200-418</t>
  </si>
  <si>
    <t>500-200-419</t>
  </si>
  <si>
    <t>500-200-420</t>
  </si>
  <si>
    <t>500-200-421</t>
  </si>
  <si>
    <t>500-200-422</t>
  </si>
  <si>
    <t>500-200-423</t>
  </si>
  <si>
    <t>500-200-424</t>
  </si>
  <si>
    <t>500-200-425</t>
  </si>
  <si>
    <t>500-200-426</t>
  </si>
  <si>
    <t>500-200-427</t>
  </si>
  <si>
    <t>500-200-440</t>
  </si>
  <si>
    <t>500-200-767</t>
  </si>
  <si>
    <t>505-205-400</t>
  </si>
  <si>
    <t>505-205-401</t>
  </si>
  <si>
    <t>505-205-402</t>
  </si>
  <si>
    <t>505-205-403</t>
  </si>
  <si>
    <t>505-205-404</t>
  </si>
  <si>
    <t>505-205-405</t>
  </si>
  <si>
    <t>505-205-406</t>
  </si>
  <si>
    <t>505-205-407</t>
  </si>
  <si>
    <t>505-205-408</t>
  </si>
  <si>
    <t>505-205-409</t>
  </si>
  <si>
    <t>505-205-410</t>
  </si>
  <si>
    <t>505-205-411</t>
  </si>
  <si>
    <t>505-205-412</t>
  </si>
  <si>
    <t>505-205-413</t>
  </si>
  <si>
    <t>505-205-414</t>
  </si>
  <si>
    <t>505-205-415</t>
  </si>
  <si>
    <t>505-205-416</t>
  </si>
  <si>
    <t>505-205-417</t>
  </si>
  <si>
    <t>505-205-418</t>
  </si>
  <si>
    <t>505-205-419</t>
  </si>
  <si>
    <t>510-210-320</t>
  </si>
  <si>
    <t>510-210-321</t>
  </si>
  <si>
    <t>510-210-322</t>
  </si>
  <si>
    <t>510-210-400</t>
  </si>
  <si>
    <t>510-210-401</t>
  </si>
  <si>
    <t>510-210-402</t>
  </si>
  <si>
    <t>510-210-403</t>
  </si>
  <si>
    <t>510-210-404</t>
  </si>
  <si>
    <t>510-210-405</t>
  </si>
  <si>
    <t>510-210-406</t>
  </si>
  <si>
    <t>510-210-407</t>
  </si>
  <si>
    <t>510-210-408</t>
  </si>
  <si>
    <t>510-210-409</t>
  </si>
  <si>
    <t>510-210-410</t>
  </si>
  <si>
    <t>510-210-411</t>
  </si>
  <si>
    <t>510-210-412</t>
  </si>
  <si>
    <t>515-215-400</t>
  </si>
  <si>
    <t>515-215-401</t>
  </si>
  <si>
    <t>515-215-402</t>
  </si>
  <si>
    <t>515-215-403</t>
  </si>
  <si>
    <t>515-215-404</t>
  </si>
  <si>
    <t>515-215-405</t>
  </si>
  <si>
    <t>515-215-406</t>
  </si>
  <si>
    <t>515-215-408</t>
  </si>
  <si>
    <t>515-215-409</t>
  </si>
  <si>
    <t>515-215-410</t>
  </si>
  <si>
    <t>515-215-411</t>
  </si>
  <si>
    <t>515-215-412</t>
  </si>
  <si>
    <t>515-215-413</t>
  </si>
  <si>
    <t>515-215-414</t>
  </si>
  <si>
    <t>520-220-330</t>
  </si>
  <si>
    <t>520-220-331</t>
  </si>
  <si>
    <t>520-220-332</t>
  </si>
  <si>
    <t>520-220-333</t>
  </si>
  <si>
    <t>520-220-334</t>
  </si>
  <si>
    <t>520-220-400</t>
  </si>
  <si>
    <t>520-220-401</t>
  </si>
  <si>
    <t>520-220-402</t>
  </si>
  <si>
    <t>520-220-403</t>
  </si>
  <si>
    <t>520-220-404</t>
  </si>
  <si>
    <t>520-220-405</t>
  </si>
  <si>
    <t>520-220-406</t>
  </si>
  <si>
    <t>520-220-407</t>
  </si>
  <si>
    <t>520-220-408</t>
  </si>
  <si>
    <t>520-220-409</t>
  </si>
  <si>
    <t>520-220-410</t>
  </si>
  <si>
    <t>530-230-399</t>
  </si>
  <si>
    <t>530-230-400</t>
  </si>
  <si>
    <t>530-230-401</t>
  </si>
  <si>
    <t>530-230-402</t>
  </si>
  <si>
    <t>530-230-403</t>
  </si>
  <si>
    <t>535-235-399</t>
  </si>
  <si>
    <t>535-235-400</t>
  </si>
  <si>
    <t>535-235-401</t>
  </si>
  <si>
    <t>535-235-402</t>
  </si>
  <si>
    <t>535-235-403</t>
  </si>
  <si>
    <t>540-240-370</t>
  </si>
  <si>
    <t>540-240-397</t>
  </si>
  <si>
    <t>540-240-398</t>
  </si>
  <si>
    <t>540-240-399</t>
  </si>
  <si>
    <t>540-240-400</t>
  </si>
  <si>
    <t>540-240-401</t>
  </si>
  <si>
    <t>540-240-402</t>
  </si>
  <si>
    <t>540-240-403</t>
  </si>
  <si>
    <t>540-240-404</t>
  </si>
  <si>
    <t>540-240-405</t>
  </si>
  <si>
    <t>540-240-406</t>
  </si>
  <si>
    <t>540-240-407</t>
  </si>
  <si>
    <t>540-240-408</t>
  </si>
  <si>
    <t>540-240-409</t>
  </si>
  <si>
    <t>540-240-410</t>
  </si>
  <si>
    <t>540-240-411</t>
  </si>
  <si>
    <t>540-240-412</t>
  </si>
  <si>
    <t>545-245-380</t>
  </si>
  <si>
    <t>545-245-381</t>
  </si>
  <si>
    <t>545-245-382</t>
  </si>
  <si>
    <t>545-245-383</t>
  </si>
  <si>
    <t>545-245-385</t>
  </si>
  <si>
    <t>545-245-397</t>
  </si>
  <si>
    <t>545-245-398</t>
  </si>
  <si>
    <t>545-245-399</t>
  </si>
  <si>
    <t>545-245-400</t>
  </si>
  <si>
    <t>545-245-401</t>
  </si>
  <si>
    <t>545-245-402</t>
  </si>
  <si>
    <t>545-245-403</t>
  </si>
  <si>
    <t>545-245-404</t>
  </si>
  <si>
    <t>545-245-405</t>
  </si>
  <si>
    <t>545-245-406</t>
  </si>
  <si>
    <t>545-245-407</t>
  </si>
  <si>
    <t>545-245-408</t>
  </si>
  <si>
    <t>545-245-409</t>
  </si>
  <si>
    <t>545-245-410</t>
  </si>
  <si>
    <t>545-245-411</t>
  </si>
  <si>
    <t>545-245-412</t>
  </si>
  <si>
    <t>545-245-413</t>
  </si>
  <si>
    <t>545-245-414</t>
  </si>
  <si>
    <t>545-245-415</t>
  </si>
  <si>
    <t>545-245-416</t>
  </si>
  <si>
    <t>545-245-417</t>
  </si>
  <si>
    <t>545-245-418</t>
  </si>
  <si>
    <t>545-245-419</t>
  </si>
  <si>
    <t>545-245-420</t>
  </si>
  <si>
    <t>545-245-421</t>
  </si>
  <si>
    <t>545-245-422</t>
  </si>
  <si>
    <t>545-245-423</t>
  </si>
  <si>
    <t>545-245-424</t>
  </si>
  <si>
    <t>545-245-425</t>
  </si>
  <si>
    <t>545-245-426</t>
  </si>
  <si>
    <t>545-245-427</t>
  </si>
  <si>
    <t>545-245-428</t>
  </si>
  <si>
    <t>545-245-429</t>
  </si>
  <si>
    <t>545-245-430</t>
  </si>
  <si>
    <t>545-245-431</t>
  </si>
  <si>
    <t>545-245-432</t>
  </si>
  <si>
    <t>545-245-433</t>
  </si>
  <si>
    <t>545-245-434</t>
  </si>
  <si>
    <t>545-245-435</t>
  </si>
  <si>
    <t>545-245-436</t>
  </si>
  <si>
    <t>545-245-437</t>
  </si>
  <si>
    <t>545-245-438</t>
  </si>
  <si>
    <t>545-245-439</t>
  </si>
  <si>
    <t>545-245-440</t>
  </si>
  <si>
    <t>545-245-441</t>
  </si>
  <si>
    <t>545-245-442</t>
  </si>
  <si>
    <t>545-245-443</t>
  </si>
  <si>
    <t>545-245-444</t>
  </si>
  <si>
    <t>545-245-445</t>
  </si>
  <si>
    <t>545-245-446</t>
  </si>
  <si>
    <t>545-245-447</t>
  </si>
  <si>
    <t>545-245-448</t>
  </si>
  <si>
    <t>545-245-449</t>
  </si>
  <si>
    <t>545-245-450</t>
  </si>
  <si>
    <t>545-245-480</t>
  </si>
  <si>
    <t>Covid Stimulus Expense Reimbursement</t>
  </si>
  <si>
    <t>545-245-485</t>
  </si>
  <si>
    <t>545-245-486</t>
  </si>
  <si>
    <t>545-245-490</t>
  </si>
  <si>
    <t>545-245-500</t>
  </si>
  <si>
    <t>550-250-390</t>
  </si>
  <si>
    <t>550-250-391</t>
  </si>
  <si>
    <t>550-250-400</t>
  </si>
  <si>
    <t>550-250-401</t>
  </si>
  <si>
    <t>550-250-402</t>
  </si>
  <si>
    <t>550-250-403</t>
  </si>
  <si>
    <t>550-250-404</t>
  </si>
  <si>
    <t>550-250-405</t>
  </si>
  <si>
    <t>550-250-406</t>
  </si>
  <si>
    <t>550-250-407</t>
  </si>
  <si>
    <t>550-250-408</t>
  </si>
  <si>
    <t>550-250-409</t>
  </si>
  <si>
    <t>550-250-410</t>
  </si>
  <si>
    <t>550-250-411</t>
  </si>
  <si>
    <t>550-250-412</t>
  </si>
  <si>
    <t>550-250-998</t>
  </si>
  <si>
    <t>517-215-406</t>
  </si>
  <si>
    <t>517-215-413</t>
  </si>
  <si>
    <t>950-100-200</t>
  </si>
  <si>
    <t>950-100-205</t>
  </si>
  <si>
    <t>950-400-300</t>
  </si>
  <si>
    <t>950-400-400</t>
  </si>
  <si>
    <t>950-400-404</t>
  </si>
  <si>
    <t>950-400-405</t>
  </si>
  <si>
    <t>950-400-406</t>
  </si>
  <si>
    <t>950-400-407</t>
  </si>
  <si>
    <t>950-400-740</t>
  </si>
  <si>
    <t>950-404-800</t>
  </si>
  <si>
    <t>950-950-201</t>
  </si>
  <si>
    <t>950-999-999</t>
  </si>
  <si>
    <t>955-400-401</t>
  </si>
  <si>
    <t>956-100-320</t>
  </si>
  <si>
    <t>956-400-100</t>
  </si>
  <si>
    <t>956-400-402</t>
  </si>
  <si>
    <t>956-400-403</t>
  </si>
  <si>
    <t>956-400-408</t>
  </si>
  <si>
    <t>Capitol Nursing &amp; Rehabilitation Center</t>
  </si>
  <si>
    <t>Standard Income Statement - Capitol Healthcare</t>
  </si>
  <si>
    <t>410-135-211</t>
  </si>
  <si>
    <t>Pike Creek Healthcare Services LLC</t>
  </si>
  <si>
    <t xml:space="preserve">Standard Income Statement - Pike Creek Health Care </t>
  </si>
  <si>
    <t>400-720-216</t>
  </si>
  <si>
    <t>400-720-217</t>
  </si>
  <si>
    <t>410-110-213</t>
  </si>
  <si>
    <t>410-115-210</t>
  </si>
  <si>
    <t>420-160-205</t>
  </si>
  <si>
    <t>420-160-215</t>
  </si>
  <si>
    <t>517-215-405</t>
  </si>
  <si>
    <t>517-215-408</t>
  </si>
  <si>
    <t>517-215-409</t>
  </si>
  <si>
    <t>517-215-410</t>
  </si>
  <si>
    <t>517-215-411</t>
  </si>
  <si>
    <t>517-215-412</t>
  </si>
  <si>
    <t>Peninsula Healthcare Services LLC</t>
  </si>
  <si>
    <t xml:space="preserve">Standard Income Statement - Renaissance Healthcare </t>
  </si>
  <si>
    <t>410-137-208</t>
  </si>
  <si>
    <t>YTD ending 06/30/2022</t>
  </si>
  <si>
    <t>Operator</t>
  </si>
  <si>
    <t>Tenant_ID</t>
  </si>
  <si>
    <t>File_name_keyword</t>
  </si>
  <si>
    <t>Accounts_in_multiple_sheets</t>
  </si>
  <si>
    <t>Entity_in_multiple_sheets</t>
  </si>
  <si>
    <t>Entity</t>
  </si>
  <si>
    <t>Sheet_name</t>
  </si>
  <si>
    <t>M_00091</t>
  </si>
  <si>
    <t>N</t>
  </si>
  <si>
    <t>Y</t>
  </si>
  <si>
    <t>S04101</t>
  </si>
  <si>
    <t>S04102</t>
  </si>
  <si>
    <t>S04103</t>
  </si>
  <si>
    <t>S04104</t>
  </si>
  <si>
    <t>Sabra_account</t>
  </si>
  <si>
    <t>Tenant_account</t>
  </si>
  <si>
    <t>MTD,YTD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</si>
</sst>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#,##0;\(#,###,##0\)"/>
    <numFmt numFmtId="166" formatCode="#,##0.00;\(#,##0.00\)"/>
    <numFmt numFmtId="167" formatCode="#,###,##0.00;\(#,###,##0.00\)"/>
    <numFmt numFmtId="168" formatCode="#,##0;\(#,##0\)"/>
    <numFmt numFmtId="169" formatCode="&quot;$&quot;#,##0.00;\(&quot;$&quot;#,##0.00\)"/>
    <numFmt numFmtId="170" formatCode="###0.0%;\(###0.0%\)"/>
    <numFmt numFmtId="171" formatCode="mmmm\ yyyy\ &quot;TTM&quot;"/>
    <numFmt numFmtId="172" formatCode="_(* #,##0_);_(* \(\ #,##0\ \);_(* &quot;-&quot;??_);_(\ @_ \)"/>
    <numFmt numFmtId="173" formatCode="_(&quot;$&quot;* #,##0_);_(&quot;$&quot;* \(#,##0\);_(&quot;$&quot;* &quot;-&quot;??_);_(@_)"/>
    <numFmt numFmtId="174" formatCode="#,###.00_);\(#,###.00\)"/>
    <numFmt numFmtId="175" formatCode="#,###.00[$%-409]_);\(#,###.00[$%-409]\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3"/>
      <name val="Calibri"/>
      <family val="2"/>
      <scheme val="minor"/>
    </font>
    <font>
      <sz val="10"/>
      <color indexed="0"/>
      <name val="Arial"/>
      <family val="2"/>
    </font>
    <font>
      <sz val="10"/>
      <color indexed="8"/>
      <name val="Arial"/>
      <family val="2"/>
    </font>
    <font>
      <b/>
      <sz val="12"/>
      <color indexed="0"/>
      <name val="Microsoft Sans Serif"/>
      <family val="2"/>
    </font>
    <font>
      <sz val="10"/>
      <color indexed="0"/>
      <name val="Microsoft Sans Serif"/>
      <family val="2"/>
    </font>
    <font>
      <b/>
      <u/>
      <sz val="12"/>
      <color indexed="0"/>
      <name val="Microsoft Sans Serif"/>
      <family val="2"/>
    </font>
    <font>
      <b/>
      <sz val="10"/>
      <color indexed="0"/>
      <name val="Microsoft Sans Serif"/>
      <family val="2"/>
    </font>
    <font>
      <b/>
      <i/>
      <sz val="10"/>
      <color indexed="0"/>
      <name val="MS Reference Sans Serif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8.25"/>
      <color rgb="FF000000"/>
      <name val="Microsoft Sans Serif"/>
      <family val="2"/>
    </font>
    <font>
      <b/>
      <sz val="10"/>
      <color theme="3" tint="0.39997558519241921"/>
      <name val="Arial"/>
      <family val="2"/>
    </font>
    <font>
      <b/>
      <sz val="10"/>
      <color theme="3" tint="-0.249977111117893"/>
      <name val="Arial"/>
      <family val="2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u val="singleAccounting"/>
      <sz val="10"/>
      <color indexed="17"/>
      <name val="Arial"/>
      <family val="2"/>
    </font>
    <font>
      <sz val="8.85"/>
      <color rgb="FF000000"/>
      <name val="Arial"/>
      <family val="2"/>
    </font>
    <font>
      <sz val="8.25"/>
      <color rgb="FF000000"/>
      <name val="Microsoft Sans Serif"/>
      <family val="2"/>
    </font>
    <font>
      <sz val="11"/>
      <color indexed="8"/>
      <name val="Courier New"/>
      <family val="2"/>
    </font>
    <font>
      <b/>
      <sz val="11"/>
      <color indexed="8"/>
      <name val="Courier New"/>
      <family val="3"/>
    </font>
    <font>
      <sz val="10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charset val="1"/>
    </font>
    <font>
      <b/>
      <sz val="10"/>
      <color indexed="9"/>
      <name val="Tahoma"/>
      <charset val="1"/>
    </font>
    <font>
      <b/>
      <sz val="18"/>
      <color indexed="8"/>
      <name val="ARIAL"/>
      <charset val="1"/>
    </font>
    <font>
      <b/>
      <sz val="12"/>
      <color indexed="8"/>
      <name val="Times New Roman"/>
      <charset val="1"/>
    </font>
    <font>
      <sz val="9"/>
      <color indexed="8"/>
      <name val="Times New Roman"/>
      <charset val="1"/>
    </font>
    <font>
      <b/>
      <sz val="11"/>
      <color indexed="8"/>
      <name val="Times New Roman"/>
      <charset val="1"/>
    </font>
    <font>
      <b/>
      <sz val="10"/>
      <color indexed="8"/>
      <name val="Times New Roman"/>
      <charset val="1"/>
    </font>
  </fonts>
  <fills count="2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8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double">
        <color indexed="8"/>
      </top>
      <bottom/>
      <diagonal/>
    </border>
  </borders>
  <cellStyleXfs count="151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166" fontId="6" fillId="0" borderId="0"/>
    <xf numFmtId="43" fontId="6" fillId="0" borderId="0" applyFont="0" applyFill="0" applyBorder="0" applyAlignment="0" applyProtection="0"/>
    <xf numFmtId="166" fontId="6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7" fontId="6" fillId="0" borderId="0"/>
    <xf numFmtId="165" fontId="6" fillId="0" borderId="0"/>
    <xf numFmtId="165" fontId="6" fillId="0" borderId="0"/>
    <xf numFmtId="167" fontId="6" fillId="0" borderId="0"/>
    <xf numFmtId="165" fontId="6" fillId="0" borderId="0"/>
    <xf numFmtId="167" fontId="6" fillId="0" borderId="0"/>
    <xf numFmtId="167" fontId="6" fillId="0" borderId="0"/>
    <xf numFmtId="165" fontId="6" fillId="0" borderId="0"/>
    <xf numFmtId="165" fontId="6" fillId="0" borderId="0"/>
    <xf numFmtId="167" fontId="6" fillId="0" borderId="0"/>
    <xf numFmtId="168" fontId="6" fillId="0" borderId="0"/>
    <xf numFmtId="165" fontId="6" fillId="0" borderId="0"/>
    <xf numFmtId="167" fontId="6" fillId="0" borderId="0"/>
    <xf numFmtId="165" fontId="6" fillId="0" borderId="0"/>
    <xf numFmtId="167" fontId="6" fillId="0" borderId="0"/>
    <xf numFmtId="165" fontId="6" fillId="0" borderId="0"/>
    <xf numFmtId="167" fontId="6" fillId="0" borderId="0"/>
    <xf numFmtId="165" fontId="6" fillId="0" borderId="0"/>
    <xf numFmtId="167" fontId="6" fillId="0" borderId="0"/>
    <xf numFmtId="166" fontId="6" fillId="0" borderId="0"/>
    <xf numFmtId="168" fontId="6" fillId="0" borderId="0"/>
    <xf numFmtId="166" fontId="6" fillId="0" borderId="0"/>
    <xf numFmtId="166" fontId="6" fillId="0" borderId="0"/>
    <xf numFmtId="168" fontId="6" fillId="0" borderId="0"/>
    <xf numFmtId="166" fontId="6" fillId="0" borderId="0"/>
    <xf numFmtId="168" fontId="6" fillId="0" borderId="0"/>
    <xf numFmtId="166" fontId="6" fillId="0" borderId="0"/>
    <xf numFmtId="168" fontId="6" fillId="0" borderId="0"/>
    <xf numFmtId="165" fontId="6" fillId="0" borderId="0"/>
    <xf numFmtId="167" fontId="6" fillId="0" borderId="0"/>
    <xf numFmtId="167" fontId="6" fillId="0" borderId="0"/>
    <xf numFmtId="165" fontId="6" fillId="0" borderId="0"/>
    <xf numFmtId="165" fontId="6" fillId="0" borderId="0"/>
    <xf numFmtId="167" fontId="6" fillId="0" borderId="0"/>
    <xf numFmtId="169" fontId="6" fillId="0" borderId="0"/>
    <xf numFmtId="170" fontId="6" fillId="0" borderId="0"/>
    <xf numFmtId="0" fontId="5" fillId="0" borderId="0" applyNumberFormat="0" applyFill="0" applyBorder="0" applyAlignment="0" applyProtection="0"/>
    <xf numFmtId="0" fontId="6" fillId="0" borderId="0"/>
    <xf numFmtId="0" fontId="6" fillId="0" borderId="0"/>
    <xf numFmtId="0" fontId="7" fillId="0" borderId="0">
      <alignment vertical="top"/>
    </xf>
    <xf numFmtId="0" fontId="6" fillId="0" borderId="0"/>
    <xf numFmtId="0" fontId="7" fillId="0" borderId="0">
      <alignment vertical="top"/>
    </xf>
    <xf numFmtId="0" fontId="3" fillId="0" borderId="0"/>
    <xf numFmtId="0" fontId="6" fillId="0" borderId="0"/>
    <xf numFmtId="0" fontId="6" fillId="0" borderId="0"/>
    <xf numFmtId="0" fontId="6" fillId="0" borderId="0"/>
    <xf numFmtId="0" fontId="7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>
      <alignment vertical="top"/>
    </xf>
    <xf numFmtId="0" fontId="6" fillId="0" borderId="0"/>
    <xf numFmtId="0" fontId="7" fillId="0" borderId="0">
      <alignment vertical="top"/>
    </xf>
    <xf numFmtId="0" fontId="3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7" fillId="0" borderId="0">
      <alignment vertical="top"/>
    </xf>
    <xf numFmtId="0" fontId="6" fillId="0" borderId="0"/>
    <xf numFmtId="0" fontId="6" fillId="0" borderId="0"/>
    <xf numFmtId="0" fontId="7" fillId="0" borderId="0">
      <alignment vertical="top"/>
    </xf>
    <xf numFmtId="0" fontId="6" fillId="0" borderId="0"/>
    <xf numFmtId="0" fontId="6" fillId="0" borderId="0"/>
    <xf numFmtId="0" fontId="7" fillId="0" borderId="0">
      <alignment vertical="top"/>
    </xf>
    <xf numFmtId="0" fontId="6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8" fillId="4" borderId="0"/>
    <xf numFmtId="0" fontId="12" fillId="0" borderId="0"/>
    <xf numFmtId="43" fontId="3" fillId="0" borderId="0" applyFont="0" applyFill="0" applyBorder="0" applyAlignment="0" applyProtection="0"/>
    <xf numFmtId="0" fontId="15" fillId="0" borderId="0" applyAlignment="0"/>
    <xf numFmtId="0" fontId="3" fillId="0" borderId="0"/>
    <xf numFmtId="0" fontId="22" fillId="0" borderId="0" applyAlignment="0"/>
    <xf numFmtId="0" fontId="15" fillId="0" borderId="0" applyAlignment="0"/>
    <xf numFmtId="0" fontId="23" fillId="0" borderId="0" applyAlignment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6" fillId="0" borderId="0"/>
    <xf numFmtId="168" fontId="6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6" fillId="0" borderId="0"/>
    <xf numFmtId="43" fontId="26" fillId="0" borderId="0" applyFont="0" applyFill="0" applyBorder="0" applyAlignment="0" applyProtection="0"/>
    <xf numFmtId="0" fontId="13" fillId="0" borderId="14">
      <alignment horizontal="left" wrapText="1"/>
    </xf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 indent="1"/>
    </xf>
    <xf numFmtId="0" fontId="0" fillId="0" borderId="0" xfId="0" applyNumberFormat="1" applyAlignment="1">
      <alignment horizontal="left" indent="2"/>
    </xf>
    <xf numFmtId="43" fontId="0" fillId="0" borderId="0" xfId="1" applyFont="1"/>
    <xf numFmtId="0" fontId="2" fillId="0" borderId="1" xfId="0" applyFont="1" applyBorder="1"/>
    <xf numFmtId="14" fontId="0" fillId="0" borderId="0" xfId="0" applyNumberFormat="1"/>
    <xf numFmtId="0" fontId="2" fillId="0" borderId="0" xfId="0" applyFont="1"/>
    <xf numFmtId="0" fontId="0" fillId="2" borderId="0" xfId="0" applyFill="1"/>
    <xf numFmtId="0" fontId="0" fillId="2" borderId="4" xfId="0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43" fontId="0" fillId="3" borderId="4" xfId="1" applyFont="1" applyFill="1" applyBorder="1"/>
    <xf numFmtId="0" fontId="0" fillId="3" borderId="4" xfId="0" applyFill="1" applyBorder="1"/>
    <xf numFmtId="0" fontId="0" fillId="0" borderId="0" xfId="0" applyNumberFormat="1" applyAlignment="1">
      <alignment horizontal="left" indent="3"/>
    </xf>
    <xf numFmtId="0" fontId="0" fillId="0" borderId="0" xfId="0" applyNumberFormat="1" applyAlignment="1">
      <alignment horizontal="left" indent="5"/>
    </xf>
    <xf numFmtId="0" fontId="2" fillId="0" borderId="0" xfId="0" applyFont="1" applyBorder="1"/>
    <xf numFmtId="0" fontId="2" fillId="2" borderId="3" xfId="0" applyFont="1" applyFill="1" applyBorder="1"/>
    <xf numFmtId="164" fontId="0" fillId="3" borderId="4" xfId="1" applyNumberFormat="1" applyFont="1" applyFill="1" applyBorder="1"/>
    <xf numFmtId="43" fontId="0" fillId="3" borderId="4" xfId="1" applyFont="1" applyFill="1" applyBorder="1" applyAlignment="1">
      <alignment horizontal="right"/>
    </xf>
    <xf numFmtId="43" fontId="0" fillId="0" borderId="0" xfId="1" applyFont="1" applyAlignment="1">
      <alignment horizontal="right"/>
    </xf>
    <xf numFmtId="0" fontId="0" fillId="0" borderId="2" xfId="0" applyBorder="1"/>
    <xf numFmtId="0" fontId="2" fillId="0" borderId="3" xfId="0" applyFont="1" applyBorder="1"/>
    <xf numFmtId="0" fontId="0" fillId="0" borderId="4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Fill="1"/>
    <xf numFmtId="0" fontId="14" fillId="0" borderId="0" xfId="0" applyFont="1"/>
    <xf numFmtId="0" fontId="0" fillId="5" borderId="0" xfId="0" applyFill="1"/>
    <xf numFmtId="0" fontId="16" fillId="5" borderId="0" xfId="89" applyFont="1" applyFill="1" applyAlignment="1"/>
    <xf numFmtId="0" fontId="3" fillId="5" borderId="0" xfId="89" applyFont="1" applyFill="1" applyAlignment="1">
      <alignment wrapText="1"/>
    </xf>
    <xf numFmtId="0" fontId="6" fillId="5" borderId="0" xfId="0" applyFont="1" applyFill="1"/>
    <xf numFmtId="0" fontId="17" fillId="5" borderId="0" xfId="89" applyFont="1" applyFill="1"/>
    <xf numFmtId="0" fontId="18" fillId="6" borderId="5" xfId="89" applyFont="1" applyFill="1" applyBorder="1" applyAlignment="1">
      <alignment horizontal="centerContinuous" vertical="justify"/>
    </xf>
    <xf numFmtId="0" fontId="18" fillId="6" borderId="6" xfId="89" applyFont="1" applyFill="1" applyBorder="1" applyAlignment="1">
      <alignment horizontal="centerContinuous" vertical="justify"/>
    </xf>
    <xf numFmtId="171" fontId="13" fillId="5" borderId="7" xfId="89" applyNumberFormat="1" applyFont="1" applyFill="1" applyBorder="1" applyAlignment="1">
      <alignment horizontal="center" wrapText="1"/>
    </xf>
    <xf numFmtId="0" fontId="19" fillId="5" borderId="8" xfId="89" applyFont="1" applyFill="1" applyBorder="1" applyAlignment="1">
      <alignment horizontal="center" wrapText="1"/>
    </xf>
    <xf numFmtId="0" fontId="3" fillId="5" borderId="7" xfId="89" applyFont="1" applyFill="1" applyBorder="1" applyAlignment="1">
      <alignment wrapText="1"/>
    </xf>
    <xf numFmtId="172" fontId="20" fillId="8" borderId="9" xfId="1" applyNumberFormat="1" applyFont="1" applyFill="1" applyBorder="1"/>
    <xf numFmtId="0" fontId="0" fillId="5" borderId="0" xfId="0" applyFill="1" applyBorder="1"/>
    <xf numFmtId="172" fontId="20" fillId="5" borderId="8" xfId="1" applyNumberFormat="1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10" xfId="0" applyFill="1" applyBorder="1"/>
    <xf numFmtId="0" fontId="18" fillId="6" borderId="5" xfId="89" applyFont="1" applyFill="1" applyBorder="1"/>
    <xf numFmtId="0" fontId="18" fillId="6" borderId="12" xfId="89" applyFont="1" applyFill="1" applyBorder="1"/>
    <xf numFmtId="0" fontId="18" fillId="6" borderId="6" xfId="89" applyFont="1" applyFill="1" applyBorder="1"/>
    <xf numFmtId="0" fontId="0" fillId="5" borderId="11" xfId="0" applyFill="1" applyBorder="1"/>
    <xf numFmtId="172" fontId="21" fillId="7" borderId="8" xfId="1" applyNumberFormat="1" applyFont="1" applyFill="1" applyBorder="1"/>
    <xf numFmtId="172" fontId="3" fillId="7" borderId="8" xfId="1" applyNumberFormat="1" applyFont="1" applyFill="1" applyBorder="1"/>
    <xf numFmtId="43" fontId="0" fillId="9" borderId="8" xfId="1" applyFont="1" applyFill="1" applyBorder="1"/>
    <xf numFmtId="43" fontId="0" fillId="9" borderId="11" xfId="1" applyFont="1" applyFill="1" applyBorder="1"/>
    <xf numFmtId="164" fontId="19" fillId="10" borderId="9" xfId="1" applyNumberFormat="1" applyFont="1" applyFill="1" applyBorder="1" applyAlignment="1">
      <alignment horizontal="center" wrapText="1"/>
    </xf>
    <xf numFmtId="43" fontId="0" fillId="5" borderId="0" xfId="1" applyFont="1" applyFill="1" applyBorder="1"/>
    <xf numFmtId="43" fontId="0" fillId="5" borderId="13" xfId="1" applyFont="1" applyFill="1" applyBorder="1"/>
    <xf numFmtId="164" fontId="2" fillId="0" borderId="0" xfId="0" applyNumberFormat="1" applyFont="1" applyBorder="1"/>
    <xf numFmtId="164" fontId="2" fillId="0" borderId="0" xfId="1" applyNumberFormat="1" applyFont="1" applyBorder="1"/>
    <xf numFmtId="3" fontId="0" fillId="0" borderId="0" xfId="0" applyNumberFormat="1"/>
    <xf numFmtId="43" fontId="0" fillId="0" borderId="0" xfId="0" applyNumberFormat="1"/>
    <xf numFmtId="0" fontId="0" fillId="0" borderId="0" xfId="0" applyNumberFormat="1" applyAlignment="1"/>
    <xf numFmtId="0" fontId="2" fillId="0" borderId="1" xfId="0" applyFont="1" applyBorder="1" applyAlignment="1">
      <alignment wrapText="1"/>
    </xf>
    <xf numFmtId="49" fontId="0" fillId="0" borderId="0" xfId="0" applyNumberFormat="1"/>
    <xf numFmtId="0" fontId="0" fillId="5" borderId="8" xfId="0" applyFill="1" applyBorder="1" applyAlignment="1">
      <alignment wrapText="1"/>
    </xf>
    <xf numFmtId="43" fontId="0" fillId="5" borderId="7" xfId="1" applyFont="1" applyFill="1" applyBorder="1" applyAlignment="1">
      <alignment vertical="center"/>
    </xf>
    <xf numFmtId="0" fontId="0" fillId="5" borderId="7" xfId="0" applyFill="1" applyBorder="1" applyAlignment="1">
      <alignment vertical="center"/>
    </xf>
    <xf numFmtId="43" fontId="0" fillId="5" borderId="10" xfId="1" applyFont="1" applyFill="1" applyBorder="1" applyAlignment="1">
      <alignment vertical="center"/>
    </xf>
    <xf numFmtId="0" fontId="0" fillId="0" borderId="0" xfId="0" applyAlignment="1"/>
    <xf numFmtId="0" fontId="25" fillId="0" borderId="0" xfId="137" applyFont="1"/>
    <xf numFmtId="0" fontId="14" fillId="0" borderId="1" xfId="0" applyFont="1" applyBorder="1"/>
    <xf numFmtId="0" fontId="0" fillId="0" borderId="1" xfId="0" applyBorder="1"/>
    <xf numFmtId="43" fontId="0" fillId="0" borderId="0" xfId="1" applyFont="1" applyFill="1"/>
    <xf numFmtId="0" fontId="0" fillId="0" borderId="0" xfId="0" applyAlignment="1">
      <alignment horizontal="center"/>
    </xf>
    <xf numFmtId="3" fontId="2" fillId="0" borderId="0" xfId="0" applyNumberFormat="1" applyFont="1" applyBorder="1"/>
    <xf numFmtId="164" fontId="0" fillId="0" borderId="0" xfId="0" applyNumberFormat="1" applyFill="1"/>
    <xf numFmtId="43" fontId="0" fillId="5" borderId="8" xfId="0" applyNumberFormat="1" applyFill="1" applyBorder="1"/>
    <xf numFmtId="0" fontId="0" fillId="0" borderId="4" xfId="0" applyBorder="1"/>
    <xf numFmtId="0" fontId="28" fillId="0" borderId="0" xfId="0" applyFont="1" applyAlignment="1">
      <alignment horizontal="left"/>
    </xf>
    <xf numFmtId="0" fontId="14" fillId="0" borderId="0" xfId="0" applyFont="1" applyFill="1"/>
    <xf numFmtId="0" fontId="0" fillId="5" borderId="0" xfId="0" applyFill="1" applyAlignment="1">
      <alignment wrapText="1"/>
    </xf>
    <xf numFmtId="0" fontId="28" fillId="5" borderId="0" xfId="0" applyFont="1" applyFill="1" applyAlignment="1">
      <alignment horizontal="center" vertical="center"/>
    </xf>
    <xf numFmtId="43" fontId="0" fillId="2" borderId="0" xfId="1" applyFont="1" applyFill="1"/>
    <xf numFmtId="43" fontId="27" fillId="0" borderId="1" xfId="1" applyFont="1" applyBorder="1" applyAlignment="1">
      <alignment horizontal="centerContinuous"/>
    </xf>
    <xf numFmtId="43" fontId="2" fillId="0" borderId="1" xfId="1" applyFont="1" applyBorder="1"/>
    <xf numFmtId="43" fontId="2" fillId="2" borderId="1" xfId="1" applyFont="1" applyFill="1" applyBorder="1"/>
    <xf numFmtId="43" fontId="2" fillId="0" borderId="1" xfId="1" applyFont="1" applyBorder="1" applyAlignment="1">
      <alignment wrapText="1"/>
    </xf>
    <xf numFmtId="43" fontId="2" fillId="2" borderId="1" xfId="1" applyFont="1" applyFill="1" applyBorder="1" applyAlignment="1">
      <alignment wrapText="1"/>
    </xf>
    <xf numFmtId="43" fontId="0" fillId="0" borderId="0" xfId="1" applyFont="1" applyAlignment="1">
      <alignment horizontal="center"/>
    </xf>
    <xf numFmtId="43" fontId="0" fillId="0" borderId="1" xfId="1" applyFont="1" applyBorder="1" applyAlignment="1">
      <alignment horizontal="centerContinuous"/>
    </xf>
    <xf numFmtId="0" fontId="0" fillId="5" borderId="8" xfId="0" applyFill="1" applyBorder="1" applyAlignment="1">
      <alignment horizontal="left" vertical="top" wrapText="1"/>
    </xf>
    <xf numFmtId="43" fontId="2" fillId="0" borderId="1" xfId="1" applyFont="1" applyBorder="1" applyAlignment="1">
      <alignment horizontal="centerContinuous"/>
    </xf>
    <xf numFmtId="164" fontId="1" fillId="0" borderId="4" xfId="1" applyNumberFormat="1" applyFont="1" applyBorder="1" applyAlignment="1">
      <alignment horizontal="right"/>
    </xf>
    <xf numFmtId="164" fontId="1" fillId="0" borderId="0" xfId="1" applyNumberFormat="1" applyFont="1" applyBorder="1" applyAlignment="1">
      <alignment horizontal="right"/>
    </xf>
    <xf numFmtId="0" fontId="3" fillId="5" borderId="7" xfId="89" applyFont="1" applyFill="1" applyBorder="1" applyAlignment="1">
      <alignment vertical="center" wrapText="1"/>
    </xf>
    <xf numFmtId="172" fontId="21" fillId="7" borderId="8" xfId="1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4" fontId="0" fillId="0" borderId="0" xfId="0" applyNumberFormat="1"/>
    <xf numFmtId="0" fontId="2" fillId="16" borderId="14" xfId="0" applyFont="1" applyFill="1" applyBorder="1" applyAlignment="1">
      <alignment vertical="center" wrapText="1"/>
    </xf>
    <xf numFmtId="0" fontId="0" fillId="0" borderId="4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3" xfId="0" applyBorder="1"/>
    <xf numFmtId="0" fontId="0" fillId="0" borderId="14" xfId="0" applyBorder="1"/>
    <xf numFmtId="43" fontId="0" fillId="12" borderId="19" xfId="1" applyFont="1" applyFill="1" applyBorder="1"/>
    <xf numFmtId="43" fontId="2" fillId="17" borderId="14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2" fillId="14" borderId="0" xfId="0" applyFont="1" applyFill="1"/>
    <xf numFmtId="0" fontId="2" fillId="18" borderId="14" xfId="0" applyFont="1" applyFill="1" applyBorder="1"/>
    <xf numFmtId="0" fontId="29" fillId="0" borderId="0" xfId="0" applyFont="1"/>
    <xf numFmtId="17" fontId="2" fillId="15" borderId="0" xfId="0" applyNumberFormat="1" applyFont="1" applyFill="1"/>
    <xf numFmtId="0" fontId="0" fillId="19" borderId="14" xfId="0" applyFill="1" applyBorder="1"/>
    <xf numFmtId="44" fontId="0" fillId="0" borderId="14" xfId="150" applyFont="1" applyBorder="1"/>
    <xf numFmtId="44" fontId="0" fillId="12" borderId="14" xfId="150" applyFont="1" applyFill="1" applyBorder="1"/>
    <xf numFmtId="44" fontId="0" fillId="0" borderId="2" xfId="150" applyFont="1" applyBorder="1"/>
    <xf numFmtId="44" fontId="0" fillId="0" borderId="2" xfId="150" applyFont="1" applyBorder="1" applyAlignment="1">
      <alignment horizontal="center"/>
    </xf>
    <xf numFmtId="44" fontId="0" fillId="0" borderId="4" xfId="150" applyFont="1" applyBorder="1"/>
    <xf numFmtId="44" fontId="0" fillId="0" borderId="4" xfId="150" applyFont="1" applyBorder="1" applyAlignment="1">
      <alignment horizontal="center"/>
    </xf>
    <xf numFmtId="44" fontId="0" fillId="0" borderId="3" xfId="150" applyFont="1" applyBorder="1" applyAlignment="1">
      <alignment horizontal="center"/>
    </xf>
    <xf numFmtId="44" fontId="0" fillId="0" borderId="3" xfId="150" applyFont="1" applyBorder="1"/>
    <xf numFmtId="44" fontId="2" fillId="12" borderId="19" xfId="0" applyNumberFormat="1" applyFont="1" applyFill="1" applyBorder="1"/>
    <xf numFmtId="0" fontId="2" fillId="17" borderId="14" xfId="0" applyFont="1" applyFill="1" applyBorder="1" applyAlignment="1">
      <alignment horizontal="center" vertical="center"/>
    </xf>
    <xf numFmtId="0" fontId="2" fillId="17" borderId="14" xfId="0" applyFont="1" applyFill="1" applyBorder="1" applyAlignment="1">
      <alignment horizontal="center" vertical="center" wrapText="1"/>
    </xf>
    <xf numFmtId="0" fontId="0" fillId="19" borderId="14" xfId="0" applyFill="1" applyBorder="1" applyAlignment="1">
      <alignment vertical="center"/>
    </xf>
    <xf numFmtId="0" fontId="0" fillId="0" borderId="14" xfId="0" applyFont="1" applyBorder="1"/>
    <xf numFmtId="44" fontId="0" fillId="0" borderId="14" xfId="150" applyFont="1" applyBorder="1" applyAlignment="1">
      <alignment horizontal="center"/>
    </xf>
    <xf numFmtId="43" fontId="0" fillId="12" borderId="0" xfId="0" applyNumberFormat="1" applyFill="1"/>
    <xf numFmtId="172" fontId="20" fillId="7" borderId="8" xfId="1" applyNumberFormat="1" applyFont="1" applyFill="1" applyBorder="1" applyAlignment="1">
      <alignment vertical="center"/>
    </xf>
    <xf numFmtId="0" fontId="0" fillId="5" borderId="8" xfId="0" applyFill="1" applyBorder="1" applyAlignment="1"/>
    <xf numFmtId="0" fontId="2" fillId="16" borderId="2" xfId="0" applyFont="1" applyFill="1" applyBorder="1" applyAlignment="1">
      <alignment vertical="center" wrapText="1"/>
    </xf>
    <xf numFmtId="0" fontId="2" fillId="0" borderId="20" xfId="0" applyFont="1" applyBorder="1" applyAlignment="1">
      <alignment vertical="center"/>
    </xf>
    <xf numFmtId="173" fontId="0" fillId="0" borderId="21" xfId="150" applyNumberFormat="1" applyFont="1" applyBorder="1" applyAlignment="1">
      <alignment vertical="center"/>
    </xf>
    <xf numFmtId="173" fontId="0" fillId="0" borderId="22" xfId="150" applyNumberFormat="1" applyFont="1" applyBorder="1" applyAlignment="1">
      <alignment vertical="center"/>
    </xf>
    <xf numFmtId="0" fontId="0" fillId="0" borderId="16" xfId="0" applyBorder="1" applyAlignment="1">
      <alignment vertical="center"/>
    </xf>
    <xf numFmtId="173" fontId="0" fillId="0" borderId="1" xfId="150" applyNumberFormat="1" applyFont="1" applyBorder="1" applyAlignment="1">
      <alignment vertical="center"/>
    </xf>
    <xf numFmtId="173" fontId="0" fillId="12" borderId="23" xfId="150" applyNumberFormat="1" applyFont="1" applyFill="1" applyBorder="1" applyAlignment="1">
      <alignment vertical="center"/>
    </xf>
    <xf numFmtId="164" fontId="0" fillId="0" borderId="0" xfId="1" applyNumberFormat="1" applyFont="1" applyBorder="1"/>
    <xf numFmtId="164" fontId="0" fillId="0" borderId="0" xfId="1" applyNumberFormat="1" applyFont="1"/>
    <xf numFmtId="164" fontId="2" fillId="14" borderId="0" xfId="1" applyNumberFormat="1" applyFont="1" applyFill="1" applyBorder="1"/>
    <xf numFmtId="164" fontId="28" fillId="13" borderId="0" xfId="1" applyNumberFormat="1" applyFont="1" applyFill="1" applyBorder="1"/>
    <xf numFmtId="164" fontId="2" fillId="11" borderId="17" xfId="1" applyNumberFormat="1" applyFont="1" applyFill="1" applyBorder="1"/>
    <xf numFmtId="164" fontId="2" fillId="11" borderId="14" xfId="1" applyNumberFormat="1" applyFont="1" applyFill="1" applyBorder="1" applyAlignment="1">
      <alignment wrapText="1"/>
    </xf>
    <xf numFmtId="164" fontId="2" fillId="11" borderId="18" xfId="1" applyNumberFormat="1" applyFont="1" applyFill="1" applyBorder="1" applyAlignment="1">
      <alignment wrapText="1"/>
    </xf>
    <xf numFmtId="164" fontId="0" fillId="0" borderId="15" xfId="1" applyNumberFormat="1" applyFont="1" applyBorder="1"/>
    <xf numFmtId="164" fontId="0" fillId="0" borderId="4" xfId="1" applyNumberFormat="1" applyFont="1" applyBorder="1"/>
    <xf numFmtId="164" fontId="0" fillId="0" borderId="16" xfId="1" applyNumberFormat="1" applyFont="1" applyBorder="1"/>
    <xf numFmtId="164" fontId="1" fillId="0" borderId="3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2" fillId="11" borderId="14" xfId="1" applyNumberFormat="1" applyFont="1" applyFill="1" applyBorder="1" applyAlignment="1">
      <alignment horizontal="right" wrapText="1"/>
    </xf>
    <xf numFmtId="164" fontId="2" fillId="11" borderId="18" xfId="1" applyNumberFormat="1" applyFont="1" applyFill="1" applyBorder="1" applyAlignment="1">
      <alignment horizontal="right" wrapText="1"/>
    </xf>
    <xf numFmtId="164" fontId="2" fillId="0" borderId="4" xfId="1" applyNumberFormat="1" applyFont="1" applyBorder="1" applyAlignment="1">
      <alignment horizontal="right" wrapText="1"/>
    </xf>
    <xf numFmtId="164" fontId="2" fillId="0" borderId="0" xfId="1" applyNumberFormat="1" applyFont="1" applyBorder="1" applyAlignment="1">
      <alignment horizontal="right" wrapText="1"/>
    </xf>
    <xf numFmtId="164" fontId="2" fillId="0" borderId="4" xfId="1" applyNumberFormat="1" applyFont="1" applyFill="1" applyBorder="1" applyAlignment="1">
      <alignment horizontal="right" wrapText="1"/>
    </xf>
    <xf numFmtId="164" fontId="0" fillId="20" borderId="15" xfId="1" applyNumberFormat="1" applyFont="1" applyFill="1" applyBorder="1"/>
    <xf numFmtId="164" fontId="0" fillId="20" borderId="0" xfId="0" applyNumberFormat="1" applyFill="1"/>
    <xf numFmtId="164" fontId="1" fillId="20" borderId="4" xfId="1" applyNumberFormat="1" applyFont="1" applyFill="1" applyBorder="1" applyAlignment="1">
      <alignment horizontal="right"/>
    </xf>
    <xf numFmtId="164" fontId="0" fillId="21" borderId="15" xfId="1" applyNumberFormat="1" applyFont="1" applyFill="1" applyBorder="1"/>
    <xf numFmtId="164" fontId="1" fillId="21" borderId="4" xfId="1" applyNumberFormat="1" applyFont="1" applyFill="1" applyBorder="1" applyAlignment="1">
      <alignment horizontal="right"/>
    </xf>
    <xf numFmtId="164" fontId="1" fillId="21" borderId="0" xfId="1" applyNumberFormat="1" applyFont="1" applyFill="1" applyBorder="1" applyAlignment="1">
      <alignment horizontal="right"/>
    </xf>
    <xf numFmtId="171" fontId="13" fillId="5" borderId="7" xfId="89" applyNumberFormat="1" applyFont="1" applyFill="1" applyBorder="1" applyAlignment="1">
      <alignment horizontal="left" vertical="center" wrapText="1"/>
    </xf>
    <xf numFmtId="164" fontId="19" fillId="10" borderId="9" xfId="1" applyNumberFormat="1" applyFont="1" applyFill="1" applyBorder="1" applyAlignment="1">
      <alignment horizontal="center" vertical="center" wrapText="1"/>
    </xf>
    <xf numFmtId="1" fontId="0" fillId="0" borderId="0" xfId="0" applyNumberFormat="1" applyFill="1"/>
    <xf numFmtId="1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/>
    <xf numFmtId="164" fontId="0" fillId="0" borderId="4" xfId="1" applyNumberFormat="1" applyFont="1" applyFill="1" applyBorder="1"/>
    <xf numFmtId="43" fontId="0" fillId="0" borderId="4" xfId="1" applyFont="1" applyFill="1" applyBorder="1"/>
    <xf numFmtId="43" fontId="0" fillId="0" borderId="4" xfId="1" applyFont="1" applyFill="1" applyBorder="1" applyAlignment="1">
      <alignment horizontal="right"/>
    </xf>
    <xf numFmtId="0" fontId="0" fillId="0" borderId="4" xfId="0" applyFill="1" applyBorder="1"/>
    <xf numFmtId="3" fontId="0" fillId="0" borderId="0" xfId="0" applyNumberFormat="1" applyFill="1"/>
    <xf numFmtId="164" fontId="0" fillId="20" borderId="4" xfId="1" applyNumberFormat="1" applyFont="1" applyFill="1" applyBorder="1"/>
    <xf numFmtId="164" fontId="0" fillId="20" borderId="4" xfId="0" applyNumberFormat="1" applyFill="1" applyBorder="1"/>
    <xf numFmtId="164" fontId="1" fillId="20" borderId="24" xfId="1" applyNumberFormat="1" applyFont="1" applyFill="1" applyBorder="1" applyAlignment="1">
      <alignment horizontal="right"/>
    </xf>
    <xf numFmtId="164" fontId="0" fillId="0" borderId="3" xfId="1" applyNumberFormat="1" applyFont="1" applyBorder="1"/>
    <xf numFmtId="164" fontId="0" fillId="0" borderId="2" xfId="1" applyNumberFormat="1" applyFont="1" applyBorder="1"/>
    <xf numFmtId="164" fontId="2" fillId="0" borderId="2" xfId="1" applyNumberFormat="1" applyFont="1" applyBorder="1" applyAlignment="1">
      <alignment horizontal="right" wrapText="1"/>
    </xf>
    <xf numFmtId="173" fontId="0" fillId="0" borderId="0" xfId="0" applyNumberFormat="1"/>
    <xf numFmtId="0" fontId="0" fillId="0" borderId="0" xfId="0" applyAlignment="1">
      <alignment vertical="top"/>
    </xf>
    <xf numFmtId="43" fontId="2" fillId="0" borderId="0" xfId="0" applyNumberFormat="1" applyFont="1" applyBorder="1"/>
    <xf numFmtId="0" fontId="35" fillId="0" borderId="0" xfId="0" applyFont="1" applyAlignment="1">
      <alignment horizontal="right" vertical="top" wrapText="1"/>
    </xf>
    <xf numFmtId="175" fontId="35" fillId="0" borderId="0" xfId="0" applyNumberFormat="1" applyFont="1" applyAlignment="1">
      <alignment horizontal="right" vertical="top" wrapText="1"/>
    </xf>
    <xf numFmtId="0" fontId="31" fillId="0" borderId="25" xfId="0" applyFont="1" applyBorder="1" applyAlignment="1">
      <alignment horizontal="left" vertical="top" wrapText="1" readingOrder="1"/>
    </xf>
    <xf numFmtId="0" fontId="31" fillId="0" borderId="26" xfId="0" applyFont="1" applyBorder="1" applyAlignment="1">
      <alignment horizontal="left" vertical="top" wrapText="1" readingOrder="1"/>
    </xf>
    <xf numFmtId="0" fontId="2" fillId="19" borderId="20" xfId="0" applyFont="1" applyFill="1" applyBorder="1" applyAlignment="1">
      <alignment horizontal="center" vertical="center"/>
    </xf>
    <xf numFmtId="0" fontId="2" fillId="19" borderId="16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/>
    </xf>
    <xf numFmtId="0" fontId="30" fillId="12" borderId="0" xfId="0" applyFont="1" applyFill="1" applyAlignment="1">
      <alignment horizontal="center"/>
    </xf>
    <xf numFmtId="0" fontId="0" fillId="19" borderId="2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36" fillId="0" borderId="0" xfId="0" applyFont="1" applyAlignment="1">
      <alignment horizontal="left" vertical="top" wrapText="1"/>
    </xf>
    <xf numFmtId="174" fontId="35" fillId="0" borderId="0" xfId="0" applyNumberFormat="1" applyFont="1" applyAlignment="1">
      <alignment horizontal="right" vertical="top" wrapText="1"/>
    </xf>
    <xf numFmtId="0" fontId="31" fillId="0" borderId="0" xfId="0" applyFont="1" applyAlignment="1">
      <alignment horizontal="left" vertical="top" wrapText="1" readingOrder="1"/>
    </xf>
    <xf numFmtId="0" fontId="31" fillId="0" borderId="26" xfId="0" applyFont="1" applyBorder="1" applyAlignment="1">
      <alignment horizontal="left" vertical="top" wrapText="1" readingOrder="1"/>
    </xf>
    <xf numFmtId="0" fontId="31" fillId="0" borderId="25" xfId="0" applyFont="1" applyBorder="1" applyAlignment="1">
      <alignment horizontal="left" vertical="top" wrapText="1" readingOrder="1"/>
    </xf>
    <xf numFmtId="0" fontId="35" fillId="0" borderId="0" xfId="0" applyFont="1" applyAlignment="1">
      <alignment horizontal="left" vertical="top" wrapText="1"/>
    </xf>
    <xf numFmtId="0" fontId="37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top" wrapText="1" readingOrder="1"/>
    </xf>
    <xf numFmtId="0" fontId="35" fillId="0" borderId="0" xfId="0" applyFont="1" applyAlignment="1">
      <alignment horizontal="right" vertical="top" wrapText="1"/>
    </xf>
    <xf numFmtId="0" fontId="32" fillId="0" borderId="0" xfId="0" applyFont="1" applyAlignment="1">
      <alignment horizontal="right" vertical="top" wrapText="1"/>
    </xf>
    <xf numFmtId="0" fontId="33" fillId="0" borderId="0" xfId="0" applyFont="1" applyAlignment="1">
      <alignment horizontal="left" vertical="top" wrapText="1"/>
    </xf>
    <xf numFmtId="0" fontId="34" fillId="0" borderId="0" xfId="0" applyFont="1" applyAlignment="1">
      <alignment horizontal="left" vertical="top" wrapText="1"/>
    </xf>
    <xf numFmtId="0" fontId="0" fillId="22" borderId="0" xfId="0" applyFill="1"/>
    <xf numFmtId="0" fontId="22" fillId="0" borderId="0" xfId="0" applyFont="1"/>
    <xf numFmtId="39" fontId="0" fillId="0" borderId="0" xfId="0" applyNumberFormat="1" applyAlignment="1">
      <alignment vertical="top"/>
    </xf>
  </cellXfs>
  <cellStyles count="151">
    <cellStyle name="ColumnHeading" xfId="140" xr:uid="{00000000-0005-0000-0000-000000000000}"/>
    <cellStyle name="Comma" xfId="1" builtinId="3"/>
    <cellStyle name="Comma 10" xfId="95" xr:uid="{00000000-0005-0000-0000-000002000000}"/>
    <cellStyle name="Comma 10 2" xfId="96" xr:uid="{00000000-0005-0000-0000-000003000000}"/>
    <cellStyle name="Comma 11" xfId="97" xr:uid="{00000000-0005-0000-0000-000004000000}"/>
    <cellStyle name="Comma 12" xfId="98" xr:uid="{00000000-0005-0000-0000-000005000000}"/>
    <cellStyle name="Comma 13" xfId="99" xr:uid="{00000000-0005-0000-0000-000006000000}"/>
    <cellStyle name="Comma 14" xfId="139" xr:uid="{00000000-0005-0000-0000-000007000000}"/>
    <cellStyle name="Comma 2" xfId="4" xr:uid="{00000000-0005-0000-0000-000008000000}"/>
    <cellStyle name="Comma 2 2" xfId="87" xr:uid="{00000000-0005-0000-0000-000009000000}"/>
    <cellStyle name="Comma 2 2 2" xfId="100" xr:uid="{00000000-0005-0000-0000-00000A000000}"/>
    <cellStyle name="Comma 3" xfId="6" xr:uid="{00000000-0005-0000-0000-00000B000000}"/>
    <cellStyle name="Comma 4" xfId="10" xr:uid="{00000000-0005-0000-0000-00000C000000}"/>
    <cellStyle name="Comma 4 2" xfId="101" xr:uid="{00000000-0005-0000-0000-00000D000000}"/>
    <cellStyle name="Comma 4 3" xfId="102" xr:uid="{00000000-0005-0000-0000-00000E000000}"/>
    <cellStyle name="Comma 5" xfId="94" xr:uid="{00000000-0005-0000-0000-00000F000000}"/>
    <cellStyle name="Comma 6" xfId="103" xr:uid="{00000000-0005-0000-0000-000010000000}"/>
    <cellStyle name="Comma 6 2" xfId="104" xr:uid="{00000000-0005-0000-0000-000011000000}"/>
    <cellStyle name="Comma 7" xfId="105" xr:uid="{00000000-0005-0000-0000-000012000000}"/>
    <cellStyle name="Comma 8" xfId="106" xr:uid="{00000000-0005-0000-0000-000013000000}"/>
    <cellStyle name="Comma 8 2" xfId="107" xr:uid="{00000000-0005-0000-0000-000014000000}"/>
    <cellStyle name="Comma 8 3" xfId="108" xr:uid="{00000000-0005-0000-0000-000015000000}"/>
    <cellStyle name="Comma 9" xfId="109" xr:uid="{00000000-0005-0000-0000-000016000000}"/>
    <cellStyle name="Currency" xfId="150" builtinId="4"/>
    <cellStyle name="Currency 2" xfId="12" xr:uid="{00000000-0005-0000-0000-000018000000}"/>
    <cellStyle name="Currency 2 2" xfId="110" xr:uid="{00000000-0005-0000-0000-000019000000}"/>
    <cellStyle name="Currency 3" xfId="13" xr:uid="{00000000-0005-0000-0000-00001A000000}"/>
    <cellStyle name="Currency 4" xfId="111" xr:uid="{00000000-0005-0000-0000-00001B000000}"/>
    <cellStyle name="Currency 5" xfId="112" xr:uid="{00000000-0005-0000-0000-00001C000000}"/>
    <cellStyle name="Currency 5 2" xfId="113" xr:uid="{00000000-0005-0000-0000-00001D000000}"/>
    <cellStyle name="FRxAmtStyle" xfId="9" xr:uid="{00000000-0005-0000-0000-00001E000000}"/>
    <cellStyle name="FRxAmtStyle 10" xfId="14" xr:uid="{00000000-0005-0000-0000-00001F000000}"/>
    <cellStyle name="FRxAmtStyle 11" xfId="15" xr:uid="{00000000-0005-0000-0000-000020000000}"/>
    <cellStyle name="FRxAmtStyle 12" xfId="16" xr:uid="{00000000-0005-0000-0000-000021000000}"/>
    <cellStyle name="FRxAmtStyle 13" xfId="17" xr:uid="{00000000-0005-0000-0000-000022000000}"/>
    <cellStyle name="FRxAmtStyle 14" xfId="18" xr:uid="{00000000-0005-0000-0000-000023000000}"/>
    <cellStyle name="FRxAmtStyle 15" xfId="19" xr:uid="{00000000-0005-0000-0000-000024000000}"/>
    <cellStyle name="FRxAmtStyle 16" xfId="20" xr:uid="{00000000-0005-0000-0000-000025000000}"/>
    <cellStyle name="FRxAmtStyle 17" xfId="21" xr:uid="{00000000-0005-0000-0000-000026000000}"/>
    <cellStyle name="FRxAmtStyle 18" xfId="22" xr:uid="{00000000-0005-0000-0000-000027000000}"/>
    <cellStyle name="FRxAmtStyle 19" xfId="23" xr:uid="{00000000-0005-0000-0000-000028000000}"/>
    <cellStyle name="FRxAmtStyle 2" xfId="24" xr:uid="{00000000-0005-0000-0000-000029000000}"/>
    <cellStyle name="FRxAmtStyle 2 2" xfId="114" xr:uid="{00000000-0005-0000-0000-00002A000000}"/>
    <cellStyle name="FRxAmtStyle 20" xfId="25" xr:uid="{00000000-0005-0000-0000-00002B000000}"/>
    <cellStyle name="FRxAmtStyle 21" xfId="26" xr:uid="{00000000-0005-0000-0000-00002C000000}"/>
    <cellStyle name="FRxAmtStyle 22" xfId="27" xr:uid="{00000000-0005-0000-0000-00002D000000}"/>
    <cellStyle name="FRxAmtStyle 23" xfId="28" xr:uid="{00000000-0005-0000-0000-00002E000000}"/>
    <cellStyle name="FRxAmtStyle 24" xfId="29" xr:uid="{00000000-0005-0000-0000-00002F000000}"/>
    <cellStyle name="FRxAmtStyle 25" xfId="30" xr:uid="{00000000-0005-0000-0000-000030000000}"/>
    <cellStyle name="FRxAmtStyle 26" xfId="31" xr:uid="{00000000-0005-0000-0000-000031000000}"/>
    <cellStyle name="FRxAmtStyle 27" xfId="32" xr:uid="{00000000-0005-0000-0000-000032000000}"/>
    <cellStyle name="FRxAmtStyle 28" xfId="33" xr:uid="{00000000-0005-0000-0000-000033000000}"/>
    <cellStyle name="FRxAmtStyle 29" xfId="34" xr:uid="{00000000-0005-0000-0000-000034000000}"/>
    <cellStyle name="FRxAmtStyle 3" xfId="35" xr:uid="{00000000-0005-0000-0000-000035000000}"/>
    <cellStyle name="FRxAmtStyle 30" xfId="36" xr:uid="{00000000-0005-0000-0000-000036000000}"/>
    <cellStyle name="FRxAmtStyle 31" xfId="37" xr:uid="{00000000-0005-0000-0000-000037000000}"/>
    <cellStyle name="FRxAmtStyle 32" xfId="38" xr:uid="{00000000-0005-0000-0000-000038000000}"/>
    <cellStyle name="FRxAmtStyle 33" xfId="39" xr:uid="{00000000-0005-0000-0000-000039000000}"/>
    <cellStyle name="FRxAmtStyle 34" xfId="40" xr:uid="{00000000-0005-0000-0000-00003A000000}"/>
    <cellStyle name="FRxAmtStyle 35" xfId="41" xr:uid="{00000000-0005-0000-0000-00003B000000}"/>
    <cellStyle name="FRxAmtStyle 36" xfId="11" xr:uid="{00000000-0005-0000-0000-00003C000000}"/>
    <cellStyle name="FRxAmtStyle 4" xfId="42" xr:uid="{00000000-0005-0000-0000-00003D000000}"/>
    <cellStyle name="FRxAmtStyle 5" xfId="43" xr:uid="{00000000-0005-0000-0000-00003E000000}"/>
    <cellStyle name="FRxAmtStyle 6" xfId="44" xr:uid="{00000000-0005-0000-0000-00003F000000}"/>
    <cellStyle name="FRxAmtStyle 6 2" xfId="115" xr:uid="{00000000-0005-0000-0000-000040000000}"/>
    <cellStyle name="FRxAmtStyle 7" xfId="45" xr:uid="{00000000-0005-0000-0000-000041000000}"/>
    <cellStyle name="FRxAmtStyle 8" xfId="46" xr:uid="{00000000-0005-0000-0000-000042000000}"/>
    <cellStyle name="FRxAmtStyle 9" xfId="47" xr:uid="{00000000-0005-0000-0000-000043000000}"/>
    <cellStyle name="FRxCurrStyle" xfId="48" xr:uid="{00000000-0005-0000-0000-000044000000}"/>
    <cellStyle name="FRxPcntStyle" xfId="49" xr:uid="{00000000-0005-0000-0000-000045000000}"/>
    <cellStyle name="Heading 4 2" xfId="50" xr:uid="{00000000-0005-0000-0000-000046000000}"/>
    <cellStyle name="Normal" xfId="0" builtinId="0"/>
    <cellStyle name="Normal 10" xfId="51" xr:uid="{00000000-0005-0000-0000-000048000000}"/>
    <cellStyle name="Normal 10 2" xfId="116" xr:uid="{00000000-0005-0000-0000-000049000000}"/>
    <cellStyle name="Normal 10_Data From TF" xfId="141" xr:uid="{00000000-0005-0000-0000-00004A000000}"/>
    <cellStyle name="Normal 11" xfId="52" xr:uid="{00000000-0005-0000-0000-00004B000000}"/>
    <cellStyle name="Normal 12" xfId="53" xr:uid="{00000000-0005-0000-0000-00004C000000}"/>
    <cellStyle name="Normal 12 2" xfId="91" xr:uid="{00000000-0005-0000-0000-00004D000000}"/>
    <cellStyle name="Normal 12_Data From TF" xfId="142" xr:uid="{00000000-0005-0000-0000-00004E000000}"/>
    <cellStyle name="Normal 13" xfId="54" xr:uid="{00000000-0005-0000-0000-00004F000000}"/>
    <cellStyle name="Normal 14" xfId="55" xr:uid="{00000000-0005-0000-0000-000050000000}"/>
    <cellStyle name="Normal 15" xfId="56" xr:uid="{00000000-0005-0000-0000-000051000000}"/>
    <cellStyle name="Normal 16" xfId="57" xr:uid="{00000000-0005-0000-0000-000052000000}"/>
    <cellStyle name="Normal 17" xfId="58" xr:uid="{00000000-0005-0000-0000-000053000000}"/>
    <cellStyle name="Normal 18" xfId="59" xr:uid="{00000000-0005-0000-0000-000054000000}"/>
    <cellStyle name="Normal 19" xfId="60" xr:uid="{00000000-0005-0000-0000-000055000000}"/>
    <cellStyle name="Normal 2" xfId="2" xr:uid="{00000000-0005-0000-0000-000056000000}"/>
    <cellStyle name="Normal 2 2" xfId="117" xr:uid="{00000000-0005-0000-0000-000057000000}"/>
    <cellStyle name="Normal 2 2 2" xfId="143" xr:uid="{00000000-0005-0000-0000-000058000000}"/>
    <cellStyle name="Normal 20" xfId="61" xr:uid="{00000000-0005-0000-0000-000059000000}"/>
    <cellStyle name="Normal 21" xfId="62" xr:uid="{00000000-0005-0000-0000-00005A000000}"/>
    <cellStyle name="Normal 22" xfId="63" xr:uid="{00000000-0005-0000-0000-00005B000000}"/>
    <cellStyle name="Normal 23" xfId="64" xr:uid="{00000000-0005-0000-0000-00005C000000}"/>
    <cellStyle name="Normal 24" xfId="65" xr:uid="{00000000-0005-0000-0000-00005D000000}"/>
    <cellStyle name="Normal 25" xfId="66" xr:uid="{00000000-0005-0000-0000-00005E000000}"/>
    <cellStyle name="Normal 26" xfId="67" xr:uid="{00000000-0005-0000-0000-00005F000000}"/>
    <cellStyle name="Normal 27" xfId="68" xr:uid="{00000000-0005-0000-0000-000060000000}"/>
    <cellStyle name="Normal 28" xfId="69" xr:uid="{00000000-0005-0000-0000-000061000000}"/>
    <cellStyle name="Normal 29" xfId="70" xr:uid="{00000000-0005-0000-0000-000062000000}"/>
    <cellStyle name="Normal 3" xfId="3" xr:uid="{00000000-0005-0000-0000-000063000000}"/>
    <cellStyle name="Normal 3 2" xfId="118" xr:uid="{00000000-0005-0000-0000-000064000000}"/>
    <cellStyle name="Normal 3 3" xfId="119" xr:uid="{00000000-0005-0000-0000-000065000000}"/>
    <cellStyle name="Normal 3 4" xfId="120" xr:uid="{00000000-0005-0000-0000-000066000000}"/>
    <cellStyle name="Normal 3_Data From TF" xfId="144" xr:uid="{00000000-0005-0000-0000-000067000000}"/>
    <cellStyle name="Normal 30" xfId="71" xr:uid="{00000000-0005-0000-0000-000068000000}"/>
    <cellStyle name="Normal 31" xfId="72" xr:uid="{00000000-0005-0000-0000-000069000000}"/>
    <cellStyle name="Normal 32" xfId="73" xr:uid="{00000000-0005-0000-0000-00006A000000}"/>
    <cellStyle name="Normal 33" xfId="74" xr:uid="{00000000-0005-0000-0000-00006B000000}"/>
    <cellStyle name="Normal 34" xfId="88" xr:uid="{00000000-0005-0000-0000-00006C000000}"/>
    <cellStyle name="Normal 35" xfId="90" xr:uid="{00000000-0005-0000-0000-00006D000000}"/>
    <cellStyle name="Normal 36" xfId="92" xr:uid="{00000000-0005-0000-0000-00006E000000}"/>
    <cellStyle name="Normal 37" xfId="137" xr:uid="{00000000-0005-0000-0000-00006F000000}"/>
    <cellStyle name="Normal 38" xfId="138" xr:uid="{00000000-0005-0000-0000-000070000000}"/>
    <cellStyle name="Normal 4" xfId="8" xr:uid="{00000000-0005-0000-0000-000071000000}"/>
    <cellStyle name="Normal 4 2 2" xfId="121" xr:uid="{00000000-0005-0000-0000-000072000000}"/>
    <cellStyle name="Normal 4 2 2 2" xfId="122" xr:uid="{00000000-0005-0000-0000-000073000000}"/>
    <cellStyle name="Normal 4 2 2 2 2" xfId="123" xr:uid="{00000000-0005-0000-0000-000074000000}"/>
    <cellStyle name="Normal 4 2 2 2 3" xfId="124" xr:uid="{00000000-0005-0000-0000-000075000000}"/>
    <cellStyle name="Normal 4 2 2 3" xfId="125" xr:uid="{00000000-0005-0000-0000-000076000000}"/>
    <cellStyle name="Normal 4 2 2 3 2" xfId="126" xr:uid="{00000000-0005-0000-0000-000077000000}"/>
    <cellStyle name="Normal 4 2 2 4" xfId="127" xr:uid="{00000000-0005-0000-0000-000078000000}"/>
    <cellStyle name="Normal 4 2 2 4 2" xfId="128" xr:uid="{00000000-0005-0000-0000-000079000000}"/>
    <cellStyle name="Normal 4 2 2 5" xfId="129" xr:uid="{00000000-0005-0000-0000-00007A000000}"/>
    <cellStyle name="Normal 4 2 2 6" xfId="130" xr:uid="{00000000-0005-0000-0000-00007B000000}"/>
    <cellStyle name="Normal 4 2 2 7" xfId="131" xr:uid="{00000000-0005-0000-0000-00007C000000}"/>
    <cellStyle name="Normal 4_Data From TF" xfId="145" xr:uid="{00000000-0005-0000-0000-00007D000000}"/>
    <cellStyle name="Normal 5" xfId="75" xr:uid="{00000000-0005-0000-0000-00007E000000}"/>
    <cellStyle name="Normal 5 2" xfId="132" xr:uid="{00000000-0005-0000-0000-00007F000000}"/>
    <cellStyle name="Normal 5_Data From TF" xfId="146" xr:uid="{00000000-0005-0000-0000-000080000000}"/>
    <cellStyle name="Normal 6" xfId="76" xr:uid="{00000000-0005-0000-0000-000081000000}"/>
    <cellStyle name="Normal 6 2" xfId="133" xr:uid="{00000000-0005-0000-0000-000082000000}"/>
    <cellStyle name="Normal 6_Data From TF" xfId="147" xr:uid="{00000000-0005-0000-0000-000083000000}"/>
    <cellStyle name="Normal 7" xfId="77" xr:uid="{00000000-0005-0000-0000-000084000000}"/>
    <cellStyle name="Normal 7 2" xfId="134" xr:uid="{00000000-0005-0000-0000-000085000000}"/>
    <cellStyle name="Normal 7_Data From TF" xfId="148" xr:uid="{00000000-0005-0000-0000-000086000000}"/>
    <cellStyle name="Normal 8" xfId="78" xr:uid="{00000000-0005-0000-0000-000087000000}"/>
    <cellStyle name="Normal 8 2" xfId="135" xr:uid="{00000000-0005-0000-0000-000088000000}"/>
    <cellStyle name="Normal 8 3" xfId="136" xr:uid="{00000000-0005-0000-0000-000089000000}"/>
    <cellStyle name="Normal 8_Data From TF" xfId="149" xr:uid="{00000000-0005-0000-0000-00008A000000}"/>
    <cellStyle name="Normal 9" xfId="79" xr:uid="{00000000-0005-0000-0000-00008B000000}"/>
    <cellStyle name="Normal_Summerville Covenant Compliance Worksheet - 200510062" xfId="89" xr:uid="{00000000-0005-0000-0000-00008C000000}"/>
    <cellStyle name="Percent 2" xfId="5" xr:uid="{00000000-0005-0000-0000-00008D000000}"/>
    <cellStyle name="Percent 3" xfId="7" xr:uid="{00000000-0005-0000-0000-00008E000000}"/>
    <cellStyle name="Percent 3 2" xfId="93" xr:uid="{00000000-0005-0000-0000-00008F000000}"/>
    <cellStyle name="STYLE1" xfId="80" xr:uid="{00000000-0005-0000-0000-000090000000}"/>
    <cellStyle name="STYLE2" xfId="81" xr:uid="{00000000-0005-0000-0000-000091000000}"/>
    <cellStyle name="STYLE3" xfId="82" xr:uid="{00000000-0005-0000-0000-000092000000}"/>
    <cellStyle name="STYLE4" xfId="83" xr:uid="{00000000-0005-0000-0000-000093000000}"/>
    <cellStyle name="STYLE5" xfId="84" xr:uid="{00000000-0005-0000-0000-000094000000}"/>
    <cellStyle name="STYLE6" xfId="85" xr:uid="{00000000-0005-0000-0000-000095000000}"/>
    <cellStyle name="STYLE7" xfId="86" xr:uid="{00000000-0005-0000-0000-00009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4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676275</xdr:colOff>
          <xdr:row>0</xdr:row>
          <xdr:rowOff>0</xdr:rowOff>
        </xdr:to>
        <xdr:sp macro="" textlink="">
          <xdr:nvSpPr>
            <xdr:cNvPr id="14337" name="FPMExcelClientSheetOptionstb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1190625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1190625</xdr:colOff>
          <xdr:row>0</xdr:row>
          <xdr:rowOff>0</xdr:rowOff>
        </xdr:to>
        <xdr:sp macro="" textlink="">
          <xdr:nvSpPr>
            <xdr:cNvPr id="1026" name="ConnectionDescriptorsInfotb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1190625</xdr:colOff>
          <xdr:row>0</xdr:row>
          <xdr:rowOff>0</xdr:rowOff>
        </xdr:to>
        <xdr:sp macro="" textlink="">
          <xdr:nvSpPr>
            <xdr:cNvPr id="1027" name="MultipleReportManagerInfotb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1190625</xdr:colOff>
          <xdr:row>0</xdr:row>
          <xdr:rowOff>0</xdr:rowOff>
        </xdr:to>
        <xdr:sp macro="" textlink="">
          <xdr:nvSpPr>
            <xdr:cNvPr id="1028" name="AnalyzerDynReport000tb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0</xdr:col>
          <xdr:colOff>0</xdr:colOff>
          <xdr:row>1</xdr:row>
          <xdr:rowOff>0</xdr:rowOff>
        </xdr:to>
        <xdr:sp macro="" textlink="">
          <xdr:nvSpPr>
            <xdr:cNvPr id="2049" name="FPMExcelClientSheetOptionstb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7</xdr:col>
          <xdr:colOff>809625</xdr:colOff>
          <xdr:row>0</xdr:row>
          <xdr:rowOff>0</xdr:rowOff>
        </xdr:to>
        <xdr:sp macro="" textlink="">
          <xdr:nvSpPr>
            <xdr:cNvPr id="9217" name="FPMExcelClientSheetOptionstb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0</xdr:rowOff>
        </xdr:to>
        <xdr:sp macro="" textlink="">
          <xdr:nvSpPr>
            <xdr:cNvPr id="16385" name="FPMExcelClientSheetOptionstb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6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3238500" y="75029739"/>
    <xdr:ext cx="1914525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238500" y="75029739"/>
          <a:ext cx="1914525" cy="0"/>
        </a:xfrm>
        <a:custGeom>
          <a:avLst/>
          <a:gdLst/>
          <a:ahLst/>
          <a:cxnLst/>
          <a:rect l="0" t="0" r="0" b="0"/>
          <a:pathLst>
            <a:path w="1914525">
              <a:moveTo>
                <a:pt x="0" y="-10058400"/>
              </a:moveTo>
              <a:lnTo>
                <a:pt x="977900" y="-10058400"/>
              </a:lnTo>
            </a:path>
            <a:path w="1914525">
              <a:moveTo>
                <a:pt x="1028700" y="-10058400"/>
              </a:moveTo>
              <a:lnTo>
                <a:pt x="1914525" y="-1005840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absoluteAnchor>
  <xdr:twoCellAnchor editAs="oneCell">
    <xdr:from>
      <xdr:col>16</xdr:col>
      <xdr:colOff>0</xdr:colOff>
      <xdr:row>421</xdr:row>
      <xdr:rowOff>2906</xdr:rowOff>
    </xdr:from>
    <xdr:to>
      <xdr:col>18</xdr:col>
      <xdr:colOff>279400</xdr:colOff>
      <xdr:row>421</xdr:row>
      <xdr:rowOff>2906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4830425" y="59696081"/>
          <a:ext cx="974725" cy="0"/>
        </a:xfrm>
        <a:custGeom>
          <a:avLst/>
          <a:gdLst/>
          <a:ahLst/>
          <a:cxnLst/>
          <a:rect l="0" t="0" r="0" b="0"/>
          <a:pathLst>
            <a:path w="939800">
              <a:moveTo>
                <a:pt x="0" y="0"/>
              </a:moveTo>
              <a:lnTo>
                <a:pt x="9398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21</xdr:col>
      <xdr:colOff>59690</xdr:colOff>
      <xdr:row>421</xdr:row>
      <xdr:rowOff>2906</xdr:rowOff>
    </xdr:from>
    <xdr:to>
      <xdr:col>23</xdr:col>
      <xdr:colOff>307975</xdr:colOff>
      <xdr:row>421</xdr:row>
      <xdr:rowOff>2906</xdr:rowOff>
    </xdr:to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738090" y="59696081"/>
          <a:ext cx="943610" cy="0"/>
        </a:xfrm>
        <a:custGeom>
          <a:avLst/>
          <a:gdLst/>
          <a:ahLst/>
          <a:cxnLst/>
          <a:rect l="0" t="0" r="0" b="0"/>
          <a:pathLst>
            <a:path w="918210">
              <a:moveTo>
                <a:pt x="0" y="0"/>
              </a:moveTo>
              <a:lnTo>
                <a:pt x="918209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absoluteAnchor>
    <xdr:pos x="6350" y="79665388"/>
    <xdr:ext cx="1914525" cy="254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6350" y="79665388"/>
          <a:ext cx="1914525" cy="25400"/>
        </a:xfrm>
        <a:custGeom>
          <a:avLst/>
          <a:gdLst/>
          <a:ahLst/>
          <a:cxnLst/>
          <a:rect l="0" t="0" r="0" b="0"/>
          <a:pathLst>
            <a:path w="1914525" h="25400">
              <a:moveTo>
                <a:pt x="0" y="-10058400"/>
              </a:moveTo>
              <a:lnTo>
                <a:pt x="977900" y="-10058400"/>
              </a:lnTo>
            </a:path>
            <a:path w="1914525" h="25400">
              <a:moveTo>
                <a:pt x="0" y="-10033000"/>
              </a:moveTo>
              <a:lnTo>
                <a:pt x="977900" y="-10033000"/>
              </a:lnTo>
            </a:path>
            <a:path w="1914525" h="25400">
              <a:moveTo>
                <a:pt x="1028700" y="-10058400"/>
              </a:moveTo>
              <a:lnTo>
                <a:pt x="1914525" y="-10058400"/>
              </a:lnTo>
            </a:path>
            <a:path w="1914525" h="25400">
              <a:moveTo>
                <a:pt x="1028700" y="-10033000"/>
              </a:moveTo>
              <a:lnTo>
                <a:pt x="1914525" y="-1003300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absoluteAnchor>
  <xdr:absoluteAnchor>
    <xdr:pos x="6350" y="79703488"/>
    <xdr:ext cx="1908810" cy="254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6350" y="79703488"/>
          <a:ext cx="1908810" cy="25400"/>
        </a:xfrm>
        <a:custGeom>
          <a:avLst/>
          <a:gdLst/>
          <a:ahLst/>
          <a:cxnLst/>
          <a:rect l="0" t="0" r="0" b="0"/>
          <a:pathLst>
            <a:path w="1908810" h="25400">
              <a:moveTo>
                <a:pt x="0" y="-10058400"/>
              </a:moveTo>
              <a:lnTo>
                <a:pt x="930910" y="-10058400"/>
              </a:lnTo>
            </a:path>
            <a:path w="1908810" h="25400">
              <a:moveTo>
                <a:pt x="0" y="-10033000"/>
              </a:moveTo>
              <a:lnTo>
                <a:pt x="930910" y="-10033000"/>
              </a:lnTo>
            </a:path>
            <a:path w="1908810" h="25400">
              <a:moveTo>
                <a:pt x="975360" y="-10058400"/>
              </a:moveTo>
              <a:lnTo>
                <a:pt x="1908810" y="-10058400"/>
              </a:lnTo>
            </a:path>
            <a:path w="1908810" h="25400">
              <a:moveTo>
                <a:pt x="975360" y="-10033000"/>
              </a:moveTo>
              <a:lnTo>
                <a:pt x="1908810" y="-1003300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absoluteAnchor>
  <xdr:oneCellAnchor>
    <xdr:from>
      <xdr:col>17</xdr:col>
      <xdr:colOff>0</xdr:colOff>
      <xdr:row>421</xdr:row>
      <xdr:rowOff>2906</xdr:rowOff>
    </xdr:from>
    <xdr:ext cx="974725" cy="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573375" y="59696081"/>
          <a:ext cx="974725" cy="0"/>
        </a:xfrm>
        <a:custGeom>
          <a:avLst/>
          <a:gdLst/>
          <a:ahLst/>
          <a:cxnLst/>
          <a:rect l="0" t="0" r="0" b="0"/>
          <a:pathLst>
            <a:path w="939800">
              <a:moveTo>
                <a:pt x="0" y="0"/>
              </a:moveTo>
              <a:lnTo>
                <a:pt x="9398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15</xdr:col>
      <xdr:colOff>0</xdr:colOff>
      <xdr:row>421</xdr:row>
      <xdr:rowOff>2906</xdr:rowOff>
    </xdr:from>
    <xdr:ext cx="974725" cy="0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4163675" y="59696081"/>
          <a:ext cx="974725" cy="0"/>
        </a:xfrm>
        <a:custGeom>
          <a:avLst/>
          <a:gdLst/>
          <a:ahLst/>
          <a:cxnLst/>
          <a:rect l="0" t="0" r="0" b="0"/>
          <a:pathLst>
            <a:path w="939800">
              <a:moveTo>
                <a:pt x="0" y="0"/>
              </a:moveTo>
              <a:lnTo>
                <a:pt x="9398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16</xdr:col>
      <xdr:colOff>0</xdr:colOff>
      <xdr:row>421</xdr:row>
      <xdr:rowOff>2906</xdr:rowOff>
    </xdr:from>
    <xdr:ext cx="974725" cy="0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14830425" y="59696081"/>
          <a:ext cx="974725" cy="0"/>
        </a:xfrm>
        <a:custGeom>
          <a:avLst/>
          <a:gdLst/>
          <a:ahLst/>
          <a:cxnLst/>
          <a:rect l="0" t="0" r="0" b="0"/>
          <a:pathLst>
            <a:path w="939800">
              <a:moveTo>
                <a:pt x="0" y="0"/>
              </a:moveTo>
              <a:lnTo>
                <a:pt x="9398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17</xdr:col>
      <xdr:colOff>0</xdr:colOff>
      <xdr:row>421</xdr:row>
      <xdr:rowOff>2906</xdr:rowOff>
    </xdr:from>
    <xdr:ext cx="974725" cy="0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14830425" y="59696081"/>
          <a:ext cx="974725" cy="0"/>
        </a:xfrm>
        <a:custGeom>
          <a:avLst/>
          <a:gdLst/>
          <a:ahLst/>
          <a:cxnLst/>
          <a:rect l="0" t="0" r="0" b="0"/>
          <a:pathLst>
            <a:path w="939800">
              <a:moveTo>
                <a:pt x="0" y="0"/>
              </a:moveTo>
              <a:lnTo>
                <a:pt x="9398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16</xdr:col>
      <xdr:colOff>0</xdr:colOff>
      <xdr:row>421</xdr:row>
      <xdr:rowOff>2906</xdr:rowOff>
    </xdr:from>
    <xdr:ext cx="974725" cy="0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14163675" y="59696081"/>
          <a:ext cx="974725" cy="0"/>
        </a:xfrm>
        <a:custGeom>
          <a:avLst/>
          <a:gdLst/>
          <a:ahLst/>
          <a:cxnLst/>
          <a:rect l="0" t="0" r="0" b="0"/>
          <a:pathLst>
            <a:path w="939800">
              <a:moveTo>
                <a:pt x="0" y="0"/>
              </a:moveTo>
              <a:lnTo>
                <a:pt x="9398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17</xdr:col>
      <xdr:colOff>0</xdr:colOff>
      <xdr:row>421</xdr:row>
      <xdr:rowOff>2906</xdr:rowOff>
    </xdr:from>
    <xdr:ext cx="974725" cy="0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4830425" y="59696081"/>
          <a:ext cx="974725" cy="0"/>
        </a:xfrm>
        <a:custGeom>
          <a:avLst/>
          <a:gdLst/>
          <a:ahLst/>
          <a:cxnLst/>
          <a:rect l="0" t="0" r="0" b="0"/>
          <a:pathLst>
            <a:path w="939800">
              <a:moveTo>
                <a:pt x="0" y="0"/>
              </a:moveTo>
              <a:lnTo>
                <a:pt x="9398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171450</xdr:colOff>
          <xdr:row>0</xdr:row>
          <xdr:rowOff>0</xdr:rowOff>
        </xdr:to>
        <xdr:sp macro="" textlink="">
          <xdr:nvSpPr>
            <xdr:cNvPr id="10241" name="FPMExcelClientSheetOptionstb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3238500" y="75065712"/>
    <xdr:ext cx="1914525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238500" y="75065712"/>
          <a:ext cx="1914525" cy="0"/>
        </a:xfrm>
        <a:custGeom>
          <a:avLst/>
          <a:gdLst/>
          <a:ahLst/>
          <a:cxnLst/>
          <a:rect l="0" t="0" r="0" b="0"/>
          <a:pathLst>
            <a:path w="1914525">
              <a:moveTo>
                <a:pt x="0" y="-10058400"/>
              </a:moveTo>
              <a:lnTo>
                <a:pt x="977900" y="-10058400"/>
              </a:lnTo>
            </a:path>
            <a:path w="1914525">
              <a:moveTo>
                <a:pt x="1028700" y="-10058400"/>
              </a:moveTo>
              <a:lnTo>
                <a:pt x="1914525" y="-1005840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absoluteAnchor>
  <xdr:twoCellAnchor editAs="oneCell">
    <xdr:from>
      <xdr:col>16</xdr:col>
      <xdr:colOff>0</xdr:colOff>
      <xdr:row>421</xdr:row>
      <xdr:rowOff>2909</xdr:rowOff>
    </xdr:from>
    <xdr:to>
      <xdr:col>18</xdr:col>
      <xdr:colOff>276225</xdr:colOff>
      <xdr:row>421</xdr:row>
      <xdr:rowOff>2909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4830425" y="59734184"/>
          <a:ext cx="971550" cy="0"/>
        </a:xfrm>
        <a:custGeom>
          <a:avLst/>
          <a:gdLst/>
          <a:ahLst/>
          <a:cxnLst/>
          <a:rect l="0" t="0" r="0" b="0"/>
          <a:pathLst>
            <a:path w="939800">
              <a:moveTo>
                <a:pt x="0" y="0"/>
              </a:moveTo>
              <a:lnTo>
                <a:pt x="9398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20</xdr:col>
      <xdr:colOff>59690</xdr:colOff>
      <xdr:row>421</xdr:row>
      <xdr:rowOff>2909</xdr:rowOff>
    </xdr:from>
    <xdr:to>
      <xdr:col>23</xdr:col>
      <xdr:colOff>117475</xdr:colOff>
      <xdr:row>421</xdr:row>
      <xdr:rowOff>2909</xdr:rowOff>
    </xdr:to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452340" y="59734184"/>
          <a:ext cx="943610" cy="0"/>
        </a:xfrm>
        <a:custGeom>
          <a:avLst/>
          <a:gdLst/>
          <a:ahLst/>
          <a:cxnLst/>
          <a:rect l="0" t="0" r="0" b="0"/>
          <a:pathLst>
            <a:path w="918210">
              <a:moveTo>
                <a:pt x="0" y="0"/>
              </a:moveTo>
              <a:lnTo>
                <a:pt x="918209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absoluteAnchor>
    <xdr:pos x="6350" y="79554672"/>
    <xdr:ext cx="1914525" cy="254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6350" y="79554672"/>
          <a:ext cx="1914525" cy="25400"/>
        </a:xfrm>
        <a:custGeom>
          <a:avLst/>
          <a:gdLst/>
          <a:ahLst/>
          <a:cxnLst/>
          <a:rect l="0" t="0" r="0" b="0"/>
          <a:pathLst>
            <a:path w="1914525" h="25400">
              <a:moveTo>
                <a:pt x="0" y="-10058400"/>
              </a:moveTo>
              <a:lnTo>
                <a:pt x="977900" y="-10058400"/>
              </a:lnTo>
            </a:path>
            <a:path w="1914525" h="25400">
              <a:moveTo>
                <a:pt x="0" y="-10033000"/>
              </a:moveTo>
              <a:lnTo>
                <a:pt x="977900" y="-10033000"/>
              </a:lnTo>
            </a:path>
            <a:path w="1914525" h="25400">
              <a:moveTo>
                <a:pt x="1028700" y="-10058400"/>
              </a:moveTo>
              <a:lnTo>
                <a:pt x="1914525" y="-10058400"/>
              </a:lnTo>
            </a:path>
            <a:path w="1914525" h="25400">
              <a:moveTo>
                <a:pt x="1028700" y="-10033000"/>
              </a:moveTo>
              <a:lnTo>
                <a:pt x="1914525" y="-1003300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absoluteAnchor>
  <xdr:absoluteAnchor>
    <xdr:pos x="6350" y="79592772"/>
    <xdr:ext cx="1908810" cy="254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6350" y="79592772"/>
          <a:ext cx="1908810" cy="25400"/>
        </a:xfrm>
        <a:custGeom>
          <a:avLst/>
          <a:gdLst/>
          <a:ahLst/>
          <a:cxnLst/>
          <a:rect l="0" t="0" r="0" b="0"/>
          <a:pathLst>
            <a:path w="1908810" h="25400">
              <a:moveTo>
                <a:pt x="0" y="-10058400"/>
              </a:moveTo>
              <a:lnTo>
                <a:pt x="930910" y="-10058400"/>
              </a:lnTo>
            </a:path>
            <a:path w="1908810" h="25400">
              <a:moveTo>
                <a:pt x="0" y="-10033000"/>
              </a:moveTo>
              <a:lnTo>
                <a:pt x="930910" y="-10033000"/>
              </a:lnTo>
            </a:path>
            <a:path w="1908810" h="25400">
              <a:moveTo>
                <a:pt x="975360" y="-10058400"/>
              </a:moveTo>
              <a:lnTo>
                <a:pt x="1908810" y="-10058400"/>
              </a:lnTo>
            </a:path>
            <a:path w="1908810" h="25400">
              <a:moveTo>
                <a:pt x="975360" y="-10033000"/>
              </a:moveTo>
              <a:lnTo>
                <a:pt x="1908810" y="-1003300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absoluteAnchor>
  <xdr:oneCellAnchor>
    <xdr:from>
      <xdr:col>17</xdr:col>
      <xdr:colOff>0</xdr:colOff>
      <xdr:row>421</xdr:row>
      <xdr:rowOff>2909</xdr:rowOff>
    </xdr:from>
    <xdr:ext cx="971550" cy="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573375" y="59734184"/>
          <a:ext cx="971550" cy="0"/>
        </a:xfrm>
        <a:custGeom>
          <a:avLst/>
          <a:gdLst/>
          <a:ahLst/>
          <a:cxnLst/>
          <a:rect l="0" t="0" r="0" b="0"/>
          <a:pathLst>
            <a:path w="939800">
              <a:moveTo>
                <a:pt x="0" y="0"/>
              </a:moveTo>
              <a:lnTo>
                <a:pt x="9398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171450</xdr:colOff>
          <xdr:row>0</xdr:row>
          <xdr:rowOff>0</xdr:rowOff>
        </xdr:to>
        <xdr:sp macro="" textlink="">
          <xdr:nvSpPr>
            <xdr:cNvPr id="13313" name="FPMExcelClientSheetOptionstb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23553" name="FPMExcelClientSheetOptionstb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B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image" Target="../media/image1.emf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10.emf"/><Relationship Id="rId4" Type="http://schemas.openxmlformats.org/officeDocument/2006/relationships/control" Target="../activeX/activeX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1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4" Type="http://schemas.openxmlformats.org/officeDocument/2006/relationships/image" Target="../media/image11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customProperty" Target="../customProperty4.bin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vmlDrawing" Target="../drawings/vmlDrawing2.vml"/><Relationship Id="rId10" Type="http://schemas.openxmlformats.org/officeDocument/2006/relationships/control" Target="../activeX/activeX4.xml"/><Relationship Id="rId4" Type="http://schemas.openxmlformats.org/officeDocument/2006/relationships/drawing" Target="../drawings/drawing2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7" Type="http://schemas.openxmlformats.org/officeDocument/2006/relationships/image" Target="../media/image6.emf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6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7" Type="http://schemas.openxmlformats.org/officeDocument/2006/relationships/image" Target="../media/image7.emf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7.xm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8.emf"/><Relationship Id="rId5" Type="http://schemas.openxmlformats.org/officeDocument/2006/relationships/control" Target="../activeX/activeX8.xml"/><Relationship Id="rId4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9.emf"/><Relationship Id="rId4" Type="http://schemas.openxmlformats.org/officeDocument/2006/relationships/control" Target="../activeX/activeX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J22"/>
  <sheetViews>
    <sheetView zoomScale="90" zoomScaleNormal="90" workbookViewId="0"/>
  </sheetViews>
  <sheetFormatPr defaultColWidth="9.140625" defaultRowHeight="15" x14ac:dyDescent="0.25"/>
  <cols>
    <col min="1" max="1" width="3.5703125" style="30" customWidth="1"/>
    <col min="2" max="2" width="19.42578125" style="30" bestFit="1" customWidth="1"/>
    <col min="3" max="3" width="19" style="30" customWidth="1"/>
    <col min="4" max="4" width="4.7109375" style="30" customWidth="1"/>
    <col min="5" max="5" width="19.140625" style="30" bestFit="1" customWidth="1"/>
    <col min="6" max="6" width="12.28515625" style="30" bestFit="1" customWidth="1"/>
    <col min="7" max="7" width="6.42578125" style="30" customWidth="1"/>
    <col min="8" max="8" width="15.28515625" style="30" bestFit="1" customWidth="1"/>
    <col min="9" max="9" width="2.5703125" style="30" customWidth="1"/>
    <col min="10" max="10" width="82" style="30" bestFit="1" customWidth="1"/>
    <col min="11" max="16384" width="9.140625" style="30"/>
  </cols>
  <sheetData>
    <row r="1" spans="1:10" s="33" customFormat="1" ht="12.75" x14ac:dyDescent="0.2">
      <c r="A1" s="31" t="str">
        <f>Summary!$F$4</f>
        <v>Cadia/NMS</v>
      </c>
      <c r="B1" s="32"/>
    </row>
    <row r="2" spans="1:10" s="33" customFormat="1" ht="12.75" x14ac:dyDescent="0.2">
      <c r="A2" s="34" t="s">
        <v>17</v>
      </c>
      <c r="B2" s="32"/>
    </row>
    <row r="3" spans="1:10" s="33" customFormat="1" ht="12.75" x14ac:dyDescent="0.2">
      <c r="A3" s="34" t="s">
        <v>1090</v>
      </c>
      <c r="B3" s="32"/>
    </row>
    <row r="4" spans="1:10" ht="15.75" thickBot="1" x14ac:dyDescent="0.3"/>
    <row r="5" spans="1:10" ht="15.75" thickBot="1" x14ac:dyDescent="0.3">
      <c r="B5" s="35" t="s">
        <v>15</v>
      </c>
      <c r="C5" s="36"/>
      <c r="E5" s="35" t="s">
        <v>20</v>
      </c>
      <c r="F5" s="36"/>
      <c r="H5" s="46" t="s">
        <v>21</v>
      </c>
      <c r="I5" s="47"/>
      <c r="J5" s="48" t="s">
        <v>22</v>
      </c>
    </row>
    <row r="6" spans="1:10" x14ac:dyDescent="0.25">
      <c r="B6" s="37"/>
      <c r="C6" s="38"/>
      <c r="E6" s="37"/>
      <c r="F6" s="38"/>
      <c r="H6" s="43"/>
      <c r="I6" s="41"/>
      <c r="J6" s="44"/>
    </row>
    <row r="7" spans="1:10" x14ac:dyDescent="0.25">
      <c r="B7" s="162" t="s">
        <v>13</v>
      </c>
      <c r="C7" s="163">
        <f>+'Tenant Financial Summary'!R24</f>
        <v>492</v>
      </c>
      <c r="D7" s="96"/>
      <c r="E7" s="162" t="s">
        <v>13</v>
      </c>
      <c r="F7" s="163">
        <f ca="1">Summary!M583</f>
        <v>492</v>
      </c>
      <c r="H7" s="65">
        <f ca="1">C7-F7</f>
        <v>0</v>
      </c>
      <c r="I7" s="41"/>
      <c r="J7" s="130" t="s">
        <v>107</v>
      </c>
    </row>
    <row r="8" spans="1:10" x14ac:dyDescent="0.25">
      <c r="B8" s="39" t="s">
        <v>18</v>
      </c>
      <c r="C8" s="54">
        <f ca="1">+'Tenant Financial Summary'!R25</f>
        <v>76369</v>
      </c>
      <c r="E8" s="39" t="s">
        <v>18</v>
      </c>
      <c r="F8" s="54">
        <f ca="1">+Summary!M582</f>
        <v>76369</v>
      </c>
      <c r="H8" s="65">
        <f ca="1">C8-F8</f>
        <v>0</v>
      </c>
      <c r="I8" s="55"/>
      <c r="J8" s="130" t="s">
        <v>69</v>
      </c>
    </row>
    <row r="9" spans="1:10" x14ac:dyDescent="0.25">
      <c r="B9" s="39"/>
      <c r="C9" s="38"/>
      <c r="E9" s="39"/>
      <c r="F9" s="38"/>
      <c r="H9" s="66"/>
      <c r="I9" s="41"/>
      <c r="J9" s="44"/>
    </row>
    <row r="10" spans="1:10" x14ac:dyDescent="0.25">
      <c r="B10" s="94" t="s">
        <v>16</v>
      </c>
      <c r="C10" s="129">
        <f>Summary!N584</f>
        <v>36598854.600000001</v>
      </c>
      <c r="D10" s="96"/>
      <c r="E10" s="94" t="s">
        <v>16</v>
      </c>
      <c r="F10" s="129">
        <f ca="1">Summary!M584</f>
        <v>36598854.600000001</v>
      </c>
      <c r="H10" s="65">
        <f ca="1">C10-F10</f>
        <v>0</v>
      </c>
      <c r="I10" s="55"/>
      <c r="J10" s="90"/>
    </row>
    <row r="11" spans="1:10" x14ac:dyDescent="0.25">
      <c r="B11" s="94" t="s">
        <v>14</v>
      </c>
      <c r="C11" s="95">
        <f>Summary!N585</f>
        <v>26371982.010000002</v>
      </c>
      <c r="D11" s="96"/>
      <c r="E11" s="94" t="s">
        <v>14</v>
      </c>
      <c r="F11" s="95">
        <f ca="1">Summary!M585</f>
        <v>26371982.009999998</v>
      </c>
      <c r="G11" s="96"/>
      <c r="H11" s="65">
        <f ca="1">C11-F11</f>
        <v>0</v>
      </c>
      <c r="I11" s="55"/>
      <c r="J11" s="90"/>
    </row>
    <row r="12" spans="1:10" x14ac:dyDescent="0.25">
      <c r="B12" s="39" t="s">
        <v>12</v>
      </c>
      <c r="C12" s="51">
        <f>C10-C11</f>
        <v>10226872.59</v>
      </c>
      <c r="E12" s="39" t="s">
        <v>12</v>
      </c>
      <c r="F12" s="51">
        <f ca="1">F10-F11</f>
        <v>10226872.590000004</v>
      </c>
      <c r="H12" s="65">
        <f ca="1">C12-F12</f>
        <v>0</v>
      </c>
      <c r="I12" s="55"/>
      <c r="J12" s="64"/>
    </row>
    <row r="13" spans="1:10" ht="16.5" x14ac:dyDescent="0.35">
      <c r="B13" s="39" t="s">
        <v>24</v>
      </c>
      <c r="C13" s="50">
        <f>Summary!N588</f>
        <v>1831067.19</v>
      </c>
      <c r="E13" s="39" t="s">
        <v>24</v>
      </c>
      <c r="F13" s="50">
        <f ca="1">+Summary!M588</f>
        <v>1831067.19</v>
      </c>
      <c r="H13" s="65">
        <f ca="1">C13-F13</f>
        <v>0</v>
      </c>
      <c r="I13" s="55"/>
      <c r="J13" s="64"/>
    </row>
    <row r="14" spans="1:10" x14ac:dyDescent="0.25">
      <c r="B14" s="39" t="s">
        <v>11</v>
      </c>
      <c r="C14" s="51">
        <f>C12-C13</f>
        <v>8395805.4000000004</v>
      </c>
      <c r="E14" s="39" t="s">
        <v>11</v>
      </c>
      <c r="F14" s="51">
        <f ca="1">F12-F13</f>
        <v>8395805.4000000041</v>
      </c>
      <c r="H14" s="65">
        <f ca="1">C14-F14</f>
        <v>0</v>
      </c>
      <c r="I14" s="55"/>
      <c r="J14" s="76"/>
    </row>
    <row r="15" spans="1:10" x14ac:dyDescent="0.25">
      <c r="B15" s="39"/>
      <c r="C15" s="42"/>
      <c r="E15" s="39"/>
      <c r="F15" s="42"/>
      <c r="H15" s="66"/>
      <c r="I15" s="41"/>
      <c r="J15" s="44"/>
    </row>
    <row r="16" spans="1:10" x14ac:dyDescent="0.25">
      <c r="B16" s="39" t="s">
        <v>23</v>
      </c>
      <c r="C16" s="40">
        <f>Summary!N590+Summary!N591</f>
        <v>5384091.7000000002</v>
      </c>
      <c r="E16" s="39" t="s">
        <v>23</v>
      </c>
      <c r="F16" s="40">
        <f ca="1">Summary!M590+Summary!M591</f>
        <v>5384091.7000000002</v>
      </c>
      <c r="H16" s="65">
        <f ca="1">C16-F16</f>
        <v>0</v>
      </c>
      <c r="I16" s="55"/>
      <c r="J16" s="64"/>
    </row>
    <row r="17" spans="2:10" x14ac:dyDescent="0.25">
      <c r="B17" s="43"/>
      <c r="C17" s="44"/>
      <c r="E17" s="43"/>
      <c r="F17" s="44"/>
      <c r="H17" s="66"/>
      <c r="I17" s="41"/>
      <c r="J17" s="44"/>
    </row>
    <row r="18" spans="2:10" x14ac:dyDescent="0.25">
      <c r="B18" s="43" t="s">
        <v>19</v>
      </c>
      <c r="C18" s="52">
        <f>C12/C16</f>
        <v>1.899461071586132</v>
      </c>
      <c r="E18" s="43" t="s">
        <v>19</v>
      </c>
      <c r="F18" s="52">
        <f ca="1">F12/F16</f>
        <v>1.8994610715861329</v>
      </c>
      <c r="H18" s="65">
        <f ca="1">IFERROR(C18-F18,"N/A")</f>
        <v>-8.8817841970012523E-16</v>
      </c>
      <c r="I18" s="55"/>
      <c r="J18" s="44"/>
    </row>
    <row r="19" spans="2:10" ht="15.75" thickBot="1" x14ac:dyDescent="0.3">
      <c r="B19" s="45" t="s">
        <v>0</v>
      </c>
      <c r="C19" s="53">
        <f>C14/C16</f>
        <v>1.5593726607591025</v>
      </c>
      <c r="E19" s="45" t="s">
        <v>0</v>
      </c>
      <c r="F19" s="53">
        <f ca="1">F14/F16</f>
        <v>1.5593726607591034</v>
      </c>
      <c r="H19" s="67">
        <f ca="1">IFERROR(C19-F19,"N/A")</f>
        <v>-8.8817841970012523E-16</v>
      </c>
      <c r="I19" s="56"/>
      <c r="J19" s="49"/>
    </row>
    <row r="21" spans="2:10" x14ac:dyDescent="0.25">
      <c r="H21" s="81"/>
      <c r="J21" s="80"/>
    </row>
    <row r="22" spans="2:10" x14ac:dyDescent="0.25">
      <c r="J22" s="80"/>
    </row>
  </sheetData>
  <pageMargins left="0.7" right="0.7" top="0.75" bottom="0.75" header="0.3" footer="0.3"/>
  <pageSetup orientation="portrait" horizontalDpi="4294967295" verticalDpi="4294967295" r:id="rId1"/>
  <customProperties>
    <customPr name="FPMExcelClientCellBasedFunctionStatus" r:id="rId2"/>
    <customPr name="FPMExcelClientRefreshTime" r:id="rId3"/>
  </customProperties>
  <drawing r:id="rId4"/>
  <legacyDrawing r:id="rId5"/>
  <controls>
    <mc:AlternateContent xmlns:mc="http://schemas.openxmlformats.org/markup-compatibility/2006">
      <mc:Choice Requires="x14">
        <control shapeId="14337" r:id="rId6" name="FPMExcelClientSheetOptionstb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676275</xdr:colOff>
                <xdr:row>0</xdr:row>
                <xdr:rowOff>0</xdr:rowOff>
              </to>
            </anchor>
          </controlPr>
        </control>
      </mc:Choice>
      <mc:Fallback>
        <control shapeId="14337" r:id="rId6" name="FPMExcelClientSheetOptionstb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Z1028"/>
  <sheetViews>
    <sheetView tabSelected="1" workbookViewId="0">
      <selection activeCell="U7" sqref="U7:W7"/>
    </sheetView>
  </sheetViews>
  <sheetFormatPr defaultColWidth="6.85546875" defaultRowHeight="12.75" customHeight="1" x14ac:dyDescent="0.25"/>
  <cols>
    <col min="1" max="1" width="14.85546875" style="180" customWidth="1"/>
    <col min="2" max="2" width="2.5703125" style="180" customWidth="1"/>
    <col min="3" max="3" width="2" style="180" customWidth="1"/>
    <col min="4" max="4" width="3.140625" style="180" customWidth="1"/>
    <col min="5" max="5" width="3.7109375" style="180" customWidth="1"/>
    <col min="6" max="6" width="2.85546875" style="180" customWidth="1"/>
    <col min="7" max="7" width="4.28515625" style="180" customWidth="1"/>
    <col min="8" max="8" width="2" style="180" customWidth="1"/>
    <col min="9" max="9" width="1.140625" style="180" customWidth="1"/>
    <col min="10" max="10" width="7.42578125" style="180" customWidth="1"/>
    <col min="11" max="11" width="2.28515625" style="180" customWidth="1"/>
    <col min="12" max="12" width="10.28515625" style="180" customWidth="1"/>
    <col min="13" max="13" width="4.7109375" style="180" customWidth="1"/>
    <col min="14" max="14" width="1.85546875" style="180" customWidth="1"/>
    <col min="15" max="15" width="1.7109375" style="180" customWidth="1"/>
    <col min="16" max="16" width="4.85546875" style="180" customWidth="1"/>
    <col min="17" max="17" width="2.28515625" style="180" customWidth="1"/>
    <col min="18" max="18" width="8.140625" style="180" customWidth="1"/>
    <col min="19" max="19" width="14" style="180" customWidth="1"/>
    <col min="20" max="20" width="1.5703125" style="180" customWidth="1"/>
    <col min="21" max="21" width="2.85546875" style="180" customWidth="1"/>
    <col min="22" max="22" width="7.42578125" style="180" customWidth="1"/>
    <col min="23" max="23" width="3" style="180" customWidth="1"/>
    <col min="24" max="24" width="14.7109375" style="180" customWidth="1"/>
    <col min="25" max="25" width="6.85546875" style="180"/>
    <col min="26" max="26" width="12.42578125" style="180" bestFit="1" customWidth="1"/>
    <col min="27" max="257" width="6.85546875" style="180"/>
    <col min="258" max="258" width="2.5703125" style="180" customWidth="1"/>
    <col min="259" max="259" width="2" style="180" customWidth="1"/>
    <col min="260" max="260" width="3.140625" style="180" customWidth="1"/>
    <col min="261" max="261" width="3.7109375" style="180" customWidth="1"/>
    <col min="262" max="262" width="2.85546875" style="180" customWidth="1"/>
    <col min="263" max="263" width="4.28515625" style="180" customWidth="1"/>
    <col min="264" max="264" width="2" style="180" customWidth="1"/>
    <col min="265" max="265" width="1.140625" style="180" customWidth="1"/>
    <col min="266" max="266" width="7.42578125" style="180" customWidth="1"/>
    <col min="267" max="267" width="2.28515625" style="180" customWidth="1"/>
    <col min="268" max="268" width="10.28515625" style="180" customWidth="1"/>
    <col min="269" max="269" width="4.7109375" style="180" customWidth="1"/>
    <col min="270" max="270" width="1.85546875" style="180" customWidth="1"/>
    <col min="271" max="271" width="1.7109375" style="180" customWidth="1"/>
    <col min="272" max="272" width="4.85546875" style="180" customWidth="1"/>
    <col min="273" max="273" width="2.28515625" style="180" customWidth="1"/>
    <col min="274" max="274" width="8.140625" style="180" customWidth="1"/>
    <col min="275" max="275" width="14" style="180" customWidth="1"/>
    <col min="276" max="276" width="1.5703125" style="180" customWidth="1"/>
    <col min="277" max="277" width="2.85546875" style="180" customWidth="1"/>
    <col min="278" max="278" width="7.42578125" style="180" customWidth="1"/>
    <col min="279" max="279" width="3" style="180" customWidth="1"/>
    <col min="280" max="280" width="14.7109375" style="180" customWidth="1"/>
    <col min="281" max="513" width="6.85546875" style="180"/>
    <col min="514" max="514" width="2.5703125" style="180" customWidth="1"/>
    <col min="515" max="515" width="2" style="180" customWidth="1"/>
    <col min="516" max="516" width="3.140625" style="180" customWidth="1"/>
    <col min="517" max="517" width="3.7109375" style="180" customWidth="1"/>
    <col min="518" max="518" width="2.85546875" style="180" customWidth="1"/>
    <col min="519" max="519" width="4.28515625" style="180" customWidth="1"/>
    <col min="520" max="520" width="2" style="180" customWidth="1"/>
    <col min="521" max="521" width="1.140625" style="180" customWidth="1"/>
    <col min="522" max="522" width="7.42578125" style="180" customWidth="1"/>
    <col min="523" max="523" width="2.28515625" style="180" customWidth="1"/>
    <col min="524" max="524" width="10.28515625" style="180" customWidth="1"/>
    <col min="525" max="525" width="4.7109375" style="180" customWidth="1"/>
    <col min="526" max="526" width="1.85546875" style="180" customWidth="1"/>
    <col min="527" max="527" width="1.7109375" style="180" customWidth="1"/>
    <col min="528" max="528" width="4.85546875" style="180" customWidth="1"/>
    <col min="529" max="529" width="2.28515625" style="180" customWidth="1"/>
    <col min="530" max="530" width="8.140625" style="180" customWidth="1"/>
    <col min="531" max="531" width="14" style="180" customWidth="1"/>
    <col min="532" max="532" width="1.5703125" style="180" customWidth="1"/>
    <col min="533" max="533" width="2.85546875" style="180" customWidth="1"/>
    <col min="534" max="534" width="7.42578125" style="180" customWidth="1"/>
    <col min="535" max="535" width="3" style="180" customWidth="1"/>
    <col min="536" max="536" width="14.7109375" style="180" customWidth="1"/>
    <col min="537" max="769" width="6.85546875" style="180"/>
    <col min="770" max="770" width="2.5703125" style="180" customWidth="1"/>
    <col min="771" max="771" width="2" style="180" customWidth="1"/>
    <col min="772" max="772" width="3.140625" style="180" customWidth="1"/>
    <col min="773" max="773" width="3.7109375" style="180" customWidth="1"/>
    <col min="774" max="774" width="2.85546875" style="180" customWidth="1"/>
    <col min="775" max="775" width="4.28515625" style="180" customWidth="1"/>
    <col min="776" max="776" width="2" style="180" customWidth="1"/>
    <col min="777" max="777" width="1.140625" style="180" customWidth="1"/>
    <col min="778" max="778" width="7.42578125" style="180" customWidth="1"/>
    <col min="779" max="779" width="2.28515625" style="180" customWidth="1"/>
    <col min="780" max="780" width="10.28515625" style="180" customWidth="1"/>
    <col min="781" max="781" width="4.7109375" style="180" customWidth="1"/>
    <col min="782" max="782" width="1.85546875" style="180" customWidth="1"/>
    <col min="783" max="783" width="1.7109375" style="180" customWidth="1"/>
    <col min="784" max="784" width="4.85546875" style="180" customWidth="1"/>
    <col min="785" max="785" width="2.28515625" style="180" customWidth="1"/>
    <col min="786" max="786" width="8.140625" style="180" customWidth="1"/>
    <col min="787" max="787" width="14" style="180" customWidth="1"/>
    <col min="788" max="788" width="1.5703125" style="180" customWidth="1"/>
    <col min="789" max="789" width="2.85546875" style="180" customWidth="1"/>
    <col min="790" max="790" width="7.42578125" style="180" customWidth="1"/>
    <col min="791" max="791" width="3" style="180" customWidth="1"/>
    <col min="792" max="792" width="14.7109375" style="180" customWidth="1"/>
    <col min="793" max="1025" width="6.85546875" style="180"/>
    <col min="1026" max="1026" width="2.5703125" style="180" customWidth="1"/>
    <col min="1027" max="1027" width="2" style="180" customWidth="1"/>
    <col min="1028" max="1028" width="3.140625" style="180" customWidth="1"/>
    <col min="1029" max="1029" width="3.7109375" style="180" customWidth="1"/>
    <col min="1030" max="1030" width="2.85546875" style="180" customWidth="1"/>
    <col min="1031" max="1031" width="4.28515625" style="180" customWidth="1"/>
    <col min="1032" max="1032" width="2" style="180" customWidth="1"/>
    <col min="1033" max="1033" width="1.140625" style="180" customWidth="1"/>
    <col min="1034" max="1034" width="7.42578125" style="180" customWidth="1"/>
    <col min="1035" max="1035" width="2.28515625" style="180" customWidth="1"/>
    <col min="1036" max="1036" width="10.28515625" style="180" customWidth="1"/>
    <col min="1037" max="1037" width="4.7109375" style="180" customWidth="1"/>
    <col min="1038" max="1038" width="1.85546875" style="180" customWidth="1"/>
    <col min="1039" max="1039" width="1.7109375" style="180" customWidth="1"/>
    <col min="1040" max="1040" width="4.85546875" style="180" customWidth="1"/>
    <col min="1041" max="1041" width="2.28515625" style="180" customWidth="1"/>
    <col min="1042" max="1042" width="8.140625" style="180" customWidth="1"/>
    <col min="1043" max="1043" width="14" style="180" customWidth="1"/>
    <col min="1044" max="1044" width="1.5703125" style="180" customWidth="1"/>
    <col min="1045" max="1045" width="2.85546875" style="180" customWidth="1"/>
    <col min="1046" max="1046" width="7.42578125" style="180" customWidth="1"/>
    <col min="1047" max="1047" width="3" style="180" customWidth="1"/>
    <col min="1048" max="1048" width="14.7109375" style="180" customWidth="1"/>
    <col min="1049" max="1281" width="6.85546875" style="180"/>
    <col min="1282" max="1282" width="2.5703125" style="180" customWidth="1"/>
    <col min="1283" max="1283" width="2" style="180" customWidth="1"/>
    <col min="1284" max="1284" width="3.140625" style="180" customWidth="1"/>
    <col min="1285" max="1285" width="3.7109375" style="180" customWidth="1"/>
    <col min="1286" max="1286" width="2.85546875" style="180" customWidth="1"/>
    <col min="1287" max="1287" width="4.28515625" style="180" customWidth="1"/>
    <col min="1288" max="1288" width="2" style="180" customWidth="1"/>
    <col min="1289" max="1289" width="1.140625" style="180" customWidth="1"/>
    <col min="1290" max="1290" width="7.42578125" style="180" customWidth="1"/>
    <col min="1291" max="1291" width="2.28515625" style="180" customWidth="1"/>
    <col min="1292" max="1292" width="10.28515625" style="180" customWidth="1"/>
    <col min="1293" max="1293" width="4.7109375" style="180" customWidth="1"/>
    <col min="1294" max="1294" width="1.85546875" style="180" customWidth="1"/>
    <col min="1295" max="1295" width="1.7109375" style="180" customWidth="1"/>
    <col min="1296" max="1296" width="4.85546875" style="180" customWidth="1"/>
    <col min="1297" max="1297" width="2.28515625" style="180" customWidth="1"/>
    <col min="1298" max="1298" width="8.140625" style="180" customWidth="1"/>
    <col min="1299" max="1299" width="14" style="180" customWidth="1"/>
    <col min="1300" max="1300" width="1.5703125" style="180" customWidth="1"/>
    <col min="1301" max="1301" width="2.85546875" style="180" customWidth="1"/>
    <col min="1302" max="1302" width="7.42578125" style="180" customWidth="1"/>
    <col min="1303" max="1303" width="3" style="180" customWidth="1"/>
    <col min="1304" max="1304" width="14.7109375" style="180" customWidth="1"/>
    <col min="1305" max="1537" width="6.85546875" style="180"/>
    <col min="1538" max="1538" width="2.5703125" style="180" customWidth="1"/>
    <col min="1539" max="1539" width="2" style="180" customWidth="1"/>
    <col min="1540" max="1540" width="3.140625" style="180" customWidth="1"/>
    <col min="1541" max="1541" width="3.7109375" style="180" customWidth="1"/>
    <col min="1542" max="1542" width="2.85546875" style="180" customWidth="1"/>
    <col min="1543" max="1543" width="4.28515625" style="180" customWidth="1"/>
    <col min="1544" max="1544" width="2" style="180" customWidth="1"/>
    <col min="1545" max="1545" width="1.140625" style="180" customWidth="1"/>
    <col min="1546" max="1546" width="7.42578125" style="180" customWidth="1"/>
    <col min="1547" max="1547" width="2.28515625" style="180" customWidth="1"/>
    <col min="1548" max="1548" width="10.28515625" style="180" customWidth="1"/>
    <col min="1549" max="1549" width="4.7109375" style="180" customWidth="1"/>
    <col min="1550" max="1550" width="1.85546875" style="180" customWidth="1"/>
    <col min="1551" max="1551" width="1.7109375" style="180" customWidth="1"/>
    <col min="1552" max="1552" width="4.85546875" style="180" customWidth="1"/>
    <col min="1553" max="1553" width="2.28515625" style="180" customWidth="1"/>
    <col min="1554" max="1554" width="8.140625" style="180" customWidth="1"/>
    <col min="1555" max="1555" width="14" style="180" customWidth="1"/>
    <col min="1556" max="1556" width="1.5703125" style="180" customWidth="1"/>
    <col min="1557" max="1557" width="2.85546875" style="180" customWidth="1"/>
    <col min="1558" max="1558" width="7.42578125" style="180" customWidth="1"/>
    <col min="1559" max="1559" width="3" style="180" customWidth="1"/>
    <col min="1560" max="1560" width="14.7109375" style="180" customWidth="1"/>
    <col min="1561" max="1793" width="6.85546875" style="180"/>
    <col min="1794" max="1794" width="2.5703125" style="180" customWidth="1"/>
    <col min="1795" max="1795" width="2" style="180" customWidth="1"/>
    <col min="1796" max="1796" width="3.140625" style="180" customWidth="1"/>
    <col min="1797" max="1797" width="3.7109375" style="180" customWidth="1"/>
    <col min="1798" max="1798" width="2.85546875" style="180" customWidth="1"/>
    <col min="1799" max="1799" width="4.28515625" style="180" customWidth="1"/>
    <col min="1800" max="1800" width="2" style="180" customWidth="1"/>
    <col min="1801" max="1801" width="1.140625" style="180" customWidth="1"/>
    <col min="1802" max="1802" width="7.42578125" style="180" customWidth="1"/>
    <col min="1803" max="1803" width="2.28515625" style="180" customWidth="1"/>
    <col min="1804" max="1804" width="10.28515625" style="180" customWidth="1"/>
    <col min="1805" max="1805" width="4.7109375" style="180" customWidth="1"/>
    <col min="1806" max="1806" width="1.85546875" style="180" customWidth="1"/>
    <col min="1807" max="1807" width="1.7109375" style="180" customWidth="1"/>
    <col min="1808" max="1808" width="4.85546875" style="180" customWidth="1"/>
    <col min="1809" max="1809" width="2.28515625" style="180" customWidth="1"/>
    <col min="1810" max="1810" width="8.140625" style="180" customWidth="1"/>
    <col min="1811" max="1811" width="14" style="180" customWidth="1"/>
    <col min="1812" max="1812" width="1.5703125" style="180" customWidth="1"/>
    <col min="1813" max="1813" width="2.85546875" style="180" customWidth="1"/>
    <col min="1814" max="1814" width="7.42578125" style="180" customWidth="1"/>
    <col min="1815" max="1815" width="3" style="180" customWidth="1"/>
    <col min="1816" max="1816" width="14.7109375" style="180" customWidth="1"/>
    <col min="1817" max="2049" width="6.85546875" style="180"/>
    <col min="2050" max="2050" width="2.5703125" style="180" customWidth="1"/>
    <col min="2051" max="2051" width="2" style="180" customWidth="1"/>
    <col min="2052" max="2052" width="3.140625" style="180" customWidth="1"/>
    <col min="2053" max="2053" width="3.7109375" style="180" customWidth="1"/>
    <col min="2054" max="2054" width="2.85546875" style="180" customWidth="1"/>
    <col min="2055" max="2055" width="4.28515625" style="180" customWidth="1"/>
    <col min="2056" max="2056" width="2" style="180" customWidth="1"/>
    <col min="2057" max="2057" width="1.140625" style="180" customWidth="1"/>
    <col min="2058" max="2058" width="7.42578125" style="180" customWidth="1"/>
    <col min="2059" max="2059" width="2.28515625" style="180" customWidth="1"/>
    <col min="2060" max="2060" width="10.28515625" style="180" customWidth="1"/>
    <col min="2061" max="2061" width="4.7109375" style="180" customWidth="1"/>
    <col min="2062" max="2062" width="1.85546875" style="180" customWidth="1"/>
    <col min="2063" max="2063" width="1.7109375" style="180" customWidth="1"/>
    <col min="2064" max="2064" width="4.85546875" style="180" customWidth="1"/>
    <col min="2065" max="2065" width="2.28515625" style="180" customWidth="1"/>
    <col min="2066" max="2066" width="8.140625" style="180" customWidth="1"/>
    <col min="2067" max="2067" width="14" style="180" customWidth="1"/>
    <col min="2068" max="2068" width="1.5703125" style="180" customWidth="1"/>
    <col min="2069" max="2069" width="2.85546875" style="180" customWidth="1"/>
    <col min="2070" max="2070" width="7.42578125" style="180" customWidth="1"/>
    <col min="2071" max="2071" width="3" style="180" customWidth="1"/>
    <col min="2072" max="2072" width="14.7109375" style="180" customWidth="1"/>
    <col min="2073" max="2305" width="6.85546875" style="180"/>
    <col min="2306" max="2306" width="2.5703125" style="180" customWidth="1"/>
    <col min="2307" max="2307" width="2" style="180" customWidth="1"/>
    <col min="2308" max="2308" width="3.140625" style="180" customWidth="1"/>
    <col min="2309" max="2309" width="3.7109375" style="180" customWidth="1"/>
    <col min="2310" max="2310" width="2.85546875" style="180" customWidth="1"/>
    <col min="2311" max="2311" width="4.28515625" style="180" customWidth="1"/>
    <col min="2312" max="2312" width="2" style="180" customWidth="1"/>
    <col min="2313" max="2313" width="1.140625" style="180" customWidth="1"/>
    <col min="2314" max="2314" width="7.42578125" style="180" customWidth="1"/>
    <col min="2315" max="2315" width="2.28515625" style="180" customWidth="1"/>
    <col min="2316" max="2316" width="10.28515625" style="180" customWidth="1"/>
    <col min="2317" max="2317" width="4.7109375" style="180" customWidth="1"/>
    <col min="2318" max="2318" width="1.85546875" style="180" customWidth="1"/>
    <col min="2319" max="2319" width="1.7109375" style="180" customWidth="1"/>
    <col min="2320" max="2320" width="4.85546875" style="180" customWidth="1"/>
    <col min="2321" max="2321" width="2.28515625" style="180" customWidth="1"/>
    <col min="2322" max="2322" width="8.140625" style="180" customWidth="1"/>
    <col min="2323" max="2323" width="14" style="180" customWidth="1"/>
    <col min="2324" max="2324" width="1.5703125" style="180" customWidth="1"/>
    <col min="2325" max="2325" width="2.85546875" style="180" customWidth="1"/>
    <col min="2326" max="2326" width="7.42578125" style="180" customWidth="1"/>
    <col min="2327" max="2327" width="3" style="180" customWidth="1"/>
    <col min="2328" max="2328" width="14.7109375" style="180" customWidth="1"/>
    <col min="2329" max="2561" width="6.85546875" style="180"/>
    <col min="2562" max="2562" width="2.5703125" style="180" customWidth="1"/>
    <col min="2563" max="2563" width="2" style="180" customWidth="1"/>
    <col min="2564" max="2564" width="3.140625" style="180" customWidth="1"/>
    <col min="2565" max="2565" width="3.7109375" style="180" customWidth="1"/>
    <col min="2566" max="2566" width="2.85546875" style="180" customWidth="1"/>
    <col min="2567" max="2567" width="4.28515625" style="180" customWidth="1"/>
    <col min="2568" max="2568" width="2" style="180" customWidth="1"/>
    <col min="2569" max="2569" width="1.140625" style="180" customWidth="1"/>
    <col min="2570" max="2570" width="7.42578125" style="180" customWidth="1"/>
    <col min="2571" max="2571" width="2.28515625" style="180" customWidth="1"/>
    <col min="2572" max="2572" width="10.28515625" style="180" customWidth="1"/>
    <col min="2573" max="2573" width="4.7109375" style="180" customWidth="1"/>
    <col min="2574" max="2574" width="1.85546875" style="180" customWidth="1"/>
    <col min="2575" max="2575" width="1.7109375" style="180" customWidth="1"/>
    <col min="2576" max="2576" width="4.85546875" style="180" customWidth="1"/>
    <col min="2577" max="2577" width="2.28515625" style="180" customWidth="1"/>
    <col min="2578" max="2578" width="8.140625" style="180" customWidth="1"/>
    <col min="2579" max="2579" width="14" style="180" customWidth="1"/>
    <col min="2580" max="2580" width="1.5703125" style="180" customWidth="1"/>
    <col min="2581" max="2581" width="2.85546875" style="180" customWidth="1"/>
    <col min="2582" max="2582" width="7.42578125" style="180" customWidth="1"/>
    <col min="2583" max="2583" width="3" style="180" customWidth="1"/>
    <col min="2584" max="2584" width="14.7109375" style="180" customWidth="1"/>
    <col min="2585" max="2817" width="6.85546875" style="180"/>
    <col min="2818" max="2818" width="2.5703125" style="180" customWidth="1"/>
    <col min="2819" max="2819" width="2" style="180" customWidth="1"/>
    <col min="2820" max="2820" width="3.140625" style="180" customWidth="1"/>
    <col min="2821" max="2821" width="3.7109375" style="180" customWidth="1"/>
    <col min="2822" max="2822" width="2.85546875" style="180" customWidth="1"/>
    <col min="2823" max="2823" width="4.28515625" style="180" customWidth="1"/>
    <col min="2824" max="2824" width="2" style="180" customWidth="1"/>
    <col min="2825" max="2825" width="1.140625" style="180" customWidth="1"/>
    <col min="2826" max="2826" width="7.42578125" style="180" customWidth="1"/>
    <col min="2827" max="2827" width="2.28515625" style="180" customWidth="1"/>
    <col min="2828" max="2828" width="10.28515625" style="180" customWidth="1"/>
    <col min="2829" max="2829" width="4.7109375" style="180" customWidth="1"/>
    <col min="2830" max="2830" width="1.85546875" style="180" customWidth="1"/>
    <col min="2831" max="2831" width="1.7109375" style="180" customWidth="1"/>
    <col min="2832" max="2832" width="4.85546875" style="180" customWidth="1"/>
    <col min="2833" max="2833" width="2.28515625" style="180" customWidth="1"/>
    <col min="2834" max="2834" width="8.140625" style="180" customWidth="1"/>
    <col min="2835" max="2835" width="14" style="180" customWidth="1"/>
    <col min="2836" max="2836" width="1.5703125" style="180" customWidth="1"/>
    <col min="2837" max="2837" width="2.85546875" style="180" customWidth="1"/>
    <col min="2838" max="2838" width="7.42578125" style="180" customWidth="1"/>
    <col min="2839" max="2839" width="3" style="180" customWidth="1"/>
    <col min="2840" max="2840" width="14.7109375" style="180" customWidth="1"/>
    <col min="2841" max="3073" width="6.85546875" style="180"/>
    <col min="3074" max="3074" width="2.5703125" style="180" customWidth="1"/>
    <col min="3075" max="3075" width="2" style="180" customWidth="1"/>
    <col min="3076" max="3076" width="3.140625" style="180" customWidth="1"/>
    <col min="3077" max="3077" width="3.7109375" style="180" customWidth="1"/>
    <col min="3078" max="3078" width="2.85546875" style="180" customWidth="1"/>
    <col min="3079" max="3079" width="4.28515625" style="180" customWidth="1"/>
    <col min="3080" max="3080" width="2" style="180" customWidth="1"/>
    <col min="3081" max="3081" width="1.140625" style="180" customWidth="1"/>
    <col min="3082" max="3082" width="7.42578125" style="180" customWidth="1"/>
    <col min="3083" max="3083" width="2.28515625" style="180" customWidth="1"/>
    <col min="3084" max="3084" width="10.28515625" style="180" customWidth="1"/>
    <col min="3085" max="3085" width="4.7109375" style="180" customWidth="1"/>
    <col min="3086" max="3086" width="1.85546875" style="180" customWidth="1"/>
    <col min="3087" max="3087" width="1.7109375" style="180" customWidth="1"/>
    <col min="3088" max="3088" width="4.85546875" style="180" customWidth="1"/>
    <col min="3089" max="3089" width="2.28515625" style="180" customWidth="1"/>
    <col min="3090" max="3090" width="8.140625" style="180" customWidth="1"/>
    <col min="3091" max="3091" width="14" style="180" customWidth="1"/>
    <col min="3092" max="3092" width="1.5703125" style="180" customWidth="1"/>
    <col min="3093" max="3093" width="2.85546875" style="180" customWidth="1"/>
    <col min="3094" max="3094" width="7.42578125" style="180" customWidth="1"/>
    <col min="3095" max="3095" width="3" style="180" customWidth="1"/>
    <col min="3096" max="3096" width="14.7109375" style="180" customWidth="1"/>
    <col min="3097" max="3329" width="6.85546875" style="180"/>
    <col min="3330" max="3330" width="2.5703125" style="180" customWidth="1"/>
    <col min="3331" max="3331" width="2" style="180" customWidth="1"/>
    <col min="3332" max="3332" width="3.140625" style="180" customWidth="1"/>
    <col min="3333" max="3333" width="3.7109375" style="180" customWidth="1"/>
    <col min="3334" max="3334" width="2.85546875" style="180" customWidth="1"/>
    <col min="3335" max="3335" width="4.28515625" style="180" customWidth="1"/>
    <col min="3336" max="3336" width="2" style="180" customWidth="1"/>
    <col min="3337" max="3337" width="1.140625" style="180" customWidth="1"/>
    <col min="3338" max="3338" width="7.42578125" style="180" customWidth="1"/>
    <col min="3339" max="3339" width="2.28515625" style="180" customWidth="1"/>
    <col min="3340" max="3340" width="10.28515625" style="180" customWidth="1"/>
    <col min="3341" max="3341" width="4.7109375" style="180" customWidth="1"/>
    <col min="3342" max="3342" width="1.85546875" style="180" customWidth="1"/>
    <col min="3343" max="3343" width="1.7109375" style="180" customWidth="1"/>
    <col min="3344" max="3344" width="4.85546875" style="180" customWidth="1"/>
    <col min="3345" max="3345" width="2.28515625" style="180" customWidth="1"/>
    <col min="3346" max="3346" width="8.140625" style="180" customWidth="1"/>
    <col min="3347" max="3347" width="14" style="180" customWidth="1"/>
    <col min="3348" max="3348" width="1.5703125" style="180" customWidth="1"/>
    <col min="3349" max="3349" width="2.85546875" style="180" customWidth="1"/>
    <col min="3350" max="3350" width="7.42578125" style="180" customWidth="1"/>
    <col min="3351" max="3351" width="3" style="180" customWidth="1"/>
    <col min="3352" max="3352" width="14.7109375" style="180" customWidth="1"/>
    <col min="3353" max="3585" width="6.85546875" style="180"/>
    <col min="3586" max="3586" width="2.5703125" style="180" customWidth="1"/>
    <col min="3587" max="3587" width="2" style="180" customWidth="1"/>
    <col min="3588" max="3588" width="3.140625" style="180" customWidth="1"/>
    <col min="3589" max="3589" width="3.7109375" style="180" customWidth="1"/>
    <col min="3590" max="3590" width="2.85546875" style="180" customWidth="1"/>
    <col min="3591" max="3591" width="4.28515625" style="180" customWidth="1"/>
    <col min="3592" max="3592" width="2" style="180" customWidth="1"/>
    <col min="3593" max="3593" width="1.140625" style="180" customWidth="1"/>
    <col min="3594" max="3594" width="7.42578125" style="180" customWidth="1"/>
    <col min="3595" max="3595" width="2.28515625" style="180" customWidth="1"/>
    <col min="3596" max="3596" width="10.28515625" style="180" customWidth="1"/>
    <col min="3597" max="3597" width="4.7109375" style="180" customWidth="1"/>
    <col min="3598" max="3598" width="1.85546875" style="180" customWidth="1"/>
    <col min="3599" max="3599" width="1.7109375" style="180" customWidth="1"/>
    <col min="3600" max="3600" width="4.85546875" style="180" customWidth="1"/>
    <col min="3601" max="3601" width="2.28515625" style="180" customWidth="1"/>
    <col min="3602" max="3602" width="8.140625" style="180" customWidth="1"/>
    <col min="3603" max="3603" width="14" style="180" customWidth="1"/>
    <col min="3604" max="3604" width="1.5703125" style="180" customWidth="1"/>
    <col min="3605" max="3605" width="2.85546875" style="180" customWidth="1"/>
    <col min="3606" max="3606" width="7.42578125" style="180" customWidth="1"/>
    <col min="3607" max="3607" width="3" style="180" customWidth="1"/>
    <col min="3608" max="3608" width="14.7109375" style="180" customWidth="1"/>
    <col min="3609" max="3841" width="6.85546875" style="180"/>
    <col min="3842" max="3842" width="2.5703125" style="180" customWidth="1"/>
    <col min="3843" max="3843" width="2" style="180" customWidth="1"/>
    <col min="3844" max="3844" width="3.140625" style="180" customWidth="1"/>
    <col min="3845" max="3845" width="3.7109375" style="180" customWidth="1"/>
    <col min="3846" max="3846" width="2.85546875" style="180" customWidth="1"/>
    <col min="3847" max="3847" width="4.28515625" style="180" customWidth="1"/>
    <col min="3848" max="3848" width="2" style="180" customWidth="1"/>
    <col min="3849" max="3849" width="1.140625" style="180" customWidth="1"/>
    <col min="3850" max="3850" width="7.42578125" style="180" customWidth="1"/>
    <col min="3851" max="3851" width="2.28515625" style="180" customWidth="1"/>
    <col min="3852" max="3852" width="10.28515625" style="180" customWidth="1"/>
    <col min="3853" max="3853" width="4.7109375" style="180" customWidth="1"/>
    <col min="3854" max="3854" width="1.85546875" style="180" customWidth="1"/>
    <col min="3855" max="3855" width="1.7109375" style="180" customWidth="1"/>
    <col min="3856" max="3856" width="4.85546875" style="180" customWidth="1"/>
    <col min="3857" max="3857" width="2.28515625" style="180" customWidth="1"/>
    <col min="3858" max="3858" width="8.140625" style="180" customWidth="1"/>
    <col min="3859" max="3859" width="14" style="180" customWidth="1"/>
    <col min="3860" max="3860" width="1.5703125" style="180" customWidth="1"/>
    <col min="3861" max="3861" width="2.85546875" style="180" customWidth="1"/>
    <col min="3862" max="3862" width="7.42578125" style="180" customWidth="1"/>
    <col min="3863" max="3863" width="3" style="180" customWidth="1"/>
    <col min="3864" max="3864" width="14.7109375" style="180" customWidth="1"/>
    <col min="3865" max="4097" width="6.85546875" style="180"/>
    <col min="4098" max="4098" width="2.5703125" style="180" customWidth="1"/>
    <col min="4099" max="4099" width="2" style="180" customWidth="1"/>
    <col min="4100" max="4100" width="3.140625" style="180" customWidth="1"/>
    <col min="4101" max="4101" width="3.7109375" style="180" customWidth="1"/>
    <col min="4102" max="4102" width="2.85546875" style="180" customWidth="1"/>
    <col min="4103" max="4103" width="4.28515625" style="180" customWidth="1"/>
    <col min="4104" max="4104" width="2" style="180" customWidth="1"/>
    <col min="4105" max="4105" width="1.140625" style="180" customWidth="1"/>
    <col min="4106" max="4106" width="7.42578125" style="180" customWidth="1"/>
    <col min="4107" max="4107" width="2.28515625" style="180" customWidth="1"/>
    <col min="4108" max="4108" width="10.28515625" style="180" customWidth="1"/>
    <col min="4109" max="4109" width="4.7109375" style="180" customWidth="1"/>
    <col min="4110" max="4110" width="1.85546875" style="180" customWidth="1"/>
    <col min="4111" max="4111" width="1.7109375" style="180" customWidth="1"/>
    <col min="4112" max="4112" width="4.85546875" style="180" customWidth="1"/>
    <col min="4113" max="4113" width="2.28515625" style="180" customWidth="1"/>
    <col min="4114" max="4114" width="8.140625" style="180" customWidth="1"/>
    <col min="4115" max="4115" width="14" style="180" customWidth="1"/>
    <col min="4116" max="4116" width="1.5703125" style="180" customWidth="1"/>
    <col min="4117" max="4117" width="2.85546875" style="180" customWidth="1"/>
    <col min="4118" max="4118" width="7.42578125" style="180" customWidth="1"/>
    <col min="4119" max="4119" width="3" style="180" customWidth="1"/>
    <col min="4120" max="4120" width="14.7109375" style="180" customWidth="1"/>
    <col min="4121" max="4353" width="6.85546875" style="180"/>
    <col min="4354" max="4354" width="2.5703125" style="180" customWidth="1"/>
    <col min="4355" max="4355" width="2" style="180" customWidth="1"/>
    <col min="4356" max="4356" width="3.140625" style="180" customWidth="1"/>
    <col min="4357" max="4357" width="3.7109375" style="180" customWidth="1"/>
    <col min="4358" max="4358" width="2.85546875" style="180" customWidth="1"/>
    <col min="4359" max="4359" width="4.28515625" style="180" customWidth="1"/>
    <col min="4360" max="4360" width="2" style="180" customWidth="1"/>
    <col min="4361" max="4361" width="1.140625" style="180" customWidth="1"/>
    <col min="4362" max="4362" width="7.42578125" style="180" customWidth="1"/>
    <col min="4363" max="4363" width="2.28515625" style="180" customWidth="1"/>
    <col min="4364" max="4364" width="10.28515625" style="180" customWidth="1"/>
    <col min="4365" max="4365" width="4.7109375" style="180" customWidth="1"/>
    <col min="4366" max="4366" width="1.85546875" style="180" customWidth="1"/>
    <col min="4367" max="4367" width="1.7109375" style="180" customWidth="1"/>
    <col min="4368" max="4368" width="4.85546875" style="180" customWidth="1"/>
    <col min="4369" max="4369" width="2.28515625" style="180" customWidth="1"/>
    <col min="4370" max="4370" width="8.140625" style="180" customWidth="1"/>
    <col min="4371" max="4371" width="14" style="180" customWidth="1"/>
    <col min="4372" max="4372" width="1.5703125" style="180" customWidth="1"/>
    <col min="4373" max="4373" width="2.85546875" style="180" customWidth="1"/>
    <col min="4374" max="4374" width="7.42578125" style="180" customWidth="1"/>
    <col min="4375" max="4375" width="3" style="180" customWidth="1"/>
    <col min="4376" max="4376" width="14.7109375" style="180" customWidth="1"/>
    <col min="4377" max="4609" width="6.85546875" style="180"/>
    <col min="4610" max="4610" width="2.5703125" style="180" customWidth="1"/>
    <col min="4611" max="4611" width="2" style="180" customWidth="1"/>
    <col min="4612" max="4612" width="3.140625" style="180" customWidth="1"/>
    <col min="4613" max="4613" width="3.7109375" style="180" customWidth="1"/>
    <col min="4614" max="4614" width="2.85546875" style="180" customWidth="1"/>
    <col min="4615" max="4615" width="4.28515625" style="180" customWidth="1"/>
    <col min="4616" max="4616" width="2" style="180" customWidth="1"/>
    <col min="4617" max="4617" width="1.140625" style="180" customWidth="1"/>
    <col min="4618" max="4618" width="7.42578125" style="180" customWidth="1"/>
    <col min="4619" max="4619" width="2.28515625" style="180" customWidth="1"/>
    <col min="4620" max="4620" width="10.28515625" style="180" customWidth="1"/>
    <col min="4621" max="4621" width="4.7109375" style="180" customWidth="1"/>
    <col min="4622" max="4622" width="1.85546875" style="180" customWidth="1"/>
    <col min="4623" max="4623" width="1.7109375" style="180" customWidth="1"/>
    <col min="4624" max="4624" width="4.85546875" style="180" customWidth="1"/>
    <col min="4625" max="4625" width="2.28515625" style="180" customWidth="1"/>
    <col min="4626" max="4626" width="8.140625" style="180" customWidth="1"/>
    <col min="4627" max="4627" width="14" style="180" customWidth="1"/>
    <col min="4628" max="4628" width="1.5703125" style="180" customWidth="1"/>
    <col min="4629" max="4629" width="2.85546875" style="180" customWidth="1"/>
    <col min="4630" max="4630" width="7.42578125" style="180" customWidth="1"/>
    <col min="4631" max="4631" width="3" style="180" customWidth="1"/>
    <col min="4632" max="4632" width="14.7109375" style="180" customWidth="1"/>
    <col min="4633" max="4865" width="6.85546875" style="180"/>
    <col min="4866" max="4866" width="2.5703125" style="180" customWidth="1"/>
    <col min="4867" max="4867" width="2" style="180" customWidth="1"/>
    <col min="4868" max="4868" width="3.140625" style="180" customWidth="1"/>
    <col min="4869" max="4869" width="3.7109375" style="180" customWidth="1"/>
    <col min="4870" max="4870" width="2.85546875" style="180" customWidth="1"/>
    <col min="4871" max="4871" width="4.28515625" style="180" customWidth="1"/>
    <col min="4872" max="4872" width="2" style="180" customWidth="1"/>
    <col min="4873" max="4873" width="1.140625" style="180" customWidth="1"/>
    <col min="4874" max="4874" width="7.42578125" style="180" customWidth="1"/>
    <col min="4875" max="4875" width="2.28515625" style="180" customWidth="1"/>
    <col min="4876" max="4876" width="10.28515625" style="180" customWidth="1"/>
    <col min="4877" max="4877" width="4.7109375" style="180" customWidth="1"/>
    <col min="4878" max="4878" width="1.85546875" style="180" customWidth="1"/>
    <col min="4879" max="4879" width="1.7109375" style="180" customWidth="1"/>
    <col min="4880" max="4880" width="4.85546875" style="180" customWidth="1"/>
    <col min="4881" max="4881" width="2.28515625" style="180" customWidth="1"/>
    <col min="4882" max="4882" width="8.140625" style="180" customWidth="1"/>
    <col min="4883" max="4883" width="14" style="180" customWidth="1"/>
    <col min="4884" max="4884" width="1.5703125" style="180" customWidth="1"/>
    <col min="4885" max="4885" width="2.85546875" style="180" customWidth="1"/>
    <col min="4886" max="4886" width="7.42578125" style="180" customWidth="1"/>
    <col min="4887" max="4887" width="3" style="180" customWidth="1"/>
    <col min="4888" max="4888" width="14.7109375" style="180" customWidth="1"/>
    <col min="4889" max="5121" width="6.85546875" style="180"/>
    <col min="5122" max="5122" width="2.5703125" style="180" customWidth="1"/>
    <col min="5123" max="5123" width="2" style="180" customWidth="1"/>
    <col min="5124" max="5124" width="3.140625" style="180" customWidth="1"/>
    <col min="5125" max="5125" width="3.7109375" style="180" customWidth="1"/>
    <col min="5126" max="5126" width="2.85546875" style="180" customWidth="1"/>
    <col min="5127" max="5127" width="4.28515625" style="180" customWidth="1"/>
    <col min="5128" max="5128" width="2" style="180" customWidth="1"/>
    <col min="5129" max="5129" width="1.140625" style="180" customWidth="1"/>
    <col min="5130" max="5130" width="7.42578125" style="180" customWidth="1"/>
    <col min="5131" max="5131" width="2.28515625" style="180" customWidth="1"/>
    <col min="5132" max="5132" width="10.28515625" style="180" customWidth="1"/>
    <col min="5133" max="5133" width="4.7109375" style="180" customWidth="1"/>
    <col min="5134" max="5134" width="1.85546875" style="180" customWidth="1"/>
    <col min="5135" max="5135" width="1.7109375" style="180" customWidth="1"/>
    <col min="5136" max="5136" width="4.85546875" style="180" customWidth="1"/>
    <col min="5137" max="5137" width="2.28515625" style="180" customWidth="1"/>
    <col min="5138" max="5138" width="8.140625" style="180" customWidth="1"/>
    <col min="5139" max="5139" width="14" style="180" customWidth="1"/>
    <col min="5140" max="5140" width="1.5703125" style="180" customWidth="1"/>
    <col min="5141" max="5141" width="2.85546875" style="180" customWidth="1"/>
    <col min="5142" max="5142" width="7.42578125" style="180" customWidth="1"/>
    <col min="5143" max="5143" width="3" style="180" customWidth="1"/>
    <col min="5144" max="5144" width="14.7109375" style="180" customWidth="1"/>
    <col min="5145" max="5377" width="6.85546875" style="180"/>
    <col min="5378" max="5378" width="2.5703125" style="180" customWidth="1"/>
    <col min="5379" max="5379" width="2" style="180" customWidth="1"/>
    <col min="5380" max="5380" width="3.140625" style="180" customWidth="1"/>
    <col min="5381" max="5381" width="3.7109375" style="180" customWidth="1"/>
    <col min="5382" max="5382" width="2.85546875" style="180" customWidth="1"/>
    <col min="5383" max="5383" width="4.28515625" style="180" customWidth="1"/>
    <col min="5384" max="5384" width="2" style="180" customWidth="1"/>
    <col min="5385" max="5385" width="1.140625" style="180" customWidth="1"/>
    <col min="5386" max="5386" width="7.42578125" style="180" customWidth="1"/>
    <col min="5387" max="5387" width="2.28515625" style="180" customWidth="1"/>
    <col min="5388" max="5388" width="10.28515625" style="180" customWidth="1"/>
    <col min="5389" max="5389" width="4.7109375" style="180" customWidth="1"/>
    <col min="5390" max="5390" width="1.85546875" style="180" customWidth="1"/>
    <col min="5391" max="5391" width="1.7109375" style="180" customWidth="1"/>
    <col min="5392" max="5392" width="4.85546875" style="180" customWidth="1"/>
    <col min="5393" max="5393" width="2.28515625" style="180" customWidth="1"/>
    <col min="5394" max="5394" width="8.140625" style="180" customWidth="1"/>
    <col min="5395" max="5395" width="14" style="180" customWidth="1"/>
    <col min="5396" max="5396" width="1.5703125" style="180" customWidth="1"/>
    <col min="5397" max="5397" width="2.85546875" style="180" customWidth="1"/>
    <col min="5398" max="5398" width="7.42578125" style="180" customWidth="1"/>
    <col min="5399" max="5399" width="3" style="180" customWidth="1"/>
    <col min="5400" max="5400" width="14.7109375" style="180" customWidth="1"/>
    <col min="5401" max="5633" width="6.85546875" style="180"/>
    <col min="5634" max="5634" width="2.5703125" style="180" customWidth="1"/>
    <col min="5635" max="5635" width="2" style="180" customWidth="1"/>
    <col min="5636" max="5636" width="3.140625" style="180" customWidth="1"/>
    <col min="5637" max="5637" width="3.7109375" style="180" customWidth="1"/>
    <col min="5638" max="5638" width="2.85546875" style="180" customWidth="1"/>
    <col min="5639" max="5639" width="4.28515625" style="180" customWidth="1"/>
    <col min="5640" max="5640" width="2" style="180" customWidth="1"/>
    <col min="5641" max="5641" width="1.140625" style="180" customWidth="1"/>
    <col min="5642" max="5642" width="7.42578125" style="180" customWidth="1"/>
    <col min="5643" max="5643" width="2.28515625" style="180" customWidth="1"/>
    <col min="5644" max="5644" width="10.28515625" style="180" customWidth="1"/>
    <col min="5645" max="5645" width="4.7109375" style="180" customWidth="1"/>
    <col min="5646" max="5646" width="1.85546875" style="180" customWidth="1"/>
    <col min="5647" max="5647" width="1.7109375" style="180" customWidth="1"/>
    <col min="5648" max="5648" width="4.85546875" style="180" customWidth="1"/>
    <col min="5649" max="5649" width="2.28515625" style="180" customWidth="1"/>
    <col min="5650" max="5650" width="8.140625" style="180" customWidth="1"/>
    <col min="5651" max="5651" width="14" style="180" customWidth="1"/>
    <col min="5652" max="5652" width="1.5703125" style="180" customWidth="1"/>
    <col min="5653" max="5653" width="2.85546875" style="180" customWidth="1"/>
    <col min="5654" max="5654" width="7.42578125" style="180" customWidth="1"/>
    <col min="5655" max="5655" width="3" style="180" customWidth="1"/>
    <col min="5656" max="5656" width="14.7109375" style="180" customWidth="1"/>
    <col min="5657" max="5889" width="6.85546875" style="180"/>
    <col min="5890" max="5890" width="2.5703125" style="180" customWidth="1"/>
    <col min="5891" max="5891" width="2" style="180" customWidth="1"/>
    <col min="5892" max="5892" width="3.140625" style="180" customWidth="1"/>
    <col min="5893" max="5893" width="3.7109375" style="180" customWidth="1"/>
    <col min="5894" max="5894" width="2.85546875" style="180" customWidth="1"/>
    <col min="5895" max="5895" width="4.28515625" style="180" customWidth="1"/>
    <col min="5896" max="5896" width="2" style="180" customWidth="1"/>
    <col min="5897" max="5897" width="1.140625" style="180" customWidth="1"/>
    <col min="5898" max="5898" width="7.42578125" style="180" customWidth="1"/>
    <col min="5899" max="5899" width="2.28515625" style="180" customWidth="1"/>
    <col min="5900" max="5900" width="10.28515625" style="180" customWidth="1"/>
    <col min="5901" max="5901" width="4.7109375" style="180" customWidth="1"/>
    <col min="5902" max="5902" width="1.85546875" style="180" customWidth="1"/>
    <col min="5903" max="5903" width="1.7109375" style="180" customWidth="1"/>
    <col min="5904" max="5904" width="4.85546875" style="180" customWidth="1"/>
    <col min="5905" max="5905" width="2.28515625" style="180" customWidth="1"/>
    <col min="5906" max="5906" width="8.140625" style="180" customWidth="1"/>
    <col min="5907" max="5907" width="14" style="180" customWidth="1"/>
    <col min="5908" max="5908" width="1.5703125" style="180" customWidth="1"/>
    <col min="5909" max="5909" width="2.85546875" style="180" customWidth="1"/>
    <col min="5910" max="5910" width="7.42578125" style="180" customWidth="1"/>
    <col min="5911" max="5911" width="3" style="180" customWidth="1"/>
    <col min="5912" max="5912" width="14.7109375" style="180" customWidth="1"/>
    <col min="5913" max="6145" width="6.85546875" style="180"/>
    <col min="6146" max="6146" width="2.5703125" style="180" customWidth="1"/>
    <col min="6147" max="6147" width="2" style="180" customWidth="1"/>
    <col min="6148" max="6148" width="3.140625" style="180" customWidth="1"/>
    <col min="6149" max="6149" width="3.7109375" style="180" customWidth="1"/>
    <col min="6150" max="6150" width="2.85546875" style="180" customWidth="1"/>
    <col min="6151" max="6151" width="4.28515625" style="180" customWidth="1"/>
    <col min="6152" max="6152" width="2" style="180" customWidth="1"/>
    <col min="6153" max="6153" width="1.140625" style="180" customWidth="1"/>
    <col min="6154" max="6154" width="7.42578125" style="180" customWidth="1"/>
    <col min="6155" max="6155" width="2.28515625" style="180" customWidth="1"/>
    <col min="6156" max="6156" width="10.28515625" style="180" customWidth="1"/>
    <col min="6157" max="6157" width="4.7109375" style="180" customWidth="1"/>
    <col min="6158" max="6158" width="1.85546875" style="180" customWidth="1"/>
    <col min="6159" max="6159" width="1.7109375" style="180" customWidth="1"/>
    <col min="6160" max="6160" width="4.85546875" style="180" customWidth="1"/>
    <col min="6161" max="6161" width="2.28515625" style="180" customWidth="1"/>
    <col min="6162" max="6162" width="8.140625" style="180" customWidth="1"/>
    <col min="6163" max="6163" width="14" style="180" customWidth="1"/>
    <col min="6164" max="6164" width="1.5703125" style="180" customWidth="1"/>
    <col min="6165" max="6165" width="2.85546875" style="180" customWidth="1"/>
    <col min="6166" max="6166" width="7.42578125" style="180" customWidth="1"/>
    <col min="6167" max="6167" width="3" style="180" customWidth="1"/>
    <col min="6168" max="6168" width="14.7109375" style="180" customWidth="1"/>
    <col min="6169" max="6401" width="6.85546875" style="180"/>
    <col min="6402" max="6402" width="2.5703125" style="180" customWidth="1"/>
    <col min="6403" max="6403" width="2" style="180" customWidth="1"/>
    <col min="6404" max="6404" width="3.140625" style="180" customWidth="1"/>
    <col min="6405" max="6405" width="3.7109375" style="180" customWidth="1"/>
    <col min="6406" max="6406" width="2.85546875" style="180" customWidth="1"/>
    <col min="6407" max="6407" width="4.28515625" style="180" customWidth="1"/>
    <col min="6408" max="6408" width="2" style="180" customWidth="1"/>
    <col min="6409" max="6409" width="1.140625" style="180" customWidth="1"/>
    <col min="6410" max="6410" width="7.42578125" style="180" customWidth="1"/>
    <col min="6411" max="6411" width="2.28515625" style="180" customWidth="1"/>
    <col min="6412" max="6412" width="10.28515625" style="180" customWidth="1"/>
    <col min="6413" max="6413" width="4.7109375" style="180" customWidth="1"/>
    <col min="6414" max="6414" width="1.85546875" style="180" customWidth="1"/>
    <col min="6415" max="6415" width="1.7109375" style="180" customWidth="1"/>
    <col min="6416" max="6416" width="4.85546875" style="180" customWidth="1"/>
    <col min="6417" max="6417" width="2.28515625" style="180" customWidth="1"/>
    <col min="6418" max="6418" width="8.140625" style="180" customWidth="1"/>
    <col min="6419" max="6419" width="14" style="180" customWidth="1"/>
    <col min="6420" max="6420" width="1.5703125" style="180" customWidth="1"/>
    <col min="6421" max="6421" width="2.85546875" style="180" customWidth="1"/>
    <col min="6422" max="6422" width="7.42578125" style="180" customWidth="1"/>
    <col min="6423" max="6423" width="3" style="180" customWidth="1"/>
    <col min="6424" max="6424" width="14.7109375" style="180" customWidth="1"/>
    <col min="6425" max="6657" width="6.85546875" style="180"/>
    <col min="6658" max="6658" width="2.5703125" style="180" customWidth="1"/>
    <col min="6659" max="6659" width="2" style="180" customWidth="1"/>
    <col min="6660" max="6660" width="3.140625" style="180" customWidth="1"/>
    <col min="6661" max="6661" width="3.7109375" style="180" customWidth="1"/>
    <col min="6662" max="6662" width="2.85546875" style="180" customWidth="1"/>
    <col min="6663" max="6663" width="4.28515625" style="180" customWidth="1"/>
    <col min="6664" max="6664" width="2" style="180" customWidth="1"/>
    <col min="6665" max="6665" width="1.140625" style="180" customWidth="1"/>
    <col min="6666" max="6666" width="7.42578125" style="180" customWidth="1"/>
    <col min="6667" max="6667" width="2.28515625" style="180" customWidth="1"/>
    <col min="6668" max="6668" width="10.28515625" style="180" customWidth="1"/>
    <col min="6669" max="6669" width="4.7109375" style="180" customWidth="1"/>
    <col min="6670" max="6670" width="1.85546875" style="180" customWidth="1"/>
    <col min="6671" max="6671" width="1.7109375" style="180" customWidth="1"/>
    <col min="6672" max="6672" width="4.85546875" style="180" customWidth="1"/>
    <col min="6673" max="6673" width="2.28515625" style="180" customWidth="1"/>
    <col min="6674" max="6674" width="8.140625" style="180" customWidth="1"/>
    <col min="6675" max="6675" width="14" style="180" customWidth="1"/>
    <col min="6676" max="6676" width="1.5703125" style="180" customWidth="1"/>
    <col min="6677" max="6677" width="2.85546875" style="180" customWidth="1"/>
    <col min="6678" max="6678" width="7.42578125" style="180" customWidth="1"/>
    <col min="6679" max="6679" width="3" style="180" customWidth="1"/>
    <col min="6680" max="6680" width="14.7109375" style="180" customWidth="1"/>
    <col min="6681" max="6913" width="6.85546875" style="180"/>
    <col min="6914" max="6914" width="2.5703125" style="180" customWidth="1"/>
    <col min="6915" max="6915" width="2" style="180" customWidth="1"/>
    <col min="6916" max="6916" width="3.140625" style="180" customWidth="1"/>
    <col min="6917" max="6917" width="3.7109375" style="180" customWidth="1"/>
    <col min="6918" max="6918" width="2.85546875" style="180" customWidth="1"/>
    <col min="6919" max="6919" width="4.28515625" style="180" customWidth="1"/>
    <col min="6920" max="6920" width="2" style="180" customWidth="1"/>
    <col min="6921" max="6921" width="1.140625" style="180" customWidth="1"/>
    <col min="6922" max="6922" width="7.42578125" style="180" customWidth="1"/>
    <col min="6923" max="6923" width="2.28515625" style="180" customWidth="1"/>
    <col min="6924" max="6924" width="10.28515625" style="180" customWidth="1"/>
    <col min="6925" max="6925" width="4.7109375" style="180" customWidth="1"/>
    <col min="6926" max="6926" width="1.85546875" style="180" customWidth="1"/>
    <col min="6927" max="6927" width="1.7109375" style="180" customWidth="1"/>
    <col min="6928" max="6928" width="4.85546875" style="180" customWidth="1"/>
    <col min="6929" max="6929" width="2.28515625" style="180" customWidth="1"/>
    <col min="6930" max="6930" width="8.140625" style="180" customWidth="1"/>
    <col min="6931" max="6931" width="14" style="180" customWidth="1"/>
    <col min="6932" max="6932" width="1.5703125" style="180" customWidth="1"/>
    <col min="6933" max="6933" width="2.85546875" style="180" customWidth="1"/>
    <col min="6934" max="6934" width="7.42578125" style="180" customWidth="1"/>
    <col min="6935" max="6935" width="3" style="180" customWidth="1"/>
    <col min="6936" max="6936" width="14.7109375" style="180" customWidth="1"/>
    <col min="6937" max="7169" width="6.85546875" style="180"/>
    <col min="7170" max="7170" width="2.5703125" style="180" customWidth="1"/>
    <col min="7171" max="7171" width="2" style="180" customWidth="1"/>
    <col min="7172" max="7172" width="3.140625" style="180" customWidth="1"/>
    <col min="7173" max="7173" width="3.7109375" style="180" customWidth="1"/>
    <col min="7174" max="7174" width="2.85546875" style="180" customWidth="1"/>
    <col min="7175" max="7175" width="4.28515625" style="180" customWidth="1"/>
    <col min="7176" max="7176" width="2" style="180" customWidth="1"/>
    <col min="7177" max="7177" width="1.140625" style="180" customWidth="1"/>
    <col min="7178" max="7178" width="7.42578125" style="180" customWidth="1"/>
    <col min="7179" max="7179" width="2.28515625" style="180" customWidth="1"/>
    <col min="7180" max="7180" width="10.28515625" style="180" customWidth="1"/>
    <col min="7181" max="7181" width="4.7109375" style="180" customWidth="1"/>
    <col min="7182" max="7182" width="1.85546875" style="180" customWidth="1"/>
    <col min="7183" max="7183" width="1.7109375" style="180" customWidth="1"/>
    <col min="7184" max="7184" width="4.85546875" style="180" customWidth="1"/>
    <col min="7185" max="7185" width="2.28515625" style="180" customWidth="1"/>
    <col min="7186" max="7186" width="8.140625" style="180" customWidth="1"/>
    <col min="7187" max="7187" width="14" style="180" customWidth="1"/>
    <col min="7188" max="7188" width="1.5703125" style="180" customWidth="1"/>
    <col min="7189" max="7189" width="2.85546875" style="180" customWidth="1"/>
    <col min="7190" max="7190" width="7.42578125" style="180" customWidth="1"/>
    <col min="7191" max="7191" width="3" style="180" customWidth="1"/>
    <col min="7192" max="7192" width="14.7109375" style="180" customWidth="1"/>
    <col min="7193" max="7425" width="6.85546875" style="180"/>
    <col min="7426" max="7426" width="2.5703125" style="180" customWidth="1"/>
    <col min="7427" max="7427" width="2" style="180" customWidth="1"/>
    <col min="7428" max="7428" width="3.140625" style="180" customWidth="1"/>
    <col min="7429" max="7429" width="3.7109375" style="180" customWidth="1"/>
    <col min="7430" max="7430" width="2.85546875" style="180" customWidth="1"/>
    <col min="7431" max="7431" width="4.28515625" style="180" customWidth="1"/>
    <col min="7432" max="7432" width="2" style="180" customWidth="1"/>
    <col min="7433" max="7433" width="1.140625" style="180" customWidth="1"/>
    <col min="7434" max="7434" width="7.42578125" style="180" customWidth="1"/>
    <col min="7435" max="7435" width="2.28515625" style="180" customWidth="1"/>
    <col min="7436" max="7436" width="10.28515625" style="180" customWidth="1"/>
    <col min="7437" max="7437" width="4.7109375" style="180" customWidth="1"/>
    <col min="7438" max="7438" width="1.85546875" style="180" customWidth="1"/>
    <col min="7439" max="7439" width="1.7109375" style="180" customWidth="1"/>
    <col min="7440" max="7440" width="4.85546875" style="180" customWidth="1"/>
    <col min="7441" max="7441" width="2.28515625" style="180" customWidth="1"/>
    <col min="7442" max="7442" width="8.140625" style="180" customWidth="1"/>
    <col min="7443" max="7443" width="14" style="180" customWidth="1"/>
    <col min="7444" max="7444" width="1.5703125" style="180" customWidth="1"/>
    <col min="7445" max="7445" width="2.85546875" style="180" customWidth="1"/>
    <col min="7446" max="7446" width="7.42578125" style="180" customWidth="1"/>
    <col min="7447" max="7447" width="3" style="180" customWidth="1"/>
    <col min="7448" max="7448" width="14.7109375" style="180" customWidth="1"/>
    <col min="7449" max="7681" width="6.85546875" style="180"/>
    <col min="7682" max="7682" width="2.5703125" style="180" customWidth="1"/>
    <col min="7683" max="7683" width="2" style="180" customWidth="1"/>
    <col min="7684" max="7684" width="3.140625" style="180" customWidth="1"/>
    <col min="7685" max="7685" width="3.7109375" style="180" customWidth="1"/>
    <col min="7686" max="7686" width="2.85546875" style="180" customWidth="1"/>
    <col min="7687" max="7687" width="4.28515625" style="180" customWidth="1"/>
    <col min="7688" max="7688" width="2" style="180" customWidth="1"/>
    <col min="7689" max="7689" width="1.140625" style="180" customWidth="1"/>
    <col min="7690" max="7690" width="7.42578125" style="180" customWidth="1"/>
    <col min="7691" max="7691" width="2.28515625" style="180" customWidth="1"/>
    <col min="7692" max="7692" width="10.28515625" style="180" customWidth="1"/>
    <col min="7693" max="7693" width="4.7109375" style="180" customWidth="1"/>
    <col min="7694" max="7694" width="1.85546875" style="180" customWidth="1"/>
    <col min="7695" max="7695" width="1.7109375" style="180" customWidth="1"/>
    <col min="7696" max="7696" width="4.85546875" style="180" customWidth="1"/>
    <col min="7697" max="7697" width="2.28515625" style="180" customWidth="1"/>
    <col min="7698" max="7698" width="8.140625" style="180" customWidth="1"/>
    <col min="7699" max="7699" width="14" style="180" customWidth="1"/>
    <col min="7700" max="7700" width="1.5703125" style="180" customWidth="1"/>
    <col min="7701" max="7701" width="2.85546875" style="180" customWidth="1"/>
    <col min="7702" max="7702" width="7.42578125" style="180" customWidth="1"/>
    <col min="7703" max="7703" width="3" style="180" customWidth="1"/>
    <col min="7704" max="7704" width="14.7109375" style="180" customWidth="1"/>
    <col min="7705" max="7937" width="6.85546875" style="180"/>
    <col min="7938" max="7938" width="2.5703125" style="180" customWidth="1"/>
    <col min="7939" max="7939" width="2" style="180" customWidth="1"/>
    <col min="7940" max="7940" width="3.140625" style="180" customWidth="1"/>
    <col min="7941" max="7941" width="3.7109375" style="180" customWidth="1"/>
    <col min="7942" max="7942" width="2.85546875" style="180" customWidth="1"/>
    <col min="7943" max="7943" width="4.28515625" style="180" customWidth="1"/>
    <col min="7944" max="7944" width="2" style="180" customWidth="1"/>
    <col min="7945" max="7945" width="1.140625" style="180" customWidth="1"/>
    <col min="7946" max="7946" width="7.42578125" style="180" customWidth="1"/>
    <col min="7947" max="7947" width="2.28515625" style="180" customWidth="1"/>
    <col min="7948" max="7948" width="10.28515625" style="180" customWidth="1"/>
    <col min="7949" max="7949" width="4.7109375" style="180" customWidth="1"/>
    <col min="7950" max="7950" width="1.85546875" style="180" customWidth="1"/>
    <col min="7951" max="7951" width="1.7109375" style="180" customWidth="1"/>
    <col min="7952" max="7952" width="4.85546875" style="180" customWidth="1"/>
    <col min="7953" max="7953" width="2.28515625" style="180" customWidth="1"/>
    <col min="7954" max="7954" width="8.140625" style="180" customWidth="1"/>
    <col min="7955" max="7955" width="14" style="180" customWidth="1"/>
    <col min="7956" max="7956" width="1.5703125" style="180" customWidth="1"/>
    <col min="7957" max="7957" width="2.85546875" style="180" customWidth="1"/>
    <col min="7958" max="7958" width="7.42578125" style="180" customWidth="1"/>
    <col min="7959" max="7959" width="3" style="180" customWidth="1"/>
    <col min="7960" max="7960" width="14.7109375" style="180" customWidth="1"/>
    <col min="7961" max="8193" width="6.85546875" style="180"/>
    <col min="8194" max="8194" width="2.5703125" style="180" customWidth="1"/>
    <col min="8195" max="8195" width="2" style="180" customWidth="1"/>
    <col min="8196" max="8196" width="3.140625" style="180" customWidth="1"/>
    <col min="8197" max="8197" width="3.7109375" style="180" customWidth="1"/>
    <col min="8198" max="8198" width="2.85546875" style="180" customWidth="1"/>
    <col min="8199" max="8199" width="4.28515625" style="180" customWidth="1"/>
    <col min="8200" max="8200" width="2" style="180" customWidth="1"/>
    <col min="8201" max="8201" width="1.140625" style="180" customWidth="1"/>
    <col min="8202" max="8202" width="7.42578125" style="180" customWidth="1"/>
    <col min="8203" max="8203" width="2.28515625" style="180" customWidth="1"/>
    <col min="8204" max="8204" width="10.28515625" style="180" customWidth="1"/>
    <col min="8205" max="8205" width="4.7109375" style="180" customWidth="1"/>
    <col min="8206" max="8206" width="1.85546875" style="180" customWidth="1"/>
    <col min="8207" max="8207" width="1.7109375" style="180" customWidth="1"/>
    <col min="8208" max="8208" width="4.85546875" style="180" customWidth="1"/>
    <col min="8209" max="8209" width="2.28515625" style="180" customWidth="1"/>
    <col min="8210" max="8210" width="8.140625" style="180" customWidth="1"/>
    <col min="8211" max="8211" width="14" style="180" customWidth="1"/>
    <col min="8212" max="8212" width="1.5703125" style="180" customWidth="1"/>
    <col min="8213" max="8213" width="2.85546875" style="180" customWidth="1"/>
    <col min="8214" max="8214" width="7.42578125" style="180" customWidth="1"/>
    <col min="8215" max="8215" width="3" style="180" customWidth="1"/>
    <col min="8216" max="8216" width="14.7109375" style="180" customWidth="1"/>
    <col min="8217" max="8449" width="6.85546875" style="180"/>
    <col min="8450" max="8450" width="2.5703125" style="180" customWidth="1"/>
    <col min="8451" max="8451" width="2" style="180" customWidth="1"/>
    <col min="8452" max="8452" width="3.140625" style="180" customWidth="1"/>
    <col min="8453" max="8453" width="3.7109375" style="180" customWidth="1"/>
    <col min="8454" max="8454" width="2.85546875" style="180" customWidth="1"/>
    <col min="8455" max="8455" width="4.28515625" style="180" customWidth="1"/>
    <col min="8456" max="8456" width="2" style="180" customWidth="1"/>
    <col min="8457" max="8457" width="1.140625" style="180" customWidth="1"/>
    <col min="8458" max="8458" width="7.42578125" style="180" customWidth="1"/>
    <col min="8459" max="8459" width="2.28515625" style="180" customWidth="1"/>
    <col min="8460" max="8460" width="10.28515625" style="180" customWidth="1"/>
    <col min="8461" max="8461" width="4.7109375" style="180" customWidth="1"/>
    <col min="8462" max="8462" width="1.85546875" style="180" customWidth="1"/>
    <col min="8463" max="8463" width="1.7109375" style="180" customWidth="1"/>
    <col min="8464" max="8464" width="4.85546875" style="180" customWidth="1"/>
    <col min="8465" max="8465" width="2.28515625" style="180" customWidth="1"/>
    <col min="8466" max="8466" width="8.140625" style="180" customWidth="1"/>
    <col min="8467" max="8467" width="14" style="180" customWidth="1"/>
    <col min="8468" max="8468" width="1.5703125" style="180" customWidth="1"/>
    <col min="8469" max="8469" width="2.85546875" style="180" customWidth="1"/>
    <col min="8470" max="8470" width="7.42578125" style="180" customWidth="1"/>
    <col min="8471" max="8471" width="3" style="180" customWidth="1"/>
    <col min="8472" max="8472" width="14.7109375" style="180" customWidth="1"/>
    <col min="8473" max="8705" width="6.85546875" style="180"/>
    <col min="8706" max="8706" width="2.5703125" style="180" customWidth="1"/>
    <col min="8707" max="8707" width="2" style="180" customWidth="1"/>
    <col min="8708" max="8708" width="3.140625" style="180" customWidth="1"/>
    <col min="8709" max="8709" width="3.7109375" style="180" customWidth="1"/>
    <col min="8710" max="8710" width="2.85546875" style="180" customWidth="1"/>
    <col min="8711" max="8711" width="4.28515625" style="180" customWidth="1"/>
    <col min="8712" max="8712" width="2" style="180" customWidth="1"/>
    <col min="8713" max="8713" width="1.140625" style="180" customWidth="1"/>
    <col min="8714" max="8714" width="7.42578125" style="180" customWidth="1"/>
    <col min="8715" max="8715" width="2.28515625" style="180" customWidth="1"/>
    <col min="8716" max="8716" width="10.28515625" style="180" customWidth="1"/>
    <col min="8717" max="8717" width="4.7109375" style="180" customWidth="1"/>
    <col min="8718" max="8718" width="1.85546875" style="180" customWidth="1"/>
    <col min="8719" max="8719" width="1.7109375" style="180" customWidth="1"/>
    <col min="8720" max="8720" width="4.85546875" style="180" customWidth="1"/>
    <col min="8721" max="8721" width="2.28515625" style="180" customWidth="1"/>
    <col min="8722" max="8722" width="8.140625" style="180" customWidth="1"/>
    <col min="8723" max="8723" width="14" style="180" customWidth="1"/>
    <col min="8724" max="8724" width="1.5703125" style="180" customWidth="1"/>
    <col min="8725" max="8725" width="2.85546875" style="180" customWidth="1"/>
    <col min="8726" max="8726" width="7.42578125" style="180" customWidth="1"/>
    <col min="8727" max="8727" width="3" style="180" customWidth="1"/>
    <col min="8728" max="8728" width="14.7109375" style="180" customWidth="1"/>
    <col min="8729" max="8961" width="6.85546875" style="180"/>
    <col min="8962" max="8962" width="2.5703125" style="180" customWidth="1"/>
    <col min="8963" max="8963" width="2" style="180" customWidth="1"/>
    <col min="8964" max="8964" width="3.140625" style="180" customWidth="1"/>
    <col min="8965" max="8965" width="3.7109375" style="180" customWidth="1"/>
    <col min="8966" max="8966" width="2.85546875" style="180" customWidth="1"/>
    <col min="8967" max="8967" width="4.28515625" style="180" customWidth="1"/>
    <col min="8968" max="8968" width="2" style="180" customWidth="1"/>
    <col min="8969" max="8969" width="1.140625" style="180" customWidth="1"/>
    <col min="8970" max="8970" width="7.42578125" style="180" customWidth="1"/>
    <col min="8971" max="8971" width="2.28515625" style="180" customWidth="1"/>
    <col min="8972" max="8972" width="10.28515625" style="180" customWidth="1"/>
    <col min="8973" max="8973" width="4.7109375" style="180" customWidth="1"/>
    <col min="8974" max="8974" width="1.85546875" style="180" customWidth="1"/>
    <col min="8975" max="8975" width="1.7109375" style="180" customWidth="1"/>
    <col min="8976" max="8976" width="4.85546875" style="180" customWidth="1"/>
    <col min="8977" max="8977" width="2.28515625" style="180" customWidth="1"/>
    <col min="8978" max="8978" width="8.140625" style="180" customWidth="1"/>
    <col min="8979" max="8979" width="14" style="180" customWidth="1"/>
    <col min="8980" max="8980" width="1.5703125" style="180" customWidth="1"/>
    <col min="8981" max="8981" width="2.85546875" style="180" customWidth="1"/>
    <col min="8982" max="8982" width="7.42578125" style="180" customWidth="1"/>
    <col min="8983" max="8983" width="3" style="180" customWidth="1"/>
    <col min="8984" max="8984" width="14.7109375" style="180" customWidth="1"/>
    <col min="8985" max="9217" width="6.85546875" style="180"/>
    <col min="9218" max="9218" width="2.5703125" style="180" customWidth="1"/>
    <col min="9219" max="9219" width="2" style="180" customWidth="1"/>
    <col min="9220" max="9220" width="3.140625" style="180" customWidth="1"/>
    <col min="9221" max="9221" width="3.7109375" style="180" customWidth="1"/>
    <col min="9222" max="9222" width="2.85546875" style="180" customWidth="1"/>
    <col min="9223" max="9223" width="4.28515625" style="180" customWidth="1"/>
    <col min="9224" max="9224" width="2" style="180" customWidth="1"/>
    <col min="9225" max="9225" width="1.140625" style="180" customWidth="1"/>
    <col min="9226" max="9226" width="7.42578125" style="180" customWidth="1"/>
    <col min="9227" max="9227" width="2.28515625" style="180" customWidth="1"/>
    <col min="9228" max="9228" width="10.28515625" style="180" customWidth="1"/>
    <col min="9229" max="9229" width="4.7109375" style="180" customWidth="1"/>
    <col min="9230" max="9230" width="1.85546875" style="180" customWidth="1"/>
    <col min="9231" max="9231" width="1.7109375" style="180" customWidth="1"/>
    <col min="9232" max="9232" width="4.85546875" style="180" customWidth="1"/>
    <col min="9233" max="9233" width="2.28515625" style="180" customWidth="1"/>
    <col min="9234" max="9234" width="8.140625" style="180" customWidth="1"/>
    <col min="9235" max="9235" width="14" style="180" customWidth="1"/>
    <col min="9236" max="9236" width="1.5703125" style="180" customWidth="1"/>
    <col min="9237" max="9237" width="2.85546875" style="180" customWidth="1"/>
    <col min="9238" max="9238" width="7.42578125" style="180" customWidth="1"/>
    <col min="9239" max="9239" width="3" style="180" customWidth="1"/>
    <col min="9240" max="9240" width="14.7109375" style="180" customWidth="1"/>
    <col min="9241" max="9473" width="6.85546875" style="180"/>
    <col min="9474" max="9474" width="2.5703125" style="180" customWidth="1"/>
    <col min="9475" max="9475" width="2" style="180" customWidth="1"/>
    <col min="9476" max="9476" width="3.140625" style="180" customWidth="1"/>
    <col min="9477" max="9477" width="3.7109375" style="180" customWidth="1"/>
    <col min="9478" max="9478" width="2.85546875" style="180" customWidth="1"/>
    <col min="9479" max="9479" width="4.28515625" style="180" customWidth="1"/>
    <col min="9480" max="9480" width="2" style="180" customWidth="1"/>
    <col min="9481" max="9481" width="1.140625" style="180" customWidth="1"/>
    <col min="9482" max="9482" width="7.42578125" style="180" customWidth="1"/>
    <col min="9483" max="9483" width="2.28515625" style="180" customWidth="1"/>
    <col min="9484" max="9484" width="10.28515625" style="180" customWidth="1"/>
    <col min="9485" max="9485" width="4.7109375" style="180" customWidth="1"/>
    <col min="9486" max="9486" width="1.85546875" style="180" customWidth="1"/>
    <col min="9487" max="9487" width="1.7109375" style="180" customWidth="1"/>
    <col min="9488" max="9488" width="4.85546875" style="180" customWidth="1"/>
    <col min="9489" max="9489" width="2.28515625" style="180" customWidth="1"/>
    <col min="9490" max="9490" width="8.140625" style="180" customWidth="1"/>
    <col min="9491" max="9491" width="14" style="180" customWidth="1"/>
    <col min="9492" max="9492" width="1.5703125" style="180" customWidth="1"/>
    <col min="9493" max="9493" width="2.85546875" style="180" customWidth="1"/>
    <col min="9494" max="9494" width="7.42578125" style="180" customWidth="1"/>
    <col min="9495" max="9495" width="3" style="180" customWidth="1"/>
    <col min="9496" max="9496" width="14.7109375" style="180" customWidth="1"/>
    <col min="9497" max="9729" width="6.85546875" style="180"/>
    <col min="9730" max="9730" width="2.5703125" style="180" customWidth="1"/>
    <col min="9731" max="9731" width="2" style="180" customWidth="1"/>
    <col min="9732" max="9732" width="3.140625" style="180" customWidth="1"/>
    <col min="9733" max="9733" width="3.7109375" style="180" customWidth="1"/>
    <col min="9734" max="9734" width="2.85546875" style="180" customWidth="1"/>
    <col min="9735" max="9735" width="4.28515625" style="180" customWidth="1"/>
    <col min="9736" max="9736" width="2" style="180" customWidth="1"/>
    <col min="9737" max="9737" width="1.140625" style="180" customWidth="1"/>
    <col min="9738" max="9738" width="7.42578125" style="180" customWidth="1"/>
    <col min="9739" max="9739" width="2.28515625" style="180" customWidth="1"/>
    <col min="9740" max="9740" width="10.28515625" style="180" customWidth="1"/>
    <col min="9741" max="9741" width="4.7109375" style="180" customWidth="1"/>
    <col min="9742" max="9742" width="1.85546875" style="180" customWidth="1"/>
    <col min="9743" max="9743" width="1.7109375" style="180" customWidth="1"/>
    <col min="9744" max="9744" width="4.85546875" style="180" customWidth="1"/>
    <col min="9745" max="9745" width="2.28515625" style="180" customWidth="1"/>
    <col min="9746" max="9746" width="8.140625" style="180" customWidth="1"/>
    <col min="9747" max="9747" width="14" style="180" customWidth="1"/>
    <col min="9748" max="9748" width="1.5703125" style="180" customWidth="1"/>
    <col min="9749" max="9749" width="2.85546875" style="180" customWidth="1"/>
    <col min="9750" max="9750" width="7.42578125" style="180" customWidth="1"/>
    <col min="9751" max="9751" width="3" style="180" customWidth="1"/>
    <col min="9752" max="9752" width="14.7109375" style="180" customWidth="1"/>
    <col min="9753" max="9985" width="6.85546875" style="180"/>
    <col min="9986" max="9986" width="2.5703125" style="180" customWidth="1"/>
    <col min="9987" max="9987" width="2" style="180" customWidth="1"/>
    <col min="9988" max="9988" width="3.140625" style="180" customWidth="1"/>
    <col min="9989" max="9989" width="3.7109375" style="180" customWidth="1"/>
    <col min="9990" max="9990" width="2.85546875" style="180" customWidth="1"/>
    <col min="9991" max="9991" width="4.28515625" style="180" customWidth="1"/>
    <col min="9992" max="9992" width="2" style="180" customWidth="1"/>
    <col min="9993" max="9993" width="1.140625" style="180" customWidth="1"/>
    <col min="9994" max="9994" width="7.42578125" style="180" customWidth="1"/>
    <col min="9995" max="9995" width="2.28515625" style="180" customWidth="1"/>
    <col min="9996" max="9996" width="10.28515625" style="180" customWidth="1"/>
    <col min="9997" max="9997" width="4.7109375" style="180" customWidth="1"/>
    <col min="9998" max="9998" width="1.85546875" style="180" customWidth="1"/>
    <col min="9999" max="9999" width="1.7109375" style="180" customWidth="1"/>
    <col min="10000" max="10000" width="4.85546875" style="180" customWidth="1"/>
    <col min="10001" max="10001" width="2.28515625" style="180" customWidth="1"/>
    <col min="10002" max="10002" width="8.140625" style="180" customWidth="1"/>
    <col min="10003" max="10003" width="14" style="180" customWidth="1"/>
    <col min="10004" max="10004" width="1.5703125" style="180" customWidth="1"/>
    <col min="10005" max="10005" width="2.85546875" style="180" customWidth="1"/>
    <col min="10006" max="10006" width="7.42578125" style="180" customWidth="1"/>
    <col min="10007" max="10007" width="3" style="180" customWidth="1"/>
    <col min="10008" max="10008" width="14.7109375" style="180" customWidth="1"/>
    <col min="10009" max="10241" width="6.85546875" style="180"/>
    <col min="10242" max="10242" width="2.5703125" style="180" customWidth="1"/>
    <col min="10243" max="10243" width="2" style="180" customWidth="1"/>
    <col min="10244" max="10244" width="3.140625" style="180" customWidth="1"/>
    <col min="10245" max="10245" width="3.7109375" style="180" customWidth="1"/>
    <col min="10246" max="10246" width="2.85546875" style="180" customWidth="1"/>
    <col min="10247" max="10247" width="4.28515625" style="180" customWidth="1"/>
    <col min="10248" max="10248" width="2" style="180" customWidth="1"/>
    <col min="10249" max="10249" width="1.140625" style="180" customWidth="1"/>
    <col min="10250" max="10250" width="7.42578125" style="180" customWidth="1"/>
    <col min="10251" max="10251" width="2.28515625" style="180" customWidth="1"/>
    <col min="10252" max="10252" width="10.28515625" style="180" customWidth="1"/>
    <col min="10253" max="10253" width="4.7109375" style="180" customWidth="1"/>
    <col min="10254" max="10254" width="1.85546875" style="180" customWidth="1"/>
    <col min="10255" max="10255" width="1.7109375" style="180" customWidth="1"/>
    <col min="10256" max="10256" width="4.85546875" style="180" customWidth="1"/>
    <col min="10257" max="10257" width="2.28515625" style="180" customWidth="1"/>
    <col min="10258" max="10258" width="8.140625" style="180" customWidth="1"/>
    <col min="10259" max="10259" width="14" style="180" customWidth="1"/>
    <col min="10260" max="10260" width="1.5703125" style="180" customWidth="1"/>
    <col min="10261" max="10261" width="2.85546875" style="180" customWidth="1"/>
    <col min="10262" max="10262" width="7.42578125" style="180" customWidth="1"/>
    <col min="10263" max="10263" width="3" style="180" customWidth="1"/>
    <col min="10264" max="10264" width="14.7109375" style="180" customWidth="1"/>
    <col min="10265" max="10497" width="6.85546875" style="180"/>
    <col min="10498" max="10498" width="2.5703125" style="180" customWidth="1"/>
    <col min="10499" max="10499" width="2" style="180" customWidth="1"/>
    <col min="10500" max="10500" width="3.140625" style="180" customWidth="1"/>
    <col min="10501" max="10501" width="3.7109375" style="180" customWidth="1"/>
    <col min="10502" max="10502" width="2.85546875" style="180" customWidth="1"/>
    <col min="10503" max="10503" width="4.28515625" style="180" customWidth="1"/>
    <col min="10504" max="10504" width="2" style="180" customWidth="1"/>
    <col min="10505" max="10505" width="1.140625" style="180" customWidth="1"/>
    <col min="10506" max="10506" width="7.42578125" style="180" customWidth="1"/>
    <col min="10507" max="10507" width="2.28515625" style="180" customWidth="1"/>
    <col min="10508" max="10508" width="10.28515625" style="180" customWidth="1"/>
    <col min="10509" max="10509" width="4.7109375" style="180" customWidth="1"/>
    <col min="10510" max="10510" width="1.85546875" style="180" customWidth="1"/>
    <col min="10511" max="10511" width="1.7109375" style="180" customWidth="1"/>
    <col min="10512" max="10512" width="4.85546875" style="180" customWidth="1"/>
    <col min="10513" max="10513" width="2.28515625" style="180" customWidth="1"/>
    <col min="10514" max="10514" width="8.140625" style="180" customWidth="1"/>
    <col min="10515" max="10515" width="14" style="180" customWidth="1"/>
    <col min="10516" max="10516" width="1.5703125" style="180" customWidth="1"/>
    <col min="10517" max="10517" width="2.85546875" style="180" customWidth="1"/>
    <col min="10518" max="10518" width="7.42578125" style="180" customWidth="1"/>
    <col min="10519" max="10519" width="3" style="180" customWidth="1"/>
    <col min="10520" max="10520" width="14.7109375" style="180" customWidth="1"/>
    <col min="10521" max="10753" width="6.85546875" style="180"/>
    <col min="10754" max="10754" width="2.5703125" style="180" customWidth="1"/>
    <col min="10755" max="10755" width="2" style="180" customWidth="1"/>
    <col min="10756" max="10756" width="3.140625" style="180" customWidth="1"/>
    <col min="10757" max="10757" width="3.7109375" style="180" customWidth="1"/>
    <col min="10758" max="10758" width="2.85546875" style="180" customWidth="1"/>
    <col min="10759" max="10759" width="4.28515625" style="180" customWidth="1"/>
    <col min="10760" max="10760" width="2" style="180" customWidth="1"/>
    <col min="10761" max="10761" width="1.140625" style="180" customWidth="1"/>
    <col min="10762" max="10762" width="7.42578125" style="180" customWidth="1"/>
    <col min="10763" max="10763" width="2.28515625" style="180" customWidth="1"/>
    <col min="10764" max="10764" width="10.28515625" style="180" customWidth="1"/>
    <col min="10765" max="10765" width="4.7109375" style="180" customWidth="1"/>
    <col min="10766" max="10766" width="1.85546875" style="180" customWidth="1"/>
    <col min="10767" max="10767" width="1.7109375" style="180" customWidth="1"/>
    <col min="10768" max="10768" width="4.85546875" style="180" customWidth="1"/>
    <col min="10769" max="10769" width="2.28515625" style="180" customWidth="1"/>
    <col min="10770" max="10770" width="8.140625" style="180" customWidth="1"/>
    <col min="10771" max="10771" width="14" style="180" customWidth="1"/>
    <col min="10772" max="10772" width="1.5703125" style="180" customWidth="1"/>
    <col min="10773" max="10773" width="2.85546875" style="180" customWidth="1"/>
    <col min="10774" max="10774" width="7.42578125" style="180" customWidth="1"/>
    <col min="10775" max="10775" width="3" style="180" customWidth="1"/>
    <col min="10776" max="10776" width="14.7109375" style="180" customWidth="1"/>
    <col min="10777" max="11009" width="6.85546875" style="180"/>
    <col min="11010" max="11010" width="2.5703125" style="180" customWidth="1"/>
    <col min="11011" max="11011" width="2" style="180" customWidth="1"/>
    <col min="11012" max="11012" width="3.140625" style="180" customWidth="1"/>
    <col min="11013" max="11013" width="3.7109375" style="180" customWidth="1"/>
    <col min="11014" max="11014" width="2.85546875" style="180" customWidth="1"/>
    <col min="11015" max="11015" width="4.28515625" style="180" customWidth="1"/>
    <col min="11016" max="11016" width="2" style="180" customWidth="1"/>
    <col min="11017" max="11017" width="1.140625" style="180" customWidth="1"/>
    <col min="11018" max="11018" width="7.42578125" style="180" customWidth="1"/>
    <col min="11019" max="11019" width="2.28515625" style="180" customWidth="1"/>
    <col min="11020" max="11020" width="10.28515625" style="180" customWidth="1"/>
    <col min="11021" max="11021" width="4.7109375" style="180" customWidth="1"/>
    <col min="11022" max="11022" width="1.85546875" style="180" customWidth="1"/>
    <col min="11023" max="11023" width="1.7109375" style="180" customWidth="1"/>
    <col min="11024" max="11024" width="4.85546875" style="180" customWidth="1"/>
    <col min="11025" max="11025" width="2.28515625" style="180" customWidth="1"/>
    <col min="11026" max="11026" width="8.140625" style="180" customWidth="1"/>
    <col min="11027" max="11027" width="14" style="180" customWidth="1"/>
    <col min="11028" max="11028" width="1.5703125" style="180" customWidth="1"/>
    <col min="11029" max="11029" width="2.85546875" style="180" customWidth="1"/>
    <col min="11030" max="11030" width="7.42578125" style="180" customWidth="1"/>
    <col min="11031" max="11031" width="3" style="180" customWidth="1"/>
    <col min="11032" max="11032" width="14.7109375" style="180" customWidth="1"/>
    <col min="11033" max="11265" width="6.85546875" style="180"/>
    <col min="11266" max="11266" width="2.5703125" style="180" customWidth="1"/>
    <col min="11267" max="11267" width="2" style="180" customWidth="1"/>
    <col min="11268" max="11268" width="3.140625" style="180" customWidth="1"/>
    <col min="11269" max="11269" width="3.7109375" style="180" customWidth="1"/>
    <col min="11270" max="11270" width="2.85546875" style="180" customWidth="1"/>
    <col min="11271" max="11271" width="4.28515625" style="180" customWidth="1"/>
    <col min="11272" max="11272" width="2" style="180" customWidth="1"/>
    <col min="11273" max="11273" width="1.140625" style="180" customWidth="1"/>
    <col min="11274" max="11274" width="7.42578125" style="180" customWidth="1"/>
    <col min="11275" max="11275" width="2.28515625" style="180" customWidth="1"/>
    <col min="11276" max="11276" width="10.28515625" style="180" customWidth="1"/>
    <col min="11277" max="11277" width="4.7109375" style="180" customWidth="1"/>
    <col min="11278" max="11278" width="1.85546875" style="180" customWidth="1"/>
    <col min="11279" max="11279" width="1.7109375" style="180" customWidth="1"/>
    <col min="11280" max="11280" width="4.85546875" style="180" customWidth="1"/>
    <col min="11281" max="11281" width="2.28515625" style="180" customWidth="1"/>
    <col min="11282" max="11282" width="8.140625" style="180" customWidth="1"/>
    <col min="11283" max="11283" width="14" style="180" customWidth="1"/>
    <col min="11284" max="11284" width="1.5703125" style="180" customWidth="1"/>
    <col min="11285" max="11285" width="2.85546875" style="180" customWidth="1"/>
    <col min="11286" max="11286" width="7.42578125" style="180" customWidth="1"/>
    <col min="11287" max="11287" width="3" style="180" customWidth="1"/>
    <col min="11288" max="11288" width="14.7109375" style="180" customWidth="1"/>
    <col min="11289" max="11521" width="6.85546875" style="180"/>
    <col min="11522" max="11522" width="2.5703125" style="180" customWidth="1"/>
    <col min="11523" max="11523" width="2" style="180" customWidth="1"/>
    <col min="11524" max="11524" width="3.140625" style="180" customWidth="1"/>
    <col min="11525" max="11525" width="3.7109375" style="180" customWidth="1"/>
    <col min="11526" max="11526" width="2.85546875" style="180" customWidth="1"/>
    <col min="11527" max="11527" width="4.28515625" style="180" customWidth="1"/>
    <col min="11528" max="11528" width="2" style="180" customWidth="1"/>
    <col min="11529" max="11529" width="1.140625" style="180" customWidth="1"/>
    <col min="11530" max="11530" width="7.42578125" style="180" customWidth="1"/>
    <col min="11531" max="11531" width="2.28515625" style="180" customWidth="1"/>
    <col min="11532" max="11532" width="10.28515625" style="180" customWidth="1"/>
    <col min="11533" max="11533" width="4.7109375" style="180" customWidth="1"/>
    <col min="11534" max="11534" width="1.85546875" style="180" customWidth="1"/>
    <col min="11535" max="11535" width="1.7109375" style="180" customWidth="1"/>
    <col min="11536" max="11536" width="4.85546875" style="180" customWidth="1"/>
    <col min="11537" max="11537" width="2.28515625" style="180" customWidth="1"/>
    <col min="11538" max="11538" width="8.140625" style="180" customWidth="1"/>
    <col min="11539" max="11539" width="14" style="180" customWidth="1"/>
    <col min="11540" max="11540" width="1.5703125" style="180" customWidth="1"/>
    <col min="11541" max="11541" width="2.85546875" style="180" customWidth="1"/>
    <col min="11542" max="11542" width="7.42578125" style="180" customWidth="1"/>
    <col min="11543" max="11543" width="3" style="180" customWidth="1"/>
    <col min="11544" max="11544" width="14.7109375" style="180" customWidth="1"/>
    <col min="11545" max="11777" width="6.85546875" style="180"/>
    <col min="11778" max="11778" width="2.5703125" style="180" customWidth="1"/>
    <col min="11779" max="11779" width="2" style="180" customWidth="1"/>
    <col min="11780" max="11780" width="3.140625" style="180" customWidth="1"/>
    <col min="11781" max="11781" width="3.7109375" style="180" customWidth="1"/>
    <col min="11782" max="11782" width="2.85546875" style="180" customWidth="1"/>
    <col min="11783" max="11783" width="4.28515625" style="180" customWidth="1"/>
    <col min="11784" max="11784" width="2" style="180" customWidth="1"/>
    <col min="11785" max="11785" width="1.140625" style="180" customWidth="1"/>
    <col min="11786" max="11786" width="7.42578125" style="180" customWidth="1"/>
    <col min="11787" max="11787" width="2.28515625" style="180" customWidth="1"/>
    <col min="11788" max="11788" width="10.28515625" style="180" customWidth="1"/>
    <col min="11789" max="11789" width="4.7109375" style="180" customWidth="1"/>
    <col min="11790" max="11790" width="1.85546875" style="180" customWidth="1"/>
    <col min="11791" max="11791" width="1.7109375" style="180" customWidth="1"/>
    <col min="11792" max="11792" width="4.85546875" style="180" customWidth="1"/>
    <col min="11793" max="11793" width="2.28515625" style="180" customWidth="1"/>
    <col min="11794" max="11794" width="8.140625" style="180" customWidth="1"/>
    <col min="11795" max="11795" width="14" style="180" customWidth="1"/>
    <col min="11796" max="11796" width="1.5703125" style="180" customWidth="1"/>
    <col min="11797" max="11797" width="2.85546875" style="180" customWidth="1"/>
    <col min="11798" max="11798" width="7.42578125" style="180" customWidth="1"/>
    <col min="11799" max="11799" width="3" style="180" customWidth="1"/>
    <col min="11800" max="11800" width="14.7109375" style="180" customWidth="1"/>
    <col min="11801" max="12033" width="6.85546875" style="180"/>
    <col min="12034" max="12034" width="2.5703125" style="180" customWidth="1"/>
    <col min="12035" max="12035" width="2" style="180" customWidth="1"/>
    <col min="12036" max="12036" width="3.140625" style="180" customWidth="1"/>
    <col min="12037" max="12037" width="3.7109375" style="180" customWidth="1"/>
    <col min="12038" max="12038" width="2.85546875" style="180" customWidth="1"/>
    <col min="12039" max="12039" width="4.28515625" style="180" customWidth="1"/>
    <col min="12040" max="12040" width="2" style="180" customWidth="1"/>
    <col min="12041" max="12041" width="1.140625" style="180" customWidth="1"/>
    <col min="12042" max="12042" width="7.42578125" style="180" customWidth="1"/>
    <col min="12043" max="12043" width="2.28515625" style="180" customWidth="1"/>
    <col min="12044" max="12044" width="10.28515625" style="180" customWidth="1"/>
    <col min="12045" max="12045" width="4.7109375" style="180" customWidth="1"/>
    <col min="12046" max="12046" width="1.85546875" style="180" customWidth="1"/>
    <col min="12047" max="12047" width="1.7109375" style="180" customWidth="1"/>
    <col min="12048" max="12048" width="4.85546875" style="180" customWidth="1"/>
    <col min="12049" max="12049" width="2.28515625" style="180" customWidth="1"/>
    <col min="12050" max="12050" width="8.140625" style="180" customWidth="1"/>
    <col min="12051" max="12051" width="14" style="180" customWidth="1"/>
    <col min="12052" max="12052" width="1.5703125" style="180" customWidth="1"/>
    <col min="12053" max="12053" width="2.85546875" style="180" customWidth="1"/>
    <col min="12054" max="12054" width="7.42578125" style="180" customWidth="1"/>
    <col min="12055" max="12055" width="3" style="180" customWidth="1"/>
    <col min="12056" max="12056" width="14.7109375" style="180" customWidth="1"/>
    <col min="12057" max="12289" width="6.85546875" style="180"/>
    <col min="12290" max="12290" width="2.5703125" style="180" customWidth="1"/>
    <col min="12291" max="12291" width="2" style="180" customWidth="1"/>
    <col min="12292" max="12292" width="3.140625" style="180" customWidth="1"/>
    <col min="12293" max="12293" width="3.7109375" style="180" customWidth="1"/>
    <col min="12294" max="12294" width="2.85546875" style="180" customWidth="1"/>
    <col min="12295" max="12295" width="4.28515625" style="180" customWidth="1"/>
    <col min="12296" max="12296" width="2" style="180" customWidth="1"/>
    <col min="12297" max="12297" width="1.140625" style="180" customWidth="1"/>
    <col min="12298" max="12298" width="7.42578125" style="180" customWidth="1"/>
    <col min="12299" max="12299" width="2.28515625" style="180" customWidth="1"/>
    <col min="12300" max="12300" width="10.28515625" style="180" customWidth="1"/>
    <col min="12301" max="12301" width="4.7109375" style="180" customWidth="1"/>
    <col min="12302" max="12302" width="1.85546875" style="180" customWidth="1"/>
    <col min="12303" max="12303" width="1.7109375" style="180" customWidth="1"/>
    <col min="12304" max="12304" width="4.85546875" style="180" customWidth="1"/>
    <col min="12305" max="12305" width="2.28515625" style="180" customWidth="1"/>
    <col min="12306" max="12306" width="8.140625" style="180" customWidth="1"/>
    <col min="12307" max="12307" width="14" style="180" customWidth="1"/>
    <col min="12308" max="12308" width="1.5703125" style="180" customWidth="1"/>
    <col min="12309" max="12309" width="2.85546875" style="180" customWidth="1"/>
    <col min="12310" max="12310" width="7.42578125" style="180" customWidth="1"/>
    <col min="12311" max="12311" width="3" style="180" customWidth="1"/>
    <col min="12312" max="12312" width="14.7109375" style="180" customWidth="1"/>
    <col min="12313" max="12545" width="6.85546875" style="180"/>
    <col min="12546" max="12546" width="2.5703125" style="180" customWidth="1"/>
    <col min="12547" max="12547" width="2" style="180" customWidth="1"/>
    <col min="12548" max="12548" width="3.140625" style="180" customWidth="1"/>
    <col min="12549" max="12549" width="3.7109375" style="180" customWidth="1"/>
    <col min="12550" max="12550" width="2.85546875" style="180" customWidth="1"/>
    <col min="12551" max="12551" width="4.28515625" style="180" customWidth="1"/>
    <col min="12552" max="12552" width="2" style="180" customWidth="1"/>
    <col min="12553" max="12553" width="1.140625" style="180" customWidth="1"/>
    <col min="12554" max="12554" width="7.42578125" style="180" customWidth="1"/>
    <col min="12555" max="12555" width="2.28515625" style="180" customWidth="1"/>
    <col min="12556" max="12556" width="10.28515625" style="180" customWidth="1"/>
    <col min="12557" max="12557" width="4.7109375" style="180" customWidth="1"/>
    <col min="12558" max="12558" width="1.85546875" style="180" customWidth="1"/>
    <col min="12559" max="12559" width="1.7109375" style="180" customWidth="1"/>
    <col min="12560" max="12560" width="4.85546875" style="180" customWidth="1"/>
    <col min="12561" max="12561" width="2.28515625" style="180" customWidth="1"/>
    <col min="12562" max="12562" width="8.140625" style="180" customWidth="1"/>
    <col min="12563" max="12563" width="14" style="180" customWidth="1"/>
    <col min="12564" max="12564" width="1.5703125" style="180" customWidth="1"/>
    <col min="12565" max="12565" width="2.85546875" style="180" customWidth="1"/>
    <col min="12566" max="12566" width="7.42578125" style="180" customWidth="1"/>
    <col min="12567" max="12567" width="3" style="180" customWidth="1"/>
    <col min="12568" max="12568" width="14.7109375" style="180" customWidth="1"/>
    <col min="12569" max="12801" width="6.85546875" style="180"/>
    <col min="12802" max="12802" width="2.5703125" style="180" customWidth="1"/>
    <col min="12803" max="12803" width="2" style="180" customWidth="1"/>
    <col min="12804" max="12804" width="3.140625" style="180" customWidth="1"/>
    <col min="12805" max="12805" width="3.7109375" style="180" customWidth="1"/>
    <col min="12806" max="12806" width="2.85546875" style="180" customWidth="1"/>
    <col min="12807" max="12807" width="4.28515625" style="180" customWidth="1"/>
    <col min="12808" max="12808" width="2" style="180" customWidth="1"/>
    <col min="12809" max="12809" width="1.140625" style="180" customWidth="1"/>
    <col min="12810" max="12810" width="7.42578125" style="180" customWidth="1"/>
    <col min="12811" max="12811" width="2.28515625" style="180" customWidth="1"/>
    <col min="12812" max="12812" width="10.28515625" style="180" customWidth="1"/>
    <col min="12813" max="12813" width="4.7109375" style="180" customWidth="1"/>
    <col min="12814" max="12814" width="1.85546875" style="180" customWidth="1"/>
    <col min="12815" max="12815" width="1.7109375" style="180" customWidth="1"/>
    <col min="12816" max="12816" width="4.85546875" style="180" customWidth="1"/>
    <col min="12817" max="12817" width="2.28515625" style="180" customWidth="1"/>
    <col min="12818" max="12818" width="8.140625" style="180" customWidth="1"/>
    <col min="12819" max="12819" width="14" style="180" customWidth="1"/>
    <col min="12820" max="12820" width="1.5703125" style="180" customWidth="1"/>
    <col min="12821" max="12821" width="2.85546875" style="180" customWidth="1"/>
    <col min="12822" max="12822" width="7.42578125" style="180" customWidth="1"/>
    <col min="12823" max="12823" width="3" style="180" customWidth="1"/>
    <col min="12824" max="12824" width="14.7109375" style="180" customWidth="1"/>
    <col min="12825" max="13057" width="6.85546875" style="180"/>
    <col min="13058" max="13058" width="2.5703125" style="180" customWidth="1"/>
    <col min="13059" max="13059" width="2" style="180" customWidth="1"/>
    <col min="13060" max="13060" width="3.140625" style="180" customWidth="1"/>
    <col min="13061" max="13061" width="3.7109375" style="180" customWidth="1"/>
    <col min="13062" max="13062" width="2.85546875" style="180" customWidth="1"/>
    <col min="13063" max="13063" width="4.28515625" style="180" customWidth="1"/>
    <col min="13064" max="13064" width="2" style="180" customWidth="1"/>
    <col min="13065" max="13065" width="1.140625" style="180" customWidth="1"/>
    <col min="13066" max="13066" width="7.42578125" style="180" customWidth="1"/>
    <col min="13067" max="13067" width="2.28515625" style="180" customWidth="1"/>
    <col min="13068" max="13068" width="10.28515625" style="180" customWidth="1"/>
    <col min="13069" max="13069" width="4.7109375" style="180" customWidth="1"/>
    <col min="13070" max="13070" width="1.85546875" style="180" customWidth="1"/>
    <col min="13071" max="13071" width="1.7109375" style="180" customWidth="1"/>
    <col min="13072" max="13072" width="4.85546875" style="180" customWidth="1"/>
    <col min="13073" max="13073" width="2.28515625" style="180" customWidth="1"/>
    <col min="13074" max="13074" width="8.140625" style="180" customWidth="1"/>
    <col min="13075" max="13075" width="14" style="180" customWidth="1"/>
    <col min="13076" max="13076" width="1.5703125" style="180" customWidth="1"/>
    <col min="13077" max="13077" width="2.85546875" style="180" customWidth="1"/>
    <col min="13078" max="13078" width="7.42578125" style="180" customWidth="1"/>
    <col min="13079" max="13079" width="3" style="180" customWidth="1"/>
    <col min="13080" max="13080" width="14.7109375" style="180" customWidth="1"/>
    <col min="13081" max="13313" width="6.85546875" style="180"/>
    <col min="13314" max="13314" width="2.5703125" style="180" customWidth="1"/>
    <col min="13315" max="13315" width="2" style="180" customWidth="1"/>
    <col min="13316" max="13316" width="3.140625" style="180" customWidth="1"/>
    <col min="13317" max="13317" width="3.7109375" style="180" customWidth="1"/>
    <col min="13318" max="13318" width="2.85546875" style="180" customWidth="1"/>
    <col min="13319" max="13319" width="4.28515625" style="180" customWidth="1"/>
    <col min="13320" max="13320" width="2" style="180" customWidth="1"/>
    <col min="13321" max="13321" width="1.140625" style="180" customWidth="1"/>
    <col min="13322" max="13322" width="7.42578125" style="180" customWidth="1"/>
    <col min="13323" max="13323" width="2.28515625" style="180" customWidth="1"/>
    <col min="13324" max="13324" width="10.28515625" style="180" customWidth="1"/>
    <col min="13325" max="13325" width="4.7109375" style="180" customWidth="1"/>
    <col min="13326" max="13326" width="1.85546875" style="180" customWidth="1"/>
    <col min="13327" max="13327" width="1.7109375" style="180" customWidth="1"/>
    <col min="13328" max="13328" width="4.85546875" style="180" customWidth="1"/>
    <col min="13329" max="13329" width="2.28515625" style="180" customWidth="1"/>
    <col min="13330" max="13330" width="8.140625" style="180" customWidth="1"/>
    <col min="13331" max="13331" width="14" style="180" customWidth="1"/>
    <col min="13332" max="13332" width="1.5703125" style="180" customWidth="1"/>
    <col min="13333" max="13333" width="2.85546875" style="180" customWidth="1"/>
    <col min="13334" max="13334" width="7.42578125" style="180" customWidth="1"/>
    <col min="13335" max="13335" width="3" style="180" customWidth="1"/>
    <col min="13336" max="13336" width="14.7109375" style="180" customWidth="1"/>
    <col min="13337" max="13569" width="6.85546875" style="180"/>
    <col min="13570" max="13570" width="2.5703125" style="180" customWidth="1"/>
    <col min="13571" max="13571" width="2" style="180" customWidth="1"/>
    <col min="13572" max="13572" width="3.140625" style="180" customWidth="1"/>
    <col min="13573" max="13573" width="3.7109375" style="180" customWidth="1"/>
    <col min="13574" max="13574" width="2.85546875" style="180" customWidth="1"/>
    <col min="13575" max="13575" width="4.28515625" style="180" customWidth="1"/>
    <col min="13576" max="13576" width="2" style="180" customWidth="1"/>
    <col min="13577" max="13577" width="1.140625" style="180" customWidth="1"/>
    <col min="13578" max="13578" width="7.42578125" style="180" customWidth="1"/>
    <col min="13579" max="13579" width="2.28515625" style="180" customWidth="1"/>
    <col min="13580" max="13580" width="10.28515625" style="180" customWidth="1"/>
    <col min="13581" max="13581" width="4.7109375" style="180" customWidth="1"/>
    <col min="13582" max="13582" width="1.85546875" style="180" customWidth="1"/>
    <col min="13583" max="13583" width="1.7109375" style="180" customWidth="1"/>
    <col min="13584" max="13584" width="4.85546875" style="180" customWidth="1"/>
    <col min="13585" max="13585" width="2.28515625" style="180" customWidth="1"/>
    <col min="13586" max="13586" width="8.140625" style="180" customWidth="1"/>
    <col min="13587" max="13587" width="14" style="180" customWidth="1"/>
    <col min="13588" max="13588" width="1.5703125" style="180" customWidth="1"/>
    <col min="13589" max="13589" width="2.85546875" style="180" customWidth="1"/>
    <col min="13590" max="13590" width="7.42578125" style="180" customWidth="1"/>
    <col min="13591" max="13591" width="3" style="180" customWidth="1"/>
    <col min="13592" max="13592" width="14.7109375" style="180" customWidth="1"/>
    <col min="13593" max="13825" width="6.85546875" style="180"/>
    <col min="13826" max="13826" width="2.5703125" style="180" customWidth="1"/>
    <col min="13827" max="13827" width="2" style="180" customWidth="1"/>
    <col min="13828" max="13828" width="3.140625" style="180" customWidth="1"/>
    <col min="13829" max="13829" width="3.7109375" style="180" customWidth="1"/>
    <col min="13830" max="13830" width="2.85546875" style="180" customWidth="1"/>
    <col min="13831" max="13831" width="4.28515625" style="180" customWidth="1"/>
    <col min="13832" max="13832" width="2" style="180" customWidth="1"/>
    <col min="13833" max="13833" width="1.140625" style="180" customWidth="1"/>
    <col min="13834" max="13834" width="7.42578125" style="180" customWidth="1"/>
    <col min="13835" max="13835" width="2.28515625" style="180" customWidth="1"/>
    <col min="13836" max="13836" width="10.28515625" style="180" customWidth="1"/>
    <col min="13837" max="13837" width="4.7109375" style="180" customWidth="1"/>
    <col min="13838" max="13838" width="1.85546875" style="180" customWidth="1"/>
    <col min="13839" max="13839" width="1.7109375" style="180" customWidth="1"/>
    <col min="13840" max="13840" width="4.85546875" style="180" customWidth="1"/>
    <col min="13841" max="13841" width="2.28515625" style="180" customWidth="1"/>
    <col min="13842" max="13842" width="8.140625" style="180" customWidth="1"/>
    <col min="13843" max="13843" width="14" style="180" customWidth="1"/>
    <col min="13844" max="13844" width="1.5703125" style="180" customWidth="1"/>
    <col min="13845" max="13845" width="2.85546875" style="180" customWidth="1"/>
    <col min="13846" max="13846" width="7.42578125" style="180" customWidth="1"/>
    <col min="13847" max="13847" width="3" style="180" customWidth="1"/>
    <col min="13848" max="13848" width="14.7109375" style="180" customWidth="1"/>
    <col min="13849" max="14081" width="6.85546875" style="180"/>
    <col min="14082" max="14082" width="2.5703125" style="180" customWidth="1"/>
    <col min="14083" max="14083" width="2" style="180" customWidth="1"/>
    <col min="14084" max="14084" width="3.140625" style="180" customWidth="1"/>
    <col min="14085" max="14085" width="3.7109375" style="180" customWidth="1"/>
    <col min="14086" max="14086" width="2.85546875" style="180" customWidth="1"/>
    <col min="14087" max="14087" width="4.28515625" style="180" customWidth="1"/>
    <col min="14088" max="14088" width="2" style="180" customWidth="1"/>
    <col min="14089" max="14089" width="1.140625" style="180" customWidth="1"/>
    <col min="14090" max="14090" width="7.42578125" style="180" customWidth="1"/>
    <col min="14091" max="14091" width="2.28515625" style="180" customWidth="1"/>
    <col min="14092" max="14092" width="10.28515625" style="180" customWidth="1"/>
    <col min="14093" max="14093" width="4.7109375" style="180" customWidth="1"/>
    <col min="14094" max="14094" width="1.85546875" style="180" customWidth="1"/>
    <col min="14095" max="14095" width="1.7109375" style="180" customWidth="1"/>
    <col min="14096" max="14096" width="4.85546875" style="180" customWidth="1"/>
    <col min="14097" max="14097" width="2.28515625" style="180" customWidth="1"/>
    <col min="14098" max="14098" width="8.140625" style="180" customWidth="1"/>
    <col min="14099" max="14099" width="14" style="180" customWidth="1"/>
    <col min="14100" max="14100" width="1.5703125" style="180" customWidth="1"/>
    <col min="14101" max="14101" width="2.85546875" style="180" customWidth="1"/>
    <col min="14102" max="14102" width="7.42578125" style="180" customWidth="1"/>
    <col min="14103" max="14103" width="3" style="180" customWidth="1"/>
    <col min="14104" max="14104" width="14.7109375" style="180" customWidth="1"/>
    <col min="14105" max="14337" width="6.85546875" style="180"/>
    <col min="14338" max="14338" width="2.5703125" style="180" customWidth="1"/>
    <col min="14339" max="14339" width="2" style="180" customWidth="1"/>
    <col min="14340" max="14340" width="3.140625" style="180" customWidth="1"/>
    <col min="14341" max="14341" width="3.7109375" style="180" customWidth="1"/>
    <col min="14342" max="14342" width="2.85546875" style="180" customWidth="1"/>
    <col min="14343" max="14343" width="4.28515625" style="180" customWidth="1"/>
    <col min="14344" max="14344" width="2" style="180" customWidth="1"/>
    <col min="14345" max="14345" width="1.140625" style="180" customWidth="1"/>
    <col min="14346" max="14346" width="7.42578125" style="180" customWidth="1"/>
    <col min="14347" max="14347" width="2.28515625" style="180" customWidth="1"/>
    <col min="14348" max="14348" width="10.28515625" style="180" customWidth="1"/>
    <col min="14349" max="14349" width="4.7109375" style="180" customWidth="1"/>
    <col min="14350" max="14350" width="1.85546875" style="180" customWidth="1"/>
    <col min="14351" max="14351" width="1.7109375" style="180" customWidth="1"/>
    <col min="14352" max="14352" width="4.85546875" style="180" customWidth="1"/>
    <col min="14353" max="14353" width="2.28515625" style="180" customWidth="1"/>
    <col min="14354" max="14354" width="8.140625" style="180" customWidth="1"/>
    <col min="14355" max="14355" width="14" style="180" customWidth="1"/>
    <col min="14356" max="14356" width="1.5703125" style="180" customWidth="1"/>
    <col min="14357" max="14357" width="2.85546875" style="180" customWidth="1"/>
    <col min="14358" max="14358" width="7.42578125" style="180" customWidth="1"/>
    <col min="14359" max="14359" width="3" style="180" customWidth="1"/>
    <col min="14360" max="14360" width="14.7109375" style="180" customWidth="1"/>
    <col min="14361" max="14593" width="6.85546875" style="180"/>
    <col min="14594" max="14594" width="2.5703125" style="180" customWidth="1"/>
    <col min="14595" max="14595" width="2" style="180" customWidth="1"/>
    <col min="14596" max="14596" width="3.140625" style="180" customWidth="1"/>
    <col min="14597" max="14597" width="3.7109375" style="180" customWidth="1"/>
    <col min="14598" max="14598" width="2.85546875" style="180" customWidth="1"/>
    <col min="14599" max="14599" width="4.28515625" style="180" customWidth="1"/>
    <col min="14600" max="14600" width="2" style="180" customWidth="1"/>
    <col min="14601" max="14601" width="1.140625" style="180" customWidth="1"/>
    <col min="14602" max="14602" width="7.42578125" style="180" customWidth="1"/>
    <col min="14603" max="14603" width="2.28515625" style="180" customWidth="1"/>
    <col min="14604" max="14604" width="10.28515625" style="180" customWidth="1"/>
    <col min="14605" max="14605" width="4.7109375" style="180" customWidth="1"/>
    <col min="14606" max="14606" width="1.85546875" style="180" customWidth="1"/>
    <col min="14607" max="14607" width="1.7109375" style="180" customWidth="1"/>
    <col min="14608" max="14608" width="4.85546875" style="180" customWidth="1"/>
    <col min="14609" max="14609" width="2.28515625" style="180" customWidth="1"/>
    <col min="14610" max="14610" width="8.140625" style="180" customWidth="1"/>
    <col min="14611" max="14611" width="14" style="180" customWidth="1"/>
    <col min="14612" max="14612" width="1.5703125" style="180" customWidth="1"/>
    <col min="14613" max="14613" width="2.85546875" style="180" customWidth="1"/>
    <col min="14614" max="14614" width="7.42578125" style="180" customWidth="1"/>
    <col min="14615" max="14615" width="3" style="180" customWidth="1"/>
    <col min="14616" max="14616" width="14.7109375" style="180" customWidth="1"/>
    <col min="14617" max="14849" width="6.85546875" style="180"/>
    <col min="14850" max="14850" width="2.5703125" style="180" customWidth="1"/>
    <col min="14851" max="14851" width="2" style="180" customWidth="1"/>
    <col min="14852" max="14852" width="3.140625" style="180" customWidth="1"/>
    <col min="14853" max="14853" width="3.7109375" style="180" customWidth="1"/>
    <col min="14854" max="14854" width="2.85546875" style="180" customWidth="1"/>
    <col min="14855" max="14855" width="4.28515625" style="180" customWidth="1"/>
    <col min="14856" max="14856" width="2" style="180" customWidth="1"/>
    <col min="14857" max="14857" width="1.140625" style="180" customWidth="1"/>
    <col min="14858" max="14858" width="7.42578125" style="180" customWidth="1"/>
    <col min="14859" max="14859" width="2.28515625" style="180" customWidth="1"/>
    <col min="14860" max="14860" width="10.28515625" style="180" customWidth="1"/>
    <col min="14861" max="14861" width="4.7109375" style="180" customWidth="1"/>
    <col min="14862" max="14862" width="1.85546875" style="180" customWidth="1"/>
    <col min="14863" max="14863" width="1.7109375" style="180" customWidth="1"/>
    <col min="14864" max="14864" width="4.85546875" style="180" customWidth="1"/>
    <col min="14865" max="14865" width="2.28515625" style="180" customWidth="1"/>
    <col min="14866" max="14866" width="8.140625" style="180" customWidth="1"/>
    <col min="14867" max="14867" width="14" style="180" customWidth="1"/>
    <col min="14868" max="14868" width="1.5703125" style="180" customWidth="1"/>
    <col min="14869" max="14869" width="2.85546875" style="180" customWidth="1"/>
    <col min="14870" max="14870" width="7.42578125" style="180" customWidth="1"/>
    <col min="14871" max="14871" width="3" style="180" customWidth="1"/>
    <col min="14872" max="14872" width="14.7109375" style="180" customWidth="1"/>
    <col min="14873" max="15105" width="6.85546875" style="180"/>
    <col min="15106" max="15106" width="2.5703125" style="180" customWidth="1"/>
    <col min="15107" max="15107" width="2" style="180" customWidth="1"/>
    <col min="15108" max="15108" width="3.140625" style="180" customWidth="1"/>
    <col min="15109" max="15109" width="3.7109375" style="180" customWidth="1"/>
    <col min="15110" max="15110" width="2.85546875" style="180" customWidth="1"/>
    <col min="15111" max="15111" width="4.28515625" style="180" customWidth="1"/>
    <col min="15112" max="15112" width="2" style="180" customWidth="1"/>
    <col min="15113" max="15113" width="1.140625" style="180" customWidth="1"/>
    <col min="15114" max="15114" width="7.42578125" style="180" customWidth="1"/>
    <col min="15115" max="15115" width="2.28515625" style="180" customWidth="1"/>
    <col min="15116" max="15116" width="10.28515625" style="180" customWidth="1"/>
    <col min="15117" max="15117" width="4.7109375" style="180" customWidth="1"/>
    <col min="15118" max="15118" width="1.85546875" style="180" customWidth="1"/>
    <col min="15119" max="15119" width="1.7109375" style="180" customWidth="1"/>
    <col min="15120" max="15120" width="4.85546875" style="180" customWidth="1"/>
    <col min="15121" max="15121" width="2.28515625" style="180" customWidth="1"/>
    <col min="15122" max="15122" width="8.140625" style="180" customWidth="1"/>
    <col min="15123" max="15123" width="14" style="180" customWidth="1"/>
    <col min="15124" max="15124" width="1.5703125" style="180" customWidth="1"/>
    <col min="15125" max="15125" width="2.85546875" style="180" customWidth="1"/>
    <col min="15126" max="15126" width="7.42578125" style="180" customWidth="1"/>
    <col min="15127" max="15127" width="3" style="180" customWidth="1"/>
    <col min="15128" max="15128" width="14.7109375" style="180" customWidth="1"/>
    <col min="15129" max="15361" width="6.85546875" style="180"/>
    <col min="15362" max="15362" width="2.5703125" style="180" customWidth="1"/>
    <col min="15363" max="15363" width="2" style="180" customWidth="1"/>
    <col min="15364" max="15364" width="3.140625" style="180" customWidth="1"/>
    <col min="15365" max="15365" width="3.7109375" style="180" customWidth="1"/>
    <col min="15366" max="15366" width="2.85546875" style="180" customWidth="1"/>
    <col min="15367" max="15367" width="4.28515625" style="180" customWidth="1"/>
    <col min="15368" max="15368" width="2" style="180" customWidth="1"/>
    <col min="15369" max="15369" width="1.140625" style="180" customWidth="1"/>
    <col min="15370" max="15370" width="7.42578125" style="180" customWidth="1"/>
    <col min="15371" max="15371" width="2.28515625" style="180" customWidth="1"/>
    <col min="15372" max="15372" width="10.28515625" style="180" customWidth="1"/>
    <col min="15373" max="15373" width="4.7109375" style="180" customWidth="1"/>
    <col min="15374" max="15374" width="1.85546875" style="180" customWidth="1"/>
    <col min="15375" max="15375" width="1.7109375" style="180" customWidth="1"/>
    <col min="15376" max="15376" width="4.85546875" style="180" customWidth="1"/>
    <col min="15377" max="15377" width="2.28515625" style="180" customWidth="1"/>
    <col min="15378" max="15378" width="8.140625" style="180" customWidth="1"/>
    <col min="15379" max="15379" width="14" style="180" customWidth="1"/>
    <col min="15380" max="15380" width="1.5703125" style="180" customWidth="1"/>
    <col min="15381" max="15381" width="2.85546875" style="180" customWidth="1"/>
    <col min="15382" max="15382" width="7.42578125" style="180" customWidth="1"/>
    <col min="15383" max="15383" width="3" style="180" customWidth="1"/>
    <col min="15384" max="15384" width="14.7109375" style="180" customWidth="1"/>
    <col min="15385" max="15617" width="6.85546875" style="180"/>
    <col min="15618" max="15618" width="2.5703125" style="180" customWidth="1"/>
    <col min="15619" max="15619" width="2" style="180" customWidth="1"/>
    <col min="15620" max="15620" width="3.140625" style="180" customWidth="1"/>
    <col min="15621" max="15621" width="3.7109375" style="180" customWidth="1"/>
    <col min="15622" max="15622" width="2.85546875" style="180" customWidth="1"/>
    <col min="15623" max="15623" width="4.28515625" style="180" customWidth="1"/>
    <col min="15624" max="15624" width="2" style="180" customWidth="1"/>
    <col min="15625" max="15625" width="1.140625" style="180" customWidth="1"/>
    <col min="15626" max="15626" width="7.42578125" style="180" customWidth="1"/>
    <col min="15627" max="15627" width="2.28515625" style="180" customWidth="1"/>
    <col min="15628" max="15628" width="10.28515625" style="180" customWidth="1"/>
    <col min="15629" max="15629" width="4.7109375" style="180" customWidth="1"/>
    <col min="15630" max="15630" width="1.85546875" style="180" customWidth="1"/>
    <col min="15631" max="15631" width="1.7109375" style="180" customWidth="1"/>
    <col min="15632" max="15632" width="4.85546875" style="180" customWidth="1"/>
    <col min="15633" max="15633" width="2.28515625" style="180" customWidth="1"/>
    <col min="15634" max="15634" width="8.140625" style="180" customWidth="1"/>
    <col min="15635" max="15635" width="14" style="180" customWidth="1"/>
    <col min="15636" max="15636" width="1.5703125" style="180" customWidth="1"/>
    <col min="15637" max="15637" width="2.85546875" style="180" customWidth="1"/>
    <col min="15638" max="15638" width="7.42578125" style="180" customWidth="1"/>
    <col min="15639" max="15639" width="3" style="180" customWidth="1"/>
    <col min="15640" max="15640" width="14.7109375" style="180" customWidth="1"/>
    <col min="15641" max="15873" width="6.85546875" style="180"/>
    <col min="15874" max="15874" width="2.5703125" style="180" customWidth="1"/>
    <col min="15875" max="15875" width="2" style="180" customWidth="1"/>
    <col min="15876" max="15876" width="3.140625" style="180" customWidth="1"/>
    <col min="15877" max="15877" width="3.7109375" style="180" customWidth="1"/>
    <col min="15878" max="15878" width="2.85546875" style="180" customWidth="1"/>
    <col min="15879" max="15879" width="4.28515625" style="180" customWidth="1"/>
    <col min="15880" max="15880" width="2" style="180" customWidth="1"/>
    <col min="15881" max="15881" width="1.140625" style="180" customWidth="1"/>
    <col min="15882" max="15882" width="7.42578125" style="180" customWidth="1"/>
    <col min="15883" max="15883" width="2.28515625" style="180" customWidth="1"/>
    <col min="15884" max="15884" width="10.28515625" style="180" customWidth="1"/>
    <col min="15885" max="15885" width="4.7109375" style="180" customWidth="1"/>
    <col min="15886" max="15886" width="1.85546875" style="180" customWidth="1"/>
    <col min="15887" max="15887" width="1.7109375" style="180" customWidth="1"/>
    <col min="15888" max="15888" width="4.85546875" style="180" customWidth="1"/>
    <col min="15889" max="15889" width="2.28515625" style="180" customWidth="1"/>
    <col min="15890" max="15890" width="8.140625" style="180" customWidth="1"/>
    <col min="15891" max="15891" width="14" style="180" customWidth="1"/>
    <col min="15892" max="15892" width="1.5703125" style="180" customWidth="1"/>
    <col min="15893" max="15893" width="2.85546875" style="180" customWidth="1"/>
    <col min="15894" max="15894" width="7.42578125" style="180" customWidth="1"/>
    <col min="15895" max="15895" width="3" style="180" customWidth="1"/>
    <col min="15896" max="15896" width="14.7109375" style="180" customWidth="1"/>
    <col min="15897" max="16129" width="6.85546875" style="180"/>
    <col min="16130" max="16130" width="2.5703125" style="180" customWidth="1"/>
    <col min="16131" max="16131" width="2" style="180" customWidth="1"/>
    <col min="16132" max="16132" width="3.140625" style="180" customWidth="1"/>
    <col min="16133" max="16133" width="3.7109375" style="180" customWidth="1"/>
    <col min="16134" max="16134" width="2.85546875" style="180" customWidth="1"/>
    <col min="16135" max="16135" width="4.28515625" style="180" customWidth="1"/>
    <col min="16136" max="16136" width="2" style="180" customWidth="1"/>
    <col min="16137" max="16137" width="1.140625" style="180" customWidth="1"/>
    <col min="16138" max="16138" width="7.42578125" style="180" customWidth="1"/>
    <col min="16139" max="16139" width="2.28515625" style="180" customWidth="1"/>
    <col min="16140" max="16140" width="10.28515625" style="180" customWidth="1"/>
    <col min="16141" max="16141" width="4.7109375" style="180" customWidth="1"/>
    <col min="16142" max="16142" width="1.85546875" style="180" customWidth="1"/>
    <col min="16143" max="16143" width="1.7109375" style="180" customWidth="1"/>
    <col min="16144" max="16144" width="4.85546875" style="180" customWidth="1"/>
    <col min="16145" max="16145" width="2.28515625" style="180" customWidth="1"/>
    <col min="16146" max="16146" width="8.140625" style="180" customWidth="1"/>
    <col min="16147" max="16147" width="14" style="180" customWidth="1"/>
    <col min="16148" max="16148" width="1.5703125" style="180" customWidth="1"/>
    <col min="16149" max="16149" width="2.85546875" style="180" customWidth="1"/>
    <col min="16150" max="16150" width="7.42578125" style="180" customWidth="1"/>
    <col min="16151" max="16151" width="3" style="180" customWidth="1"/>
    <col min="16152" max="16152" width="14.7109375" style="180" customWidth="1"/>
    <col min="16153" max="16384" width="6.85546875" style="180"/>
  </cols>
  <sheetData>
    <row r="1" spans="1:24" ht="12.75" customHeight="1" x14ac:dyDescent="0.25">
      <c r="A1" t="s">
        <v>1105</v>
      </c>
      <c r="B1"/>
      <c r="C1"/>
      <c r="J1" s="180" t="s">
        <v>1106</v>
      </c>
    </row>
    <row r="2" spans="1:24" ht="15.75" customHeight="1" x14ac:dyDescent="0.25">
      <c r="Q2" s="202" t="s">
        <v>1070</v>
      </c>
      <c r="R2" s="202"/>
      <c r="S2" s="202"/>
      <c r="T2" s="202"/>
      <c r="U2" s="202"/>
      <c r="V2" s="202"/>
      <c r="W2" s="202"/>
      <c r="X2" s="202"/>
    </row>
    <row r="3" spans="1:24" ht="6" customHeight="1" x14ac:dyDescent="0.25"/>
    <row r="4" spans="1:24" ht="24" customHeight="1" x14ac:dyDescent="0.25">
      <c r="B4" s="203" t="s">
        <v>1071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</row>
    <row r="5" spans="1:24" ht="0.75" customHeight="1" x14ac:dyDescent="0.25"/>
    <row r="6" spans="1:24" ht="17.25" customHeight="1" x14ac:dyDescent="0.25">
      <c r="B6" s="204" t="s">
        <v>649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</row>
    <row r="7" spans="1:24" ht="12" customHeight="1" x14ac:dyDescent="0.25">
      <c r="A7" s="180" t="s">
        <v>1107</v>
      </c>
      <c r="P7" s="201" t="s">
        <v>650</v>
      </c>
      <c r="Q7" s="201"/>
      <c r="R7" s="201"/>
      <c r="S7" s="182" t="s">
        <v>651</v>
      </c>
      <c r="U7" s="201" t="s">
        <v>652</v>
      </c>
      <c r="V7" s="201"/>
      <c r="W7" s="201"/>
      <c r="X7" s="182" t="s">
        <v>651</v>
      </c>
    </row>
    <row r="8" spans="1:24" ht="0.75" customHeight="1" x14ac:dyDescent="0.25"/>
    <row r="9" spans="1:24" ht="12" customHeight="1" x14ac:dyDescent="0.25">
      <c r="A9" s="180" t="str">
        <f>IF(TRIM($J7)="Total Revenue","Revenues",IF(TRIM($C7)="Non-Taxable Receipts","|-|Revenues",IF(TRIM($C7)="Total Operating Expense","Operating Expenses",IF(TRIM($C7)="Total Management Service Fee","|-|Operating Expenses",IF(TRIM($C7)="Rent/Lease: Land &amp; Buildings","Rent","")))))</f>
        <v/>
      </c>
      <c r="P9" s="201" t="s">
        <v>653</v>
      </c>
      <c r="Q9" s="201"/>
      <c r="R9" s="201"/>
      <c r="S9" s="182" t="s">
        <v>27</v>
      </c>
      <c r="U9" s="201" t="s">
        <v>653</v>
      </c>
      <c r="V9" s="201"/>
      <c r="W9" s="201"/>
      <c r="X9" s="182" t="s">
        <v>27</v>
      </c>
    </row>
    <row r="10" spans="1:24" ht="6" customHeight="1" x14ac:dyDescent="0.25"/>
    <row r="11" spans="1:24" ht="0.75" customHeight="1" x14ac:dyDescent="0.25"/>
    <row r="12" spans="1:24" ht="15" customHeight="1" x14ac:dyDescent="0.25">
      <c r="B12" s="193" t="s">
        <v>94</v>
      </c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</row>
    <row r="13" spans="1:24" ht="12" customHeight="1" x14ac:dyDescent="0.25">
      <c r="C13" s="195"/>
      <c r="D13" s="195"/>
      <c r="E13" s="195"/>
      <c r="F13" s="195"/>
      <c r="G13" s="195"/>
    </row>
    <row r="14" spans="1:24" ht="0.75" customHeight="1" x14ac:dyDescent="0.25"/>
    <row r="15" spans="1:24" ht="14.25" customHeight="1" x14ac:dyDescent="0.25">
      <c r="C15" s="199" t="s">
        <v>115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</row>
    <row r="16" spans="1:24" ht="12" customHeight="1" x14ac:dyDescent="0.25">
      <c r="C16" s="195"/>
      <c r="D16" s="195"/>
      <c r="E16" s="195"/>
      <c r="F16" s="195"/>
      <c r="G16" s="195"/>
    </row>
    <row r="17" spans="1:24" ht="0.75" customHeight="1" x14ac:dyDescent="0.25"/>
    <row r="18" spans="1:24" ht="12" customHeight="1" x14ac:dyDescent="0.25">
      <c r="A18" s="180" t="s">
        <v>16</v>
      </c>
      <c r="D18" s="198" t="s">
        <v>654</v>
      </c>
      <c r="E18" s="198"/>
      <c r="F18" s="198"/>
      <c r="G18" s="198"/>
      <c r="H18" s="198"/>
      <c r="J18" s="198" t="s">
        <v>116</v>
      </c>
      <c r="K18" s="198"/>
      <c r="L18" s="198"/>
      <c r="M18" s="198"/>
      <c r="N18" s="198"/>
      <c r="O18" s="198"/>
      <c r="P18" s="194">
        <v>78794</v>
      </c>
      <c r="Q18" s="194"/>
      <c r="R18" s="194"/>
      <c r="S18" s="183">
        <v>6.8230000000000004</v>
      </c>
      <c r="U18" s="194">
        <v>440048</v>
      </c>
      <c r="V18" s="194"/>
      <c r="W18" s="194"/>
      <c r="X18" s="183">
        <v>6.1060000000000008</v>
      </c>
    </row>
    <row r="19" spans="1:24" ht="0.75" customHeight="1" x14ac:dyDescent="0.25">
      <c r="A19" s="180" t="s">
        <v>16</v>
      </c>
    </row>
    <row r="20" spans="1:24" ht="12" customHeight="1" x14ac:dyDescent="0.25">
      <c r="A20" s="180" t="s">
        <v>16</v>
      </c>
      <c r="D20" s="198" t="s">
        <v>655</v>
      </c>
      <c r="E20" s="198"/>
      <c r="F20" s="198"/>
      <c r="G20" s="198"/>
      <c r="H20" s="198"/>
      <c r="J20" s="198" t="s">
        <v>533</v>
      </c>
      <c r="K20" s="198"/>
      <c r="L20" s="198"/>
      <c r="M20" s="198"/>
      <c r="N20" s="198"/>
      <c r="O20" s="198"/>
      <c r="P20" s="194">
        <v>0</v>
      </c>
      <c r="Q20" s="194"/>
      <c r="R20" s="194"/>
      <c r="S20" s="183">
        <v>0</v>
      </c>
      <c r="U20" s="194">
        <v>0</v>
      </c>
      <c r="V20" s="194"/>
      <c r="W20" s="194"/>
      <c r="X20" s="183">
        <v>0</v>
      </c>
    </row>
    <row r="21" spans="1:24" ht="0.75" customHeight="1" x14ac:dyDescent="0.25">
      <c r="A21" s="180" t="s">
        <v>16</v>
      </c>
    </row>
    <row r="22" spans="1:24" ht="12" customHeight="1" x14ac:dyDescent="0.25">
      <c r="A22" s="180" t="s">
        <v>16</v>
      </c>
      <c r="D22" s="198" t="s">
        <v>656</v>
      </c>
      <c r="E22" s="198"/>
      <c r="F22" s="198"/>
      <c r="G22" s="198"/>
      <c r="H22" s="198"/>
      <c r="J22" s="198" t="s">
        <v>118</v>
      </c>
      <c r="K22" s="198"/>
      <c r="L22" s="198"/>
      <c r="M22" s="198"/>
      <c r="N22" s="198"/>
      <c r="O22" s="198"/>
      <c r="P22" s="194">
        <v>168149.52</v>
      </c>
      <c r="Q22" s="194"/>
      <c r="R22" s="194"/>
      <c r="S22" s="183">
        <v>14.561</v>
      </c>
      <c r="U22" s="194">
        <v>1211075.53</v>
      </c>
      <c r="V22" s="194"/>
      <c r="W22" s="194"/>
      <c r="X22" s="183">
        <v>16.803999999999998</v>
      </c>
    </row>
    <row r="23" spans="1:24" ht="0.75" customHeight="1" x14ac:dyDescent="0.25">
      <c r="A23" s="180" t="s">
        <v>16</v>
      </c>
    </row>
    <row r="24" spans="1:24" ht="12" customHeight="1" x14ac:dyDescent="0.25">
      <c r="A24" s="180" t="s">
        <v>16</v>
      </c>
      <c r="D24" s="198" t="s">
        <v>657</v>
      </c>
      <c r="E24" s="198"/>
      <c r="F24" s="198"/>
      <c r="G24" s="198"/>
      <c r="H24" s="198"/>
      <c r="J24" s="198" t="s">
        <v>119</v>
      </c>
      <c r="K24" s="198"/>
      <c r="L24" s="198"/>
      <c r="M24" s="198"/>
      <c r="N24" s="198"/>
      <c r="O24" s="198"/>
      <c r="P24" s="194">
        <v>73670.649999999994</v>
      </c>
      <c r="Q24" s="194"/>
      <c r="R24" s="194"/>
      <c r="S24" s="183">
        <v>6.38</v>
      </c>
      <c r="U24" s="194">
        <v>616106.88</v>
      </c>
      <c r="V24" s="194"/>
      <c r="W24" s="194"/>
      <c r="X24" s="183">
        <v>8.5489999999999995</v>
      </c>
    </row>
    <row r="25" spans="1:24" ht="0.75" customHeight="1" x14ac:dyDescent="0.25">
      <c r="A25" s="180" t="s">
        <v>16</v>
      </c>
    </row>
    <row r="26" spans="1:24" ht="12" customHeight="1" x14ac:dyDescent="0.25">
      <c r="A26" s="180" t="s">
        <v>16</v>
      </c>
      <c r="D26" s="198" t="s">
        <v>658</v>
      </c>
      <c r="E26" s="198"/>
      <c r="F26" s="198"/>
      <c r="G26" s="198"/>
      <c r="H26" s="198"/>
      <c r="J26" s="198" t="s">
        <v>120</v>
      </c>
      <c r="K26" s="198"/>
      <c r="L26" s="198"/>
      <c r="M26" s="198"/>
      <c r="N26" s="198"/>
      <c r="O26" s="198"/>
      <c r="P26" s="194">
        <v>883552</v>
      </c>
      <c r="Q26" s="194"/>
      <c r="R26" s="194"/>
      <c r="S26" s="183">
        <v>76.512</v>
      </c>
      <c r="U26" s="194">
        <v>5036310</v>
      </c>
      <c r="V26" s="194"/>
      <c r="W26" s="194"/>
      <c r="X26" s="183">
        <v>69.881</v>
      </c>
    </row>
    <row r="27" spans="1:24" ht="0.75" customHeight="1" x14ac:dyDescent="0.25">
      <c r="A27" s="180" t="s">
        <v>16</v>
      </c>
    </row>
    <row r="28" spans="1:24" ht="12" customHeight="1" x14ac:dyDescent="0.25">
      <c r="A28" s="180" t="s">
        <v>16</v>
      </c>
      <c r="D28" s="198" t="s">
        <v>659</v>
      </c>
      <c r="E28" s="198"/>
      <c r="F28" s="198"/>
      <c r="G28" s="198"/>
      <c r="H28" s="198"/>
      <c r="J28" s="198" t="s">
        <v>121</v>
      </c>
      <c r="K28" s="198"/>
      <c r="L28" s="198"/>
      <c r="M28" s="198"/>
      <c r="N28" s="198"/>
      <c r="O28" s="198"/>
      <c r="P28" s="194">
        <v>170163.28</v>
      </c>
      <c r="Q28" s="194"/>
      <c r="R28" s="194"/>
      <c r="S28" s="183">
        <v>14.736000000000002</v>
      </c>
      <c r="U28" s="194">
        <v>954892.18</v>
      </c>
      <c r="V28" s="194"/>
      <c r="W28" s="194"/>
      <c r="X28" s="183">
        <v>13.249000000000001</v>
      </c>
    </row>
    <row r="29" spans="1:24" ht="0.75" customHeight="1" x14ac:dyDescent="0.25">
      <c r="A29" s="180" t="s">
        <v>16</v>
      </c>
    </row>
    <row r="30" spans="1:24" ht="12" customHeight="1" x14ac:dyDescent="0.25">
      <c r="A30" s="180" t="s">
        <v>16</v>
      </c>
      <c r="D30" s="198" t="s">
        <v>660</v>
      </c>
      <c r="E30" s="198"/>
      <c r="F30" s="198"/>
      <c r="G30" s="198"/>
      <c r="H30" s="198"/>
      <c r="J30" s="198" t="s">
        <v>592</v>
      </c>
      <c r="K30" s="198"/>
      <c r="L30" s="198"/>
      <c r="M30" s="198"/>
      <c r="N30" s="198"/>
      <c r="O30" s="198"/>
      <c r="P30" s="194">
        <v>-422160.11</v>
      </c>
      <c r="Q30" s="194"/>
      <c r="R30" s="194"/>
      <c r="S30" s="183">
        <v>-36.558</v>
      </c>
      <c r="U30" s="194">
        <v>-2438162.88</v>
      </c>
      <c r="V30" s="194"/>
      <c r="W30" s="194"/>
      <c r="X30" s="183">
        <v>-33.83</v>
      </c>
    </row>
    <row r="31" spans="1:24" ht="0.75" customHeight="1" x14ac:dyDescent="0.25">
      <c r="A31" s="180" t="s">
        <v>16</v>
      </c>
    </row>
    <row r="32" spans="1:24" ht="12" customHeight="1" x14ac:dyDescent="0.25">
      <c r="A32" s="180" t="s">
        <v>16</v>
      </c>
      <c r="D32" s="198" t="s">
        <v>661</v>
      </c>
      <c r="E32" s="198"/>
      <c r="F32" s="198"/>
      <c r="G32" s="198"/>
      <c r="H32" s="198"/>
      <c r="J32" s="198" t="s">
        <v>123</v>
      </c>
      <c r="K32" s="198"/>
      <c r="L32" s="198"/>
      <c r="M32" s="198"/>
      <c r="N32" s="198"/>
      <c r="O32" s="198"/>
      <c r="P32" s="194">
        <v>52812.18</v>
      </c>
      <c r="Q32" s="194"/>
      <c r="R32" s="194"/>
      <c r="S32" s="183">
        <v>4.5730000000000004</v>
      </c>
      <c r="U32" s="194">
        <v>434968.48</v>
      </c>
      <c r="V32" s="194"/>
      <c r="W32" s="194"/>
      <c r="X32" s="183">
        <v>6.0350000000000001</v>
      </c>
    </row>
    <row r="33" spans="1:24" ht="0.75" customHeight="1" x14ac:dyDescent="0.25">
      <c r="A33" s="180" t="s">
        <v>16</v>
      </c>
    </row>
    <row r="34" spans="1:24" ht="12" customHeight="1" x14ac:dyDescent="0.25">
      <c r="A34" s="180" t="s">
        <v>16</v>
      </c>
      <c r="D34" s="198" t="s">
        <v>662</v>
      </c>
      <c r="E34" s="198"/>
      <c r="F34" s="198"/>
      <c r="G34" s="198"/>
      <c r="H34" s="198"/>
      <c r="J34" s="198" t="s">
        <v>593</v>
      </c>
      <c r="K34" s="198"/>
      <c r="L34" s="198"/>
      <c r="M34" s="198"/>
      <c r="N34" s="198"/>
      <c r="O34" s="198"/>
      <c r="P34" s="194">
        <v>3892</v>
      </c>
      <c r="Q34" s="194"/>
      <c r="R34" s="194"/>
      <c r="S34" s="183">
        <v>0.33700000000000002</v>
      </c>
      <c r="U34" s="194">
        <v>40423.449999999997</v>
      </c>
      <c r="V34" s="194"/>
      <c r="W34" s="194"/>
      <c r="X34" s="183">
        <v>0.56100000000000005</v>
      </c>
    </row>
    <row r="35" spans="1:24" ht="0.75" customHeight="1" x14ac:dyDescent="0.25">
      <c r="A35" s="180" t="s">
        <v>16</v>
      </c>
    </row>
    <row r="36" spans="1:24" ht="12" customHeight="1" x14ac:dyDescent="0.25">
      <c r="A36" s="180" t="s">
        <v>16</v>
      </c>
      <c r="D36" s="198" t="s">
        <v>663</v>
      </c>
      <c r="E36" s="198"/>
      <c r="F36" s="198"/>
      <c r="G36" s="198"/>
      <c r="H36" s="198"/>
      <c r="J36" s="198" t="s">
        <v>125</v>
      </c>
      <c r="K36" s="198"/>
      <c r="L36" s="198"/>
      <c r="M36" s="198"/>
      <c r="N36" s="198"/>
      <c r="O36" s="198"/>
      <c r="P36" s="194">
        <v>0</v>
      </c>
      <c r="Q36" s="194"/>
      <c r="R36" s="194"/>
      <c r="S36" s="183">
        <v>0</v>
      </c>
      <c r="U36" s="194">
        <v>0</v>
      </c>
      <c r="V36" s="194"/>
      <c r="W36" s="194"/>
      <c r="X36" s="183">
        <v>0</v>
      </c>
    </row>
    <row r="37" spans="1:24" ht="0.75" customHeight="1" x14ac:dyDescent="0.25">
      <c r="A37" s="180" t="s">
        <v>16</v>
      </c>
    </row>
    <row r="38" spans="1:24" ht="12" customHeight="1" x14ac:dyDescent="0.25">
      <c r="A38" s="180" t="s">
        <v>16</v>
      </c>
      <c r="D38" s="198" t="s">
        <v>664</v>
      </c>
      <c r="E38" s="198"/>
      <c r="F38" s="198"/>
      <c r="G38" s="198"/>
      <c r="H38" s="198"/>
      <c r="J38" s="198" t="s">
        <v>594</v>
      </c>
      <c r="K38" s="198"/>
      <c r="L38" s="198"/>
      <c r="M38" s="198"/>
      <c r="N38" s="198"/>
      <c r="O38" s="198"/>
      <c r="P38" s="194">
        <v>0</v>
      </c>
      <c r="Q38" s="194"/>
      <c r="R38" s="194"/>
      <c r="S38" s="183">
        <v>0</v>
      </c>
      <c r="U38" s="194">
        <v>0</v>
      </c>
      <c r="V38" s="194"/>
      <c r="W38" s="194"/>
      <c r="X38" s="183">
        <v>0</v>
      </c>
    </row>
    <row r="39" spans="1:24" ht="0.75" customHeight="1" x14ac:dyDescent="0.25">
      <c r="A39" s="180" t="s">
        <v>16</v>
      </c>
    </row>
    <row r="40" spans="1:24" ht="12" customHeight="1" x14ac:dyDescent="0.25">
      <c r="A40" s="180" t="s">
        <v>16</v>
      </c>
      <c r="D40" s="198" t="s">
        <v>665</v>
      </c>
      <c r="E40" s="198"/>
      <c r="F40" s="198"/>
      <c r="G40" s="198"/>
      <c r="H40" s="198"/>
      <c r="J40" s="198" t="s">
        <v>127</v>
      </c>
      <c r="K40" s="198"/>
      <c r="L40" s="198"/>
      <c r="M40" s="198"/>
      <c r="N40" s="198"/>
      <c r="O40" s="198"/>
      <c r="P40" s="194">
        <v>35364</v>
      </c>
      <c r="Q40" s="194"/>
      <c r="R40" s="194"/>
      <c r="S40" s="183">
        <v>3.0619999999999998</v>
      </c>
      <c r="U40" s="194">
        <v>338314</v>
      </c>
      <c r="V40" s="194"/>
      <c r="W40" s="194"/>
      <c r="X40" s="183">
        <v>4.694</v>
      </c>
    </row>
    <row r="41" spans="1:24" ht="0.75" customHeight="1" x14ac:dyDescent="0.25">
      <c r="A41" s="180" t="s">
        <v>16</v>
      </c>
    </row>
    <row r="42" spans="1:24" ht="12" customHeight="1" x14ac:dyDescent="0.25">
      <c r="A42" s="180" t="s">
        <v>16</v>
      </c>
      <c r="D42" s="198" t="s">
        <v>666</v>
      </c>
      <c r="E42" s="198"/>
      <c r="F42" s="198"/>
      <c r="G42" s="198"/>
      <c r="H42" s="198"/>
      <c r="J42" s="198" t="s">
        <v>128</v>
      </c>
      <c r="K42" s="198"/>
      <c r="L42" s="198"/>
      <c r="M42" s="198"/>
      <c r="N42" s="198"/>
      <c r="O42" s="198"/>
      <c r="P42" s="194">
        <v>-10676.4</v>
      </c>
      <c r="Q42" s="194"/>
      <c r="R42" s="194"/>
      <c r="S42" s="183">
        <v>-0.92500000000000004</v>
      </c>
      <c r="U42" s="194">
        <v>-108376.51000000001</v>
      </c>
      <c r="V42" s="194"/>
      <c r="W42" s="194"/>
      <c r="X42" s="183">
        <v>-1.504</v>
      </c>
    </row>
    <row r="43" spans="1:24" ht="0.75" customHeight="1" x14ac:dyDescent="0.25">
      <c r="A43" s="180" t="s">
        <v>16</v>
      </c>
    </row>
    <row r="44" spans="1:24" ht="12" customHeight="1" x14ac:dyDescent="0.25">
      <c r="A44" s="180" t="s">
        <v>16</v>
      </c>
      <c r="D44" s="198" t="s">
        <v>667</v>
      </c>
      <c r="E44" s="198"/>
      <c r="F44" s="198"/>
      <c r="G44" s="198"/>
      <c r="H44" s="198"/>
      <c r="J44" s="198" t="s">
        <v>129</v>
      </c>
      <c r="K44" s="198"/>
      <c r="L44" s="198"/>
      <c r="M44" s="198"/>
      <c r="N44" s="198"/>
      <c r="O44" s="198"/>
      <c r="P44" s="194">
        <v>64076</v>
      </c>
      <c r="Q44" s="194"/>
      <c r="R44" s="194"/>
      <c r="S44" s="183">
        <v>5.5490000000000013</v>
      </c>
      <c r="U44" s="194">
        <v>401297</v>
      </c>
      <c r="V44" s="194"/>
      <c r="W44" s="194"/>
      <c r="X44" s="183">
        <v>5.5679999999999996</v>
      </c>
    </row>
    <row r="45" spans="1:24" ht="0.75" customHeight="1" x14ac:dyDescent="0.25">
      <c r="A45" s="180" t="s">
        <v>16</v>
      </c>
    </row>
    <row r="46" spans="1:24" ht="12" customHeight="1" x14ac:dyDescent="0.25">
      <c r="A46" s="180" t="s">
        <v>16</v>
      </c>
      <c r="D46" s="198" t="s">
        <v>668</v>
      </c>
      <c r="E46" s="198"/>
      <c r="F46" s="198"/>
      <c r="G46" s="198"/>
      <c r="H46" s="198"/>
      <c r="J46" s="198" t="s">
        <v>595</v>
      </c>
      <c r="K46" s="198"/>
      <c r="L46" s="198"/>
      <c r="M46" s="198"/>
      <c r="N46" s="198"/>
      <c r="O46" s="198"/>
      <c r="P46" s="194">
        <v>-8209.2800000000007</v>
      </c>
      <c r="Q46" s="194"/>
      <c r="R46" s="194"/>
      <c r="S46" s="183">
        <v>-0.71099999999999997</v>
      </c>
      <c r="U46" s="194">
        <v>-60058.46</v>
      </c>
      <c r="V46" s="194"/>
      <c r="W46" s="194"/>
      <c r="X46" s="183">
        <v>-0.83299999999999996</v>
      </c>
    </row>
    <row r="47" spans="1:24" ht="0.75" customHeight="1" x14ac:dyDescent="0.25">
      <c r="A47" s="180" t="s">
        <v>16</v>
      </c>
    </row>
    <row r="48" spans="1:24" ht="12" customHeight="1" x14ac:dyDescent="0.25">
      <c r="A48" s="180" t="s">
        <v>16</v>
      </c>
      <c r="D48" s="198" t="s">
        <v>669</v>
      </c>
      <c r="E48" s="198"/>
      <c r="F48" s="198"/>
      <c r="G48" s="198"/>
      <c r="H48" s="198"/>
      <c r="J48" s="198" t="s">
        <v>596</v>
      </c>
      <c r="K48" s="198"/>
      <c r="L48" s="198"/>
      <c r="M48" s="198"/>
      <c r="N48" s="198"/>
      <c r="O48" s="198"/>
      <c r="P48" s="194">
        <v>0</v>
      </c>
      <c r="Q48" s="194"/>
      <c r="R48" s="194"/>
      <c r="S48" s="183">
        <v>0</v>
      </c>
      <c r="U48" s="194">
        <v>0</v>
      </c>
      <c r="V48" s="194"/>
      <c r="W48" s="194"/>
      <c r="X48" s="183">
        <v>0</v>
      </c>
    </row>
    <row r="49" spans="1:26" ht="0.75" customHeight="1" x14ac:dyDescent="0.25">
      <c r="A49" s="180" t="s">
        <v>16</v>
      </c>
    </row>
    <row r="50" spans="1:26" ht="12" customHeight="1" x14ac:dyDescent="0.25">
      <c r="A50" s="180" t="s">
        <v>16</v>
      </c>
      <c r="D50" s="198" t="s">
        <v>670</v>
      </c>
      <c r="E50" s="198"/>
      <c r="F50" s="198"/>
      <c r="G50" s="198"/>
      <c r="H50" s="198"/>
      <c r="J50" s="198" t="s">
        <v>537</v>
      </c>
      <c r="K50" s="198"/>
      <c r="L50" s="198"/>
      <c r="M50" s="198"/>
      <c r="N50" s="198"/>
      <c r="O50" s="198"/>
      <c r="P50" s="194">
        <v>0</v>
      </c>
      <c r="Q50" s="194"/>
      <c r="R50" s="194"/>
      <c r="S50" s="183">
        <v>0</v>
      </c>
      <c r="U50" s="194">
        <v>0</v>
      </c>
      <c r="V50" s="194"/>
      <c r="W50" s="194"/>
      <c r="X50" s="183">
        <v>0</v>
      </c>
    </row>
    <row r="51" spans="1:26" ht="0.75" customHeight="1" x14ac:dyDescent="0.25">
      <c r="A51" s="180" t="s">
        <v>16</v>
      </c>
    </row>
    <row r="52" spans="1:26" ht="12" customHeight="1" x14ac:dyDescent="0.25">
      <c r="A52" s="180" t="s">
        <v>16</v>
      </c>
      <c r="D52" s="198" t="s">
        <v>671</v>
      </c>
      <c r="E52" s="198"/>
      <c r="F52" s="198"/>
      <c r="G52" s="198"/>
      <c r="H52" s="198"/>
      <c r="J52" s="198" t="s">
        <v>133</v>
      </c>
      <c r="K52" s="198"/>
      <c r="L52" s="198"/>
      <c r="M52" s="198"/>
      <c r="N52" s="198"/>
      <c r="O52" s="198"/>
      <c r="P52" s="194">
        <v>0</v>
      </c>
      <c r="Q52" s="194"/>
      <c r="R52" s="194"/>
      <c r="S52" s="183">
        <v>0</v>
      </c>
      <c r="U52" s="194">
        <v>0</v>
      </c>
      <c r="V52" s="194"/>
      <c r="W52" s="194"/>
      <c r="X52" s="183">
        <v>0</v>
      </c>
    </row>
    <row r="53" spans="1:26" ht="0.75" customHeight="1" x14ac:dyDescent="0.25">
      <c r="A53" s="180" t="s">
        <v>16</v>
      </c>
    </row>
    <row r="54" spans="1:26" ht="12" customHeight="1" x14ac:dyDescent="0.25">
      <c r="A54" s="180" t="s">
        <v>16</v>
      </c>
      <c r="D54" s="198" t="s">
        <v>672</v>
      </c>
      <c r="E54" s="198"/>
      <c r="F54" s="198"/>
      <c r="G54" s="198"/>
      <c r="H54" s="198"/>
      <c r="J54" s="198" t="s">
        <v>134</v>
      </c>
      <c r="K54" s="198"/>
      <c r="L54" s="198"/>
      <c r="M54" s="198"/>
      <c r="N54" s="198"/>
      <c r="O54" s="198"/>
      <c r="P54" s="194">
        <v>0</v>
      </c>
      <c r="Q54" s="194"/>
      <c r="R54" s="194"/>
      <c r="S54" s="183">
        <v>0</v>
      </c>
      <c r="U54" s="194">
        <v>0</v>
      </c>
      <c r="V54" s="194"/>
      <c r="W54" s="194"/>
      <c r="X54" s="183">
        <v>0</v>
      </c>
    </row>
    <row r="55" spans="1:26" ht="0.75" customHeight="1" x14ac:dyDescent="0.25">
      <c r="A55" s="180" t="s">
        <v>16</v>
      </c>
    </row>
    <row r="56" spans="1:26" ht="12" customHeight="1" x14ac:dyDescent="0.25">
      <c r="A56" s="180" t="s">
        <v>16</v>
      </c>
      <c r="D56" s="198" t="s">
        <v>673</v>
      </c>
      <c r="E56" s="198"/>
      <c r="F56" s="198"/>
      <c r="G56" s="198"/>
      <c r="H56" s="198"/>
      <c r="J56" s="198" t="s">
        <v>135</v>
      </c>
      <c r="K56" s="198"/>
      <c r="L56" s="198"/>
      <c r="M56" s="198"/>
      <c r="N56" s="198"/>
      <c r="O56" s="198"/>
      <c r="P56" s="194">
        <v>0</v>
      </c>
      <c r="Q56" s="194"/>
      <c r="R56" s="194"/>
      <c r="S56" s="183">
        <v>0</v>
      </c>
      <c r="U56" s="194">
        <v>0</v>
      </c>
      <c r="V56" s="194"/>
      <c r="W56" s="194"/>
      <c r="X56" s="183">
        <v>0</v>
      </c>
    </row>
    <row r="57" spans="1:26" ht="0.75" customHeight="1" x14ac:dyDescent="0.25">
      <c r="A57" s="180" t="s">
        <v>16</v>
      </c>
    </row>
    <row r="58" spans="1:26" ht="12" customHeight="1" x14ac:dyDescent="0.25">
      <c r="A58" s="180" t="s">
        <v>16</v>
      </c>
      <c r="D58" s="198" t="s">
        <v>674</v>
      </c>
      <c r="E58" s="198"/>
      <c r="F58" s="198"/>
      <c r="G58" s="198"/>
      <c r="H58" s="198"/>
      <c r="J58" s="198" t="s">
        <v>136</v>
      </c>
      <c r="K58" s="198"/>
      <c r="L58" s="198"/>
      <c r="M58" s="198"/>
      <c r="N58" s="198"/>
      <c r="O58" s="198"/>
      <c r="P58" s="194">
        <v>0</v>
      </c>
      <c r="Q58" s="194"/>
      <c r="R58" s="194"/>
      <c r="S58" s="183">
        <v>0</v>
      </c>
      <c r="U58" s="194">
        <v>0</v>
      </c>
      <c r="V58" s="194"/>
      <c r="W58" s="194"/>
      <c r="X58" s="183">
        <v>0</v>
      </c>
    </row>
    <row r="59" spans="1:26" ht="2.25" customHeight="1" x14ac:dyDescent="0.25"/>
    <row r="60" spans="1:26" ht="10.5" customHeight="1" x14ac:dyDescent="0.25">
      <c r="P60" s="197"/>
      <c r="Q60" s="197"/>
      <c r="R60" s="197"/>
      <c r="S60" s="184"/>
      <c r="U60" s="197"/>
      <c r="V60" s="197"/>
      <c r="W60" s="197"/>
      <c r="X60" s="184"/>
    </row>
    <row r="61" spans="1:26" ht="1.5" customHeight="1" x14ac:dyDescent="0.25"/>
    <row r="62" spans="1:26" ht="13.5" customHeight="1" x14ac:dyDescent="0.25">
      <c r="E62" s="199" t="s">
        <v>137</v>
      </c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4">
        <v>1089427.8400000001</v>
      </c>
      <c r="Q62" s="194"/>
      <c r="R62" s="194"/>
      <c r="S62" s="183">
        <v>94.340999999999994</v>
      </c>
      <c r="U62" s="194">
        <v>6866837.6699999999</v>
      </c>
      <c r="V62" s="194"/>
      <c r="W62" s="194"/>
      <c r="X62" s="183">
        <v>95.28</v>
      </c>
      <c r="Z62" s="207">
        <f>P62+P359+P395</f>
        <v>1154782.05</v>
      </c>
    </row>
    <row r="63" spans="1:26" ht="0.75" customHeight="1" x14ac:dyDescent="0.25">
      <c r="E63" s="199"/>
      <c r="F63" s="199"/>
      <c r="G63" s="199"/>
      <c r="H63" s="199"/>
      <c r="I63" s="199"/>
      <c r="J63" s="199"/>
      <c r="K63" s="199"/>
      <c r="L63" s="199"/>
      <c r="M63" s="199"/>
      <c r="N63" s="199"/>
      <c r="O63" s="199"/>
    </row>
    <row r="64" spans="1:26" ht="12" customHeight="1" x14ac:dyDescent="0.25">
      <c r="C64" s="195"/>
      <c r="D64" s="195"/>
      <c r="E64" s="195"/>
      <c r="F64" s="195"/>
      <c r="G64" s="195"/>
    </row>
    <row r="65" spans="1:24" ht="9.75" customHeight="1" x14ac:dyDescent="0.25"/>
    <row r="66" spans="1:24" ht="0.75" customHeight="1" x14ac:dyDescent="0.25"/>
    <row r="67" spans="1:24" ht="14.25" customHeight="1" x14ac:dyDescent="0.25">
      <c r="C67" s="199" t="s">
        <v>138</v>
      </c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</row>
    <row r="68" spans="1:24" ht="12" customHeight="1" x14ac:dyDescent="0.25">
      <c r="C68" s="195"/>
      <c r="D68" s="195"/>
      <c r="E68" s="195"/>
      <c r="F68" s="195"/>
      <c r="G68" s="195"/>
    </row>
    <row r="69" spans="1:24" ht="0.75" customHeight="1" x14ac:dyDescent="0.25"/>
    <row r="70" spans="1:24" ht="12" customHeight="1" x14ac:dyDescent="0.25">
      <c r="A70" s="180" t="s">
        <v>16</v>
      </c>
      <c r="D70" s="198" t="s">
        <v>675</v>
      </c>
      <c r="E70" s="198"/>
      <c r="F70" s="198"/>
      <c r="G70" s="198"/>
      <c r="H70" s="198"/>
      <c r="J70" s="198" t="s">
        <v>139</v>
      </c>
      <c r="K70" s="198"/>
      <c r="L70" s="198"/>
      <c r="M70" s="198"/>
      <c r="N70" s="198"/>
      <c r="O70" s="198"/>
      <c r="P70" s="194">
        <v>0</v>
      </c>
      <c r="Q70" s="194"/>
      <c r="R70" s="194"/>
      <c r="S70" s="183">
        <v>0</v>
      </c>
      <c r="U70" s="194">
        <v>0</v>
      </c>
      <c r="V70" s="194"/>
      <c r="W70" s="194"/>
      <c r="X70" s="183">
        <v>0</v>
      </c>
    </row>
    <row r="71" spans="1:24" ht="0.75" customHeight="1" x14ac:dyDescent="0.25">
      <c r="A71" s="180" t="s">
        <v>16</v>
      </c>
    </row>
    <row r="72" spans="1:24" ht="12" customHeight="1" x14ac:dyDescent="0.25">
      <c r="A72" s="180" t="s">
        <v>16</v>
      </c>
      <c r="D72" s="198" t="s">
        <v>676</v>
      </c>
      <c r="E72" s="198"/>
      <c r="F72" s="198"/>
      <c r="G72" s="198"/>
      <c r="H72" s="198"/>
      <c r="J72" s="198" t="s">
        <v>140</v>
      </c>
      <c r="K72" s="198"/>
      <c r="L72" s="198"/>
      <c r="M72" s="198"/>
      <c r="N72" s="198"/>
      <c r="O72" s="198"/>
      <c r="P72" s="194">
        <v>27605.96</v>
      </c>
      <c r="Q72" s="194"/>
      <c r="R72" s="194"/>
      <c r="S72" s="183">
        <v>2.391</v>
      </c>
      <c r="U72" s="194">
        <v>166220.67000000001</v>
      </c>
      <c r="V72" s="194"/>
      <c r="W72" s="194"/>
      <c r="X72" s="183">
        <v>2.306</v>
      </c>
    </row>
    <row r="73" spans="1:24" ht="0.75" customHeight="1" x14ac:dyDescent="0.25">
      <c r="A73" s="180" t="s">
        <v>16</v>
      </c>
    </row>
    <row r="74" spans="1:24" ht="12" customHeight="1" x14ac:dyDescent="0.25">
      <c r="A74" s="180" t="s">
        <v>16</v>
      </c>
      <c r="D74" s="198" t="s">
        <v>677</v>
      </c>
      <c r="E74" s="198"/>
      <c r="F74" s="198"/>
      <c r="G74" s="198"/>
      <c r="H74" s="198"/>
      <c r="J74" s="198" t="s">
        <v>141</v>
      </c>
      <c r="K74" s="198"/>
      <c r="L74" s="198"/>
      <c r="M74" s="198"/>
      <c r="N74" s="198"/>
      <c r="O74" s="198"/>
      <c r="P74" s="194">
        <v>4150.84</v>
      </c>
      <c r="Q74" s="194"/>
      <c r="R74" s="194"/>
      <c r="S74" s="183">
        <v>0.35899999999999999</v>
      </c>
      <c r="U74" s="194">
        <v>25833.010000000002</v>
      </c>
      <c r="V74" s="194"/>
      <c r="W74" s="194"/>
      <c r="X74" s="183">
        <v>0.35799999999999998</v>
      </c>
    </row>
    <row r="75" spans="1:24" ht="0.75" customHeight="1" x14ac:dyDescent="0.25">
      <c r="A75" s="180" t="s">
        <v>16</v>
      </c>
    </row>
    <row r="76" spans="1:24" ht="12" customHeight="1" x14ac:dyDescent="0.25">
      <c r="A76" s="180" t="s">
        <v>16</v>
      </c>
      <c r="D76" s="198" t="s">
        <v>678</v>
      </c>
      <c r="E76" s="198"/>
      <c r="F76" s="198"/>
      <c r="G76" s="198"/>
      <c r="H76" s="198"/>
      <c r="J76" s="198" t="s">
        <v>597</v>
      </c>
      <c r="K76" s="198"/>
      <c r="L76" s="198"/>
      <c r="M76" s="198"/>
      <c r="N76" s="198"/>
      <c r="O76" s="198"/>
      <c r="P76" s="194">
        <v>0</v>
      </c>
      <c r="Q76" s="194"/>
      <c r="R76" s="194"/>
      <c r="S76" s="183">
        <v>0</v>
      </c>
      <c r="U76" s="194">
        <v>0</v>
      </c>
      <c r="V76" s="194"/>
      <c r="W76" s="194"/>
      <c r="X76" s="183">
        <v>0</v>
      </c>
    </row>
    <row r="77" spans="1:24" ht="0.75" customHeight="1" x14ac:dyDescent="0.25">
      <c r="A77" s="180" t="s">
        <v>16</v>
      </c>
    </row>
    <row r="78" spans="1:24" ht="12" customHeight="1" x14ac:dyDescent="0.25">
      <c r="A78" s="180" t="s">
        <v>16</v>
      </c>
      <c r="D78" s="198" t="s">
        <v>679</v>
      </c>
      <c r="E78" s="198"/>
      <c r="F78" s="198"/>
      <c r="G78" s="198"/>
      <c r="H78" s="198"/>
      <c r="J78" s="198" t="s">
        <v>143</v>
      </c>
      <c r="K78" s="198"/>
      <c r="L78" s="198"/>
      <c r="M78" s="198"/>
      <c r="N78" s="198"/>
      <c r="O78" s="198"/>
      <c r="P78" s="194">
        <v>0</v>
      </c>
      <c r="Q78" s="194"/>
      <c r="R78" s="194"/>
      <c r="S78" s="183">
        <v>0</v>
      </c>
      <c r="U78" s="194">
        <v>0</v>
      </c>
      <c r="V78" s="194"/>
      <c r="W78" s="194"/>
      <c r="X78" s="183">
        <v>0</v>
      </c>
    </row>
    <row r="79" spans="1:24" ht="0.75" customHeight="1" x14ac:dyDescent="0.25">
      <c r="A79" s="180" t="s">
        <v>16</v>
      </c>
    </row>
    <row r="80" spans="1:24" ht="12" customHeight="1" x14ac:dyDescent="0.25">
      <c r="A80" s="180" t="s">
        <v>16</v>
      </c>
      <c r="D80" s="198" t="s">
        <v>680</v>
      </c>
      <c r="E80" s="198"/>
      <c r="F80" s="198"/>
      <c r="G80" s="198"/>
      <c r="H80" s="198"/>
      <c r="J80" s="198" t="s">
        <v>144</v>
      </c>
      <c r="K80" s="198"/>
      <c r="L80" s="198"/>
      <c r="M80" s="198"/>
      <c r="N80" s="198"/>
      <c r="O80" s="198"/>
      <c r="P80" s="194">
        <v>1683.2</v>
      </c>
      <c r="Q80" s="194"/>
      <c r="R80" s="194"/>
      <c r="S80" s="183">
        <v>0.14599999999999999</v>
      </c>
      <c r="U80" s="194">
        <v>5914.02</v>
      </c>
      <c r="V80" s="194"/>
      <c r="W80" s="194"/>
      <c r="X80" s="183">
        <v>8.2000000000000017E-2</v>
      </c>
    </row>
    <row r="81" spans="1:24" ht="0.75" customHeight="1" x14ac:dyDescent="0.25">
      <c r="A81" s="180" t="s">
        <v>16</v>
      </c>
    </row>
    <row r="82" spans="1:24" ht="12" customHeight="1" x14ac:dyDescent="0.25">
      <c r="A82" s="180" t="s">
        <v>16</v>
      </c>
      <c r="D82" s="198" t="s">
        <v>681</v>
      </c>
      <c r="E82" s="198"/>
      <c r="F82" s="198"/>
      <c r="G82" s="198"/>
      <c r="H82" s="198"/>
      <c r="J82" s="198" t="s">
        <v>145</v>
      </c>
      <c r="K82" s="198"/>
      <c r="L82" s="198"/>
      <c r="M82" s="198"/>
      <c r="N82" s="198"/>
      <c r="O82" s="198"/>
      <c r="P82" s="194">
        <v>8797.09</v>
      </c>
      <c r="Q82" s="194"/>
      <c r="R82" s="194"/>
      <c r="S82" s="183">
        <v>0.76200000000000001</v>
      </c>
      <c r="U82" s="194">
        <v>79531.490000000005</v>
      </c>
      <c r="V82" s="194"/>
      <c r="W82" s="194"/>
      <c r="X82" s="183">
        <v>1.1040000000000001</v>
      </c>
    </row>
    <row r="83" spans="1:24" ht="0.75" customHeight="1" x14ac:dyDescent="0.25">
      <c r="A83" s="180" t="s">
        <v>16</v>
      </c>
    </row>
    <row r="84" spans="1:24" ht="12" customHeight="1" x14ac:dyDescent="0.25">
      <c r="A84" s="180" t="s">
        <v>16</v>
      </c>
      <c r="D84" s="198" t="s">
        <v>682</v>
      </c>
      <c r="E84" s="198"/>
      <c r="F84" s="198"/>
      <c r="G84" s="198"/>
      <c r="H84" s="198"/>
      <c r="J84" s="198" t="s">
        <v>539</v>
      </c>
      <c r="K84" s="198"/>
      <c r="L84" s="198"/>
      <c r="M84" s="198"/>
      <c r="N84" s="198"/>
      <c r="O84" s="198"/>
      <c r="P84" s="194">
        <v>0</v>
      </c>
      <c r="Q84" s="194"/>
      <c r="R84" s="194"/>
      <c r="S84" s="183">
        <v>0</v>
      </c>
      <c r="U84" s="194">
        <v>0</v>
      </c>
      <c r="V84" s="194"/>
      <c r="W84" s="194"/>
      <c r="X84" s="183">
        <v>0</v>
      </c>
    </row>
    <row r="85" spans="1:24" ht="0.75" customHeight="1" x14ac:dyDescent="0.25">
      <c r="A85" s="180" t="s">
        <v>16</v>
      </c>
    </row>
    <row r="86" spans="1:24" ht="12" customHeight="1" x14ac:dyDescent="0.25">
      <c r="A86" s="180" t="s">
        <v>16</v>
      </c>
      <c r="D86" s="198" t="s">
        <v>683</v>
      </c>
      <c r="E86" s="198"/>
      <c r="F86" s="198"/>
      <c r="G86" s="198"/>
      <c r="H86" s="198"/>
      <c r="J86" s="198" t="s">
        <v>598</v>
      </c>
      <c r="K86" s="198"/>
      <c r="L86" s="198"/>
      <c r="M86" s="198"/>
      <c r="N86" s="198"/>
      <c r="O86" s="198"/>
      <c r="P86" s="194">
        <v>0</v>
      </c>
      <c r="Q86" s="194"/>
      <c r="R86" s="194"/>
      <c r="S86" s="183">
        <v>0</v>
      </c>
      <c r="U86" s="194">
        <v>0</v>
      </c>
      <c r="V86" s="194"/>
      <c r="W86" s="194"/>
      <c r="X86" s="183">
        <v>0</v>
      </c>
    </row>
    <row r="87" spans="1:24" ht="0.75" customHeight="1" x14ac:dyDescent="0.25">
      <c r="A87" s="180" t="s">
        <v>16</v>
      </c>
    </row>
    <row r="88" spans="1:24" ht="12" customHeight="1" x14ac:dyDescent="0.25">
      <c r="A88" s="180" t="s">
        <v>16</v>
      </c>
      <c r="D88" s="198" t="s">
        <v>685</v>
      </c>
      <c r="E88" s="198"/>
      <c r="F88" s="198"/>
      <c r="G88" s="198"/>
      <c r="H88" s="198"/>
      <c r="J88" s="198" t="s">
        <v>148</v>
      </c>
      <c r="K88" s="198"/>
      <c r="L88" s="198"/>
      <c r="M88" s="198"/>
      <c r="N88" s="198"/>
      <c r="O88" s="198"/>
      <c r="P88" s="194">
        <v>0</v>
      </c>
      <c r="Q88" s="194"/>
      <c r="R88" s="194"/>
      <c r="S88" s="183">
        <v>0</v>
      </c>
      <c r="U88" s="194">
        <v>0</v>
      </c>
      <c r="V88" s="194"/>
      <c r="W88" s="194"/>
      <c r="X88" s="183">
        <v>0</v>
      </c>
    </row>
    <row r="89" spans="1:24" ht="0.75" customHeight="1" x14ac:dyDescent="0.25">
      <c r="A89" s="180" t="s">
        <v>16</v>
      </c>
    </row>
    <row r="90" spans="1:24" ht="12" customHeight="1" x14ac:dyDescent="0.25">
      <c r="A90" s="180" t="s">
        <v>16</v>
      </c>
      <c r="D90" s="198" t="s">
        <v>686</v>
      </c>
      <c r="E90" s="198"/>
      <c r="F90" s="198"/>
      <c r="G90" s="198"/>
      <c r="H90" s="198"/>
      <c r="J90" s="198" t="s">
        <v>149</v>
      </c>
      <c r="K90" s="198"/>
      <c r="L90" s="198"/>
      <c r="M90" s="198"/>
      <c r="N90" s="198"/>
      <c r="O90" s="198"/>
      <c r="P90" s="194">
        <v>0</v>
      </c>
      <c r="Q90" s="194"/>
      <c r="R90" s="194"/>
      <c r="S90" s="183">
        <v>0</v>
      </c>
      <c r="U90" s="194">
        <v>0</v>
      </c>
      <c r="V90" s="194"/>
      <c r="W90" s="194"/>
      <c r="X90" s="183">
        <v>0</v>
      </c>
    </row>
    <row r="91" spans="1:24" ht="0.75" customHeight="1" x14ac:dyDescent="0.25">
      <c r="A91" s="180" t="s">
        <v>16</v>
      </c>
    </row>
    <row r="92" spans="1:24" ht="12" customHeight="1" x14ac:dyDescent="0.25">
      <c r="A92" s="180" t="s">
        <v>16</v>
      </c>
      <c r="D92" s="198" t="s">
        <v>687</v>
      </c>
      <c r="E92" s="198"/>
      <c r="F92" s="198"/>
      <c r="G92" s="198"/>
      <c r="H92" s="198"/>
      <c r="J92" s="198" t="s">
        <v>150</v>
      </c>
      <c r="K92" s="198"/>
      <c r="L92" s="198"/>
      <c r="M92" s="198"/>
      <c r="N92" s="198"/>
      <c r="O92" s="198"/>
      <c r="P92" s="194">
        <v>0</v>
      </c>
      <c r="Q92" s="194"/>
      <c r="R92" s="194"/>
      <c r="S92" s="183">
        <v>0</v>
      </c>
      <c r="U92" s="194">
        <v>0</v>
      </c>
      <c r="V92" s="194"/>
      <c r="W92" s="194"/>
      <c r="X92" s="183">
        <v>0</v>
      </c>
    </row>
    <row r="93" spans="1:24" ht="0.75" customHeight="1" x14ac:dyDescent="0.25">
      <c r="A93" s="180" t="s">
        <v>16</v>
      </c>
    </row>
    <row r="94" spans="1:24" ht="12" customHeight="1" x14ac:dyDescent="0.25">
      <c r="A94" s="180" t="s">
        <v>16</v>
      </c>
      <c r="D94" s="198" t="s">
        <v>688</v>
      </c>
      <c r="E94" s="198"/>
      <c r="F94" s="198"/>
      <c r="G94" s="198"/>
      <c r="H94" s="198"/>
      <c r="J94" s="198" t="s">
        <v>151</v>
      </c>
      <c r="K94" s="198"/>
      <c r="L94" s="198"/>
      <c r="M94" s="198"/>
      <c r="N94" s="198"/>
      <c r="O94" s="198"/>
      <c r="P94" s="194">
        <v>26656.400000000001</v>
      </c>
      <c r="Q94" s="194"/>
      <c r="R94" s="194"/>
      <c r="S94" s="183">
        <v>2.3079999999999998</v>
      </c>
      <c r="U94" s="194">
        <v>168232.72</v>
      </c>
      <c r="V94" s="194"/>
      <c r="W94" s="194"/>
      <c r="X94" s="183">
        <v>2.3340000000000001</v>
      </c>
    </row>
    <row r="95" spans="1:24" ht="0.75" customHeight="1" x14ac:dyDescent="0.25">
      <c r="A95" s="180" t="s">
        <v>16</v>
      </c>
    </row>
    <row r="96" spans="1:24" ht="12" customHeight="1" x14ac:dyDescent="0.25">
      <c r="A96" s="180" t="s">
        <v>16</v>
      </c>
      <c r="D96" s="198" t="s">
        <v>689</v>
      </c>
      <c r="E96" s="198"/>
      <c r="F96" s="198"/>
      <c r="G96" s="198"/>
      <c r="H96" s="198"/>
      <c r="J96" s="198" t="s">
        <v>152</v>
      </c>
      <c r="K96" s="198"/>
      <c r="L96" s="198"/>
      <c r="M96" s="198"/>
      <c r="N96" s="198"/>
      <c r="O96" s="198"/>
      <c r="P96" s="194">
        <v>4959.97</v>
      </c>
      <c r="Q96" s="194"/>
      <c r="R96" s="194"/>
      <c r="S96" s="183">
        <v>0.43</v>
      </c>
      <c r="U96" s="194">
        <v>27898.080000000002</v>
      </c>
      <c r="V96" s="194"/>
      <c r="W96" s="194"/>
      <c r="X96" s="183">
        <v>0.38700000000000001</v>
      </c>
    </row>
    <row r="97" spans="1:24" ht="0.75" customHeight="1" x14ac:dyDescent="0.25">
      <c r="A97" s="180" t="s">
        <v>16</v>
      </c>
    </row>
    <row r="98" spans="1:24" ht="12" customHeight="1" x14ac:dyDescent="0.25">
      <c r="A98" s="180" t="s">
        <v>16</v>
      </c>
      <c r="D98" s="198" t="s">
        <v>690</v>
      </c>
      <c r="E98" s="198"/>
      <c r="F98" s="198"/>
      <c r="G98" s="198"/>
      <c r="H98" s="198"/>
      <c r="J98" s="198" t="s">
        <v>153</v>
      </c>
      <c r="K98" s="198"/>
      <c r="L98" s="198"/>
      <c r="M98" s="198"/>
      <c r="N98" s="198"/>
      <c r="O98" s="198"/>
      <c r="P98" s="194">
        <v>0</v>
      </c>
      <c r="Q98" s="194"/>
      <c r="R98" s="194"/>
      <c r="S98" s="183">
        <v>0</v>
      </c>
      <c r="U98" s="194">
        <v>0</v>
      </c>
      <c r="V98" s="194"/>
      <c r="W98" s="194"/>
      <c r="X98" s="183">
        <v>0</v>
      </c>
    </row>
    <row r="99" spans="1:24" ht="0.75" customHeight="1" x14ac:dyDescent="0.25">
      <c r="A99" s="180" t="s">
        <v>16</v>
      </c>
    </row>
    <row r="100" spans="1:24" ht="12" customHeight="1" x14ac:dyDescent="0.25">
      <c r="A100" s="180" t="s">
        <v>16</v>
      </c>
      <c r="D100" s="198" t="s">
        <v>691</v>
      </c>
      <c r="E100" s="198"/>
      <c r="F100" s="198"/>
      <c r="G100" s="198"/>
      <c r="H100" s="198"/>
      <c r="J100" s="198" t="s">
        <v>154</v>
      </c>
      <c r="K100" s="198"/>
      <c r="L100" s="198"/>
      <c r="M100" s="198"/>
      <c r="N100" s="198"/>
      <c r="O100" s="198"/>
      <c r="P100" s="194">
        <v>0</v>
      </c>
      <c r="Q100" s="194"/>
      <c r="R100" s="194"/>
      <c r="S100" s="183">
        <v>0</v>
      </c>
      <c r="U100" s="194">
        <v>0</v>
      </c>
      <c r="V100" s="194"/>
      <c r="W100" s="194"/>
      <c r="X100" s="183">
        <v>0</v>
      </c>
    </row>
    <row r="101" spans="1:24" ht="0.75" customHeight="1" x14ac:dyDescent="0.25">
      <c r="A101" s="180" t="s">
        <v>16</v>
      </c>
    </row>
    <row r="102" spans="1:24" ht="12" customHeight="1" x14ac:dyDescent="0.25">
      <c r="A102" s="180" t="s">
        <v>16</v>
      </c>
      <c r="D102" s="198" t="s">
        <v>692</v>
      </c>
      <c r="E102" s="198"/>
      <c r="F102" s="198"/>
      <c r="G102" s="198"/>
      <c r="H102" s="198"/>
      <c r="J102" s="198" t="s">
        <v>155</v>
      </c>
      <c r="K102" s="198"/>
      <c r="L102" s="198"/>
      <c r="M102" s="198"/>
      <c r="N102" s="198"/>
      <c r="O102" s="198"/>
      <c r="P102" s="194">
        <v>0</v>
      </c>
      <c r="Q102" s="194"/>
      <c r="R102" s="194"/>
      <c r="S102" s="183">
        <v>0</v>
      </c>
      <c r="U102" s="194">
        <v>0</v>
      </c>
      <c r="V102" s="194"/>
      <c r="W102" s="194"/>
      <c r="X102" s="183">
        <v>0</v>
      </c>
    </row>
    <row r="103" spans="1:24" ht="0.75" customHeight="1" x14ac:dyDescent="0.25">
      <c r="A103" s="180" t="s">
        <v>16</v>
      </c>
    </row>
    <row r="104" spans="1:24" ht="12" customHeight="1" x14ac:dyDescent="0.25">
      <c r="A104" s="180" t="s">
        <v>16</v>
      </c>
      <c r="D104" s="198" t="s">
        <v>693</v>
      </c>
      <c r="E104" s="198"/>
      <c r="F104" s="198"/>
      <c r="G104" s="198"/>
      <c r="H104" s="198"/>
      <c r="J104" s="198" t="s">
        <v>156</v>
      </c>
      <c r="K104" s="198"/>
      <c r="L104" s="198"/>
      <c r="M104" s="198"/>
      <c r="N104" s="198"/>
      <c r="O104" s="198"/>
      <c r="P104" s="194">
        <v>1797.08</v>
      </c>
      <c r="Q104" s="194"/>
      <c r="R104" s="194"/>
      <c r="S104" s="183">
        <v>0.156</v>
      </c>
      <c r="U104" s="194">
        <v>4171.8500000000004</v>
      </c>
      <c r="V104" s="194"/>
      <c r="W104" s="194"/>
      <c r="X104" s="183">
        <v>5.800000000000001E-2</v>
      </c>
    </row>
    <row r="105" spans="1:24" ht="0.75" customHeight="1" x14ac:dyDescent="0.25">
      <c r="A105" s="180" t="s">
        <v>16</v>
      </c>
    </row>
    <row r="106" spans="1:24" ht="12" customHeight="1" x14ac:dyDescent="0.25">
      <c r="A106" s="180" t="s">
        <v>16</v>
      </c>
      <c r="D106" s="198" t="s">
        <v>694</v>
      </c>
      <c r="E106" s="198"/>
      <c r="F106" s="198"/>
      <c r="G106" s="198"/>
      <c r="H106" s="198"/>
      <c r="J106" s="198" t="s">
        <v>157</v>
      </c>
      <c r="K106" s="198"/>
      <c r="L106" s="198"/>
      <c r="M106" s="198"/>
      <c r="N106" s="198"/>
      <c r="O106" s="198"/>
      <c r="P106" s="194">
        <v>10350.4</v>
      </c>
      <c r="Q106" s="194"/>
      <c r="R106" s="194"/>
      <c r="S106" s="183">
        <v>0.89600000000000013</v>
      </c>
      <c r="U106" s="194">
        <v>75103.16</v>
      </c>
      <c r="V106" s="194"/>
      <c r="W106" s="194"/>
      <c r="X106" s="183">
        <v>1.042</v>
      </c>
    </row>
    <row r="107" spans="1:24" ht="0.75" customHeight="1" x14ac:dyDescent="0.25">
      <c r="A107" s="180" t="s">
        <v>16</v>
      </c>
    </row>
    <row r="108" spans="1:24" ht="12" customHeight="1" x14ac:dyDescent="0.25">
      <c r="A108" s="180" t="s">
        <v>16</v>
      </c>
      <c r="D108" s="198" t="s">
        <v>695</v>
      </c>
      <c r="E108" s="198"/>
      <c r="F108" s="198"/>
      <c r="G108" s="198"/>
      <c r="H108" s="198"/>
      <c r="J108" s="198" t="s">
        <v>158</v>
      </c>
      <c r="K108" s="198"/>
      <c r="L108" s="198"/>
      <c r="M108" s="198"/>
      <c r="N108" s="198"/>
      <c r="O108" s="198"/>
      <c r="P108" s="194">
        <v>0</v>
      </c>
      <c r="Q108" s="194"/>
      <c r="R108" s="194"/>
      <c r="S108" s="183">
        <v>0</v>
      </c>
      <c r="U108" s="194">
        <v>0</v>
      </c>
      <c r="V108" s="194"/>
      <c r="W108" s="194"/>
      <c r="X108" s="183">
        <v>0</v>
      </c>
    </row>
    <row r="109" spans="1:24" ht="0.75" customHeight="1" x14ac:dyDescent="0.25">
      <c r="A109" s="180" t="s">
        <v>16</v>
      </c>
    </row>
    <row r="110" spans="1:24" ht="12" customHeight="1" x14ac:dyDescent="0.25">
      <c r="A110" s="180" t="s">
        <v>16</v>
      </c>
      <c r="D110" s="198" t="s">
        <v>696</v>
      </c>
      <c r="E110" s="198"/>
      <c r="F110" s="198"/>
      <c r="G110" s="198"/>
      <c r="H110" s="198"/>
      <c r="J110" s="198" t="s">
        <v>159</v>
      </c>
      <c r="K110" s="198"/>
      <c r="L110" s="198"/>
      <c r="M110" s="198"/>
      <c r="N110" s="198"/>
      <c r="O110" s="198"/>
      <c r="P110" s="194">
        <v>0</v>
      </c>
      <c r="Q110" s="194"/>
      <c r="R110" s="194"/>
      <c r="S110" s="183">
        <v>0</v>
      </c>
      <c r="U110" s="194">
        <v>0</v>
      </c>
      <c r="V110" s="194"/>
      <c r="W110" s="194"/>
      <c r="X110" s="183">
        <v>0</v>
      </c>
    </row>
    <row r="111" spans="1:24" ht="0.75" customHeight="1" x14ac:dyDescent="0.25">
      <c r="A111" s="180" t="s">
        <v>16</v>
      </c>
    </row>
    <row r="112" spans="1:24" ht="12" customHeight="1" x14ac:dyDescent="0.25">
      <c r="A112" s="180" t="s">
        <v>16</v>
      </c>
      <c r="D112" s="198" t="s">
        <v>697</v>
      </c>
      <c r="E112" s="198"/>
      <c r="F112" s="198"/>
      <c r="G112" s="198"/>
      <c r="H112" s="198"/>
      <c r="J112" s="198" t="s">
        <v>599</v>
      </c>
      <c r="K112" s="198"/>
      <c r="L112" s="198"/>
      <c r="M112" s="198"/>
      <c r="N112" s="198"/>
      <c r="O112" s="198"/>
      <c r="P112" s="194">
        <v>0</v>
      </c>
      <c r="Q112" s="194"/>
      <c r="R112" s="194"/>
      <c r="S112" s="183">
        <v>0</v>
      </c>
      <c r="U112" s="194">
        <v>0</v>
      </c>
      <c r="V112" s="194"/>
      <c r="W112" s="194"/>
      <c r="X112" s="183">
        <v>0</v>
      </c>
    </row>
    <row r="113" spans="1:24" ht="12" customHeight="1" x14ac:dyDescent="0.25">
      <c r="A113" s="180" t="s">
        <v>16</v>
      </c>
      <c r="D113" s="198" t="s">
        <v>698</v>
      </c>
      <c r="E113" s="198"/>
      <c r="F113" s="198"/>
      <c r="G113" s="198"/>
      <c r="H113" s="198"/>
      <c r="J113" s="198" t="s">
        <v>161</v>
      </c>
      <c r="K113" s="198"/>
      <c r="L113" s="198"/>
      <c r="M113" s="198"/>
      <c r="N113" s="198"/>
      <c r="O113" s="198"/>
      <c r="P113" s="194">
        <v>0</v>
      </c>
      <c r="Q113" s="194"/>
      <c r="R113" s="194"/>
      <c r="S113" s="183">
        <v>0</v>
      </c>
      <c r="U113" s="194">
        <v>0</v>
      </c>
      <c r="V113" s="194"/>
      <c r="W113" s="194"/>
      <c r="X113" s="183">
        <v>0</v>
      </c>
    </row>
    <row r="114" spans="1:24" ht="0.75" customHeight="1" x14ac:dyDescent="0.25">
      <c r="A114" s="180" t="s">
        <v>16</v>
      </c>
    </row>
    <row r="115" spans="1:24" ht="12" customHeight="1" x14ac:dyDescent="0.25">
      <c r="A115" s="180" t="s">
        <v>16</v>
      </c>
      <c r="D115" s="198" t="s">
        <v>699</v>
      </c>
      <c r="E115" s="198"/>
      <c r="F115" s="198"/>
      <c r="G115" s="198"/>
      <c r="H115" s="198"/>
      <c r="J115" s="198" t="s">
        <v>162</v>
      </c>
      <c r="K115" s="198"/>
      <c r="L115" s="198"/>
      <c r="M115" s="198"/>
      <c r="N115" s="198"/>
      <c r="O115" s="198"/>
      <c r="P115" s="194">
        <v>0</v>
      </c>
      <c r="Q115" s="194"/>
      <c r="R115" s="194"/>
      <c r="S115" s="183">
        <v>0</v>
      </c>
      <c r="U115" s="194">
        <v>0</v>
      </c>
      <c r="V115" s="194"/>
      <c r="W115" s="194"/>
      <c r="X115" s="183">
        <v>0</v>
      </c>
    </row>
    <row r="116" spans="1:24" ht="0.75" customHeight="1" x14ac:dyDescent="0.25">
      <c r="A116" s="180" t="s">
        <v>16</v>
      </c>
    </row>
    <row r="117" spans="1:24" ht="12" customHeight="1" x14ac:dyDescent="0.25">
      <c r="A117" s="180" t="s">
        <v>16</v>
      </c>
      <c r="D117" s="198" t="s">
        <v>700</v>
      </c>
      <c r="E117" s="198"/>
      <c r="F117" s="198"/>
      <c r="G117" s="198"/>
      <c r="H117" s="198"/>
      <c r="J117" s="198" t="s">
        <v>163</v>
      </c>
      <c r="K117" s="198"/>
      <c r="L117" s="198"/>
      <c r="M117" s="198"/>
      <c r="N117" s="198"/>
      <c r="O117" s="198"/>
      <c r="P117" s="194">
        <v>3306.03</v>
      </c>
      <c r="Q117" s="194"/>
      <c r="R117" s="194"/>
      <c r="S117" s="183">
        <v>0.28599999999999998</v>
      </c>
      <c r="U117" s="194">
        <v>28237.600000000002</v>
      </c>
      <c r="V117" s="194"/>
      <c r="W117" s="194"/>
      <c r="X117" s="183">
        <v>0.39200000000000002</v>
      </c>
    </row>
    <row r="118" spans="1:24" ht="0.75" customHeight="1" x14ac:dyDescent="0.25">
      <c r="A118" s="180" t="s">
        <v>16</v>
      </c>
    </row>
    <row r="119" spans="1:24" ht="12" customHeight="1" x14ac:dyDescent="0.25">
      <c r="A119" s="180" t="s">
        <v>16</v>
      </c>
      <c r="D119" s="198" t="s">
        <v>701</v>
      </c>
      <c r="E119" s="198"/>
      <c r="F119" s="198"/>
      <c r="G119" s="198"/>
      <c r="H119" s="198"/>
      <c r="J119" s="198" t="s">
        <v>164</v>
      </c>
      <c r="K119" s="198"/>
      <c r="L119" s="198"/>
      <c r="M119" s="198"/>
      <c r="N119" s="198"/>
      <c r="O119" s="198"/>
      <c r="P119" s="194">
        <v>1227.56</v>
      </c>
      <c r="Q119" s="194"/>
      <c r="R119" s="194"/>
      <c r="S119" s="183">
        <v>0.106</v>
      </c>
      <c r="U119" s="194">
        <v>3140.4500000000003</v>
      </c>
      <c r="V119" s="194"/>
      <c r="W119" s="194"/>
      <c r="X119" s="183">
        <v>4.3999999999999997E-2</v>
      </c>
    </row>
    <row r="120" spans="1:24" ht="0.75" customHeight="1" x14ac:dyDescent="0.25">
      <c r="A120" s="180" t="s">
        <v>16</v>
      </c>
    </row>
    <row r="121" spans="1:24" ht="12" customHeight="1" x14ac:dyDescent="0.25">
      <c r="A121" s="180" t="s">
        <v>16</v>
      </c>
      <c r="D121" s="198" t="s">
        <v>702</v>
      </c>
      <c r="E121" s="198"/>
      <c r="F121" s="198"/>
      <c r="G121" s="198"/>
      <c r="H121" s="198"/>
      <c r="J121" s="198" t="s">
        <v>165</v>
      </c>
      <c r="K121" s="198"/>
      <c r="L121" s="198"/>
      <c r="M121" s="198"/>
      <c r="N121" s="198"/>
      <c r="O121" s="198"/>
      <c r="P121" s="194">
        <v>0</v>
      </c>
      <c r="Q121" s="194"/>
      <c r="R121" s="194"/>
      <c r="S121" s="183">
        <v>0</v>
      </c>
      <c r="U121" s="194">
        <v>0</v>
      </c>
      <c r="V121" s="194"/>
      <c r="W121" s="194"/>
      <c r="X121" s="183">
        <v>0</v>
      </c>
    </row>
    <row r="122" spans="1:24" ht="0.75" customHeight="1" x14ac:dyDescent="0.25">
      <c r="A122" s="180" t="s">
        <v>16</v>
      </c>
    </row>
    <row r="123" spans="1:24" ht="12" customHeight="1" x14ac:dyDescent="0.25">
      <c r="A123" s="180" t="s">
        <v>16</v>
      </c>
      <c r="D123" s="198" t="s">
        <v>703</v>
      </c>
      <c r="E123" s="198"/>
      <c r="F123" s="198"/>
      <c r="G123" s="198"/>
      <c r="H123" s="198"/>
      <c r="J123" s="198" t="s">
        <v>166</v>
      </c>
      <c r="K123" s="198"/>
      <c r="L123" s="198"/>
      <c r="M123" s="198"/>
      <c r="N123" s="198"/>
      <c r="O123" s="198"/>
      <c r="P123" s="194">
        <v>0</v>
      </c>
      <c r="Q123" s="194"/>
      <c r="R123" s="194"/>
      <c r="S123" s="183">
        <v>0</v>
      </c>
      <c r="U123" s="194">
        <v>0</v>
      </c>
      <c r="V123" s="194"/>
      <c r="W123" s="194"/>
      <c r="X123" s="183">
        <v>0</v>
      </c>
    </row>
    <row r="124" spans="1:24" ht="0.75" customHeight="1" x14ac:dyDescent="0.25">
      <c r="A124" s="180" t="s">
        <v>16</v>
      </c>
    </row>
    <row r="125" spans="1:24" ht="12" customHeight="1" x14ac:dyDescent="0.25">
      <c r="A125" s="180" t="s">
        <v>16</v>
      </c>
      <c r="D125" s="198" t="s">
        <v>704</v>
      </c>
      <c r="E125" s="198"/>
      <c r="F125" s="198"/>
      <c r="G125" s="198"/>
      <c r="H125" s="198"/>
      <c r="J125" s="198" t="s">
        <v>167</v>
      </c>
      <c r="K125" s="198"/>
      <c r="L125" s="198"/>
      <c r="M125" s="198"/>
      <c r="N125" s="198"/>
      <c r="O125" s="198"/>
      <c r="P125" s="194">
        <v>0</v>
      </c>
      <c r="Q125" s="194"/>
      <c r="R125" s="194"/>
      <c r="S125" s="183">
        <v>0</v>
      </c>
      <c r="U125" s="194">
        <v>0</v>
      </c>
      <c r="V125" s="194"/>
      <c r="W125" s="194"/>
      <c r="X125" s="183">
        <v>0</v>
      </c>
    </row>
    <row r="126" spans="1:24" ht="0.75" customHeight="1" x14ac:dyDescent="0.25">
      <c r="A126" s="180" t="s">
        <v>16</v>
      </c>
    </row>
    <row r="127" spans="1:24" ht="12" customHeight="1" x14ac:dyDescent="0.25">
      <c r="A127" s="180" t="s">
        <v>16</v>
      </c>
      <c r="D127" s="198" t="s">
        <v>705</v>
      </c>
      <c r="E127" s="198"/>
      <c r="F127" s="198"/>
      <c r="G127" s="198"/>
      <c r="H127" s="198"/>
      <c r="J127" s="198" t="s">
        <v>168</v>
      </c>
      <c r="K127" s="198"/>
      <c r="L127" s="198"/>
      <c r="M127" s="198"/>
      <c r="N127" s="198"/>
      <c r="O127" s="198"/>
      <c r="P127" s="194">
        <v>524.9</v>
      </c>
      <c r="Q127" s="194"/>
      <c r="R127" s="194"/>
      <c r="S127" s="183">
        <v>4.4999999999999998E-2</v>
      </c>
      <c r="U127" s="194">
        <v>699.88</v>
      </c>
      <c r="V127" s="194"/>
      <c r="W127" s="194"/>
      <c r="X127" s="183">
        <v>0.01</v>
      </c>
    </row>
    <row r="128" spans="1:24" ht="0.75" customHeight="1" x14ac:dyDescent="0.25">
      <c r="A128" s="180" t="s">
        <v>16</v>
      </c>
    </row>
    <row r="129" spans="1:24" ht="12" customHeight="1" x14ac:dyDescent="0.25">
      <c r="A129" s="180" t="s">
        <v>16</v>
      </c>
      <c r="D129" s="198" t="s">
        <v>706</v>
      </c>
      <c r="E129" s="198"/>
      <c r="F129" s="198"/>
      <c r="G129" s="198"/>
      <c r="H129" s="198"/>
      <c r="J129" s="198" t="s">
        <v>169</v>
      </c>
      <c r="K129" s="198"/>
      <c r="L129" s="198"/>
      <c r="M129" s="198"/>
      <c r="N129" s="198"/>
      <c r="O129" s="198"/>
      <c r="P129" s="194">
        <v>3435.61</v>
      </c>
      <c r="Q129" s="194"/>
      <c r="R129" s="194"/>
      <c r="S129" s="183">
        <v>0.29799999999999999</v>
      </c>
      <c r="U129" s="194">
        <v>13999.36</v>
      </c>
      <c r="V129" s="194"/>
      <c r="W129" s="194"/>
      <c r="X129" s="183">
        <v>0.19400000000000003</v>
      </c>
    </row>
    <row r="130" spans="1:24" ht="0.75" customHeight="1" x14ac:dyDescent="0.25">
      <c r="A130" s="180" t="s">
        <v>16</v>
      </c>
    </row>
    <row r="131" spans="1:24" ht="12" customHeight="1" x14ac:dyDescent="0.25">
      <c r="A131" s="180" t="s">
        <v>16</v>
      </c>
      <c r="D131" s="198" t="s">
        <v>707</v>
      </c>
      <c r="E131" s="198"/>
      <c r="F131" s="198"/>
      <c r="G131" s="198"/>
      <c r="H131" s="198"/>
      <c r="J131" s="198" t="s">
        <v>170</v>
      </c>
      <c r="K131" s="198"/>
      <c r="L131" s="198"/>
      <c r="M131" s="198"/>
      <c r="N131" s="198"/>
      <c r="O131" s="198"/>
      <c r="P131" s="194">
        <v>0</v>
      </c>
      <c r="Q131" s="194"/>
      <c r="R131" s="194"/>
      <c r="S131" s="183">
        <v>0</v>
      </c>
      <c r="U131" s="194">
        <v>0</v>
      </c>
      <c r="V131" s="194"/>
      <c r="W131" s="194"/>
      <c r="X131" s="183">
        <v>0</v>
      </c>
    </row>
    <row r="132" spans="1:24" ht="0.75" customHeight="1" x14ac:dyDescent="0.25">
      <c r="A132" s="180" t="s">
        <v>16</v>
      </c>
    </row>
    <row r="133" spans="1:24" ht="12" customHeight="1" x14ac:dyDescent="0.25">
      <c r="A133" s="180" t="s">
        <v>16</v>
      </c>
      <c r="D133" s="198" t="s">
        <v>708</v>
      </c>
      <c r="E133" s="198"/>
      <c r="F133" s="198"/>
      <c r="G133" s="198"/>
      <c r="H133" s="198"/>
      <c r="J133" s="198" t="s">
        <v>171</v>
      </c>
      <c r="K133" s="198"/>
      <c r="L133" s="198"/>
      <c r="M133" s="198"/>
      <c r="N133" s="198"/>
      <c r="O133" s="198"/>
      <c r="P133" s="194">
        <v>0</v>
      </c>
      <c r="Q133" s="194"/>
      <c r="R133" s="194"/>
      <c r="S133" s="183">
        <v>0</v>
      </c>
      <c r="U133" s="194">
        <v>0</v>
      </c>
      <c r="V133" s="194"/>
      <c r="W133" s="194"/>
      <c r="X133" s="183">
        <v>0</v>
      </c>
    </row>
    <row r="134" spans="1:24" ht="0.75" customHeight="1" x14ac:dyDescent="0.25">
      <c r="A134" s="180" t="s">
        <v>16</v>
      </c>
    </row>
    <row r="135" spans="1:24" ht="12" customHeight="1" x14ac:dyDescent="0.25">
      <c r="A135" s="180" t="s">
        <v>16</v>
      </c>
      <c r="D135" s="198" t="s">
        <v>709</v>
      </c>
      <c r="E135" s="198"/>
      <c r="F135" s="198"/>
      <c r="G135" s="198"/>
      <c r="H135" s="198"/>
      <c r="J135" s="198" t="s">
        <v>172</v>
      </c>
      <c r="K135" s="198"/>
      <c r="L135" s="198"/>
      <c r="M135" s="198"/>
      <c r="N135" s="198"/>
      <c r="O135" s="198"/>
      <c r="P135" s="194">
        <v>0</v>
      </c>
      <c r="Q135" s="194"/>
      <c r="R135" s="194"/>
      <c r="S135" s="183">
        <v>0</v>
      </c>
      <c r="U135" s="194">
        <v>0</v>
      </c>
      <c r="V135" s="194"/>
      <c r="W135" s="194"/>
      <c r="X135" s="183">
        <v>0</v>
      </c>
    </row>
    <row r="136" spans="1:24" ht="0.75" customHeight="1" x14ac:dyDescent="0.25">
      <c r="A136" s="180" t="s">
        <v>16</v>
      </c>
    </row>
    <row r="137" spans="1:24" ht="12" customHeight="1" x14ac:dyDescent="0.25">
      <c r="A137" s="180" t="s">
        <v>16</v>
      </c>
      <c r="D137" s="198" t="s">
        <v>710</v>
      </c>
      <c r="E137" s="198"/>
      <c r="F137" s="198"/>
      <c r="G137" s="198"/>
      <c r="H137" s="198"/>
      <c r="J137" s="198" t="s">
        <v>173</v>
      </c>
      <c r="K137" s="198"/>
      <c r="L137" s="198"/>
      <c r="M137" s="198"/>
      <c r="N137" s="198"/>
      <c r="O137" s="198"/>
      <c r="P137" s="194">
        <v>418</v>
      </c>
      <c r="Q137" s="194"/>
      <c r="R137" s="194"/>
      <c r="S137" s="183">
        <v>3.5999999999999997E-2</v>
      </c>
      <c r="U137" s="194">
        <v>4631</v>
      </c>
      <c r="V137" s="194"/>
      <c r="W137" s="194"/>
      <c r="X137" s="183">
        <v>6.4000000000000001E-2</v>
      </c>
    </row>
    <row r="138" spans="1:24" ht="0.75" customHeight="1" x14ac:dyDescent="0.25">
      <c r="A138" s="180" t="s">
        <v>16</v>
      </c>
    </row>
    <row r="139" spans="1:24" ht="12" customHeight="1" x14ac:dyDescent="0.25">
      <c r="A139" s="180" t="s">
        <v>16</v>
      </c>
      <c r="D139" s="198" t="s">
        <v>711</v>
      </c>
      <c r="E139" s="198"/>
      <c r="F139" s="198"/>
      <c r="G139" s="198"/>
      <c r="H139" s="198"/>
      <c r="J139" s="198" t="s">
        <v>174</v>
      </c>
      <c r="K139" s="198"/>
      <c r="L139" s="198"/>
      <c r="M139" s="198"/>
      <c r="N139" s="198"/>
      <c r="O139" s="198"/>
      <c r="P139" s="194">
        <v>737</v>
      </c>
      <c r="Q139" s="194"/>
      <c r="R139" s="194"/>
      <c r="S139" s="183">
        <v>6.4000000000000001E-2</v>
      </c>
      <c r="U139" s="194">
        <v>8937.5</v>
      </c>
      <c r="V139" s="194"/>
      <c r="W139" s="194"/>
      <c r="X139" s="183">
        <v>0.12400000000000001</v>
      </c>
    </row>
    <row r="140" spans="1:24" ht="0.75" customHeight="1" x14ac:dyDescent="0.25">
      <c r="A140" s="180" t="s">
        <v>16</v>
      </c>
    </row>
    <row r="141" spans="1:24" ht="12" customHeight="1" x14ac:dyDescent="0.25">
      <c r="A141" s="180" t="s">
        <v>16</v>
      </c>
      <c r="D141" s="198" t="s">
        <v>712</v>
      </c>
      <c r="E141" s="198"/>
      <c r="F141" s="198"/>
      <c r="G141" s="198"/>
      <c r="H141" s="198"/>
      <c r="J141" s="198" t="s">
        <v>175</v>
      </c>
      <c r="K141" s="198"/>
      <c r="L141" s="198"/>
      <c r="M141" s="198"/>
      <c r="N141" s="198"/>
      <c r="O141" s="198"/>
      <c r="P141" s="194">
        <v>9553.5</v>
      </c>
      <c r="Q141" s="194"/>
      <c r="R141" s="194"/>
      <c r="S141" s="183">
        <v>0.82699999999999996</v>
      </c>
      <c r="U141" s="194">
        <v>53537</v>
      </c>
      <c r="V141" s="194"/>
      <c r="W141" s="194"/>
      <c r="X141" s="183">
        <v>0.74299999999999999</v>
      </c>
    </row>
    <row r="142" spans="1:24" ht="0.75" customHeight="1" x14ac:dyDescent="0.25">
      <c r="A142" s="180" t="s">
        <v>16</v>
      </c>
    </row>
    <row r="143" spans="1:24" ht="12" customHeight="1" x14ac:dyDescent="0.25">
      <c r="A143" s="180" t="s">
        <v>16</v>
      </c>
      <c r="D143" s="198" t="s">
        <v>713</v>
      </c>
      <c r="E143" s="198"/>
      <c r="F143" s="198"/>
      <c r="G143" s="198"/>
      <c r="H143" s="198"/>
      <c r="J143" s="198" t="s">
        <v>176</v>
      </c>
      <c r="K143" s="198"/>
      <c r="L143" s="198"/>
      <c r="M143" s="198"/>
      <c r="N143" s="198"/>
      <c r="O143" s="198"/>
      <c r="P143" s="194">
        <v>0</v>
      </c>
      <c r="Q143" s="194"/>
      <c r="R143" s="194"/>
      <c r="S143" s="183">
        <v>0</v>
      </c>
      <c r="U143" s="194">
        <v>0</v>
      </c>
      <c r="V143" s="194"/>
      <c r="W143" s="194"/>
      <c r="X143" s="183">
        <v>0</v>
      </c>
    </row>
    <row r="144" spans="1:24" ht="0.75" customHeight="1" x14ac:dyDescent="0.25">
      <c r="A144" s="180" t="s">
        <v>16</v>
      </c>
    </row>
    <row r="145" spans="1:24" ht="12" customHeight="1" x14ac:dyDescent="0.25">
      <c r="A145" s="180" t="s">
        <v>16</v>
      </c>
      <c r="D145" s="198" t="s">
        <v>714</v>
      </c>
      <c r="E145" s="198"/>
      <c r="F145" s="198"/>
      <c r="G145" s="198"/>
      <c r="H145" s="198"/>
      <c r="J145" s="198" t="s">
        <v>177</v>
      </c>
      <c r="K145" s="198"/>
      <c r="L145" s="198"/>
      <c r="M145" s="198"/>
      <c r="N145" s="198"/>
      <c r="O145" s="198"/>
      <c r="P145" s="194">
        <v>0</v>
      </c>
      <c r="Q145" s="194"/>
      <c r="R145" s="194"/>
      <c r="S145" s="183">
        <v>0</v>
      </c>
      <c r="U145" s="194">
        <v>0</v>
      </c>
      <c r="V145" s="194"/>
      <c r="W145" s="194"/>
      <c r="X145" s="183">
        <v>0</v>
      </c>
    </row>
    <row r="146" spans="1:24" ht="0.75" customHeight="1" x14ac:dyDescent="0.25">
      <c r="A146" s="180" t="s">
        <v>16</v>
      </c>
    </row>
    <row r="147" spans="1:24" ht="12" customHeight="1" x14ac:dyDescent="0.25">
      <c r="A147" s="180" t="s">
        <v>16</v>
      </c>
      <c r="D147" s="198" t="s">
        <v>715</v>
      </c>
      <c r="E147" s="198"/>
      <c r="F147" s="198"/>
      <c r="G147" s="198"/>
      <c r="H147" s="198"/>
      <c r="J147" s="198" t="s">
        <v>178</v>
      </c>
      <c r="K147" s="198"/>
      <c r="L147" s="198"/>
      <c r="M147" s="198"/>
      <c r="N147" s="198"/>
      <c r="O147" s="198"/>
      <c r="P147" s="194">
        <v>429</v>
      </c>
      <c r="Q147" s="194"/>
      <c r="R147" s="194"/>
      <c r="S147" s="183">
        <v>3.6999999999999998E-2</v>
      </c>
      <c r="U147" s="194">
        <v>4152.5</v>
      </c>
      <c r="V147" s="194"/>
      <c r="W147" s="194"/>
      <c r="X147" s="183">
        <v>5.800000000000001E-2</v>
      </c>
    </row>
    <row r="148" spans="1:24" ht="0.75" customHeight="1" x14ac:dyDescent="0.25">
      <c r="A148" s="180" t="s">
        <v>16</v>
      </c>
    </row>
    <row r="149" spans="1:24" ht="12" customHeight="1" x14ac:dyDescent="0.25">
      <c r="A149" s="180" t="s">
        <v>16</v>
      </c>
      <c r="D149" s="198" t="s">
        <v>716</v>
      </c>
      <c r="E149" s="198"/>
      <c r="F149" s="198"/>
      <c r="G149" s="198"/>
      <c r="H149" s="198"/>
      <c r="J149" s="198" t="s">
        <v>179</v>
      </c>
      <c r="K149" s="198"/>
      <c r="L149" s="198"/>
      <c r="M149" s="198"/>
      <c r="N149" s="198"/>
      <c r="O149" s="198"/>
      <c r="P149" s="194">
        <v>660</v>
      </c>
      <c r="Q149" s="194"/>
      <c r="R149" s="194"/>
      <c r="S149" s="183">
        <v>5.7000000000000002E-2</v>
      </c>
      <c r="U149" s="194">
        <v>4576</v>
      </c>
      <c r="V149" s="194"/>
      <c r="W149" s="194"/>
      <c r="X149" s="183">
        <v>6.3E-2</v>
      </c>
    </row>
    <row r="150" spans="1:24" ht="0.75" customHeight="1" x14ac:dyDescent="0.25">
      <c r="A150" s="180" t="s">
        <v>16</v>
      </c>
    </row>
    <row r="151" spans="1:24" ht="12" customHeight="1" x14ac:dyDescent="0.25">
      <c r="A151" s="180" t="s">
        <v>16</v>
      </c>
      <c r="D151" s="198" t="s">
        <v>717</v>
      </c>
      <c r="E151" s="198"/>
      <c r="F151" s="198"/>
      <c r="G151" s="198"/>
      <c r="H151" s="198"/>
      <c r="J151" s="198" t="s">
        <v>180</v>
      </c>
      <c r="K151" s="198"/>
      <c r="L151" s="198"/>
      <c r="M151" s="198"/>
      <c r="N151" s="198"/>
      <c r="O151" s="198"/>
      <c r="P151" s="194">
        <v>181.5</v>
      </c>
      <c r="Q151" s="194"/>
      <c r="R151" s="194"/>
      <c r="S151" s="183">
        <v>1.6E-2</v>
      </c>
      <c r="U151" s="194">
        <v>2898.5</v>
      </c>
      <c r="V151" s="194"/>
      <c r="W151" s="194"/>
      <c r="X151" s="183">
        <v>0.04</v>
      </c>
    </row>
    <row r="152" spans="1:24" ht="0.75" customHeight="1" x14ac:dyDescent="0.25">
      <c r="A152" s="180" t="s">
        <v>16</v>
      </c>
    </row>
    <row r="153" spans="1:24" ht="12" customHeight="1" x14ac:dyDescent="0.25">
      <c r="A153" s="180" t="s">
        <v>16</v>
      </c>
      <c r="D153" s="198" t="s">
        <v>718</v>
      </c>
      <c r="E153" s="198"/>
      <c r="F153" s="198"/>
      <c r="G153" s="198"/>
      <c r="H153" s="198"/>
      <c r="J153" s="198" t="s">
        <v>181</v>
      </c>
      <c r="K153" s="198"/>
      <c r="L153" s="198"/>
      <c r="M153" s="198"/>
      <c r="N153" s="198"/>
      <c r="O153" s="198"/>
      <c r="P153" s="194">
        <v>0</v>
      </c>
      <c r="Q153" s="194"/>
      <c r="R153" s="194"/>
      <c r="S153" s="183">
        <v>0</v>
      </c>
      <c r="U153" s="194">
        <v>0</v>
      </c>
      <c r="V153" s="194"/>
      <c r="W153" s="194"/>
      <c r="X153" s="183">
        <v>0</v>
      </c>
    </row>
    <row r="154" spans="1:24" ht="0.75" customHeight="1" x14ac:dyDescent="0.25">
      <c r="A154" s="180" t="s">
        <v>16</v>
      </c>
    </row>
    <row r="155" spans="1:24" ht="12" customHeight="1" x14ac:dyDescent="0.25">
      <c r="A155" s="180" t="s">
        <v>16</v>
      </c>
      <c r="D155" s="198" t="s">
        <v>719</v>
      </c>
      <c r="E155" s="198"/>
      <c r="F155" s="198"/>
      <c r="G155" s="198"/>
      <c r="H155" s="198"/>
      <c r="J155" s="198" t="s">
        <v>182</v>
      </c>
      <c r="K155" s="198"/>
      <c r="L155" s="198"/>
      <c r="M155" s="198"/>
      <c r="N155" s="198"/>
      <c r="O155" s="198"/>
      <c r="P155" s="194">
        <v>176</v>
      </c>
      <c r="Q155" s="194"/>
      <c r="R155" s="194"/>
      <c r="S155" s="183">
        <v>1.4999999999999999E-2</v>
      </c>
      <c r="U155" s="194">
        <v>408</v>
      </c>
      <c r="V155" s="194"/>
      <c r="W155" s="194"/>
      <c r="X155" s="183">
        <v>6.0000000000000001E-3</v>
      </c>
    </row>
    <row r="156" spans="1:24" ht="0.75" customHeight="1" x14ac:dyDescent="0.25">
      <c r="A156" s="180" t="s">
        <v>16</v>
      </c>
    </row>
    <row r="157" spans="1:24" ht="12" customHeight="1" x14ac:dyDescent="0.25">
      <c r="A157" s="180" t="s">
        <v>16</v>
      </c>
      <c r="D157" s="198" t="s">
        <v>720</v>
      </c>
      <c r="E157" s="198"/>
      <c r="F157" s="198"/>
      <c r="G157" s="198"/>
      <c r="H157" s="198"/>
      <c r="J157" s="198" t="s">
        <v>183</v>
      </c>
      <c r="K157" s="198"/>
      <c r="L157" s="198"/>
      <c r="M157" s="198"/>
      <c r="N157" s="198"/>
      <c r="O157" s="198"/>
      <c r="P157" s="194">
        <v>0</v>
      </c>
      <c r="Q157" s="194"/>
      <c r="R157" s="194"/>
      <c r="S157" s="183">
        <v>0</v>
      </c>
      <c r="U157" s="194">
        <v>0</v>
      </c>
      <c r="V157" s="194"/>
      <c r="W157" s="194"/>
      <c r="X157" s="183">
        <v>0</v>
      </c>
    </row>
    <row r="158" spans="1:24" ht="0.75" customHeight="1" x14ac:dyDescent="0.25">
      <c r="A158" s="180" t="s">
        <v>16</v>
      </c>
    </row>
    <row r="159" spans="1:24" ht="12" customHeight="1" x14ac:dyDescent="0.25">
      <c r="A159" s="180" t="s">
        <v>16</v>
      </c>
      <c r="D159" s="198" t="s">
        <v>721</v>
      </c>
      <c r="E159" s="198"/>
      <c r="F159" s="198"/>
      <c r="G159" s="198"/>
      <c r="H159" s="198"/>
      <c r="J159" s="198" t="s">
        <v>184</v>
      </c>
      <c r="K159" s="198"/>
      <c r="L159" s="198"/>
      <c r="M159" s="198"/>
      <c r="N159" s="198"/>
      <c r="O159" s="198"/>
      <c r="P159" s="194">
        <v>3595.88</v>
      </c>
      <c r="Q159" s="194"/>
      <c r="R159" s="194"/>
      <c r="S159" s="183">
        <v>0.311</v>
      </c>
      <c r="U159" s="194">
        <v>8992</v>
      </c>
      <c r="V159" s="194"/>
      <c r="W159" s="194"/>
      <c r="X159" s="183">
        <v>0.125</v>
      </c>
    </row>
    <row r="160" spans="1:24" ht="0.75" customHeight="1" x14ac:dyDescent="0.25">
      <c r="A160" s="180" t="s">
        <v>16</v>
      </c>
    </row>
    <row r="161" spans="1:24" ht="12" customHeight="1" x14ac:dyDescent="0.25">
      <c r="A161" s="180" t="s">
        <v>16</v>
      </c>
      <c r="D161" s="198" t="s">
        <v>722</v>
      </c>
      <c r="E161" s="198"/>
      <c r="F161" s="198"/>
      <c r="G161" s="198"/>
      <c r="H161" s="198"/>
      <c r="J161" s="198" t="s">
        <v>185</v>
      </c>
      <c r="K161" s="198"/>
      <c r="L161" s="198"/>
      <c r="M161" s="198"/>
      <c r="N161" s="198"/>
      <c r="O161" s="198"/>
      <c r="P161" s="194">
        <v>0</v>
      </c>
      <c r="Q161" s="194"/>
      <c r="R161" s="194"/>
      <c r="S161" s="183">
        <v>0</v>
      </c>
      <c r="U161" s="194">
        <v>0</v>
      </c>
      <c r="V161" s="194"/>
      <c r="W161" s="194"/>
      <c r="X161" s="183">
        <v>0</v>
      </c>
    </row>
    <row r="162" spans="1:24" ht="0.75" customHeight="1" x14ac:dyDescent="0.25">
      <c r="A162" s="180" t="s">
        <v>16</v>
      </c>
    </row>
    <row r="163" spans="1:24" ht="12" customHeight="1" x14ac:dyDescent="0.25">
      <c r="A163" s="180" t="s">
        <v>16</v>
      </c>
      <c r="D163" s="198" t="s">
        <v>723</v>
      </c>
      <c r="E163" s="198"/>
      <c r="F163" s="198"/>
      <c r="G163" s="198"/>
      <c r="H163" s="198"/>
      <c r="J163" s="198" t="s">
        <v>186</v>
      </c>
      <c r="K163" s="198"/>
      <c r="L163" s="198"/>
      <c r="M163" s="198"/>
      <c r="N163" s="198"/>
      <c r="O163" s="198"/>
      <c r="P163" s="194">
        <v>0</v>
      </c>
      <c r="Q163" s="194"/>
      <c r="R163" s="194"/>
      <c r="S163" s="183">
        <v>0</v>
      </c>
      <c r="U163" s="194">
        <v>0</v>
      </c>
      <c r="V163" s="194"/>
      <c r="W163" s="194"/>
      <c r="X163" s="183">
        <v>0</v>
      </c>
    </row>
    <row r="164" spans="1:24" ht="0.75" customHeight="1" x14ac:dyDescent="0.25">
      <c r="A164" s="180" t="s">
        <v>16</v>
      </c>
    </row>
    <row r="165" spans="1:24" ht="12" customHeight="1" x14ac:dyDescent="0.25">
      <c r="A165" s="180" t="s">
        <v>16</v>
      </c>
      <c r="D165" s="198" t="s">
        <v>724</v>
      </c>
      <c r="E165" s="198"/>
      <c r="F165" s="198"/>
      <c r="G165" s="198"/>
      <c r="H165" s="198"/>
      <c r="J165" s="198" t="s">
        <v>187</v>
      </c>
      <c r="K165" s="198"/>
      <c r="L165" s="198"/>
      <c r="M165" s="198"/>
      <c r="N165" s="198"/>
      <c r="O165" s="198"/>
      <c r="P165" s="194">
        <v>0</v>
      </c>
      <c r="Q165" s="194"/>
      <c r="R165" s="194"/>
      <c r="S165" s="183">
        <v>0</v>
      </c>
      <c r="U165" s="194">
        <v>1248</v>
      </c>
      <c r="V165" s="194"/>
      <c r="W165" s="194"/>
      <c r="X165" s="183">
        <v>1.7000000000000001E-2</v>
      </c>
    </row>
    <row r="166" spans="1:24" ht="0.75" customHeight="1" x14ac:dyDescent="0.25">
      <c r="A166" s="180" t="s">
        <v>16</v>
      </c>
    </row>
    <row r="167" spans="1:24" ht="12" customHeight="1" x14ac:dyDescent="0.25">
      <c r="A167" s="180" t="s">
        <v>16</v>
      </c>
      <c r="D167" s="198" t="s">
        <v>725</v>
      </c>
      <c r="E167" s="198"/>
      <c r="F167" s="198"/>
      <c r="G167" s="198"/>
      <c r="H167" s="198"/>
      <c r="J167" s="198" t="s">
        <v>188</v>
      </c>
      <c r="K167" s="198"/>
      <c r="L167" s="198"/>
      <c r="M167" s="198"/>
      <c r="N167" s="198"/>
      <c r="O167" s="198"/>
      <c r="P167" s="194">
        <v>88</v>
      </c>
      <c r="Q167" s="194"/>
      <c r="R167" s="194"/>
      <c r="S167" s="183">
        <v>8.0000000000000002E-3</v>
      </c>
      <c r="U167" s="194">
        <v>88</v>
      </c>
      <c r="V167" s="194"/>
      <c r="W167" s="194"/>
      <c r="X167" s="183">
        <v>1E-3</v>
      </c>
    </row>
    <row r="168" spans="1:24" ht="0.75" customHeight="1" x14ac:dyDescent="0.25">
      <c r="A168" s="180" t="s">
        <v>16</v>
      </c>
    </row>
    <row r="169" spans="1:24" ht="12" customHeight="1" x14ac:dyDescent="0.25">
      <c r="A169" s="180" t="s">
        <v>16</v>
      </c>
      <c r="D169" s="198" t="s">
        <v>726</v>
      </c>
      <c r="E169" s="198"/>
      <c r="F169" s="198"/>
      <c r="G169" s="198"/>
      <c r="H169" s="198"/>
      <c r="J169" s="198" t="s">
        <v>189</v>
      </c>
      <c r="K169" s="198"/>
      <c r="L169" s="198"/>
      <c r="M169" s="198"/>
      <c r="N169" s="198"/>
      <c r="O169" s="198"/>
      <c r="P169" s="194">
        <v>72</v>
      </c>
      <c r="Q169" s="194"/>
      <c r="R169" s="194"/>
      <c r="S169" s="183">
        <v>6.0000000000000001E-3</v>
      </c>
      <c r="U169" s="194">
        <v>736</v>
      </c>
      <c r="V169" s="194"/>
      <c r="W169" s="194"/>
      <c r="X169" s="183">
        <v>0.01</v>
      </c>
    </row>
    <row r="170" spans="1:24" ht="0.75" customHeight="1" x14ac:dyDescent="0.25">
      <c r="A170" s="180" t="s">
        <v>16</v>
      </c>
    </row>
    <row r="171" spans="1:24" ht="12" customHeight="1" x14ac:dyDescent="0.25">
      <c r="A171" s="180" t="s">
        <v>16</v>
      </c>
      <c r="D171" s="198" t="s">
        <v>727</v>
      </c>
      <c r="E171" s="198"/>
      <c r="F171" s="198"/>
      <c r="G171" s="198"/>
      <c r="H171" s="198"/>
      <c r="J171" s="198" t="s">
        <v>190</v>
      </c>
      <c r="K171" s="198"/>
      <c r="L171" s="198"/>
      <c r="M171" s="198"/>
      <c r="N171" s="198"/>
      <c r="O171" s="198"/>
      <c r="P171" s="194">
        <v>0</v>
      </c>
      <c r="Q171" s="194"/>
      <c r="R171" s="194"/>
      <c r="S171" s="183">
        <v>0</v>
      </c>
      <c r="U171" s="194">
        <v>0</v>
      </c>
      <c r="V171" s="194"/>
      <c r="W171" s="194"/>
      <c r="X171" s="183">
        <v>0</v>
      </c>
    </row>
    <row r="172" spans="1:24" ht="0.75" customHeight="1" x14ac:dyDescent="0.25">
      <c r="A172" s="180" t="s">
        <v>16</v>
      </c>
    </row>
    <row r="173" spans="1:24" ht="12" customHeight="1" x14ac:dyDescent="0.25">
      <c r="A173" s="180" t="s">
        <v>16</v>
      </c>
      <c r="D173" s="198" t="s">
        <v>728</v>
      </c>
      <c r="E173" s="198"/>
      <c r="F173" s="198"/>
      <c r="G173" s="198"/>
      <c r="H173" s="198"/>
      <c r="J173" s="198" t="s">
        <v>191</v>
      </c>
      <c r="K173" s="198"/>
      <c r="L173" s="198"/>
      <c r="M173" s="198"/>
      <c r="N173" s="198"/>
      <c r="O173" s="198"/>
      <c r="P173" s="194">
        <v>0</v>
      </c>
      <c r="Q173" s="194"/>
      <c r="R173" s="194"/>
      <c r="S173" s="183">
        <v>0</v>
      </c>
      <c r="U173" s="194">
        <v>0</v>
      </c>
      <c r="V173" s="194"/>
      <c r="W173" s="194"/>
      <c r="X173" s="183">
        <v>0</v>
      </c>
    </row>
    <row r="174" spans="1:24" ht="0.75" customHeight="1" x14ac:dyDescent="0.25">
      <c r="A174" s="180" t="s">
        <v>16</v>
      </c>
    </row>
    <row r="175" spans="1:24" ht="12" customHeight="1" x14ac:dyDescent="0.25">
      <c r="A175" s="180" t="s">
        <v>16</v>
      </c>
      <c r="D175" s="198" t="s">
        <v>729</v>
      </c>
      <c r="E175" s="198"/>
      <c r="F175" s="198"/>
      <c r="G175" s="198"/>
      <c r="H175" s="198"/>
      <c r="J175" s="198" t="s">
        <v>192</v>
      </c>
      <c r="K175" s="198"/>
      <c r="L175" s="198"/>
      <c r="M175" s="198"/>
      <c r="N175" s="198"/>
      <c r="O175" s="198"/>
      <c r="P175" s="194">
        <v>589</v>
      </c>
      <c r="Q175" s="194"/>
      <c r="R175" s="194"/>
      <c r="S175" s="183">
        <v>5.0999999999999997E-2</v>
      </c>
      <c r="U175" s="194">
        <v>2960.2000000000003</v>
      </c>
      <c r="V175" s="194"/>
      <c r="W175" s="194"/>
      <c r="X175" s="183">
        <v>4.1000000000000009E-2</v>
      </c>
    </row>
    <row r="176" spans="1:24" ht="0.75" customHeight="1" x14ac:dyDescent="0.25">
      <c r="A176" s="180" t="s">
        <v>16</v>
      </c>
    </row>
    <row r="177" spans="1:24" ht="12" customHeight="1" x14ac:dyDescent="0.25">
      <c r="A177" s="180" t="s">
        <v>16</v>
      </c>
      <c r="D177" s="198" t="s">
        <v>730</v>
      </c>
      <c r="E177" s="198"/>
      <c r="F177" s="198"/>
      <c r="G177" s="198"/>
      <c r="H177" s="198"/>
      <c r="J177" s="198" t="s">
        <v>193</v>
      </c>
      <c r="K177" s="198"/>
      <c r="L177" s="198"/>
      <c r="M177" s="198"/>
      <c r="N177" s="198"/>
      <c r="O177" s="198"/>
      <c r="P177" s="194">
        <v>1516.2</v>
      </c>
      <c r="Q177" s="194"/>
      <c r="R177" s="194"/>
      <c r="S177" s="183">
        <v>0.13100000000000001</v>
      </c>
      <c r="U177" s="194">
        <v>10776.800000000001</v>
      </c>
      <c r="V177" s="194"/>
      <c r="W177" s="194"/>
      <c r="X177" s="183">
        <v>0.15</v>
      </c>
    </row>
    <row r="178" spans="1:24" ht="0.75" customHeight="1" x14ac:dyDescent="0.25">
      <c r="A178" s="180" t="s">
        <v>16</v>
      </c>
    </row>
    <row r="179" spans="1:24" ht="12" customHeight="1" x14ac:dyDescent="0.25">
      <c r="A179" s="180" t="s">
        <v>16</v>
      </c>
      <c r="D179" s="198" t="s">
        <v>731</v>
      </c>
      <c r="E179" s="198"/>
      <c r="F179" s="198"/>
      <c r="G179" s="198"/>
      <c r="H179" s="198"/>
      <c r="J179" s="198" t="s">
        <v>194</v>
      </c>
      <c r="K179" s="198"/>
      <c r="L179" s="198"/>
      <c r="M179" s="198"/>
      <c r="N179" s="198"/>
      <c r="O179" s="198"/>
      <c r="P179" s="194">
        <v>7877.4000000000005</v>
      </c>
      <c r="Q179" s="194"/>
      <c r="R179" s="194"/>
      <c r="S179" s="183">
        <v>0.68200000000000005</v>
      </c>
      <c r="U179" s="194">
        <v>44707</v>
      </c>
      <c r="V179" s="194"/>
      <c r="W179" s="194"/>
      <c r="X179" s="183">
        <v>0.62</v>
      </c>
    </row>
    <row r="180" spans="1:24" ht="0.75" customHeight="1" x14ac:dyDescent="0.25">
      <c r="A180" s="180" t="s">
        <v>16</v>
      </c>
    </row>
    <row r="181" spans="1:24" ht="12" customHeight="1" x14ac:dyDescent="0.25">
      <c r="A181" s="180" t="s">
        <v>16</v>
      </c>
      <c r="D181" s="198" t="s">
        <v>732</v>
      </c>
      <c r="E181" s="198"/>
      <c r="F181" s="198"/>
      <c r="G181" s="198"/>
      <c r="H181" s="198"/>
      <c r="J181" s="198" t="s">
        <v>195</v>
      </c>
      <c r="K181" s="198"/>
      <c r="L181" s="198"/>
      <c r="M181" s="198"/>
      <c r="N181" s="198"/>
      <c r="O181" s="198"/>
      <c r="P181" s="194">
        <v>0</v>
      </c>
      <c r="Q181" s="194"/>
      <c r="R181" s="194"/>
      <c r="S181" s="183">
        <v>0</v>
      </c>
      <c r="U181" s="194">
        <v>0</v>
      </c>
      <c r="V181" s="194"/>
      <c r="W181" s="194"/>
      <c r="X181" s="183">
        <v>0</v>
      </c>
    </row>
    <row r="182" spans="1:24" ht="0.75" customHeight="1" x14ac:dyDescent="0.25">
      <c r="A182" s="180" t="s">
        <v>16</v>
      </c>
    </row>
    <row r="183" spans="1:24" ht="12" customHeight="1" x14ac:dyDescent="0.25">
      <c r="A183" s="180" t="s">
        <v>16</v>
      </c>
      <c r="D183" s="198" t="s">
        <v>733</v>
      </c>
      <c r="E183" s="198"/>
      <c r="F183" s="198"/>
      <c r="G183" s="198"/>
      <c r="H183" s="198"/>
      <c r="J183" s="198" t="s">
        <v>600</v>
      </c>
      <c r="K183" s="198"/>
      <c r="L183" s="198"/>
      <c r="M183" s="198"/>
      <c r="N183" s="198"/>
      <c r="O183" s="198"/>
      <c r="P183" s="194">
        <v>0</v>
      </c>
      <c r="Q183" s="194"/>
      <c r="R183" s="194"/>
      <c r="S183" s="183">
        <v>0</v>
      </c>
      <c r="U183" s="194">
        <v>0</v>
      </c>
      <c r="V183" s="194"/>
      <c r="W183" s="194"/>
      <c r="X183" s="183">
        <v>0</v>
      </c>
    </row>
    <row r="184" spans="1:24" ht="0.75" customHeight="1" x14ac:dyDescent="0.25">
      <c r="A184" s="180" t="s">
        <v>16</v>
      </c>
    </row>
    <row r="185" spans="1:24" ht="12" customHeight="1" x14ac:dyDescent="0.25">
      <c r="A185" s="180" t="s">
        <v>16</v>
      </c>
      <c r="D185" s="198" t="s">
        <v>734</v>
      </c>
      <c r="E185" s="198"/>
      <c r="F185" s="198"/>
      <c r="G185" s="198"/>
      <c r="H185" s="198"/>
      <c r="J185" s="198" t="s">
        <v>197</v>
      </c>
      <c r="K185" s="198"/>
      <c r="L185" s="198"/>
      <c r="M185" s="198"/>
      <c r="N185" s="198"/>
      <c r="O185" s="198"/>
      <c r="P185" s="194">
        <v>372.40000000000003</v>
      </c>
      <c r="Q185" s="194"/>
      <c r="R185" s="194"/>
      <c r="S185" s="183">
        <v>3.2000000000000001E-2</v>
      </c>
      <c r="U185" s="194">
        <v>3906.4</v>
      </c>
      <c r="V185" s="194"/>
      <c r="W185" s="194"/>
      <c r="X185" s="183">
        <v>5.4000000000000006E-2</v>
      </c>
    </row>
    <row r="186" spans="1:24" ht="0.75" customHeight="1" x14ac:dyDescent="0.25">
      <c r="A186" s="180" t="s">
        <v>16</v>
      </c>
    </row>
    <row r="187" spans="1:24" ht="12" customHeight="1" x14ac:dyDescent="0.25">
      <c r="A187" s="180" t="s">
        <v>16</v>
      </c>
      <c r="D187" s="198" t="s">
        <v>735</v>
      </c>
      <c r="E187" s="198"/>
      <c r="F187" s="198"/>
      <c r="G187" s="198"/>
      <c r="H187" s="198"/>
      <c r="J187" s="198" t="s">
        <v>198</v>
      </c>
      <c r="K187" s="198"/>
      <c r="L187" s="198"/>
      <c r="M187" s="198"/>
      <c r="N187" s="198"/>
      <c r="O187" s="198"/>
      <c r="P187" s="194">
        <v>570</v>
      </c>
      <c r="Q187" s="194"/>
      <c r="R187" s="194"/>
      <c r="S187" s="183">
        <v>4.9000000000000002E-2</v>
      </c>
      <c r="U187" s="194">
        <v>3534</v>
      </c>
      <c r="V187" s="194"/>
      <c r="W187" s="194"/>
      <c r="X187" s="183">
        <v>4.9000000000000002E-2</v>
      </c>
    </row>
    <row r="188" spans="1:24" ht="0.75" customHeight="1" x14ac:dyDescent="0.25">
      <c r="A188" s="180" t="s">
        <v>16</v>
      </c>
    </row>
    <row r="189" spans="1:24" ht="12" customHeight="1" x14ac:dyDescent="0.25">
      <c r="A189" s="180" t="s">
        <v>16</v>
      </c>
      <c r="D189" s="198" t="s">
        <v>736</v>
      </c>
      <c r="E189" s="198"/>
      <c r="F189" s="198"/>
      <c r="G189" s="198"/>
      <c r="H189" s="198"/>
      <c r="J189" s="198" t="s">
        <v>199</v>
      </c>
      <c r="K189" s="198"/>
      <c r="L189" s="198"/>
      <c r="M189" s="198"/>
      <c r="N189" s="198"/>
      <c r="O189" s="198"/>
      <c r="P189" s="194">
        <v>471.2</v>
      </c>
      <c r="Q189" s="194"/>
      <c r="R189" s="194"/>
      <c r="S189" s="183">
        <v>4.1000000000000009E-2</v>
      </c>
      <c r="U189" s="194">
        <v>3921.6</v>
      </c>
      <c r="V189" s="194"/>
      <c r="W189" s="194"/>
      <c r="X189" s="183">
        <v>5.4000000000000006E-2</v>
      </c>
    </row>
    <row r="190" spans="1:24" ht="0.75" customHeight="1" x14ac:dyDescent="0.25">
      <c r="A190" s="180" t="s">
        <v>16</v>
      </c>
    </row>
    <row r="191" spans="1:24" ht="12" customHeight="1" x14ac:dyDescent="0.25">
      <c r="A191" s="180" t="s">
        <v>16</v>
      </c>
      <c r="D191" s="198" t="s">
        <v>737</v>
      </c>
      <c r="E191" s="198"/>
      <c r="F191" s="198"/>
      <c r="G191" s="198"/>
      <c r="H191" s="198"/>
      <c r="J191" s="198" t="s">
        <v>200</v>
      </c>
      <c r="K191" s="198"/>
      <c r="L191" s="198"/>
      <c r="M191" s="198"/>
      <c r="N191" s="198"/>
      <c r="O191" s="198"/>
      <c r="P191" s="194">
        <v>0</v>
      </c>
      <c r="Q191" s="194"/>
      <c r="R191" s="194"/>
      <c r="S191" s="183">
        <v>0</v>
      </c>
      <c r="U191" s="194">
        <v>0</v>
      </c>
      <c r="V191" s="194"/>
      <c r="W191" s="194"/>
      <c r="X191" s="183">
        <v>0</v>
      </c>
    </row>
    <row r="192" spans="1:24" ht="0.75" customHeight="1" x14ac:dyDescent="0.25">
      <c r="A192" s="180" t="s">
        <v>16</v>
      </c>
    </row>
    <row r="193" spans="1:24" ht="12" customHeight="1" x14ac:dyDescent="0.25">
      <c r="A193" s="180" t="s">
        <v>16</v>
      </c>
      <c r="D193" s="198" t="s">
        <v>738</v>
      </c>
      <c r="E193" s="198"/>
      <c r="F193" s="198"/>
      <c r="G193" s="198"/>
      <c r="H193" s="198"/>
      <c r="J193" s="198" t="s">
        <v>201</v>
      </c>
      <c r="K193" s="198"/>
      <c r="L193" s="198"/>
      <c r="M193" s="198"/>
      <c r="N193" s="198"/>
      <c r="O193" s="198"/>
      <c r="P193" s="194">
        <v>-345.04</v>
      </c>
      <c r="Q193" s="194"/>
      <c r="R193" s="194"/>
      <c r="S193" s="183">
        <v>-0.03</v>
      </c>
      <c r="U193" s="194">
        <v>-3862.44</v>
      </c>
      <c r="V193" s="194"/>
      <c r="W193" s="194"/>
      <c r="X193" s="183">
        <v>-5.4000000000000006E-2</v>
      </c>
    </row>
    <row r="194" spans="1:24" ht="0.75" customHeight="1" x14ac:dyDescent="0.25">
      <c r="A194" s="180" t="s">
        <v>16</v>
      </c>
    </row>
    <row r="195" spans="1:24" ht="12" customHeight="1" x14ac:dyDescent="0.25">
      <c r="A195" s="180" t="s">
        <v>16</v>
      </c>
      <c r="D195" s="198" t="s">
        <v>739</v>
      </c>
      <c r="E195" s="198"/>
      <c r="F195" s="198"/>
      <c r="G195" s="198"/>
      <c r="H195" s="198"/>
      <c r="J195" s="198" t="s">
        <v>202</v>
      </c>
      <c r="K195" s="198"/>
      <c r="L195" s="198"/>
      <c r="M195" s="198"/>
      <c r="N195" s="198"/>
      <c r="O195" s="198"/>
      <c r="P195" s="194">
        <v>17531.04</v>
      </c>
      <c r="Q195" s="194"/>
      <c r="R195" s="194"/>
      <c r="S195" s="183">
        <v>1.5180000000000002</v>
      </c>
      <c r="U195" s="194">
        <v>139214.84</v>
      </c>
      <c r="V195" s="194"/>
      <c r="W195" s="194"/>
      <c r="X195" s="183">
        <v>1.9319999999999999</v>
      </c>
    </row>
    <row r="196" spans="1:24" ht="0.75" customHeight="1" x14ac:dyDescent="0.25">
      <c r="A196" s="180" t="s">
        <v>16</v>
      </c>
    </row>
    <row r="197" spans="1:24" ht="12" customHeight="1" x14ac:dyDescent="0.25">
      <c r="A197" s="180" t="s">
        <v>16</v>
      </c>
      <c r="D197" s="198" t="s">
        <v>740</v>
      </c>
      <c r="E197" s="198"/>
      <c r="F197" s="198"/>
      <c r="G197" s="198"/>
      <c r="H197" s="198"/>
      <c r="J197" s="198" t="s">
        <v>203</v>
      </c>
      <c r="K197" s="198"/>
      <c r="L197" s="198"/>
      <c r="M197" s="198"/>
      <c r="N197" s="198"/>
      <c r="O197" s="198"/>
      <c r="P197" s="194">
        <v>321.76</v>
      </c>
      <c r="Q197" s="194"/>
      <c r="R197" s="194"/>
      <c r="S197" s="183">
        <v>2.8000000000000004E-2</v>
      </c>
      <c r="U197" s="194">
        <v>4843.28</v>
      </c>
      <c r="V197" s="194"/>
      <c r="W197" s="194"/>
      <c r="X197" s="183">
        <v>6.7000000000000004E-2</v>
      </c>
    </row>
    <row r="198" spans="1:24" ht="0.75" customHeight="1" x14ac:dyDescent="0.25">
      <c r="A198" s="180" t="s">
        <v>16</v>
      </c>
    </row>
    <row r="199" spans="1:24" ht="12" customHeight="1" x14ac:dyDescent="0.25">
      <c r="A199" s="180" t="s">
        <v>16</v>
      </c>
      <c r="D199" s="198" t="s">
        <v>741</v>
      </c>
      <c r="E199" s="198"/>
      <c r="F199" s="198"/>
      <c r="G199" s="198"/>
      <c r="H199" s="198"/>
      <c r="J199" s="198" t="s">
        <v>204</v>
      </c>
      <c r="K199" s="198"/>
      <c r="L199" s="198"/>
      <c r="M199" s="198"/>
      <c r="N199" s="198"/>
      <c r="O199" s="198"/>
      <c r="P199" s="194">
        <v>0</v>
      </c>
      <c r="Q199" s="194"/>
      <c r="R199" s="194"/>
      <c r="S199" s="183">
        <v>0</v>
      </c>
      <c r="U199" s="194">
        <v>0</v>
      </c>
      <c r="V199" s="194"/>
      <c r="W199" s="194"/>
      <c r="X199" s="183">
        <v>0</v>
      </c>
    </row>
    <row r="200" spans="1:24" ht="0.75" customHeight="1" x14ac:dyDescent="0.25">
      <c r="A200" s="180" t="s">
        <v>16</v>
      </c>
    </row>
    <row r="201" spans="1:24" ht="12" customHeight="1" x14ac:dyDescent="0.25">
      <c r="A201" s="180" t="s">
        <v>16</v>
      </c>
      <c r="D201" s="198" t="s">
        <v>742</v>
      </c>
      <c r="E201" s="198"/>
      <c r="F201" s="198"/>
      <c r="G201" s="198"/>
      <c r="H201" s="198"/>
      <c r="J201" s="198" t="s">
        <v>205</v>
      </c>
      <c r="K201" s="198"/>
      <c r="L201" s="198"/>
      <c r="M201" s="198"/>
      <c r="N201" s="198"/>
      <c r="O201" s="198"/>
      <c r="P201" s="194">
        <v>0</v>
      </c>
      <c r="Q201" s="194"/>
      <c r="R201" s="194"/>
      <c r="S201" s="183">
        <v>0</v>
      </c>
      <c r="U201" s="194">
        <v>0</v>
      </c>
      <c r="V201" s="194"/>
      <c r="W201" s="194"/>
      <c r="X201" s="183">
        <v>0</v>
      </c>
    </row>
    <row r="202" spans="1:24" ht="0.75" customHeight="1" x14ac:dyDescent="0.25">
      <c r="A202" s="180" t="s">
        <v>16</v>
      </c>
    </row>
    <row r="203" spans="1:24" ht="12" customHeight="1" x14ac:dyDescent="0.25">
      <c r="A203" s="180" t="s">
        <v>16</v>
      </c>
      <c r="D203" s="198" t="s">
        <v>743</v>
      </c>
      <c r="E203" s="198"/>
      <c r="F203" s="198"/>
      <c r="G203" s="198"/>
      <c r="H203" s="198"/>
      <c r="J203" s="198" t="s">
        <v>206</v>
      </c>
      <c r="K203" s="198"/>
      <c r="L203" s="198"/>
      <c r="M203" s="198"/>
      <c r="N203" s="198"/>
      <c r="O203" s="198"/>
      <c r="P203" s="194">
        <v>0</v>
      </c>
      <c r="Q203" s="194"/>
      <c r="R203" s="194"/>
      <c r="S203" s="183">
        <v>0</v>
      </c>
      <c r="U203" s="194">
        <v>0</v>
      </c>
      <c r="V203" s="194"/>
      <c r="W203" s="194"/>
      <c r="X203" s="183">
        <v>0</v>
      </c>
    </row>
    <row r="204" spans="1:24" ht="0.75" customHeight="1" x14ac:dyDescent="0.25">
      <c r="A204" s="180" t="s">
        <v>16</v>
      </c>
    </row>
    <row r="205" spans="1:24" ht="12" customHeight="1" x14ac:dyDescent="0.25">
      <c r="A205" s="180" t="s">
        <v>16</v>
      </c>
      <c r="D205" s="198" t="s">
        <v>744</v>
      </c>
      <c r="E205" s="198"/>
      <c r="F205" s="198"/>
      <c r="G205" s="198"/>
      <c r="H205" s="198"/>
      <c r="J205" s="198" t="s">
        <v>207</v>
      </c>
      <c r="K205" s="198"/>
      <c r="L205" s="198"/>
      <c r="M205" s="198"/>
      <c r="N205" s="198"/>
      <c r="O205" s="198"/>
      <c r="P205" s="194">
        <v>6070.88</v>
      </c>
      <c r="Q205" s="194"/>
      <c r="R205" s="194"/>
      <c r="S205" s="183">
        <v>0.52600000000000002</v>
      </c>
      <c r="U205" s="194">
        <v>23999.16</v>
      </c>
      <c r="V205" s="194"/>
      <c r="W205" s="194"/>
      <c r="X205" s="183">
        <v>0.33300000000000007</v>
      </c>
    </row>
    <row r="206" spans="1:24" ht="0.75" customHeight="1" x14ac:dyDescent="0.25">
      <c r="A206" s="180" t="s">
        <v>16</v>
      </c>
    </row>
    <row r="207" spans="1:24" ht="12" customHeight="1" x14ac:dyDescent="0.25">
      <c r="A207" s="180" t="s">
        <v>16</v>
      </c>
      <c r="D207" s="198" t="s">
        <v>745</v>
      </c>
      <c r="E207" s="198"/>
      <c r="F207" s="198"/>
      <c r="G207" s="198"/>
      <c r="H207" s="198"/>
      <c r="J207" s="198" t="s">
        <v>208</v>
      </c>
      <c r="K207" s="198"/>
      <c r="L207" s="198"/>
      <c r="M207" s="198"/>
      <c r="N207" s="198"/>
      <c r="O207" s="198"/>
      <c r="P207" s="194">
        <v>4015.34</v>
      </c>
      <c r="Q207" s="194"/>
      <c r="R207" s="194"/>
      <c r="S207" s="183">
        <v>0.34799999999999998</v>
      </c>
      <c r="U207" s="194">
        <v>71362.080000000002</v>
      </c>
      <c r="V207" s="194"/>
      <c r="W207" s="194"/>
      <c r="X207" s="183">
        <v>0.99</v>
      </c>
    </row>
    <row r="208" spans="1:24" ht="0.75" customHeight="1" x14ac:dyDescent="0.25">
      <c r="A208" s="180" t="s">
        <v>16</v>
      </c>
    </row>
    <row r="209" spans="1:24" ht="12" customHeight="1" x14ac:dyDescent="0.25">
      <c r="A209" s="180" t="s">
        <v>16</v>
      </c>
      <c r="D209" s="198" t="s">
        <v>746</v>
      </c>
      <c r="E209" s="198"/>
      <c r="F209" s="198"/>
      <c r="G209" s="198"/>
      <c r="H209" s="198"/>
      <c r="J209" s="198" t="s">
        <v>209</v>
      </c>
      <c r="K209" s="198"/>
      <c r="L209" s="198"/>
      <c r="M209" s="198"/>
      <c r="N209" s="198"/>
      <c r="O209" s="198"/>
      <c r="P209" s="194">
        <v>0</v>
      </c>
      <c r="Q209" s="194"/>
      <c r="R209" s="194"/>
      <c r="S209" s="183">
        <v>0</v>
      </c>
      <c r="U209" s="194">
        <v>0</v>
      </c>
      <c r="V209" s="194"/>
      <c r="W209" s="194"/>
      <c r="X209" s="183">
        <v>0</v>
      </c>
    </row>
    <row r="210" spans="1:24" ht="0.75" customHeight="1" x14ac:dyDescent="0.25">
      <c r="A210" s="180" t="s">
        <v>16</v>
      </c>
    </row>
    <row r="211" spans="1:24" ht="12" customHeight="1" x14ac:dyDescent="0.25">
      <c r="A211" s="180" t="s">
        <v>16</v>
      </c>
      <c r="D211" s="198" t="s">
        <v>1072</v>
      </c>
      <c r="E211" s="198"/>
      <c r="F211" s="198"/>
      <c r="G211" s="198"/>
      <c r="H211" s="198"/>
      <c r="J211" s="198" t="s">
        <v>601</v>
      </c>
      <c r="K211" s="198"/>
      <c r="L211" s="198"/>
      <c r="M211" s="198"/>
      <c r="N211" s="198"/>
      <c r="O211" s="198"/>
      <c r="P211" s="194">
        <v>42.84</v>
      </c>
      <c r="Q211" s="194"/>
      <c r="R211" s="194"/>
      <c r="S211" s="183">
        <v>4.0000000000000001E-3</v>
      </c>
      <c r="U211" s="194">
        <v>106.71000000000001</v>
      </c>
      <c r="V211" s="194"/>
      <c r="W211" s="194"/>
      <c r="X211" s="183">
        <v>1E-3</v>
      </c>
    </row>
    <row r="212" spans="1:24" ht="0.75" customHeight="1" x14ac:dyDescent="0.25">
      <c r="A212" s="180" t="s">
        <v>16</v>
      </c>
    </row>
    <row r="213" spans="1:24" ht="12" customHeight="1" x14ac:dyDescent="0.25">
      <c r="A213" s="180" t="s">
        <v>16</v>
      </c>
      <c r="D213" s="198" t="s">
        <v>747</v>
      </c>
      <c r="E213" s="198"/>
      <c r="F213" s="198"/>
      <c r="G213" s="198"/>
      <c r="H213" s="198"/>
      <c r="J213" s="198" t="s">
        <v>546</v>
      </c>
      <c r="K213" s="198"/>
      <c r="L213" s="198"/>
      <c r="M213" s="198"/>
      <c r="N213" s="198"/>
      <c r="O213" s="198"/>
      <c r="P213" s="194">
        <v>0</v>
      </c>
      <c r="Q213" s="194"/>
      <c r="R213" s="194"/>
      <c r="S213" s="183">
        <v>0</v>
      </c>
      <c r="U213" s="194">
        <v>0</v>
      </c>
      <c r="V213" s="194"/>
      <c r="W213" s="194"/>
      <c r="X213" s="183">
        <v>0</v>
      </c>
    </row>
    <row r="214" spans="1:24" ht="0.75" customHeight="1" x14ac:dyDescent="0.25">
      <c r="A214" s="180" t="s">
        <v>16</v>
      </c>
    </row>
    <row r="215" spans="1:24" ht="12" customHeight="1" x14ac:dyDescent="0.25">
      <c r="A215" s="180" t="s">
        <v>16</v>
      </c>
      <c r="D215" s="198" t="s">
        <v>748</v>
      </c>
      <c r="E215" s="198"/>
      <c r="F215" s="198"/>
      <c r="G215" s="198"/>
      <c r="H215" s="198"/>
      <c r="J215" s="198" t="s">
        <v>211</v>
      </c>
      <c r="K215" s="198"/>
      <c r="L215" s="198"/>
      <c r="M215" s="198"/>
      <c r="N215" s="198"/>
      <c r="O215" s="198"/>
      <c r="P215" s="194">
        <v>0</v>
      </c>
      <c r="Q215" s="194"/>
      <c r="R215" s="194"/>
      <c r="S215" s="183">
        <v>0</v>
      </c>
      <c r="U215" s="194">
        <v>0</v>
      </c>
      <c r="V215" s="194"/>
      <c r="W215" s="194"/>
      <c r="X215" s="183">
        <v>0</v>
      </c>
    </row>
    <row r="216" spans="1:24" ht="0.75" customHeight="1" x14ac:dyDescent="0.25">
      <c r="A216" s="180" t="s">
        <v>16</v>
      </c>
    </row>
    <row r="217" spans="1:24" ht="12" customHeight="1" x14ac:dyDescent="0.25">
      <c r="A217" s="180" t="s">
        <v>16</v>
      </c>
      <c r="D217" s="198" t="s">
        <v>749</v>
      </c>
      <c r="E217" s="198"/>
      <c r="F217" s="198"/>
      <c r="G217" s="198"/>
      <c r="H217" s="198"/>
      <c r="J217" s="198" t="s">
        <v>212</v>
      </c>
      <c r="K217" s="198"/>
      <c r="L217" s="198"/>
      <c r="M217" s="198"/>
      <c r="N217" s="198"/>
      <c r="O217" s="198"/>
      <c r="P217" s="194">
        <v>0</v>
      </c>
      <c r="Q217" s="194"/>
      <c r="R217" s="194"/>
      <c r="S217" s="183">
        <v>0</v>
      </c>
      <c r="U217" s="194">
        <v>0</v>
      </c>
      <c r="V217" s="194"/>
      <c r="W217" s="194"/>
      <c r="X217" s="183">
        <v>0</v>
      </c>
    </row>
    <row r="218" spans="1:24" ht="12" customHeight="1" x14ac:dyDescent="0.25">
      <c r="A218" s="180" t="s">
        <v>16</v>
      </c>
      <c r="D218" s="198" t="s">
        <v>750</v>
      </c>
      <c r="E218" s="198"/>
      <c r="F218" s="198"/>
      <c r="G218" s="198"/>
      <c r="H218" s="198"/>
      <c r="J218" s="198" t="s">
        <v>213</v>
      </c>
      <c r="K218" s="198"/>
      <c r="L218" s="198"/>
      <c r="M218" s="198"/>
      <c r="N218" s="198"/>
      <c r="O218" s="198"/>
      <c r="P218" s="194">
        <v>0</v>
      </c>
      <c r="Q218" s="194"/>
      <c r="R218" s="194"/>
      <c r="S218" s="183">
        <v>0</v>
      </c>
      <c r="U218" s="194">
        <v>0</v>
      </c>
      <c r="V218" s="194"/>
      <c r="W218" s="194"/>
      <c r="X218" s="183">
        <v>0</v>
      </c>
    </row>
    <row r="219" spans="1:24" ht="0.75" customHeight="1" x14ac:dyDescent="0.25">
      <c r="A219" s="180" t="s">
        <v>16</v>
      </c>
    </row>
    <row r="220" spans="1:24" ht="12" customHeight="1" x14ac:dyDescent="0.25">
      <c r="A220" s="180" t="s">
        <v>16</v>
      </c>
      <c r="D220" s="198" t="s">
        <v>751</v>
      </c>
      <c r="E220" s="198"/>
      <c r="F220" s="198"/>
      <c r="G220" s="198"/>
      <c r="H220" s="198"/>
      <c r="J220" s="198" t="s">
        <v>214</v>
      </c>
      <c r="K220" s="198"/>
      <c r="L220" s="198"/>
      <c r="M220" s="198"/>
      <c r="N220" s="198"/>
      <c r="O220" s="198"/>
      <c r="P220" s="194">
        <v>0</v>
      </c>
      <c r="Q220" s="194"/>
      <c r="R220" s="194"/>
      <c r="S220" s="183">
        <v>0</v>
      </c>
      <c r="U220" s="194">
        <v>0</v>
      </c>
      <c r="V220" s="194"/>
      <c r="W220" s="194"/>
      <c r="X220" s="183">
        <v>0</v>
      </c>
    </row>
    <row r="221" spans="1:24" ht="0.75" customHeight="1" x14ac:dyDescent="0.25">
      <c r="A221" s="180" t="s">
        <v>16</v>
      </c>
    </row>
    <row r="222" spans="1:24" ht="12" customHeight="1" x14ac:dyDescent="0.25">
      <c r="A222" s="180" t="s">
        <v>16</v>
      </c>
      <c r="D222" s="198" t="s">
        <v>752</v>
      </c>
      <c r="E222" s="198"/>
      <c r="F222" s="198"/>
      <c r="G222" s="198"/>
      <c r="H222" s="198"/>
      <c r="J222" s="198" t="s">
        <v>602</v>
      </c>
      <c r="K222" s="198"/>
      <c r="L222" s="198"/>
      <c r="M222" s="198"/>
      <c r="N222" s="198"/>
      <c r="O222" s="198"/>
      <c r="P222" s="194">
        <v>0</v>
      </c>
      <c r="Q222" s="194"/>
      <c r="R222" s="194"/>
      <c r="S222" s="183">
        <v>0</v>
      </c>
      <c r="U222" s="194">
        <v>0</v>
      </c>
      <c r="V222" s="194"/>
      <c r="W222" s="194"/>
      <c r="X222" s="183">
        <v>0</v>
      </c>
    </row>
    <row r="223" spans="1:24" ht="0.75" customHeight="1" x14ac:dyDescent="0.25">
      <c r="A223" s="180" t="s">
        <v>16</v>
      </c>
    </row>
    <row r="224" spans="1:24" ht="12" customHeight="1" x14ac:dyDescent="0.25">
      <c r="A224" s="180" t="s">
        <v>16</v>
      </c>
      <c r="D224" s="198" t="s">
        <v>753</v>
      </c>
      <c r="E224" s="198"/>
      <c r="F224" s="198"/>
      <c r="G224" s="198"/>
      <c r="H224" s="198"/>
      <c r="J224" s="198" t="s">
        <v>603</v>
      </c>
      <c r="K224" s="198"/>
      <c r="L224" s="198"/>
      <c r="M224" s="198"/>
      <c r="N224" s="198"/>
      <c r="O224" s="198"/>
      <c r="P224" s="194">
        <v>0</v>
      </c>
      <c r="Q224" s="194"/>
      <c r="R224" s="194"/>
      <c r="S224" s="183">
        <v>0</v>
      </c>
      <c r="U224" s="194">
        <v>0</v>
      </c>
      <c r="V224" s="194"/>
      <c r="W224" s="194"/>
      <c r="X224" s="183">
        <v>0</v>
      </c>
    </row>
    <row r="225" spans="1:24" ht="0.75" customHeight="1" x14ac:dyDescent="0.25">
      <c r="A225" s="180" t="s">
        <v>16</v>
      </c>
    </row>
    <row r="226" spans="1:24" ht="12" customHeight="1" x14ac:dyDescent="0.25">
      <c r="A226" s="180" t="s">
        <v>16</v>
      </c>
      <c r="D226" s="198" t="s">
        <v>754</v>
      </c>
      <c r="E226" s="198"/>
      <c r="F226" s="198"/>
      <c r="G226" s="198"/>
      <c r="H226" s="198"/>
      <c r="J226" s="198" t="s">
        <v>546</v>
      </c>
      <c r="K226" s="198"/>
      <c r="L226" s="198"/>
      <c r="M226" s="198"/>
      <c r="N226" s="198"/>
      <c r="O226" s="198"/>
      <c r="P226" s="194">
        <v>0</v>
      </c>
      <c r="Q226" s="194"/>
      <c r="R226" s="194"/>
      <c r="S226" s="183">
        <v>0</v>
      </c>
      <c r="U226" s="194">
        <v>0</v>
      </c>
      <c r="V226" s="194"/>
      <c r="W226" s="194"/>
      <c r="X226" s="183">
        <v>0</v>
      </c>
    </row>
    <row r="227" spans="1:24" ht="0.75" customHeight="1" x14ac:dyDescent="0.25">
      <c r="A227" s="180" t="s">
        <v>16</v>
      </c>
    </row>
    <row r="228" spans="1:24" ht="12" customHeight="1" x14ac:dyDescent="0.25">
      <c r="A228" s="180" t="s">
        <v>16</v>
      </c>
      <c r="D228" s="198" t="s">
        <v>755</v>
      </c>
      <c r="E228" s="198"/>
      <c r="F228" s="198"/>
      <c r="G228" s="198"/>
      <c r="H228" s="198"/>
      <c r="J228" s="198" t="s">
        <v>546</v>
      </c>
      <c r="K228" s="198"/>
      <c r="L228" s="198"/>
      <c r="M228" s="198"/>
      <c r="N228" s="198"/>
      <c r="O228" s="198"/>
      <c r="P228" s="194">
        <v>0</v>
      </c>
      <c r="Q228" s="194"/>
      <c r="R228" s="194"/>
      <c r="S228" s="183">
        <v>0</v>
      </c>
      <c r="U228" s="194">
        <v>0</v>
      </c>
      <c r="V228" s="194"/>
      <c r="W228" s="194"/>
      <c r="X228" s="183">
        <v>0</v>
      </c>
    </row>
    <row r="229" spans="1:24" ht="0.75" customHeight="1" x14ac:dyDescent="0.25">
      <c r="A229" s="180" t="s">
        <v>16</v>
      </c>
    </row>
    <row r="230" spans="1:24" ht="12" customHeight="1" x14ac:dyDescent="0.25">
      <c r="A230" s="180" t="s">
        <v>16</v>
      </c>
      <c r="D230" s="198" t="s">
        <v>756</v>
      </c>
      <c r="E230" s="198"/>
      <c r="F230" s="198"/>
      <c r="G230" s="198"/>
      <c r="H230" s="198"/>
      <c r="J230" s="198" t="s">
        <v>219</v>
      </c>
      <c r="K230" s="198"/>
      <c r="L230" s="198"/>
      <c r="M230" s="198"/>
      <c r="N230" s="198"/>
      <c r="O230" s="198"/>
      <c r="P230" s="194">
        <v>0</v>
      </c>
      <c r="Q230" s="194"/>
      <c r="R230" s="194"/>
      <c r="S230" s="183">
        <v>0</v>
      </c>
      <c r="U230" s="194">
        <v>0</v>
      </c>
      <c r="V230" s="194"/>
      <c r="W230" s="194"/>
      <c r="X230" s="183">
        <v>0</v>
      </c>
    </row>
    <row r="231" spans="1:24" ht="0.75" customHeight="1" x14ac:dyDescent="0.25">
      <c r="A231" s="180" t="s">
        <v>16</v>
      </c>
    </row>
    <row r="232" spans="1:24" ht="12" customHeight="1" x14ac:dyDescent="0.25">
      <c r="A232" s="180" t="s">
        <v>16</v>
      </c>
      <c r="D232" s="198" t="s">
        <v>757</v>
      </c>
      <c r="E232" s="198"/>
      <c r="F232" s="198"/>
      <c r="G232" s="198"/>
      <c r="H232" s="198"/>
      <c r="J232" s="198" t="s">
        <v>220</v>
      </c>
      <c r="K232" s="198"/>
      <c r="L232" s="198"/>
      <c r="M232" s="198"/>
      <c r="N232" s="198"/>
      <c r="O232" s="198"/>
      <c r="P232" s="194">
        <v>0</v>
      </c>
      <c r="Q232" s="194"/>
      <c r="R232" s="194"/>
      <c r="S232" s="183">
        <v>0</v>
      </c>
      <c r="U232" s="194">
        <v>0</v>
      </c>
      <c r="V232" s="194"/>
      <c r="W232" s="194"/>
      <c r="X232" s="183">
        <v>0</v>
      </c>
    </row>
    <row r="233" spans="1:24" ht="0.75" customHeight="1" x14ac:dyDescent="0.25">
      <c r="A233" s="180" t="s">
        <v>16</v>
      </c>
    </row>
    <row r="234" spans="1:24" ht="12" customHeight="1" x14ac:dyDescent="0.25">
      <c r="A234" s="180" t="s">
        <v>16</v>
      </c>
      <c r="D234" s="198" t="s">
        <v>758</v>
      </c>
      <c r="E234" s="198"/>
      <c r="F234" s="198"/>
      <c r="G234" s="198"/>
      <c r="H234" s="198"/>
      <c r="J234" s="198" t="s">
        <v>221</v>
      </c>
      <c r="K234" s="198"/>
      <c r="L234" s="198"/>
      <c r="M234" s="198"/>
      <c r="N234" s="198"/>
      <c r="O234" s="198"/>
      <c r="P234" s="194">
        <v>0</v>
      </c>
      <c r="Q234" s="194"/>
      <c r="R234" s="194"/>
      <c r="S234" s="183">
        <v>0</v>
      </c>
      <c r="U234" s="194">
        <v>0</v>
      </c>
      <c r="V234" s="194"/>
      <c r="W234" s="194"/>
      <c r="X234" s="183">
        <v>0</v>
      </c>
    </row>
    <row r="235" spans="1:24" ht="0.75" customHeight="1" x14ac:dyDescent="0.25">
      <c r="A235" s="180" t="s">
        <v>16</v>
      </c>
    </row>
    <row r="236" spans="1:24" ht="12" customHeight="1" x14ac:dyDescent="0.25">
      <c r="A236" s="180" t="s">
        <v>16</v>
      </c>
      <c r="D236" s="198" t="s">
        <v>759</v>
      </c>
      <c r="E236" s="198"/>
      <c r="F236" s="198"/>
      <c r="G236" s="198"/>
      <c r="H236" s="198"/>
      <c r="J236" s="198" t="s">
        <v>549</v>
      </c>
      <c r="K236" s="198"/>
      <c r="L236" s="198"/>
      <c r="M236" s="198"/>
      <c r="N236" s="198"/>
      <c r="O236" s="198"/>
      <c r="P236" s="194">
        <v>0</v>
      </c>
      <c r="Q236" s="194"/>
      <c r="R236" s="194"/>
      <c r="S236" s="183">
        <v>0</v>
      </c>
      <c r="U236" s="194">
        <v>0</v>
      </c>
      <c r="V236" s="194"/>
      <c r="W236" s="194"/>
      <c r="X236" s="183">
        <v>0</v>
      </c>
    </row>
    <row r="237" spans="1:24" ht="0.75" customHeight="1" x14ac:dyDescent="0.25">
      <c r="A237" s="180" t="s">
        <v>16</v>
      </c>
    </row>
    <row r="238" spans="1:24" ht="12" customHeight="1" x14ac:dyDescent="0.25">
      <c r="A238" s="180" t="s">
        <v>16</v>
      </c>
      <c r="D238" s="198" t="s">
        <v>761</v>
      </c>
      <c r="E238" s="198"/>
      <c r="F238" s="198"/>
      <c r="G238" s="198"/>
      <c r="H238" s="198"/>
      <c r="J238" s="198" t="s">
        <v>604</v>
      </c>
      <c r="K238" s="198"/>
      <c r="L238" s="198"/>
      <c r="M238" s="198"/>
      <c r="N238" s="198"/>
      <c r="O238" s="198"/>
      <c r="P238" s="194">
        <v>0</v>
      </c>
      <c r="Q238" s="194"/>
      <c r="R238" s="194"/>
      <c r="S238" s="183">
        <v>0</v>
      </c>
      <c r="U238" s="194">
        <v>0</v>
      </c>
      <c r="V238" s="194"/>
      <c r="W238" s="194"/>
      <c r="X238" s="183">
        <v>0</v>
      </c>
    </row>
    <row r="239" spans="1:24" ht="0.75" customHeight="1" x14ac:dyDescent="0.25">
      <c r="A239" s="180" t="s">
        <v>16</v>
      </c>
    </row>
    <row r="240" spans="1:24" ht="12" customHeight="1" x14ac:dyDescent="0.25">
      <c r="A240" s="180" t="s">
        <v>16</v>
      </c>
      <c r="D240" s="198" t="s">
        <v>762</v>
      </c>
      <c r="E240" s="198"/>
      <c r="F240" s="198"/>
      <c r="G240" s="198"/>
      <c r="H240" s="198"/>
      <c r="J240" s="198" t="s">
        <v>224</v>
      </c>
      <c r="K240" s="198"/>
      <c r="L240" s="198"/>
      <c r="M240" s="198"/>
      <c r="N240" s="198"/>
      <c r="O240" s="198"/>
      <c r="P240" s="194">
        <v>0</v>
      </c>
      <c r="Q240" s="194"/>
      <c r="R240" s="194"/>
      <c r="S240" s="183">
        <v>0</v>
      </c>
      <c r="U240" s="194">
        <v>0</v>
      </c>
      <c r="V240" s="194"/>
      <c r="W240" s="194"/>
      <c r="X240" s="183">
        <v>0</v>
      </c>
    </row>
    <row r="241" spans="1:24" ht="0.75" customHeight="1" x14ac:dyDescent="0.25">
      <c r="A241" s="180" t="s">
        <v>16</v>
      </c>
    </row>
    <row r="242" spans="1:24" ht="12" customHeight="1" x14ac:dyDescent="0.25">
      <c r="A242" s="180" t="s">
        <v>16</v>
      </c>
      <c r="D242" s="198" t="s">
        <v>763</v>
      </c>
      <c r="E242" s="198"/>
      <c r="F242" s="198"/>
      <c r="G242" s="198"/>
      <c r="H242" s="198"/>
      <c r="J242" s="198" t="s">
        <v>605</v>
      </c>
      <c r="K242" s="198"/>
      <c r="L242" s="198"/>
      <c r="M242" s="198"/>
      <c r="N242" s="198"/>
      <c r="O242" s="198"/>
      <c r="P242" s="194">
        <v>0</v>
      </c>
      <c r="Q242" s="194"/>
      <c r="R242" s="194"/>
      <c r="S242" s="183">
        <v>0</v>
      </c>
      <c r="U242" s="194">
        <v>0</v>
      </c>
      <c r="V242" s="194"/>
      <c r="W242" s="194"/>
      <c r="X242" s="183">
        <v>0</v>
      </c>
    </row>
    <row r="243" spans="1:24" ht="0.75" customHeight="1" x14ac:dyDescent="0.25">
      <c r="A243" s="180" t="s">
        <v>16</v>
      </c>
    </row>
    <row r="244" spans="1:24" ht="12" customHeight="1" x14ac:dyDescent="0.25">
      <c r="A244" s="180" t="s">
        <v>16</v>
      </c>
      <c r="D244" s="198" t="s">
        <v>764</v>
      </c>
      <c r="E244" s="198"/>
      <c r="F244" s="198"/>
      <c r="G244" s="198"/>
      <c r="H244" s="198"/>
      <c r="J244" s="198" t="s">
        <v>226</v>
      </c>
      <c r="K244" s="198"/>
      <c r="L244" s="198"/>
      <c r="M244" s="198"/>
      <c r="N244" s="198"/>
      <c r="O244" s="198"/>
      <c r="P244" s="194">
        <v>0</v>
      </c>
      <c r="Q244" s="194"/>
      <c r="R244" s="194"/>
      <c r="S244" s="183">
        <v>0</v>
      </c>
      <c r="U244" s="194">
        <v>0</v>
      </c>
      <c r="V244" s="194"/>
      <c r="W244" s="194"/>
      <c r="X244" s="183">
        <v>0</v>
      </c>
    </row>
    <row r="245" spans="1:24" ht="0.75" customHeight="1" x14ac:dyDescent="0.25">
      <c r="A245" s="180" t="s">
        <v>16</v>
      </c>
    </row>
    <row r="246" spans="1:24" ht="12" customHeight="1" x14ac:dyDescent="0.25">
      <c r="A246" s="180" t="s">
        <v>16</v>
      </c>
      <c r="D246" s="198" t="s">
        <v>765</v>
      </c>
      <c r="E246" s="198"/>
      <c r="F246" s="198"/>
      <c r="G246" s="198"/>
      <c r="H246" s="198"/>
      <c r="J246" s="198" t="s">
        <v>227</v>
      </c>
      <c r="K246" s="198"/>
      <c r="L246" s="198"/>
      <c r="M246" s="198"/>
      <c r="N246" s="198"/>
      <c r="O246" s="198"/>
      <c r="P246" s="194">
        <v>0</v>
      </c>
      <c r="Q246" s="194"/>
      <c r="R246" s="194"/>
      <c r="S246" s="183">
        <v>0</v>
      </c>
      <c r="U246" s="194">
        <v>0</v>
      </c>
      <c r="V246" s="194"/>
      <c r="W246" s="194"/>
      <c r="X246" s="183">
        <v>0</v>
      </c>
    </row>
    <row r="247" spans="1:24" ht="0.75" customHeight="1" x14ac:dyDescent="0.25">
      <c r="A247" s="180" t="s">
        <v>16</v>
      </c>
    </row>
    <row r="248" spans="1:24" ht="12" customHeight="1" x14ac:dyDescent="0.25">
      <c r="A248" s="180" t="s">
        <v>16</v>
      </c>
      <c r="D248" s="198" t="s">
        <v>766</v>
      </c>
      <c r="E248" s="198"/>
      <c r="F248" s="198"/>
      <c r="G248" s="198"/>
      <c r="H248" s="198"/>
      <c r="J248" s="198" t="s">
        <v>228</v>
      </c>
      <c r="K248" s="198"/>
      <c r="L248" s="198"/>
      <c r="M248" s="198"/>
      <c r="N248" s="198"/>
      <c r="O248" s="198"/>
      <c r="P248" s="194">
        <v>0</v>
      </c>
      <c r="Q248" s="194"/>
      <c r="R248" s="194"/>
      <c r="S248" s="183">
        <v>0</v>
      </c>
      <c r="U248" s="194">
        <v>0</v>
      </c>
      <c r="V248" s="194"/>
      <c r="W248" s="194"/>
      <c r="X248" s="183">
        <v>0</v>
      </c>
    </row>
    <row r="249" spans="1:24" ht="0.75" customHeight="1" x14ac:dyDescent="0.25">
      <c r="A249" s="180" t="s">
        <v>16</v>
      </c>
    </row>
    <row r="250" spans="1:24" ht="12" customHeight="1" x14ac:dyDescent="0.25">
      <c r="A250" s="180" t="s">
        <v>16</v>
      </c>
      <c r="D250" s="198" t="s">
        <v>767</v>
      </c>
      <c r="E250" s="198"/>
      <c r="F250" s="198"/>
      <c r="G250" s="198"/>
      <c r="H250" s="198"/>
      <c r="J250" s="198" t="s">
        <v>606</v>
      </c>
      <c r="K250" s="198"/>
      <c r="L250" s="198"/>
      <c r="M250" s="198"/>
      <c r="N250" s="198"/>
      <c r="O250" s="198"/>
      <c r="P250" s="194">
        <v>758.24</v>
      </c>
      <c r="Q250" s="194"/>
      <c r="R250" s="194"/>
      <c r="S250" s="183">
        <v>6.6000000000000003E-2</v>
      </c>
      <c r="U250" s="194">
        <v>6240.04</v>
      </c>
      <c r="V250" s="194"/>
      <c r="W250" s="194"/>
      <c r="X250" s="183">
        <v>8.6999999999999994E-2</v>
      </c>
    </row>
    <row r="251" spans="1:24" ht="0.75" customHeight="1" x14ac:dyDescent="0.25">
      <c r="A251" s="180" t="s">
        <v>16</v>
      </c>
    </row>
    <row r="252" spans="1:24" ht="12" customHeight="1" x14ac:dyDescent="0.25">
      <c r="A252" s="180" t="s">
        <v>16</v>
      </c>
      <c r="D252" s="198" t="s">
        <v>768</v>
      </c>
      <c r="E252" s="198"/>
      <c r="F252" s="198"/>
      <c r="G252" s="198"/>
      <c r="H252" s="198"/>
      <c r="J252" s="198" t="s">
        <v>230</v>
      </c>
      <c r="K252" s="198"/>
      <c r="L252" s="198"/>
      <c r="M252" s="198"/>
      <c r="N252" s="198"/>
      <c r="O252" s="198"/>
      <c r="P252" s="194">
        <v>582.65</v>
      </c>
      <c r="Q252" s="194"/>
      <c r="R252" s="194"/>
      <c r="S252" s="183">
        <v>0.05</v>
      </c>
      <c r="U252" s="194">
        <v>11234.87</v>
      </c>
      <c r="V252" s="194"/>
      <c r="W252" s="194"/>
      <c r="X252" s="183">
        <v>0.156</v>
      </c>
    </row>
    <row r="253" spans="1:24" ht="0.75" customHeight="1" x14ac:dyDescent="0.25">
      <c r="A253" s="180" t="s">
        <v>16</v>
      </c>
    </row>
    <row r="254" spans="1:24" ht="12" customHeight="1" x14ac:dyDescent="0.25">
      <c r="A254" s="180" t="s">
        <v>16</v>
      </c>
      <c r="D254" s="198" t="s">
        <v>769</v>
      </c>
      <c r="E254" s="198"/>
      <c r="F254" s="198"/>
      <c r="G254" s="198"/>
      <c r="H254" s="198"/>
      <c r="J254" s="198" t="s">
        <v>231</v>
      </c>
      <c r="K254" s="198"/>
      <c r="L254" s="198"/>
      <c r="M254" s="198"/>
      <c r="N254" s="198"/>
      <c r="O254" s="198"/>
      <c r="P254" s="194">
        <v>632</v>
      </c>
      <c r="Q254" s="194"/>
      <c r="R254" s="194"/>
      <c r="S254" s="183">
        <v>5.5E-2</v>
      </c>
      <c r="U254" s="194">
        <v>4800</v>
      </c>
      <c r="V254" s="194"/>
      <c r="W254" s="194"/>
      <c r="X254" s="183">
        <v>6.7000000000000004E-2</v>
      </c>
    </row>
    <row r="255" spans="1:24" ht="0.75" customHeight="1" x14ac:dyDescent="0.25">
      <c r="A255" s="180" t="s">
        <v>16</v>
      </c>
    </row>
    <row r="256" spans="1:24" ht="12" customHeight="1" x14ac:dyDescent="0.25">
      <c r="A256" s="180" t="s">
        <v>16</v>
      </c>
      <c r="D256" s="198" t="s">
        <v>770</v>
      </c>
      <c r="E256" s="198"/>
      <c r="F256" s="198"/>
      <c r="G256" s="198"/>
      <c r="H256" s="198"/>
      <c r="J256" s="198" t="s">
        <v>546</v>
      </c>
      <c r="K256" s="198"/>
      <c r="L256" s="198"/>
      <c r="M256" s="198"/>
      <c r="N256" s="198"/>
      <c r="O256" s="198"/>
      <c r="P256" s="194">
        <v>0</v>
      </c>
      <c r="Q256" s="194"/>
      <c r="R256" s="194"/>
      <c r="S256" s="183">
        <v>0</v>
      </c>
      <c r="U256" s="194">
        <v>0</v>
      </c>
      <c r="V256" s="194"/>
      <c r="W256" s="194"/>
      <c r="X256" s="183">
        <v>0</v>
      </c>
    </row>
    <row r="257" spans="1:24" ht="0.75" customHeight="1" x14ac:dyDescent="0.25">
      <c r="A257" s="180" t="s">
        <v>16</v>
      </c>
    </row>
    <row r="258" spans="1:24" ht="12" customHeight="1" x14ac:dyDescent="0.25">
      <c r="A258" s="180" t="s">
        <v>16</v>
      </c>
      <c r="D258" s="198" t="s">
        <v>771</v>
      </c>
      <c r="E258" s="198"/>
      <c r="F258" s="198"/>
      <c r="G258" s="198"/>
      <c r="H258" s="198"/>
      <c r="J258" s="198" t="s">
        <v>233</v>
      </c>
      <c r="K258" s="198"/>
      <c r="L258" s="198"/>
      <c r="M258" s="198"/>
      <c r="N258" s="198"/>
      <c r="O258" s="198"/>
      <c r="P258" s="194">
        <v>0</v>
      </c>
      <c r="Q258" s="194"/>
      <c r="R258" s="194"/>
      <c r="S258" s="183">
        <v>0</v>
      </c>
      <c r="U258" s="194">
        <v>565.39</v>
      </c>
      <c r="V258" s="194"/>
      <c r="W258" s="194"/>
      <c r="X258" s="183">
        <v>8.0000000000000002E-3</v>
      </c>
    </row>
    <row r="259" spans="1:24" ht="0.75" customHeight="1" x14ac:dyDescent="0.25">
      <c r="A259" s="180" t="s">
        <v>16</v>
      </c>
    </row>
    <row r="260" spans="1:24" ht="12" customHeight="1" x14ac:dyDescent="0.25">
      <c r="A260" s="180" t="s">
        <v>16</v>
      </c>
      <c r="D260" s="198" t="s">
        <v>772</v>
      </c>
      <c r="E260" s="198"/>
      <c r="F260" s="198"/>
      <c r="G260" s="198"/>
      <c r="H260" s="198"/>
      <c r="J260" s="198" t="s">
        <v>234</v>
      </c>
      <c r="K260" s="198"/>
      <c r="L260" s="198"/>
      <c r="M260" s="198"/>
      <c r="N260" s="198"/>
      <c r="O260" s="198"/>
      <c r="P260" s="194">
        <v>0</v>
      </c>
      <c r="Q260" s="194"/>
      <c r="R260" s="194"/>
      <c r="S260" s="183">
        <v>0</v>
      </c>
      <c r="U260" s="194">
        <v>0</v>
      </c>
      <c r="V260" s="194"/>
      <c r="W260" s="194"/>
      <c r="X260" s="183">
        <v>0</v>
      </c>
    </row>
    <row r="261" spans="1:24" ht="0.75" customHeight="1" x14ac:dyDescent="0.25">
      <c r="A261" s="180" t="s">
        <v>16</v>
      </c>
    </row>
    <row r="262" spans="1:24" ht="12" customHeight="1" x14ac:dyDescent="0.25">
      <c r="A262" s="180" t="s">
        <v>16</v>
      </c>
      <c r="D262" s="198" t="s">
        <v>773</v>
      </c>
      <c r="E262" s="198"/>
      <c r="F262" s="198"/>
      <c r="G262" s="198"/>
      <c r="H262" s="198"/>
      <c r="J262" s="198" t="s">
        <v>235</v>
      </c>
      <c r="K262" s="198"/>
      <c r="L262" s="198"/>
      <c r="M262" s="198"/>
      <c r="N262" s="198"/>
      <c r="O262" s="198"/>
      <c r="P262" s="194">
        <v>193.99</v>
      </c>
      <c r="Q262" s="194"/>
      <c r="R262" s="194"/>
      <c r="S262" s="183">
        <v>1.7000000000000001E-2</v>
      </c>
      <c r="U262" s="194">
        <v>2122.15</v>
      </c>
      <c r="V262" s="194"/>
      <c r="W262" s="194"/>
      <c r="X262" s="183">
        <v>2.9000000000000005E-2</v>
      </c>
    </row>
    <row r="263" spans="1:24" ht="0.75" customHeight="1" x14ac:dyDescent="0.25">
      <c r="A263" s="180" t="s">
        <v>16</v>
      </c>
    </row>
    <row r="264" spans="1:24" ht="12" customHeight="1" x14ac:dyDescent="0.25">
      <c r="A264" s="180" t="s">
        <v>16</v>
      </c>
      <c r="D264" s="198" t="s">
        <v>774</v>
      </c>
      <c r="E264" s="198"/>
      <c r="F264" s="198"/>
      <c r="G264" s="198"/>
      <c r="H264" s="198"/>
      <c r="J264" s="198" t="s">
        <v>236</v>
      </c>
      <c r="K264" s="198"/>
      <c r="L264" s="198"/>
      <c r="M264" s="198"/>
      <c r="N264" s="198"/>
      <c r="O264" s="198"/>
      <c r="P264" s="194">
        <v>0</v>
      </c>
      <c r="Q264" s="194"/>
      <c r="R264" s="194"/>
      <c r="S264" s="183">
        <v>0</v>
      </c>
      <c r="U264" s="194">
        <v>0</v>
      </c>
      <c r="V264" s="194"/>
      <c r="W264" s="194"/>
      <c r="X264" s="183">
        <v>0</v>
      </c>
    </row>
    <row r="265" spans="1:24" ht="0.75" customHeight="1" x14ac:dyDescent="0.25">
      <c r="A265" s="180" t="s">
        <v>16</v>
      </c>
    </row>
    <row r="266" spans="1:24" ht="12" customHeight="1" x14ac:dyDescent="0.25">
      <c r="A266" s="180" t="s">
        <v>16</v>
      </c>
      <c r="D266" s="198" t="s">
        <v>775</v>
      </c>
      <c r="E266" s="198"/>
      <c r="F266" s="198"/>
      <c r="G266" s="198"/>
      <c r="H266" s="198"/>
      <c r="J266" s="198" t="s">
        <v>215</v>
      </c>
      <c r="K266" s="198"/>
      <c r="L266" s="198"/>
      <c r="M266" s="198"/>
      <c r="N266" s="198"/>
      <c r="O266" s="198"/>
      <c r="P266" s="194">
        <v>0</v>
      </c>
      <c r="Q266" s="194"/>
      <c r="R266" s="194"/>
      <c r="S266" s="183">
        <v>0</v>
      </c>
      <c r="U266" s="194">
        <v>0</v>
      </c>
      <c r="V266" s="194"/>
      <c r="W266" s="194"/>
      <c r="X266" s="183">
        <v>0</v>
      </c>
    </row>
    <row r="267" spans="1:24" ht="0.75" customHeight="1" x14ac:dyDescent="0.25">
      <c r="A267" s="180" t="s">
        <v>16</v>
      </c>
    </row>
    <row r="268" spans="1:24" ht="12" customHeight="1" x14ac:dyDescent="0.25">
      <c r="A268" s="180" t="s">
        <v>16</v>
      </c>
      <c r="D268" s="198" t="s">
        <v>776</v>
      </c>
      <c r="E268" s="198"/>
      <c r="F268" s="198"/>
      <c r="G268" s="198"/>
      <c r="H268" s="198"/>
      <c r="J268" s="198" t="s">
        <v>237</v>
      </c>
      <c r="K268" s="198"/>
      <c r="L268" s="198"/>
      <c r="M268" s="198"/>
      <c r="N268" s="198"/>
      <c r="O268" s="198"/>
      <c r="P268" s="194">
        <v>0</v>
      </c>
      <c r="Q268" s="194"/>
      <c r="R268" s="194"/>
      <c r="S268" s="183">
        <v>0</v>
      </c>
      <c r="U268" s="194">
        <v>0</v>
      </c>
      <c r="V268" s="194"/>
      <c r="W268" s="194"/>
      <c r="X268" s="183">
        <v>0</v>
      </c>
    </row>
    <row r="269" spans="1:24" ht="0.75" customHeight="1" x14ac:dyDescent="0.25">
      <c r="A269" s="180" t="s">
        <v>16</v>
      </c>
    </row>
    <row r="270" spans="1:24" ht="12" customHeight="1" x14ac:dyDescent="0.25">
      <c r="A270" s="180" t="s">
        <v>16</v>
      </c>
      <c r="D270" s="198" t="s">
        <v>777</v>
      </c>
      <c r="E270" s="198"/>
      <c r="F270" s="198"/>
      <c r="G270" s="198"/>
      <c r="H270" s="198"/>
      <c r="J270" s="198" t="s">
        <v>238</v>
      </c>
      <c r="K270" s="198"/>
      <c r="L270" s="198"/>
      <c r="M270" s="198"/>
      <c r="N270" s="198"/>
      <c r="O270" s="198"/>
      <c r="P270" s="194">
        <v>0</v>
      </c>
      <c r="Q270" s="194"/>
      <c r="R270" s="194"/>
      <c r="S270" s="183">
        <v>0</v>
      </c>
      <c r="U270" s="194">
        <v>56</v>
      </c>
      <c r="V270" s="194"/>
      <c r="W270" s="194"/>
      <c r="X270" s="183">
        <v>1E-3</v>
      </c>
    </row>
    <row r="271" spans="1:24" ht="0.75" customHeight="1" x14ac:dyDescent="0.25">
      <c r="A271" s="180" t="s">
        <v>16</v>
      </c>
    </row>
    <row r="272" spans="1:24" ht="12" customHeight="1" x14ac:dyDescent="0.25">
      <c r="A272" s="180" t="s">
        <v>16</v>
      </c>
      <c r="D272" s="198" t="s">
        <v>778</v>
      </c>
      <c r="E272" s="198"/>
      <c r="F272" s="198"/>
      <c r="G272" s="198"/>
      <c r="H272" s="198"/>
      <c r="J272" s="198" t="s">
        <v>239</v>
      </c>
      <c r="K272" s="198"/>
      <c r="L272" s="198"/>
      <c r="M272" s="198"/>
      <c r="N272" s="198"/>
      <c r="O272" s="198"/>
      <c r="P272" s="194">
        <v>0</v>
      </c>
      <c r="Q272" s="194"/>
      <c r="R272" s="194"/>
      <c r="S272" s="183">
        <v>0</v>
      </c>
      <c r="U272" s="194">
        <v>0</v>
      </c>
      <c r="V272" s="194"/>
      <c r="W272" s="194"/>
      <c r="X272" s="183">
        <v>0</v>
      </c>
    </row>
    <row r="273" spans="1:24" ht="0.75" customHeight="1" x14ac:dyDescent="0.25">
      <c r="A273" s="180" t="s">
        <v>16</v>
      </c>
    </row>
    <row r="274" spans="1:24" ht="12" customHeight="1" x14ac:dyDescent="0.25">
      <c r="A274" s="180" t="s">
        <v>16</v>
      </c>
      <c r="D274" s="198" t="s">
        <v>779</v>
      </c>
      <c r="E274" s="198"/>
      <c r="F274" s="198"/>
      <c r="G274" s="198"/>
      <c r="H274" s="198"/>
      <c r="J274" s="198" t="s">
        <v>240</v>
      </c>
      <c r="K274" s="198"/>
      <c r="L274" s="198"/>
      <c r="M274" s="198"/>
      <c r="N274" s="198"/>
      <c r="O274" s="198"/>
      <c r="P274" s="194">
        <v>0</v>
      </c>
      <c r="Q274" s="194"/>
      <c r="R274" s="194"/>
      <c r="S274" s="183">
        <v>0</v>
      </c>
      <c r="U274" s="194">
        <v>28.32</v>
      </c>
      <c r="V274" s="194"/>
      <c r="W274" s="194"/>
      <c r="X274" s="183">
        <v>0</v>
      </c>
    </row>
    <row r="275" spans="1:24" ht="0.75" customHeight="1" x14ac:dyDescent="0.25">
      <c r="A275" s="180" t="s">
        <v>16</v>
      </c>
    </row>
    <row r="276" spans="1:24" ht="12" customHeight="1" x14ac:dyDescent="0.25">
      <c r="A276" s="180" t="s">
        <v>16</v>
      </c>
      <c r="D276" s="198" t="s">
        <v>780</v>
      </c>
      <c r="E276" s="198"/>
      <c r="F276" s="198"/>
      <c r="G276" s="198"/>
      <c r="H276" s="198"/>
      <c r="J276" s="198" t="s">
        <v>241</v>
      </c>
      <c r="K276" s="198"/>
      <c r="L276" s="198"/>
      <c r="M276" s="198"/>
      <c r="N276" s="198"/>
      <c r="O276" s="198"/>
      <c r="P276" s="194">
        <v>0</v>
      </c>
      <c r="Q276" s="194"/>
      <c r="R276" s="194"/>
      <c r="S276" s="183">
        <v>0</v>
      </c>
      <c r="U276" s="194">
        <v>222.56</v>
      </c>
      <c r="V276" s="194"/>
      <c r="W276" s="194"/>
      <c r="X276" s="183">
        <v>3.0000000000000001E-3</v>
      </c>
    </row>
    <row r="277" spans="1:24" ht="0.75" customHeight="1" x14ac:dyDescent="0.25">
      <c r="A277" s="180" t="s">
        <v>16</v>
      </c>
    </row>
    <row r="278" spans="1:24" ht="12" customHeight="1" x14ac:dyDescent="0.25">
      <c r="A278" s="180" t="s">
        <v>16</v>
      </c>
      <c r="D278" s="198" t="s">
        <v>781</v>
      </c>
      <c r="E278" s="198"/>
      <c r="F278" s="198"/>
      <c r="G278" s="198"/>
      <c r="H278" s="198"/>
      <c r="J278" s="198" t="s">
        <v>242</v>
      </c>
      <c r="K278" s="198"/>
      <c r="L278" s="198"/>
      <c r="M278" s="198"/>
      <c r="N278" s="198"/>
      <c r="O278" s="198"/>
      <c r="P278" s="194">
        <v>0</v>
      </c>
      <c r="Q278" s="194"/>
      <c r="R278" s="194"/>
      <c r="S278" s="183">
        <v>0</v>
      </c>
      <c r="U278" s="194">
        <v>1014.61</v>
      </c>
      <c r="V278" s="194"/>
      <c r="W278" s="194"/>
      <c r="X278" s="183">
        <v>1.4000000000000002E-2</v>
      </c>
    </row>
    <row r="279" spans="1:24" ht="0.75" customHeight="1" x14ac:dyDescent="0.25">
      <c r="A279" s="180" t="s">
        <v>16</v>
      </c>
    </row>
    <row r="280" spans="1:24" ht="12" customHeight="1" x14ac:dyDescent="0.25">
      <c r="A280" s="180" t="s">
        <v>16</v>
      </c>
      <c r="D280" s="198" t="s">
        <v>782</v>
      </c>
      <c r="E280" s="198"/>
      <c r="F280" s="198"/>
      <c r="G280" s="198"/>
      <c r="H280" s="198"/>
      <c r="J280" s="198" t="s">
        <v>607</v>
      </c>
      <c r="K280" s="198"/>
      <c r="L280" s="198"/>
      <c r="M280" s="198"/>
      <c r="N280" s="198"/>
      <c r="O280" s="198"/>
      <c r="P280" s="194">
        <v>0</v>
      </c>
      <c r="Q280" s="194"/>
      <c r="R280" s="194"/>
      <c r="S280" s="183">
        <v>0</v>
      </c>
      <c r="U280" s="194">
        <v>0</v>
      </c>
      <c r="V280" s="194"/>
      <c r="W280" s="194"/>
      <c r="X280" s="183">
        <v>0</v>
      </c>
    </row>
    <row r="281" spans="1:24" ht="0.75" customHeight="1" x14ac:dyDescent="0.25">
      <c r="A281" s="180" t="s">
        <v>16</v>
      </c>
    </row>
    <row r="282" spans="1:24" ht="12" customHeight="1" x14ac:dyDescent="0.25">
      <c r="A282" s="180" t="s">
        <v>16</v>
      </c>
      <c r="D282" s="198" t="s">
        <v>783</v>
      </c>
      <c r="E282" s="198"/>
      <c r="F282" s="198"/>
      <c r="G282" s="198"/>
      <c r="H282" s="198"/>
      <c r="J282" s="198" t="s">
        <v>244</v>
      </c>
      <c r="K282" s="198"/>
      <c r="L282" s="198"/>
      <c r="M282" s="198"/>
      <c r="N282" s="198"/>
      <c r="O282" s="198"/>
      <c r="P282" s="194">
        <v>0</v>
      </c>
      <c r="Q282" s="194"/>
      <c r="R282" s="194"/>
      <c r="S282" s="183">
        <v>0</v>
      </c>
      <c r="U282" s="194">
        <v>0</v>
      </c>
      <c r="V282" s="194"/>
      <c r="W282" s="194"/>
      <c r="X282" s="183">
        <v>0</v>
      </c>
    </row>
    <row r="283" spans="1:24" ht="0.75" customHeight="1" x14ac:dyDescent="0.25">
      <c r="A283" s="180" t="s">
        <v>16</v>
      </c>
    </row>
    <row r="284" spans="1:24" ht="12" customHeight="1" x14ac:dyDescent="0.25">
      <c r="A284" s="180" t="s">
        <v>16</v>
      </c>
      <c r="D284" s="198" t="s">
        <v>784</v>
      </c>
      <c r="E284" s="198"/>
      <c r="F284" s="198"/>
      <c r="G284" s="198"/>
      <c r="H284" s="198"/>
      <c r="J284" s="198" t="s">
        <v>245</v>
      </c>
      <c r="K284" s="198"/>
      <c r="L284" s="198"/>
      <c r="M284" s="198"/>
      <c r="N284" s="198"/>
      <c r="O284" s="198"/>
      <c r="P284" s="194">
        <v>0</v>
      </c>
      <c r="Q284" s="194"/>
      <c r="R284" s="194"/>
      <c r="S284" s="183">
        <v>0</v>
      </c>
      <c r="U284" s="194">
        <v>0</v>
      </c>
      <c r="V284" s="194"/>
      <c r="W284" s="194"/>
      <c r="X284" s="183">
        <v>0</v>
      </c>
    </row>
    <row r="285" spans="1:24" ht="0.75" customHeight="1" x14ac:dyDescent="0.25">
      <c r="A285" s="180" t="s">
        <v>16</v>
      </c>
    </row>
    <row r="286" spans="1:24" ht="12" customHeight="1" x14ac:dyDescent="0.25">
      <c r="A286" s="180" t="s">
        <v>16</v>
      </c>
      <c r="D286" s="198" t="s">
        <v>785</v>
      </c>
      <c r="E286" s="198"/>
      <c r="F286" s="198"/>
      <c r="G286" s="198"/>
      <c r="H286" s="198"/>
      <c r="J286" s="198" t="s">
        <v>246</v>
      </c>
      <c r="K286" s="198"/>
      <c r="L286" s="198"/>
      <c r="M286" s="198"/>
      <c r="N286" s="198"/>
      <c r="O286" s="198"/>
      <c r="P286" s="194">
        <v>29177.71</v>
      </c>
      <c r="Q286" s="194"/>
      <c r="R286" s="194"/>
      <c r="S286" s="183">
        <v>2.5270000000000001</v>
      </c>
      <c r="U286" s="194">
        <v>147356.53</v>
      </c>
      <c r="V286" s="194"/>
      <c r="W286" s="194"/>
      <c r="X286" s="183">
        <v>2.0449999999999999</v>
      </c>
    </row>
    <row r="287" spans="1:24" ht="0.75" customHeight="1" x14ac:dyDescent="0.25">
      <c r="A287" s="180" t="s">
        <v>16</v>
      </c>
    </row>
    <row r="288" spans="1:24" ht="12" customHeight="1" x14ac:dyDescent="0.25">
      <c r="A288" s="180" t="s">
        <v>16</v>
      </c>
      <c r="D288" s="198" t="s">
        <v>786</v>
      </c>
      <c r="E288" s="198"/>
      <c r="F288" s="198"/>
      <c r="G288" s="198"/>
      <c r="H288" s="198"/>
      <c r="J288" s="198" t="s">
        <v>247</v>
      </c>
      <c r="K288" s="198"/>
      <c r="L288" s="198"/>
      <c r="M288" s="198"/>
      <c r="N288" s="198"/>
      <c r="O288" s="198"/>
      <c r="P288" s="194">
        <v>26588.73</v>
      </c>
      <c r="Q288" s="194"/>
      <c r="R288" s="194"/>
      <c r="S288" s="183">
        <v>2.302</v>
      </c>
      <c r="U288" s="194">
        <v>145193.79999999999</v>
      </c>
      <c r="V288" s="194"/>
      <c r="W288" s="194"/>
      <c r="X288" s="183">
        <v>2.0150000000000001</v>
      </c>
    </row>
    <row r="289" spans="1:24" ht="0.75" customHeight="1" x14ac:dyDescent="0.25">
      <c r="A289" s="180" t="s">
        <v>16</v>
      </c>
    </row>
    <row r="290" spans="1:24" ht="12" customHeight="1" x14ac:dyDescent="0.25">
      <c r="A290" s="180" t="s">
        <v>16</v>
      </c>
      <c r="D290" s="198" t="s">
        <v>787</v>
      </c>
      <c r="E290" s="198"/>
      <c r="F290" s="198"/>
      <c r="G290" s="198"/>
      <c r="H290" s="198"/>
      <c r="J290" s="198" t="s">
        <v>248</v>
      </c>
      <c r="K290" s="198"/>
      <c r="L290" s="198"/>
      <c r="M290" s="198"/>
      <c r="N290" s="198"/>
      <c r="O290" s="198"/>
      <c r="P290" s="194">
        <v>1899.8600000000001</v>
      </c>
      <c r="Q290" s="194"/>
      <c r="R290" s="194"/>
      <c r="S290" s="183">
        <v>0.16500000000000001</v>
      </c>
      <c r="U290" s="194">
        <v>15485.73</v>
      </c>
      <c r="V290" s="194"/>
      <c r="W290" s="194"/>
      <c r="X290" s="183">
        <v>0.215</v>
      </c>
    </row>
    <row r="291" spans="1:24" ht="0.75" customHeight="1" x14ac:dyDescent="0.25">
      <c r="A291" s="180" t="s">
        <v>16</v>
      </c>
    </row>
    <row r="292" spans="1:24" ht="12" customHeight="1" x14ac:dyDescent="0.25">
      <c r="A292" s="180" t="s">
        <v>16</v>
      </c>
      <c r="D292" s="198" t="s">
        <v>788</v>
      </c>
      <c r="E292" s="198"/>
      <c r="F292" s="198"/>
      <c r="G292" s="198"/>
      <c r="H292" s="198"/>
      <c r="J292" s="198" t="s">
        <v>249</v>
      </c>
      <c r="K292" s="198"/>
      <c r="L292" s="198"/>
      <c r="M292" s="198"/>
      <c r="N292" s="198"/>
      <c r="O292" s="198"/>
      <c r="P292" s="194">
        <v>-3373.6800000000003</v>
      </c>
      <c r="Q292" s="194"/>
      <c r="R292" s="194"/>
      <c r="S292" s="183">
        <v>-0.29199999999999998</v>
      </c>
      <c r="U292" s="194">
        <v>-12029.17</v>
      </c>
      <c r="V292" s="194"/>
      <c r="W292" s="194"/>
      <c r="X292" s="183">
        <v>-0.16700000000000001</v>
      </c>
    </row>
    <row r="293" spans="1:24" ht="0.75" customHeight="1" x14ac:dyDescent="0.25">
      <c r="A293" s="180" t="s">
        <v>16</v>
      </c>
    </row>
    <row r="294" spans="1:24" ht="12" customHeight="1" x14ac:dyDescent="0.25">
      <c r="A294" s="180" t="s">
        <v>16</v>
      </c>
      <c r="D294" s="198" t="s">
        <v>789</v>
      </c>
      <c r="E294" s="198"/>
      <c r="F294" s="198"/>
      <c r="G294" s="198"/>
      <c r="H294" s="198"/>
      <c r="J294" s="198" t="s">
        <v>250</v>
      </c>
      <c r="K294" s="198"/>
      <c r="L294" s="198"/>
      <c r="M294" s="198"/>
      <c r="N294" s="198"/>
      <c r="O294" s="198"/>
      <c r="P294" s="194">
        <v>-5271.7300000000005</v>
      </c>
      <c r="Q294" s="194"/>
      <c r="R294" s="194"/>
      <c r="S294" s="183">
        <v>-0.45700000000000002</v>
      </c>
      <c r="U294" s="194">
        <v>-35218.92</v>
      </c>
      <c r="V294" s="194"/>
      <c r="W294" s="194"/>
      <c r="X294" s="183">
        <v>-0.48899999999999999</v>
      </c>
    </row>
    <row r="295" spans="1:24" ht="0.75" customHeight="1" x14ac:dyDescent="0.25">
      <c r="A295" s="180" t="s">
        <v>16</v>
      </c>
    </row>
    <row r="296" spans="1:24" ht="12" customHeight="1" x14ac:dyDescent="0.25">
      <c r="A296" s="180" t="s">
        <v>16</v>
      </c>
      <c r="D296" s="198" t="s">
        <v>790</v>
      </c>
      <c r="E296" s="198"/>
      <c r="F296" s="198"/>
      <c r="G296" s="198"/>
      <c r="H296" s="198"/>
      <c r="J296" s="198" t="s">
        <v>251</v>
      </c>
      <c r="K296" s="198"/>
      <c r="L296" s="198"/>
      <c r="M296" s="198"/>
      <c r="N296" s="198"/>
      <c r="O296" s="198"/>
      <c r="P296" s="194">
        <v>-4751.51</v>
      </c>
      <c r="Q296" s="194"/>
      <c r="R296" s="194"/>
      <c r="S296" s="183">
        <v>-0.41099999999999998</v>
      </c>
      <c r="U296" s="194">
        <v>-33212.870000000003</v>
      </c>
      <c r="V296" s="194"/>
      <c r="W296" s="194"/>
      <c r="X296" s="183">
        <v>-0.46100000000000002</v>
      </c>
    </row>
    <row r="297" spans="1:24" ht="0.75" customHeight="1" x14ac:dyDescent="0.25">
      <c r="A297" s="180" t="s">
        <v>16</v>
      </c>
    </row>
    <row r="298" spans="1:24" ht="12" customHeight="1" x14ac:dyDescent="0.25">
      <c r="A298" s="180" t="s">
        <v>16</v>
      </c>
      <c r="D298" s="198" t="s">
        <v>791</v>
      </c>
      <c r="E298" s="198"/>
      <c r="F298" s="198"/>
      <c r="G298" s="198"/>
      <c r="H298" s="198"/>
      <c r="J298" s="198" t="s">
        <v>252</v>
      </c>
      <c r="K298" s="198"/>
      <c r="L298" s="198"/>
      <c r="M298" s="198"/>
      <c r="N298" s="198"/>
      <c r="O298" s="198"/>
      <c r="P298" s="194">
        <v>-14.65</v>
      </c>
      <c r="Q298" s="194"/>
      <c r="R298" s="194"/>
      <c r="S298" s="183">
        <v>-1E-3</v>
      </c>
      <c r="U298" s="194">
        <v>-260.92</v>
      </c>
      <c r="V298" s="194"/>
      <c r="W298" s="194"/>
      <c r="X298" s="183">
        <v>-4.0000000000000001E-3</v>
      </c>
    </row>
    <row r="299" spans="1:24" ht="0.75" customHeight="1" x14ac:dyDescent="0.25">
      <c r="A299" s="180" t="s">
        <v>16</v>
      </c>
    </row>
    <row r="300" spans="1:24" ht="12" customHeight="1" x14ac:dyDescent="0.25">
      <c r="A300" s="180" t="s">
        <v>16</v>
      </c>
      <c r="D300" s="198" t="s">
        <v>792</v>
      </c>
      <c r="E300" s="198"/>
      <c r="F300" s="198"/>
      <c r="G300" s="198"/>
      <c r="H300" s="198"/>
      <c r="J300" s="198" t="s">
        <v>79</v>
      </c>
      <c r="K300" s="198"/>
      <c r="L300" s="198"/>
      <c r="M300" s="198"/>
      <c r="N300" s="198"/>
      <c r="O300" s="198"/>
      <c r="P300" s="194">
        <v>0</v>
      </c>
      <c r="Q300" s="194"/>
      <c r="R300" s="194"/>
      <c r="S300" s="183">
        <v>0</v>
      </c>
      <c r="U300" s="194">
        <v>0</v>
      </c>
      <c r="V300" s="194"/>
      <c r="W300" s="194"/>
      <c r="X300" s="183">
        <v>0</v>
      </c>
    </row>
    <row r="301" spans="1:24" ht="0.75" customHeight="1" x14ac:dyDescent="0.25">
      <c r="A301" s="180" t="s">
        <v>16</v>
      </c>
    </row>
    <row r="302" spans="1:24" ht="12" customHeight="1" x14ac:dyDescent="0.25">
      <c r="A302" s="180" t="s">
        <v>16</v>
      </c>
      <c r="D302" s="198" t="s">
        <v>793</v>
      </c>
      <c r="E302" s="198"/>
      <c r="F302" s="198"/>
      <c r="G302" s="198"/>
      <c r="H302" s="198"/>
      <c r="J302" s="198" t="s">
        <v>253</v>
      </c>
      <c r="K302" s="198"/>
      <c r="L302" s="198"/>
      <c r="M302" s="198"/>
      <c r="N302" s="198"/>
      <c r="O302" s="198"/>
      <c r="P302" s="194">
        <v>562.1</v>
      </c>
      <c r="Q302" s="194"/>
      <c r="R302" s="194"/>
      <c r="S302" s="183">
        <v>4.9000000000000002E-2</v>
      </c>
      <c r="U302" s="194">
        <v>4435.2</v>
      </c>
      <c r="V302" s="194"/>
      <c r="W302" s="194"/>
      <c r="X302" s="183">
        <v>6.2000000000000006E-2</v>
      </c>
    </row>
    <row r="303" spans="1:24" ht="0.75" customHeight="1" x14ac:dyDescent="0.25">
      <c r="A303" s="180" t="s">
        <v>16</v>
      </c>
    </row>
    <row r="304" spans="1:24" ht="12" customHeight="1" x14ac:dyDescent="0.25">
      <c r="A304" s="180" t="s">
        <v>16</v>
      </c>
      <c r="D304" s="198" t="s">
        <v>794</v>
      </c>
      <c r="E304" s="198"/>
      <c r="F304" s="198"/>
      <c r="G304" s="198"/>
      <c r="H304" s="198"/>
      <c r="J304" s="198" t="s">
        <v>254</v>
      </c>
      <c r="K304" s="198"/>
      <c r="L304" s="198"/>
      <c r="M304" s="198"/>
      <c r="N304" s="198"/>
      <c r="O304" s="198"/>
      <c r="P304" s="194">
        <v>5721.1</v>
      </c>
      <c r="Q304" s="194"/>
      <c r="R304" s="194"/>
      <c r="S304" s="183">
        <v>0.495</v>
      </c>
      <c r="U304" s="194">
        <v>34249.599999999999</v>
      </c>
      <c r="V304" s="194"/>
      <c r="W304" s="194"/>
      <c r="X304" s="183">
        <v>0.47500000000000003</v>
      </c>
    </row>
    <row r="305" spans="1:24" ht="0.75" customHeight="1" x14ac:dyDescent="0.25">
      <c r="A305" s="180" t="s">
        <v>16</v>
      </c>
    </row>
    <row r="306" spans="1:24" ht="12" customHeight="1" x14ac:dyDescent="0.25">
      <c r="A306" s="180" t="s">
        <v>16</v>
      </c>
      <c r="D306" s="198" t="s">
        <v>795</v>
      </c>
      <c r="E306" s="198"/>
      <c r="F306" s="198"/>
      <c r="G306" s="198"/>
      <c r="H306" s="198"/>
      <c r="J306" s="198" t="s">
        <v>255</v>
      </c>
      <c r="K306" s="198"/>
      <c r="L306" s="198"/>
      <c r="M306" s="198"/>
      <c r="N306" s="198"/>
      <c r="O306" s="198"/>
      <c r="P306" s="194">
        <v>0</v>
      </c>
      <c r="Q306" s="194"/>
      <c r="R306" s="194"/>
      <c r="S306" s="183">
        <v>0</v>
      </c>
      <c r="U306" s="194">
        <v>589.04999999999995</v>
      </c>
      <c r="V306" s="194"/>
      <c r="W306" s="194"/>
      <c r="X306" s="183">
        <v>8.0000000000000002E-3</v>
      </c>
    </row>
    <row r="307" spans="1:24" ht="0.75" customHeight="1" x14ac:dyDescent="0.25">
      <c r="A307" s="180" t="s">
        <v>16</v>
      </c>
    </row>
    <row r="308" spans="1:24" ht="12" customHeight="1" x14ac:dyDescent="0.25">
      <c r="A308" s="180" t="s">
        <v>16</v>
      </c>
      <c r="D308" s="198" t="s">
        <v>796</v>
      </c>
      <c r="E308" s="198"/>
      <c r="F308" s="198"/>
      <c r="G308" s="198"/>
      <c r="H308" s="198"/>
      <c r="J308" s="198" t="s">
        <v>608</v>
      </c>
      <c r="K308" s="198"/>
      <c r="L308" s="198"/>
      <c r="M308" s="198"/>
      <c r="N308" s="198"/>
      <c r="O308" s="198"/>
      <c r="P308" s="194">
        <v>161.69999999999999</v>
      </c>
      <c r="Q308" s="194"/>
      <c r="R308" s="194"/>
      <c r="S308" s="183">
        <v>1.4000000000000002E-2</v>
      </c>
      <c r="U308" s="194">
        <v>1443.75</v>
      </c>
      <c r="V308" s="194"/>
      <c r="W308" s="194"/>
      <c r="X308" s="183">
        <v>0.02</v>
      </c>
    </row>
    <row r="309" spans="1:24" ht="0.75" customHeight="1" x14ac:dyDescent="0.25">
      <c r="A309" s="180" t="s">
        <v>16</v>
      </c>
    </row>
    <row r="310" spans="1:24" ht="12" customHeight="1" x14ac:dyDescent="0.25">
      <c r="A310" s="180" t="s">
        <v>16</v>
      </c>
      <c r="D310" s="198" t="s">
        <v>797</v>
      </c>
      <c r="E310" s="198"/>
      <c r="F310" s="198"/>
      <c r="G310" s="198"/>
      <c r="H310" s="198"/>
      <c r="J310" s="198" t="s">
        <v>257</v>
      </c>
      <c r="K310" s="198"/>
      <c r="L310" s="198"/>
      <c r="M310" s="198"/>
      <c r="N310" s="198"/>
      <c r="O310" s="198"/>
      <c r="P310" s="194">
        <v>115.5</v>
      </c>
      <c r="Q310" s="194"/>
      <c r="R310" s="194"/>
      <c r="S310" s="183">
        <v>0.01</v>
      </c>
      <c r="U310" s="194">
        <v>1416.8</v>
      </c>
      <c r="V310" s="194"/>
      <c r="W310" s="194"/>
      <c r="X310" s="183">
        <v>0.02</v>
      </c>
    </row>
    <row r="311" spans="1:24" ht="0.75" customHeight="1" x14ac:dyDescent="0.25">
      <c r="A311" s="180" t="s">
        <v>16</v>
      </c>
    </row>
    <row r="312" spans="1:24" ht="12" customHeight="1" x14ac:dyDescent="0.25">
      <c r="A312" s="180" t="s">
        <v>16</v>
      </c>
      <c r="D312" s="198" t="s">
        <v>798</v>
      </c>
      <c r="E312" s="198"/>
      <c r="F312" s="198"/>
      <c r="G312" s="198"/>
      <c r="H312" s="198"/>
      <c r="J312" s="198" t="s">
        <v>258</v>
      </c>
      <c r="K312" s="198"/>
      <c r="L312" s="198"/>
      <c r="M312" s="198"/>
      <c r="N312" s="198"/>
      <c r="O312" s="198"/>
      <c r="P312" s="194">
        <v>11066.78</v>
      </c>
      <c r="Q312" s="194"/>
      <c r="R312" s="194"/>
      <c r="S312" s="183">
        <v>0.95799999999999996</v>
      </c>
      <c r="U312" s="194">
        <v>48319.590000000004</v>
      </c>
      <c r="V312" s="194"/>
      <c r="W312" s="194"/>
      <c r="X312" s="183">
        <v>0.67</v>
      </c>
    </row>
    <row r="313" spans="1:24" ht="0.75" customHeight="1" x14ac:dyDescent="0.25">
      <c r="A313" s="180" t="s">
        <v>16</v>
      </c>
    </row>
    <row r="314" spans="1:24" ht="12" customHeight="1" x14ac:dyDescent="0.25">
      <c r="A314" s="180" t="s">
        <v>16</v>
      </c>
      <c r="D314" s="198" t="s">
        <v>799</v>
      </c>
      <c r="E314" s="198"/>
      <c r="F314" s="198"/>
      <c r="G314" s="198"/>
      <c r="H314" s="198"/>
      <c r="J314" s="200" t="s">
        <v>259</v>
      </c>
      <c r="K314" s="200"/>
      <c r="L314" s="200"/>
      <c r="M314" s="200"/>
      <c r="N314" s="200"/>
      <c r="O314" s="200"/>
      <c r="P314" s="194">
        <v>470</v>
      </c>
      <c r="Q314" s="194"/>
      <c r="R314" s="194"/>
      <c r="S314" s="183">
        <v>4.1000000000000009E-2</v>
      </c>
      <c r="U314" s="194">
        <v>10443.31</v>
      </c>
      <c r="V314" s="194"/>
      <c r="W314" s="194"/>
      <c r="X314" s="183">
        <v>0.14499999999999999</v>
      </c>
    </row>
    <row r="315" spans="1:24" ht="11.25" customHeight="1" x14ac:dyDescent="0.25">
      <c r="A315" s="180" t="s">
        <v>16</v>
      </c>
      <c r="J315" s="200"/>
      <c r="K315" s="200"/>
      <c r="L315" s="200"/>
      <c r="M315" s="200"/>
      <c r="N315" s="200"/>
      <c r="O315" s="200"/>
    </row>
    <row r="316" spans="1:24" ht="0.75" customHeight="1" x14ac:dyDescent="0.25">
      <c r="A316" s="180" t="s">
        <v>16</v>
      </c>
    </row>
    <row r="317" spans="1:24" ht="12" customHeight="1" x14ac:dyDescent="0.25">
      <c r="A317" s="180" t="s">
        <v>16</v>
      </c>
      <c r="D317" s="198" t="s">
        <v>800</v>
      </c>
      <c r="E317" s="198"/>
      <c r="F317" s="198"/>
      <c r="G317" s="198"/>
      <c r="H317" s="198"/>
      <c r="J317" s="198" t="s">
        <v>260</v>
      </c>
      <c r="K317" s="198"/>
      <c r="L317" s="198"/>
      <c r="M317" s="198"/>
      <c r="N317" s="198"/>
      <c r="O317" s="198"/>
      <c r="P317" s="194">
        <v>703</v>
      </c>
      <c r="Q317" s="194"/>
      <c r="R317" s="194"/>
      <c r="S317" s="183">
        <v>6.0999999999999999E-2</v>
      </c>
      <c r="U317" s="194">
        <v>4790</v>
      </c>
      <c r="V317" s="194"/>
      <c r="W317" s="194"/>
      <c r="X317" s="183">
        <v>6.6000000000000003E-2</v>
      </c>
    </row>
    <row r="318" spans="1:24" ht="0.75" customHeight="1" x14ac:dyDescent="0.25">
      <c r="A318" s="180" t="s">
        <v>16</v>
      </c>
    </row>
    <row r="319" spans="1:24" ht="12" customHeight="1" x14ac:dyDescent="0.25">
      <c r="A319" s="180" t="s">
        <v>16</v>
      </c>
      <c r="D319" s="198" t="s">
        <v>801</v>
      </c>
      <c r="E319" s="198"/>
      <c r="F319" s="198"/>
      <c r="G319" s="198"/>
      <c r="H319" s="198"/>
      <c r="J319" s="198" t="s">
        <v>261</v>
      </c>
      <c r="K319" s="198"/>
      <c r="L319" s="198"/>
      <c r="M319" s="198"/>
      <c r="N319" s="198"/>
      <c r="O319" s="198"/>
      <c r="P319" s="194">
        <v>231</v>
      </c>
      <c r="Q319" s="194"/>
      <c r="R319" s="194"/>
      <c r="S319" s="183">
        <v>0.02</v>
      </c>
      <c r="U319" s="194">
        <v>1393.7</v>
      </c>
      <c r="V319" s="194"/>
      <c r="W319" s="194"/>
      <c r="X319" s="183">
        <v>1.9E-2</v>
      </c>
    </row>
    <row r="320" spans="1:24" ht="0.75" customHeight="1" x14ac:dyDescent="0.25">
      <c r="A320" s="180" t="s">
        <v>16</v>
      </c>
    </row>
    <row r="321" spans="1:24" ht="12" customHeight="1" x14ac:dyDescent="0.25">
      <c r="A321" s="180" t="s">
        <v>16</v>
      </c>
      <c r="D321" s="198" t="s">
        <v>802</v>
      </c>
      <c r="E321" s="198"/>
      <c r="F321" s="198"/>
      <c r="G321" s="198"/>
      <c r="H321" s="198"/>
      <c r="J321" s="198" t="s">
        <v>262</v>
      </c>
      <c r="K321" s="198"/>
      <c r="L321" s="198"/>
      <c r="M321" s="198"/>
      <c r="N321" s="198"/>
      <c r="O321" s="198"/>
      <c r="P321" s="194">
        <v>0</v>
      </c>
      <c r="Q321" s="194"/>
      <c r="R321" s="194"/>
      <c r="S321" s="183">
        <v>0</v>
      </c>
      <c r="U321" s="194">
        <v>0</v>
      </c>
      <c r="V321" s="194"/>
      <c r="W321" s="194"/>
      <c r="X321" s="183">
        <v>0</v>
      </c>
    </row>
    <row r="322" spans="1:24" ht="12" customHeight="1" x14ac:dyDescent="0.25">
      <c r="A322" s="180" t="s">
        <v>16</v>
      </c>
      <c r="D322" s="198" t="s">
        <v>803</v>
      </c>
      <c r="E322" s="198"/>
      <c r="F322" s="198"/>
      <c r="G322" s="198"/>
      <c r="H322" s="198"/>
      <c r="J322" s="198" t="s">
        <v>263</v>
      </c>
      <c r="K322" s="198"/>
      <c r="L322" s="198"/>
      <c r="M322" s="198"/>
      <c r="N322" s="198"/>
      <c r="O322" s="198"/>
      <c r="P322" s="194">
        <v>0</v>
      </c>
      <c r="Q322" s="194"/>
      <c r="R322" s="194"/>
      <c r="S322" s="183">
        <v>0</v>
      </c>
      <c r="U322" s="194">
        <v>0</v>
      </c>
      <c r="V322" s="194"/>
      <c r="W322" s="194"/>
      <c r="X322" s="183">
        <v>0</v>
      </c>
    </row>
    <row r="323" spans="1:24" ht="0.75" customHeight="1" x14ac:dyDescent="0.25">
      <c r="A323" s="180" t="s">
        <v>16</v>
      </c>
    </row>
    <row r="324" spans="1:24" ht="12" customHeight="1" x14ac:dyDescent="0.25">
      <c r="A324" s="180" t="s">
        <v>16</v>
      </c>
      <c r="D324" s="198" t="s">
        <v>804</v>
      </c>
      <c r="E324" s="198"/>
      <c r="F324" s="198"/>
      <c r="G324" s="198"/>
      <c r="H324" s="198"/>
      <c r="J324" s="198" t="s">
        <v>264</v>
      </c>
      <c r="K324" s="198"/>
      <c r="L324" s="198"/>
      <c r="M324" s="198"/>
      <c r="N324" s="198"/>
      <c r="O324" s="198"/>
      <c r="P324" s="194">
        <v>0</v>
      </c>
      <c r="Q324" s="194"/>
      <c r="R324" s="194"/>
      <c r="S324" s="183">
        <v>0</v>
      </c>
      <c r="U324" s="194">
        <v>0</v>
      </c>
      <c r="V324" s="194"/>
      <c r="W324" s="194"/>
      <c r="X324" s="183">
        <v>0</v>
      </c>
    </row>
    <row r="325" spans="1:24" ht="0.75" customHeight="1" x14ac:dyDescent="0.25">
      <c r="A325" s="180" t="s">
        <v>16</v>
      </c>
    </row>
    <row r="326" spans="1:24" ht="12" customHeight="1" x14ac:dyDescent="0.25">
      <c r="A326" s="180" t="s">
        <v>16</v>
      </c>
      <c r="D326" s="198" t="s">
        <v>805</v>
      </c>
      <c r="E326" s="198"/>
      <c r="F326" s="198"/>
      <c r="G326" s="198"/>
      <c r="H326" s="198"/>
      <c r="J326" s="198" t="s">
        <v>72</v>
      </c>
      <c r="K326" s="198"/>
      <c r="L326" s="198"/>
      <c r="M326" s="198"/>
      <c r="N326" s="198"/>
      <c r="O326" s="198"/>
      <c r="P326" s="194">
        <v>2.33</v>
      </c>
      <c r="Q326" s="194"/>
      <c r="R326" s="194"/>
      <c r="S326" s="183">
        <v>0</v>
      </c>
      <c r="U326" s="194">
        <v>63.28</v>
      </c>
      <c r="V326" s="194"/>
      <c r="W326" s="194"/>
      <c r="X326" s="183">
        <v>1E-3</v>
      </c>
    </row>
    <row r="327" spans="1:24" ht="0.75" customHeight="1" x14ac:dyDescent="0.25">
      <c r="A327" s="180" t="s">
        <v>16</v>
      </c>
    </row>
    <row r="328" spans="1:24" ht="12" customHeight="1" x14ac:dyDescent="0.25">
      <c r="A328" s="180" t="s">
        <v>16</v>
      </c>
      <c r="D328" s="198" t="s">
        <v>806</v>
      </c>
      <c r="E328" s="198"/>
      <c r="F328" s="198"/>
      <c r="G328" s="198"/>
      <c r="H328" s="198"/>
      <c r="J328" s="198" t="s">
        <v>265</v>
      </c>
      <c r="K328" s="198"/>
      <c r="L328" s="198"/>
      <c r="M328" s="198"/>
      <c r="N328" s="198"/>
      <c r="O328" s="198"/>
      <c r="P328" s="194">
        <v>0</v>
      </c>
      <c r="Q328" s="194"/>
      <c r="R328" s="194"/>
      <c r="S328" s="183">
        <v>0</v>
      </c>
      <c r="U328" s="194">
        <v>0</v>
      </c>
      <c r="V328" s="194"/>
      <c r="W328" s="194"/>
      <c r="X328" s="183">
        <v>0</v>
      </c>
    </row>
    <row r="329" spans="1:24" ht="0.75" customHeight="1" x14ac:dyDescent="0.25">
      <c r="A329" s="180" t="s">
        <v>16</v>
      </c>
    </row>
    <row r="330" spans="1:24" ht="12" customHeight="1" x14ac:dyDescent="0.25">
      <c r="A330" s="180" t="s">
        <v>16</v>
      </c>
      <c r="D330" s="198" t="s">
        <v>807</v>
      </c>
      <c r="E330" s="198"/>
      <c r="F330" s="198"/>
      <c r="G330" s="198"/>
      <c r="H330" s="198"/>
      <c r="J330" s="198" t="s">
        <v>266</v>
      </c>
      <c r="K330" s="198"/>
      <c r="L330" s="198"/>
      <c r="M330" s="198"/>
      <c r="N330" s="198"/>
      <c r="O330" s="198"/>
      <c r="P330" s="194">
        <v>0</v>
      </c>
      <c r="Q330" s="194"/>
      <c r="R330" s="194"/>
      <c r="S330" s="183">
        <v>0</v>
      </c>
      <c r="U330" s="194">
        <v>0</v>
      </c>
      <c r="V330" s="194"/>
      <c r="W330" s="194"/>
      <c r="X330" s="183">
        <v>0</v>
      </c>
    </row>
    <row r="331" spans="1:24" ht="0.75" customHeight="1" x14ac:dyDescent="0.25">
      <c r="A331" s="180" t="s">
        <v>16</v>
      </c>
    </row>
    <row r="332" spans="1:24" ht="12" customHeight="1" x14ac:dyDescent="0.25">
      <c r="A332" s="180" t="s">
        <v>16</v>
      </c>
      <c r="D332" s="198" t="s">
        <v>808</v>
      </c>
      <c r="E332" s="198"/>
      <c r="F332" s="198"/>
      <c r="G332" s="198"/>
      <c r="H332" s="198"/>
      <c r="J332" s="198" t="s">
        <v>609</v>
      </c>
      <c r="K332" s="198"/>
      <c r="L332" s="198"/>
      <c r="M332" s="198"/>
      <c r="N332" s="198"/>
      <c r="O332" s="198"/>
      <c r="P332" s="194">
        <v>0</v>
      </c>
      <c r="Q332" s="194"/>
      <c r="R332" s="194"/>
      <c r="S332" s="183">
        <v>0</v>
      </c>
      <c r="U332" s="194">
        <v>0</v>
      </c>
      <c r="V332" s="194"/>
      <c r="W332" s="194"/>
      <c r="X332" s="183">
        <v>0</v>
      </c>
    </row>
    <row r="333" spans="1:24" ht="0.75" customHeight="1" x14ac:dyDescent="0.25">
      <c r="A333" s="180" t="s">
        <v>16</v>
      </c>
    </row>
    <row r="334" spans="1:24" ht="12" customHeight="1" x14ac:dyDescent="0.25">
      <c r="A334" s="180" t="s">
        <v>16</v>
      </c>
      <c r="D334" s="198" t="s">
        <v>809</v>
      </c>
      <c r="E334" s="198"/>
      <c r="F334" s="198"/>
      <c r="G334" s="198"/>
      <c r="H334" s="198"/>
      <c r="J334" s="198" t="s">
        <v>268</v>
      </c>
      <c r="K334" s="198"/>
      <c r="L334" s="198"/>
      <c r="M334" s="198"/>
      <c r="N334" s="198"/>
      <c r="O334" s="198"/>
      <c r="P334" s="194">
        <v>0</v>
      </c>
      <c r="Q334" s="194"/>
      <c r="R334" s="194"/>
      <c r="S334" s="183">
        <v>0</v>
      </c>
      <c r="U334" s="194">
        <v>0</v>
      </c>
      <c r="V334" s="194"/>
      <c r="W334" s="194"/>
      <c r="X334" s="183">
        <v>0</v>
      </c>
    </row>
    <row r="335" spans="1:24" ht="0.75" customHeight="1" x14ac:dyDescent="0.25">
      <c r="A335" s="180" t="s">
        <v>16</v>
      </c>
    </row>
    <row r="336" spans="1:24" ht="12" customHeight="1" x14ac:dyDescent="0.25">
      <c r="A336" s="180" t="s">
        <v>16</v>
      </c>
      <c r="D336" s="198" t="s">
        <v>810</v>
      </c>
      <c r="E336" s="198"/>
      <c r="F336" s="198"/>
      <c r="G336" s="198"/>
      <c r="H336" s="198"/>
      <c r="J336" s="198" t="s">
        <v>269</v>
      </c>
      <c r="K336" s="198"/>
      <c r="L336" s="198"/>
      <c r="M336" s="198"/>
      <c r="N336" s="198"/>
      <c r="O336" s="198"/>
      <c r="P336" s="194">
        <v>0</v>
      </c>
      <c r="Q336" s="194"/>
      <c r="R336" s="194"/>
      <c r="S336" s="183">
        <v>0</v>
      </c>
      <c r="U336" s="194">
        <v>0</v>
      </c>
      <c r="V336" s="194"/>
      <c r="W336" s="194"/>
      <c r="X336" s="183">
        <v>0</v>
      </c>
    </row>
    <row r="337" spans="1:24" ht="0.75" customHeight="1" x14ac:dyDescent="0.25">
      <c r="A337" s="180" t="s">
        <v>16</v>
      </c>
    </row>
    <row r="338" spans="1:24" ht="12" customHeight="1" x14ac:dyDescent="0.25">
      <c r="A338" s="180" t="s">
        <v>16</v>
      </c>
      <c r="D338" s="198" t="s">
        <v>811</v>
      </c>
      <c r="E338" s="198"/>
      <c r="F338" s="198"/>
      <c r="G338" s="198"/>
      <c r="H338" s="198"/>
      <c r="J338" s="198" t="s">
        <v>270</v>
      </c>
      <c r="K338" s="198"/>
      <c r="L338" s="198"/>
      <c r="M338" s="198"/>
      <c r="N338" s="198"/>
      <c r="O338" s="198"/>
      <c r="P338" s="194">
        <v>0</v>
      </c>
      <c r="Q338" s="194"/>
      <c r="R338" s="194"/>
      <c r="S338" s="183">
        <v>0</v>
      </c>
      <c r="U338" s="194">
        <v>0</v>
      </c>
      <c r="V338" s="194"/>
      <c r="W338" s="194"/>
      <c r="X338" s="183">
        <v>0</v>
      </c>
    </row>
    <row r="339" spans="1:24" ht="0.75" customHeight="1" x14ac:dyDescent="0.25">
      <c r="A339" s="180" t="s">
        <v>16</v>
      </c>
    </row>
    <row r="340" spans="1:24" ht="12" customHeight="1" x14ac:dyDescent="0.25">
      <c r="A340" s="180" t="s">
        <v>16</v>
      </c>
      <c r="D340" s="198" t="s">
        <v>812</v>
      </c>
      <c r="E340" s="198"/>
      <c r="F340" s="198"/>
      <c r="G340" s="198"/>
      <c r="H340" s="198"/>
      <c r="J340" s="198" t="s">
        <v>80</v>
      </c>
      <c r="K340" s="198"/>
      <c r="L340" s="198"/>
      <c r="M340" s="198"/>
      <c r="N340" s="198"/>
      <c r="O340" s="198"/>
      <c r="P340" s="194">
        <v>0</v>
      </c>
      <c r="Q340" s="194"/>
      <c r="R340" s="194"/>
      <c r="S340" s="183">
        <v>0</v>
      </c>
      <c r="U340" s="194">
        <v>0</v>
      </c>
      <c r="V340" s="194"/>
      <c r="W340" s="194"/>
      <c r="X340" s="183">
        <v>0</v>
      </c>
    </row>
    <row r="341" spans="1:24" ht="0.75" customHeight="1" x14ac:dyDescent="0.25">
      <c r="A341" s="180" t="s">
        <v>16</v>
      </c>
    </row>
    <row r="342" spans="1:24" ht="12" customHeight="1" x14ac:dyDescent="0.25">
      <c r="A342" s="180" t="s">
        <v>16</v>
      </c>
      <c r="D342" s="198" t="s">
        <v>813</v>
      </c>
      <c r="E342" s="198"/>
      <c r="F342" s="198"/>
      <c r="G342" s="198"/>
      <c r="H342" s="198"/>
      <c r="J342" s="198" t="s">
        <v>271</v>
      </c>
      <c r="K342" s="198"/>
      <c r="L342" s="198"/>
      <c r="M342" s="198"/>
      <c r="N342" s="198"/>
      <c r="O342" s="198"/>
      <c r="P342" s="194">
        <v>0</v>
      </c>
      <c r="Q342" s="194"/>
      <c r="R342" s="194"/>
      <c r="S342" s="183">
        <v>0</v>
      </c>
      <c r="U342" s="194">
        <v>0</v>
      </c>
      <c r="V342" s="194"/>
      <c r="W342" s="194"/>
      <c r="X342" s="183">
        <v>0</v>
      </c>
    </row>
    <row r="343" spans="1:24" ht="0.75" customHeight="1" x14ac:dyDescent="0.25">
      <c r="A343" s="180" t="s">
        <v>16</v>
      </c>
    </row>
    <row r="344" spans="1:24" ht="12" customHeight="1" x14ac:dyDescent="0.25">
      <c r="A344" s="180" t="s">
        <v>16</v>
      </c>
      <c r="D344" s="198" t="s">
        <v>814</v>
      </c>
      <c r="E344" s="198"/>
      <c r="F344" s="198"/>
      <c r="G344" s="198"/>
      <c r="H344" s="198"/>
      <c r="J344" s="198" t="s">
        <v>272</v>
      </c>
      <c r="K344" s="198"/>
      <c r="L344" s="198"/>
      <c r="M344" s="198"/>
      <c r="N344" s="198"/>
      <c r="O344" s="198"/>
      <c r="P344" s="194">
        <v>0</v>
      </c>
      <c r="Q344" s="194"/>
      <c r="R344" s="194"/>
      <c r="S344" s="183">
        <v>0</v>
      </c>
      <c r="U344" s="194">
        <v>0</v>
      </c>
      <c r="V344" s="194"/>
      <c r="W344" s="194"/>
      <c r="X344" s="183">
        <v>0</v>
      </c>
    </row>
    <row r="345" spans="1:24" ht="0.75" customHeight="1" x14ac:dyDescent="0.25">
      <c r="A345" s="180" t="s">
        <v>16</v>
      </c>
    </row>
    <row r="346" spans="1:24" ht="12" customHeight="1" x14ac:dyDescent="0.25">
      <c r="A346" s="180" t="s">
        <v>16</v>
      </c>
      <c r="D346" s="198" t="s">
        <v>815</v>
      </c>
      <c r="E346" s="198"/>
      <c r="F346" s="198"/>
      <c r="G346" s="198"/>
      <c r="H346" s="198"/>
      <c r="J346" s="198" t="s">
        <v>273</v>
      </c>
      <c r="K346" s="198"/>
      <c r="L346" s="198"/>
      <c r="M346" s="198"/>
      <c r="N346" s="198"/>
      <c r="O346" s="198"/>
      <c r="P346" s="194">
        <v>0</v>
      </c>
      <c r="Q346" s="194"/>
      <c r="R346" s="194"/>
      <c r="S346" s="183">
        <v>0</v>
      </c>
      <c r="U346" s="194">
        <v>0</v>
      </c>
      <c r="V346" s="194"/>
      <c r="W346" s="194"/>
      <c r="X346" s="183">
        <v>0</v>
      </c>
    </row>
    <row r="347" spans="1:24" ht="0.75" customHeight="1" x14ac:dyDescent="0.25">
      <c r="A347" s="180" t="s">
        <v>16</v>
      </c>
    </row>
    <row r="348" spans="1:24" ht="12" customHeight="1" x14ac:dyDescent="0.25">
      <c r="A348" s="180" t="s">
        <v>16</v>
      </c>
      <c r="D348" s="198" t="s">
        <v>816</v>
      </c>
      <c r="E348" s="198"/>
      <c r="F348" s="198"/>
      <c r="G348" s="198"/>
      <c r="H348" s="198"/>
      <c r="J348" s="200" t="s">
        <v>71</v>
      </c>
      <c r="K348" s="200"/>
      <c r="L348" s="200"/>
      <c r="M348" s="200"/>
      <c r="N348" s="200"/>
      <c r="O348" s="200"/>
      <c r="P348" s="194">
        <v>0</v>
      </c>
      <c r="Q348" s="194"/>
      <c r="R348" s="194"/>
      <c r="S348" s="183">
        <v>0</v>
      </c>
      <c r="U348" s="194">
        <v>0</v>
      </c>
      <c r="V348" s="194"/>
      <c r="W348" s="194"/>
      <c r="X348" s="183">
        <v>0</v>
      </c>
    </row>
    <row r="349" spans="1:24" ht="11.25" customHeight="1" x14ac:dyDescent="0.25">
      <c r="A349" s="180" t="s">
        <v>16</v>
      </c>
      <c r="J349" s="200"/>
      <c r="K349" s="200"/>
      <c r="L349" s="200"/>
      <c r="M349" s="200"/>
      <c r="N349" s="200"/>
      <c r="O349" s="200"/>
    </row>
    <row r="350" spans="1:24" ht="0.75" customHeight="1" x14ac:dyDescent="0.25">
      <c r="A350" s="180" t="s">
        <v>16</v>
      </c>
    </row>
    <row r="351" spans="1:24" ht="12" customHeight="1" x14ac:dyDescent="0.25">
      <c r="A351" s="180" t="s">
        <v>16</v>
      </c>
      <c r="D351" s="198" t="s">
        <v>817</v>
      </c>
      <c r="E351" s="198"/>
      <c r="F351" s="198"/>
      <c r="G351" s="198"/>
      <c r="H351" s="198"/>
      <c r="J351" s="198" t="s">
        <v>274</v>
      </c>
      <c r="K351" s="198"/>
      <c r="L351" s="198"/>
      <c r="M351" s="198"/>
      <c r="N351" s="198"/>
      <c r="O351" s="198"/>
      <c r="P351" s="194">
        <v>0</v>
      </c>
      <c r="Q351" s="194"/>
      <c r="R351" s="194"/>
      <c r="S351" s="183">
        <v>0</v>
      </c>
      <c r="U351" s="194">
        <v>0</v>
      </c>
      <c r="V351" s="194"/>
      <c r="W351" s="194"/>
      <c r="X351" s="183">
        <v>0</v>
      </c>
    </row>
    <row r="352" spans="1:24" ht="0.75" customHeight="1" x14ac:dyDescent="0.25">
      <c r="A352" s="180" t="s">
        <v>16</v>
      </c>
    </row>
    <row r="353" spans="1:24" ht="12" customHeight="1" x14ac:dyDescent="0.25">
      <c r="A353" s="180" t="s">
        <v>16</v>
      </c>
      <c r="D353" s="198" t="s">
        <v>818</v>
      </c>
      <c r="E353" s="198"/>
      <c r="F353" s="198"/>
      <c r="G353" s="198"/>
      <c r="H353" s="198"/>
      <c r="J353" s="198" t="s">
        <v>275</v>
      </c>
      <c r="K353" s="198"/>
      <c r="L353" s="198"/>
      <c r="M353" s="198"/>
      <c r="N353" s="198"/>
      <c r="O353" s="198"/>
      <c r="P353" s="194">
        <v>0</v>
      </c>
      <c r="Q353" s="194"/>
      <c r="R353" s="194"/>
      <c r="S353" s="183">
        <v>0</v>
      </c>
      <c r="U353" s="194">
        <v>0</v>
      </c>
      <c r="V353" s="194"/>
      <c r="W353" s="194"/>
      <c r="X353" s="183">
        <v>0</v>
      </c>
    </row>
    <row r="354" spans="1:24" ht="0.75" customHeight="1" x14ac:dyDescent="0.25">
      <c r="A354" s="180" t="s">
        <v>16</v>
      </c>
    </row>
    <row r="355" spans="1:24" ht="12" customHeight="1" x14ac:dyDescent="0.25">
      <c r="A355" s="180" t="s">
        <v>16</v>
      </c>
      <c r="D355" s="198" t="s">
        <v>819</v>
      </c>
      <c r="E355" s="198"/>
      <c r="F355" s="198"/>
      <c r="G355" s="198"/>
      <c r="H355" s="198"/>
      <c r="J355" s="198" t="s">
        <v>276</v>
      </c>
      <c r="K355" s="198"/>
      <c r="L355" s="198"/>
      <c r="M355" s="198"/>
      <c r="N355" s="198"/>
      <c r="O355" s="198"/>
      <c r="P355" s="194">
        <v>0</v>
      </c>
      <c r="Q355" s="194"/>
      <c r="R355" s="194"/>
      <c r="S355" s="183">
        <v>0</v>
      </c>
      <c r="U355" s="194">
        <v>10822.37</v>
      </c>
      <c r="V355" s="194"/>
      <c r="W355" s="194"/>
      <c r="X355" s="183">
        <v>0.15</v>
      </c>
    </row>
    <row r="356" spans="1:24" ht="2.25" customHeight="1" x14ac:dyDescent="0.25">
      <c r="A356" s="180" t="s">
        <v>16</v>
      </c>
    </row>
    <row r="357" spans="1:24" ht="10.5" customHeight="1" x14ac:dyDescent="0.25">
      <c r="A357" s="180" t="s">
        <v>16</v>
      </c>
      <c r="P357" s="197"/>
      <c r="Q357" s="197"/>
      <c r="R357" s="197"/>
      <c r="S357" s="184"/>
      <c r="U357" s="197"/>
      <c r="V357" s="197"/>
      <c r="W357" s="197"/>
      <c r="X357" s="184"/>
    </row>
    <row r="358" spans="1:24" ht="1.5" customHeight="1" x14ac:dyDescent="0.25">
      <c r="A358" s="180" t="s">
        <v>16</v>
      </c>
    </row>
    <row r="359" spans="1:24" ht="13.5" customHeight="1" x14ac:dyDescent="0.25">
      <c r="A359" s="180" t="s">
        <v>16</v>
      </c>
      <c r="E359" s="199" t="s">
        <v>278</v>
      </c>
      <c r="F359" s="199"/>
      <c r="G359" s="199"/>
      <c r="H359" s="199"/>
      <c r="I359" s="199"/>
      <c r="J359" s="199"/>
      <c r="K359" s="199"/>
      <c r="L359" s="199"/>
      <c r="M359" s="199"/>
      <c r="N359" s="199"/>
      <c r="O359" s="199"/>
      <c r="P359" s="194">
        <v>214894.06</v>
      </c>
      <c r="Q359" s="194"/>
      <c r="R359" s="194"/>
      <c r="S359" s="183">
        <v>18.609000000000002</v>
      </c>
      <c r="U359" s="194">
        <v>1366221.19</v>
      </c>
      <c r="V359" s="194"/>
      <c r="W359" s="194"/>
      <c r="X359" s="183">
        <v>18.957000000000001</v>
      </c>
    </row>
    <row r="360" spans="1:24" ht="0.75" customHeight="1" x14ac:dyDescent="0.25">
      <c r="A360" s="180" t="s">
        <v>16</v>
      </c>
      <c r="E360" s="199"/>
      <c r="F360" s="199"/>
      <c r="G360" s="199"/>
      <c r="H360" s="199"/>
      <c r="I360" s="199"/>
      <c r="J360" s="199"/>
      <c r="K360" s="199"/>
      <c r="L360" s="199"/>
      <c r="M360" s="199"/>
      <c r="N360" s="199"/>
      <c r="O360" s="199"/>
    </row>
    <row r="361" spans="1:24" ht="12" customHeight="1" x14ac:dyDescent="0.25">
      <c r="A361" s="180" t="s">
        <v>16</v>
      </c>
      <c r="C361" s="195"/>
      <c r="D361" s="195"/>
      <c r="E361" s="195"/>
      <c r="F361" s="195"/>
      <c r="G361" s="195"/>
    </row>
    <row r="362" spans="1:24" ht="9.75" customHeight="1" x14ac:dyDescent="0.25">
      <c r="A362" s="180" t="s">
        <v>16</v>
      </c>
    </row>
    <row r="363" spans="1:24" ht="0.75" customHeight="1" x14ac:dyDescent="0.25">
      <c r="A363" s="180" t="s">
        <v>16</v>
      </c>
    </row>
    <row r="364" spans="1:24" ht="14.25" customHeight="1" x14ac:dyDescent="0.25">
      <c r="A364" s="180" t="s">
        <v>16</v>
      </c>
      <c r="C364" s="199" t="s">
        <v>279</v>
      </c>
      <c r="D364" s="199"/>
      <c r="E364" s="199"/>
      <c r="F364" s="199"/>
      <c r="G364" s="199"/>
      <c r="H364" s="199"/>
      <c r="I364" s="199"/>
      <c r="J364" s="199"/>
      <c r="K364" s="199"/>
      <c r="L364" s="199"/>
      <c r="M364" s="199"/>
      <c r="N364" s="199"/>
    </row>
    <row r="365" spans="1:24" ht="12" customHeight="1" x14ac:dyDescent="0.25">
      <c r="A365" s="180" t="s">
        <v>16</v>
      </c>
      <c r="C365" s="195"/>
      <c r="D365" s="195"/>
      <c r="E365" s="195"/>
      <c r="F365" s="195"/>
      <c r="G365" s="195"/>
    </row>
    <row r="366" spans="1:24" ht="0.75" customHeight="1" x14ac:dyDescent="0.25">
      <c r="A366" s="180" t="s">
        <v>16</v>
      </c>
    </row>
    <row r="367" spans="1:24" ht="12" customHeight="1" x14ac:dyDescent="0.25">
      <c r="A367" s="180" t="s">
        <v>16</v>
      </c>
      <c r="D367" s="198" t="s">
        <v>821</v>
      </c>
      <c r="E367" s="198"/>
      <c r="F367" s="198"/>
      <c r="G367" s="198"/>
      <c r="H367" s="198"/>
      <c r="J367" s="198" t="s">
        <v>280</v>
      </c>
      <c r="K367" s="198"/>
      <c r="L367" s="198"/>
      <c r="M367" s="198"/>
      <c r="N367" s="198"/>
      <c r="O367" s="198"/>
      <c r="P367" s="194">
        <v>0</v>
      </c>
      <c r="Q367" s="194"/>
      <c r="R367" s="194"/>
      <c r="S367" s="183">
        <v>0</v>
      </c>
      <c r="U367" s="194">
        <v>0</v>
      </c>
      <c r="V367" s="194"/>
      <c r="W367" s="194"/>
      <c r="X367" s="183">
        <v>0</v>
      </c>
    </row>
    <row r="368" spans="1:24" ht="0.75" customHeight="1" x14ac:dyDescent="0.25">
      <c r="A368" s="180" t="s">
        <v>16</v>
      </c>
    </row>
    <row r="369" spans="1:24" ht="12" customHeight="1" x14ac:dyDescent="0.25">
      <c r="A369" s="180" t="s">
        <v>16</v>
      </c>
      <c r="D369" s="198" t="s">
        <v>822</v>
      </c>
      <c r="E369" s="198"/>
      <c r="F369" s="198"/>
      <c r="G369" s="198"/>
      <c r="H369" s="198"/>
      <c r="J369" s="198" t="s">
        <v>560</v>
      </c>
      <c r="K369" s="198"/>
      <c r="L369" s="198"/>
      <c r="M369" s="198"/>
      <c r="N369" s="198"/>
      <c r="O369" s="198"/>
      <c r="P369" s="194">
        <v>-37045.01</v>
      </c>
      <c r="Q369" s="194"/>
      <c r="R369" s="194"/>
      <c r="S369" s="183">
        <v>-3.2080000000000002</v>
      </c>
      <c r="U369" s="194">
        <v>-202711.14</v>
      </c>
      <c r="V369" s="194"/>
      <c r="W369" s="194"/>
      <c r="X369" s="183">
        <v>-2.8130000000000002</v>
      </c>
    </row>
    <row r="370" spans="1:24" ht="0.75" customHeight="1" x14ac:dyDescent="0.25">
      <c r="A370" s="180" t="s">
        <v>16</v>
      </c>
    </row>
    <row r="371" spans="1:24" ht="12" customHeight="1" x14ac:dyDescent="0.25">
      <c r="A371" s="180" t="s">
        <v>16</v>
      </c>
      <c r="D371" s="198" t="s">
        <v>823</v>
      </c>
      <c r="E371" s="198"/>
      <c r="F371" s="198"/>
      <c r="G371" s="198"/>
      <c r="H371" s="198"/>
      <c r="J371" s="198" t="s">
        <v>282</v>
      </c>
      <c r="K371" s="198"/>
      <c r="L371" s="198"/>
      <c r="M371" s="198"/>
      <c r="N371" s="198"/>
      <c r="O371" s="198"/>
      <c r="P371" s="194">
        <v>-11509.56</v>
      </c>
      <c r="Q371" s="194"/>
      <c r="R371" s="194"/>
      <c r="S371" s="183">
        <v>-0.997</v>
      </c>
      <c r="U371" s="194">
        <v>-45979.71</v>
      </c>
      <c r="V371" s="194"/>
      <c r="W371" s="194"/>
      <c r="X371" s="183">
        <v>-0.63800000000000001</v>
      </c>
    </row>
    <row r="372" spans="1:24" ht="0.75" customHeight="1" x14ac:dyDescent="0.25">
      <c r="A372" s="180" t="s">
        <v>16</v>
      </c>
    </row>
    <row r="373" spans="1:24" ht="12" customHeight="1" x14ac:dyDescent="0.25">
      <c r="A373" s="180" t="s">
        <v>16</v>
      </c>
      <c r="D373" s="198" t="s">
        <v>824</v>
      </c>
      <c r="E373" s="198"/>
      <c r="F373" s="198"/>
      <c r="G373" s="198"/>
      <c r="H373" s="198"/>
      <c r="J373" s="198" t="s">
        <v>610</v>
      </c>
      <c r="K373" s="198"/>
      <c r="L373" s="198"/>
      <c r="M373" s="198"/>
      <c r="N373" s="198"/>
      <c r="O373" s="198"/>
      <c r="P373" s="194">
        <v>-0.26</v>
      </c>
      <c r="Q373" s="194"/>
      <c r="R373" s="194"/>
      <c r="S373" s="183">
        <v>0</v>
      </c>
      <c r="U373" s="194">
        <v>63.58</v>
      </c>
      <c r="V373" s="194"/>
      <c r="W373" s="194"/>
      <c r="X373" s="183">
        <v>1E-3</v>
      </c>
    </row>
    <row r="374" spans="1:24" ht="0.75" customHeight="1" x14ac:dyDescent="0.25">
      <c r="A374" s="180" t="s">
        <v>16</v>
      </c>
    </row>
    <row r="375" spans="1:24" ht="12" customHeight="1" x14ac:dyDescent="0.25">
      <c r="A375" s="180" t="s">
        <v>16</v>
      </c>
      <c r="D375" s="198" t="s">
        <v>825</v>
      </c>
      <c r="E375" s="198"/>
      <c r="F375" s="198"/>
      <c r="G375" s="198"/>
      <c r="H375" s="198"/>
      <c r="J375" s="198" t="s">
        <v>284</v>
      </c>
      <c r="K375" s="198"/>
      <c r="L375" s="198"/>
      <c r="M375" s="198"/>
      <c r="N375" s="198"/>
      <c r="O375" s="198"/>
      <c r="P375" s="194">
        <v>-19817.830000000002</v>
      </c>
      <c r="Q375" s="194"/>
      <c r="R375" s="194"/>
      <c r="S375" s="183">
        <v>-1.716</v>
      </c>
      <c r="U375" s="194">
        <v>-215383.64</v>
      </c>
      <c r="V375" s="194"/>
      <c r="W375" s="194"/>
      <c r="X375" s="183">
        <v>-2.9889999999999999</v>
      </c>
    </row>
    <row r="376" spans="1:24" ht="0.75" customHeight="1" x14ac:dyDescent="0.25">
      <c r="A376" s="180" t="s">
        <v>16</v>
      </c>
    </row>
    <row r="377" spans="1:24" ht="12" customHeight="1" x14ac:dyDescent="0.25">
      <c r="A377" s="180" t="s">
        <v>16</v>
      </c>
      <c r="D377" s="198" t="s">
        <v>826</v>
      </c>
      <c r="E377" s="198"/>
      <c r="F377" s="198"/>
      <c r="G377" s="198"/>
      <c r="H377" s="198"/>
      <c r="J377" s="198" t="s">
        <v>285</v>
      </c>
      <c r="K377" s="198"/>
      <c r="L377" s="198"/>
      <c r="M377" s="198"/>
      <c r="N377" s="198"/>
      <c r="O377" s="198"/>
      <c r="P377" s="194">
        <v>0</v>
      </c>
      <c r="Q377" s="194"/>
      <c r="R377" s="194"/>
      <c r="S377" s="183">
        <v>0</v>
      </c>
      <c r="U377" s="194">
        <v>0</v>
      </c>
      <c r="V377" s="194"/>
      <c r="W377" s="194"/>
      <c r="X377" s="183">
        <v>0</v>
      </c>
    </row>
    <row r="378" spans="1:24" ht="0.75" customHeight="1" x14ac:dyDescent="0.25">
      <c r="A378" s="180" t="s">
        <v>16</v>
      </c>
    </row>
    <row r="379" spans="1:24" ht="12" customHeight="1" x14ac:dyDescent="0.25">
      <c r="A379" s="180" t="s">
        <v>16</v>
      </c>
      <c r="D379" s="198" t="s">
        <v>827</v>
      </c>
      <c r="E379" s="198"/>
      <c r="F379" s="198"/>
      <c r="G379" s="198"/>
      <c r="H379" s="198"/>
      <c r="J379" s="198" t="s">
        <v>611</v>
      </c>
      <c r="K379" s="198"/>
      <c r="L379" s="198"/>
      <c r="M379" s="198"/>
      <c r="N379" s="198"/>
      <c r="O379" s="198"/>
      <c r="P379" s="194">
        <v>0</v>
      </c>
      <c r="Q379" s="194"/>
      <c r="R379" s="194"/>
      <c r="S379" s="183">
        <v>0</v>
      </c>
      <c r="U379" s="194">
        <v>0</v>
      </c>
      <c r="V379" s="194"/>
      <c r="W379" s="194"/>
      <c r="X379" s="183">
        <v>0</v>
      </c>
    </row>
    <row r="380" spans="1:24" ht="0.75" customHeight="1" x14ac:dyDescent="0.25">
      <c r="A380" s="180" t="s">
        <v>16</v>
      </c>
    </row>
    <row r="381" spans="1:24" ht="12" customHeight="1" x14ac:dyDescent="0.25">
      <c r="A381" s="180" t="s">
        <v>16</v>
      </c>
      <c r="D381" s="198" t="s">
        <v>828</v>
      </c>
      <c r="E381" s="198"/>
      <c r="F381" s="198"/>
      <c r="G381" s="198"/>
      <c r="H381" s="198"/>
      <c r="J381" s="198" t="s">
        <v>287</v>
      </c>
      <c r="K381" s="198"/>
      <c r="L381" s="198"/>
      <c r="M381" s="198"/>
      <c r="N381" s="198"/>
      <c r="O381" s="198"/>
      <c r="P381" s="194">
        <v>0</v>
      </c>
      <c r="Q381" s="194"/>
      <c r="R381" s="194"/>
      <c r="S381" s="183">
        <v>0</v>
      </c>
      <c r="U381" s="194">
        <v>0</v>
      </c>
      <c r="V381" s="194"/>
      <c r="W381" s="194"/>
      <c r="X381" s="183">
        <v>0</v>
      </c>
    </row>
    <row r="382" spans="1:24" ht="0.75" customHeight="1" x14ac:dyDescent="0.25">
      <c r="A382" s="180" t="s">
        <v>16</v>
      </c>
    </row>
    <row r="383" spans="1:24" ht="12" customHeight="1" x14ac:dyDescent="0.25">
      <c r="A383" s="180" t="s">
        <v>16</v>
      </c>
      <c r="D383" s="198" t="s">
        <v>829</v>
      </c>
      <c r="E383" s="198"/>
      <c r="F383" s="198"/>
      <c r="G383" s="198"/>
      <c r="H383" s="198"/>
      <c r="J383" s="198" t="s">
        <v>288</v>
      </c>
      <c r="K383" s="198"/>
      <c r="L383" s="198"/>
      <c r="M383" s="198"/>
      <c r="N383" s="198"/>
      <c r="O383" s="198"/>
      <c r="P383" s="194">
        <v>-554.16999999999996</v>
      </c>
      <c r="Q383" s="194"/>
      <c r="R383" s="194"/>
      <c r="S383" s="183">
        <v>-4.8000000000000001E-2</v>
      </c>
      <c r="U383" s="194">
        <v>-4609.0200000000004</v>
      </c>
      <c r="V383" s="194"/>
      <c r="W383" s="194"/>
      <c r="X383" s="183">
        <v>-6.4000000000000001E-2</v>
      </c>
    </row>
    <row r="384" spans="1:24" ht="0.75" customHeight="1" x14ac:dyDescent="0.25">
      <c r="A384" s="180" t="s">
        <v>16</v>
      </c>
    </row>
    <row r="385" spans="1:24" ht="12" customHeight="1" x14ac:dyDescent="0.25">
      <c r="A385" s="180" t="s">
        <v>16</v>
      </c>
      <c r="D385" s="198" t="s">
        <v>830</v>
      </c>
      <c r="E385" s="198"/>
      <c r="F385" s="198"/>
      <c r="G385" s="198"/>
      <c r="H385" s="198"/>
      <c r="J385" s="198" t="s">
        <v>289</v>
      </c>
      <c r="K385" s="198"/>
      <c r="L385" s="198"/>
      <c r="M385" s="198"/>
      <c r="N385" s="198"/>
      <c r="O385" s="198"/>
      <c r="P385" s="194">
        <v>0</v>
      </c>
      <c r="Q385" s="194"/>
      <c r="R385" s="194"/>
      <c r="S385" s="183">
        <v>0</v>
      </c>
      <c r="U385" s="194">
        <v>0</v>
      </c>
      <c r="V385" s="194"/>
      <c r="W385" s="194"/>
      <c r="X385" s="183">
        <v>0</v>
      </c>
    </row>
    <row r="386" spans="1:24" ht="0.75" customHeight="1" x14ac:dyDescent="0.25">
      <c r="A386" s="180" t="s">
        <v>16</v>
      </c>
    </row>
    <row r="387" spans="1:24" ht="12" customHeight="1" x14ac:dyDescent="0.25">
      <c r="A387" s="180" t="s">
        <v>16</v>
      </c>
      <c r="D387" s="198" t="s">
        <v>831</v>
      </c>
      <c r="E387" s="198"/>
      <c r="F387" s="198"/>
      <c r="G387" s="198"/>
      <c r="H387" s="198"/>
      <c r="J387" s="198" t="s">
        <v>75</v>
      </c>
      <c r="K387" s="198"/>
      <c r="L387" s="198"/>
      <c r="M387" s="198"/>
      <c r="N387" s="198"/>
      <c r="O387" s="198"/>
      <c r="P387" s="194">
        <v>0</v>
      </c>
      <c r="Q387" s="194"/>
      <c r="R387" s="194"/>
      <c r="S387" s="183">
        <v>0</v>
      </c>
      <c r="U387" s="194">
        <v>0</v>
      </c>
      <c r="V387" s="194"/>
      <c r="W387" s="194"/>
      <c r="X387" s="183">
        <v>0</v>
      </c>
    </row>
    <row r="388" spans="1:24" ht="0.75" customHeight="1" x14ac:dyDescent="0.25">
      <c r="A388" s="180" t="s">
        <v>16</v>
      </c>
    </row>
    <row r="389" spans="1:24" ht="12" customHeight="1" x14ac:dyDescent="0.25">
      <c r="A389" s="180" t="s">
        <v>16</v>
      </c>
      <c r="D389" s="198" t="s">
        <v>832</v>
      </c>
      <c r="E389" s="198"/>
      <c r="F389" s="198"/>
      <c r="G389" s="198"/>
      <c r="H389" s="198"/>
      <c r="J389" s="198" t="s">
        <v>290</v>
      </c>
      <c r="K389" s="198"/>
      <c r="L389" s="198"/>
      <c r="M389" s="198"/>
      <c r="N389" s="198"/>
      <c r="O389" s="198"/>
      <c r="P389" s="194">
        <v>-79887.62</v>
      </c>
      <c r="Q389" s="194"/>
      <c r="R389" s="194"/>
      <c r="S389" s="183">
        <v>-6.918000000000001</v>
      </c>
      <c r="U389" s="194">
        <v>-548330.23999999999</v>
      </c>
      <c r="V389" s="194"/>
      <c r="W389" s="194"/>
      <c r="X389" s="183">
        <v>-7.6079999999999997</v>
      </c>
    </row>
    <row r="390" spans="1:24" ht="0.75" customHeight="1" x14ac:dyDescent="0.25">
      <c r="A390" s="180" t="s">
        <v>16</v>
      </c>
    </row>
    <row r="391" spans="1:24" ht="12" customHeight="1" x14ac:dyDescent="0.25">
      <c r="A391" s="180" t="s">
        <v>16</v>
      </c>
      <c r="D391" s="198" t="s">
        <v>833</v>
      </c>
      <c r="E391" s="198"/>
      <c r="F391" s="198"/>
      <c r="G391" s="198"/>
      <c r="H391" s="198"/>
      <c r="J391" s="198" t="s">
        <v>291</v>
      </c>
      <c r="K391" s="198"/>
      <c r="L391" s="198"/>
      <c r="M391" s="198"/>
      <c r="N391" s="198"/>
      <c r="O391" s="198"/>
      <c r="P391" s="194">
        <v>-725.4</v>
      </c>
      <c r="Q391" s="194"/>
      <c r="R391" s="194"/>
      <c r="S391" s="183">
        <v>-6.3E-2</v>
      </c>
      <c r="U391" s="194">
        <v>-9078.2199999999993</v>
      </c>
      <c r="V391" s="194"/>
      <c r="W391" s="194"/>
      <c r="X391" s="183">
        <v>-0.126</v>
      </c>
    </row>
    <row r="392" spans="1:24" ht="2.25" customHeight="1" x14ac:dyDescent="0.25">
      <c r="A392" s="180" t="s">
        <v>16</v>
      </c>
    </row>
    <row r="393" spans="1:24" ht="10.5" customHeight="1" x14ac:dyDescent="0.25">
      <c r="P393" s="197"/>
      <c r="Q393" s="197"/>
      <c r="R393" s="197"/>
      <c r="S393" s="184"/>
      <c r="U393" s="197"/>
      <c r="V393" s="197"/>
      <c r="W393" s="197"/>
      <c r="X393" s="184"/>
    </row>
    <row r="394" spans="1:24" ht="1.5" customHeight="1" x14ac:dyDescent="0.25"/>
    <row r="395" spans="1:24" ht="13.5" customHeight="1" x14ac:dyDescent="0.25">
      <c r="E395" s="199" t="s">
        <v>292</v>
      </c>
      <c r="F395" s="199"/>
      <c r="G395" s="199"/>
      <c r="H395" s="199"/>
      <c r="I395" s="199"/>
      <c r="J395" s="199"/>
      <c r="K395" s="199"/>
      <c r="L395" s="199"/>
      <c r="M395" s="199"/>
      <c r="N395" s="199"/>
      <c r="O395" s="199"/>
      <c r="P395" s="194">
        <v>-149539.85</v>
      </c>
      <c r="Q395" s="194"/>
      <c r="R395" s="194"/>
      <c r="S395" s="183">
        <v>-12.950000000000001</v>
      </c>
      <c r="U395" s="194">
        <v>-1026028.39</v>
      </c>
      <c r="V395" s="194"/>
      <c r="W395" s="194"/>
      <c r="X395" s="183">
        <v>-14.236000000000002</v>
      </c>
    </row>
    <row r="396" spans="1:24" ht="0.75" customHeight="1" x14ac:dyDescent="0.25">
      <c r="E396" s="199"/>
      <c r="F396" s="199"/>
      <c r="G396" s="199"/>
      <c r="H396" s="199"/>
      <c r="I396" s="199"/>
      <c r="J396" s="199"/>
      <c r="K396" s="199"/>
      <c r="L396" s="199"/>
      <c r="M396" s="199"/>
      <c r="N396" s="199"/>
      <c r="O396" s="199"/>
    </row>
    <row r="397" spans="1:24" ht="12" customHeight="1" x14ac:dyDescent="0.25">
      <c r="C397" s="195"/>
      <c r="D397" s="195"/>
      <c r="E397" s="195"/>
      <c r="F397" s="195"/>
      <c r="G397" s="195"/>
    </row>
    <row r="398" spans="1:24" ht="9.75" customHeight="1" x14ac:dyDescent="0.25"/>
    <row r="399" spans="1:24" ht="2.25" customHeight="1" x14ac:dyDescent="0.25"/>
    <row r="400" spans="1:24" ht="10.5" customHeight="1" x14ac:dyDescent="0.25">
      <c r="P400" s="197"/>
      <c r="Q400" s="197"/>
      <c r="R400" s="197"/>
      <c r="S400" s="184"/>
      <c r="U400" s="197"/>
      <c r="V400" s="197"/>
      <c r="W400" s="197"/>
      <c r="X400" s="184"/>
    </row>
    <row r="401" spans="2:24" ht="2.25" customHeight="1" x14ac:dyDescent="0.25"/>
    <row r="402" spans="2:24" ht="14.25" customHeight="1" x14ac:dyDescent="0.25">
      <c r="E402" s="193" t="s">
        <v>27</v>
      </c>
      <c r="F402" s="193"/>
      <c r="G402" s="193"/>
      <c r="H402" s="193"/>
      <c r="I402" s="193"/>
      <c r="J402" s="193"/>
      <c r="K402" s="193"/>
      <c r="L402" s="193"/>
      <c r="M402" s="193"/>
      <c r="N402" s="193"/>
      <c r="O402" s="193"/>
      <c r="P402" s="194">
        <v>1154782.05</v>
      </c>
      <c r="Q402" s="194"/>
      <c r="R402" s="194"/>
      <c r="S402" s="183">
        <v>100</v>
      </c>
      <c r="U402" s="194">
        <v>7207030.4699999997</v>
      </c>
      <c r="V402" s="194"/>
      <c r="W402" s="194"/>
      <c r="X402" s="183">
        <v>100</v>
      </c>
    </row>
    <row r="403" spans="2:24" ht="1.5" customHeight="1" x14ac:dyDescent="0.25">
      <c r="E403" s="193"/>
      <c r="F403" s="193"/>
      <c r="G403" s="193"/>
      <c r="H403" s="193"/>
      <c r="I403" s="193"/>
      <c r="J403" s="193"/>
      <c r="K403" s="193"/>
      <c r="L403" s="193"/>
      <c r="M403" s="193"/>
      <c r="N403" s="193"/>
      <c r="O403" s="193"/>
    </row>
    <row r="404" spans="2:24" ht="12" customHeight="1" x14ac:dyDescent="0.25">
      <c r="C404" s="195"/>
      <c r="D404" s="195"/>
      <c r="E404" s="195"/>
      <c r="F404" s="195"/>
      <c r="G404" s="195"/>
    </row>
    <row r="405" spans="2:24" ht="9.75" customHeight="1" x14ac:dyDescent="0.25"/>
    <row r="406" spans="2:24" ht="2.25" customHeight="1" x14ac:dyDescent="0.25"/>
    <row r="407" spans="2:24" ht="10.5" customHeight="1" x14ac:dyDescent="0.25">
      <c r="P407" s="197"/>
      <c r="Q407" s="197"/>
      <c r="R407" s="197"/>
      <c r="S407" s="184"/>
      <c r="U407" s="197"/>
      <c r="V407" s="197"/>
      <c r="W407" s="197"/>
      <c r="X407" s="184"/>
    </row>
    <row r="408" spans="2:24" ht="2.25" customHeight="1" x14ac:dyDescent="0.25"/>
    <row r="409" spans="2:24" ht="14.25" customHeight="1" x14ac:dyDescent="0.25">
      <c r="E409" s="193" t="s">
        <v>293</v>
      </c>
      <c r="F409" s="193"/>
      <c r="G409" s="193"/>
      <c r="H409" s="193"/>
      <c r="I409" s="193"/>
      <c r="J409" s="193"/>
      <c r="K409" s="193"/>
      <c r="L409" s="193"/>
      <c r="M409" s="193"/>
      <c r="N409" s="193"/>
      <c r="O409" s="193"/>
      <c r="P409" s="194">
        <v>1154782.05</v>
      </c>
      <c r="Q409" s="194"/>
      <c r="R409" s="194"/>
      <c r="S409" s="183">
        <v>100</v>
      </c>
      <c r="U409" s="194">
        <v>7207030.4699999997</v>
      </c>
      <c r="V409" s="194"/>
      <c r="W409" s="194"/>
      <c r="X409" s="183">
        <v>100</v>
      </c>
    </row>
    <row r="410" spans="2:24" ht="1.5" customHeight="1" x14ac:dyDescent="0.25">
      <c r="E410" s="193"/>
      <c r="F410" s="193"/>
      <c r="G410" s="193"/>
      <c r="H410" s="193"/>
      <c r="I410" s="193"/>
      <c r="J410" s="193"/>
      <c r="K410" s="193"/>
      <c r="L410" s="193"/>
      <c r="M410" s="193"/>
      <c r="N410" s="193"/>
      <c r="O410" s="193"/>
    </row>
    <row r="411" spans="2:24" ht="12" customHeight="1" x14ac:dyDescent="0.25">
      <c r="C411" s="195"/>
      <c r="D411" s="195"/>
      <c r="E411" s="195"/>
      <c r="F411" s="195"/>
      <c r="G411" s="195"/>
    </row>
    <row r="412" spans="2:24" ht="9.75" customHeight="1" x14ac:dyDescent="0.25"/>
    <row r="413" spans="2:24" ht="0.75" customHeight="1" x14ac:dyDescent="0.25"/>
    <row r="414" spans="2:24" ht="15" customHeight="1" x14ac:dyDescent="0.25">
      <c r="B414" s="193" t="s">
        <v>294</v>
      </c>
      <c r="C414" s="193"/>
      <c r="D414" s="193"/>
      <c r="E414" s="193"/>
      <c r="F414" s="193"/>
      <c r="G414" s="193"/>
      <c r="H414" s="193"/>
      <c r="I414" s="193"/>
      <c r="J414" s="193"/>
      <c r="K414" s="193"/>
      <c r="L414" s="193"/>
      <c r="M414" s="193"/>
    </row>
    <row r="415" spans="2:24" ht="12" customHeight="1" x14ac:dyDescent="0.25">
      <c r="C415" s="195"/>
      <c r="D415" s="195"/>
      <c r="E415" s="195"/>
      <c r="F415" s="195"/>
      <c r="G415" s="195"/>
    </row>
    <row r="416" spans="2:24" ht="0.75" customHeight="1" x14ac:dyDescent="0.25"/>
    <row r="417" spans="1:24" ht="14.25" customHeight="1" x14ac:dyDescent="0.25">
      <c r="C417" s="199" t="s">
        <v>95</v>
      </c>
      <c r="D417" s="199"/>
      <c r="E417" s="199"/>
      <c r="F417" s="199"/>
      <c r="G417" s="199"/>
      <c r="H417" s="199"/>
      <c r="I417" s="199"/>
      <c r="J417" s="199"/>
      <c r="K417" s="199"/>
      <c r="L417" s="199"/>
      <c r="M417" s="199"/>
      <c r="N417" s="199"/>
    </row>
    <row r="418" spans="1:24" ht="12" customHeight="1" x14ac:dyDescent="0.25">
      <c r="C418" s="195"/>
      <c r="D418" s="195"/>
      <c r="E418" s="195"/>
      <c r="F418" s="195"/>
      <c r="G418" s="195"/>
    </row>
    <row r="419" spans="1:24" ht="0.75" customHeight="1" x14ac:dyDescent="0.25">
      <c r="A419" s="180" t="s">
        <v>16</v>
      </c>
    </row>
    <row r="420" spans="1:24" ht="12" customHeight="1" x14ac:dyDescent="0.25">
      <c r="A420" s="180" t="s">
        <v>16</v>
      </c>
      <c r="D420" s="198" t="s">
        <v>834</v>
      </c>
      <c r="E420" s="198"/>
      <c r="F420" s="198"/>
      <c r="G420" s="198"/>
      <c r="H420" s="198"/>
      <c r="J420" s="198" t="s">
        <v>295</v>
      </c>
      <c r="K420" s="198"/>
      <c r="L420" s="198"/>
      <c r="M420" s="198"/>
      <c r="N420" s="198"/>
      <c r="O420" s="198"/>
      <c r="P420" s="194">
        <v>16611.79</v>
      </c>
      <c r="Q420" s="194"/>
      <c r="R420" s="194"/>
      <c r="S420" s="183">
        <v>1.4390000000000001</v>
      </c>
      <c r="U420" s="194">
        <v>52069.72</v>
      </c>
      <c r="V420" s="194"/>
      <c r="W420" s="194"/>
      <c r="X420" s="183">
        <v>0.72200000000000009</v>
      </c>
    </row>
    <row r="421" spans="1:24" ht="0.75" customHeight="1" x14ac:dyDescent="0.25">
      <c r="A421" s="180" t="s">
        <v>16</v>
      </c>
    </row>
    <row r="422" spans="1:24" ht="12" customHeight="1" x14ac:dyDescent="0.25">
      <c r="A422" s="180" t="s">
        <v>16</v>
      </c>
      <c r="D422" s="198" t="s">
        <v>835</v>
      </c>
      <c r="E422" s="198"/>
      <c r="F422" s="198"/>
      <c r="G422" s="198"/>
      <c r="H422" s="198"/>
      <c r="J422" s="198" t="s">
        <v>296</v>
      </c>
      <c r="K422" s="198"/>
      <c r="L422" s="198"/>
      <c r="M422" s="198"/>
      <c r="N422" s="198"/>
      <c r="O422" s="198"/>
      <c r="P422" s="194">
        <v>7799.4800000000005</v>
      </c>
      <c r="Q422" s="194"/>
      <c r="R422" s="194"/>
      <c r="S422" s="183">
        <v>0.67500000000000004</v>
      </c>
      <c r="U422" s="194">
        <v>55825.62</v>
      </c>
      <c r="V422" s="194"/>
      <c r="W422" s="194"/>
      <c r="X422" s="183">
        <v>0.77500000000000002</v>
      </c>
    </row>
    <row r="423" spans="1:24" ht="0.75" customHeight="1" x14ac:dyDescent="0.25">
      <c r="A423" s="180" t="s">
        <v>16</v>
      </c>
    </row>
    <row r="424" spans="1:24" ht="12" customHeight="1" x14ac:dyDescent="0.25">
      <c r="A424" s="180" t="s">
        <v>16</v>
      </c>
      <c r="D424" s="198" t="s">
        <v>836</v>
      </c>
      <c r="E424" s="198"/>
      <c r="F424" s="198"/>
      <c r="G424" s="198"/>
      <c r="H424" s="198"/>
      <c r="J424" s="198" t="s">
        <v>297</v>
      </c>
      <c r="K424" s="198"/>
      <c r="L424" s="198"/>
      <c r="M424" s="198"/>
      <c r="N424" s="198"/>
      <c r="O424" s="198"/>
      <c r="P424" s="194">
        <v>8651.31</v>
      </c>
      <c r="Q424" s="194"/>
      <c r="R424" s="194"/>
      <c r="S424" s="183">
        <v>0.74900000000000011</v>
      </c>
      <c r="U424" s="194">
        <v>58414.74</v>
      </c>
      <c r="V424" s="194"/>
      <c r="W424" s="194"/>
      <c r="X424" s="183">
        <v>0.81100000000000005</v>
      </c>
    </row>
    <row r="425" spans="1:24" ht="12" customHeight="1" x14ac:dyDescent="0.25">
      <c r="A425" s="180" t="s">
        <v>16</v>
      </c>
      <c r="D425" s="198" t="s">
        <v>837</v>
      </c>
      <c r="E425" s="198"/>
      <c r="F425" s="198"/>
      <c r="G425" s="198"/>
      <c r="H425" s="198"/>
      <c r="J425" s="198" t="s">
        <v>298</v>
      </c>
      <c r="K425" s="198"/>
      <c r="L425" s="198"/>
      <c r="M425" s="198"/>
      <c r="N425" s="198"/>
      <c r="O425" s="198"/>
      <c r="P425" s="194">
        <v>107641.25</v>
      </c>
      <c r="Q425" s="194"/>
      <c r="R425" s="194"/>
      <c r="S425" s="183">
        <v>9.3209999999999997</v>
      </c>
      <c r="U425" s="194">
        <v>553498.84</v>
      </c>
      <c r="V425" s="194"/>
      <c r="W425" s="194"/>
      <c r="X425" s="183">
        <v>7.68</v>
      </c>
    </row>
    <row r="426" spans="1:24" ht="0.75" customHeight="1" x14ac:dyDescent="0.25">
      <c r="A426" s="180" t="s">
        <v>16</v>
      </c>
    </row>
    <row r="427" spans="1:24" ht="12" customHeight="1" x14ac:dyDescent="0.25">
      <c r="A427" s="180" t="s">
        <v>16</v>
      </c>
      <c r="D427" s="198" t="s">
        <v>838</v>
      </c>
      <c r="E427" s="198"/>
      <c r="F427" s="198"/>
      <c r="G427" s="198"/>
      <c r="H427" s="198"/>
      <c r="J427" s="198" t="s">
        <v>299</v>
      </c>
      <c r="K427" s="198"/>
      <c r="L427" s="198"/>
      <c r="M427" s="198"/>
      <c r="N427" s="198"/>
      <c r="O427" s="198"/>
      <c r="P427" s="194">
        <v>245.25</v>
      </c>
      <c r="Q427" s="194"/>
      <c r="R427" s="194"/>
      <c r="S427" s="183">
        <v>2.1000000000000001E-2</v>
      </c>
      <c r="U427" s="194">
        <v>9416.89</v>
      </c>
      <c r="V427" s="194"/>
      <c r="W427" s="194"/>
      <c r="X427" s="183">
        <v>0.13100000000000001</v>
      </c>
    </row>
    <row r="428" spans="1:24" ht="0.75" customHeight="1" x14ac:dyDescent="0.25">
      <c r="A428" s="180" t="s">
        <v>16</v>
      </c>
    </row>
    <row r="429" spans="1:24" ht="12" customHeight="1" x14ac:dyDescent="0.25">
      <c r="A429" s="180" t="s">
        <v>16</v>
      </c>
      <c r="D429" s="198" t="s">
        <v>839</v>
      </c>
      <c r="E429" s="198"/>
      <c r="F429" s="198"/>
      <c r="G429" s="198"/>
      <c r="H429" s="198"/>
      <c r="J429" s="198" t="s">
        <v>300</v>
      </c>
      <c r="K429" s="198"/>
      <c r="L429" s="198"/>
      <c r="M429" s="198"/>
      <c r="N429" s="198"/>
      <c r="O429" s="198"/>
      <c r="P429" s="194">
        <v>60754.36</v>
      </c>
      <c r="Q429" s="194"/>
      <c r="R429" s="194"/>
      <c r="S429" s="183">
        <v>5.2610000000000001</v>
      </c>
      <c r="U429" s="194">
        <v>349478.02</v>
      </c>
      <c r="V429" s="194"/>
      <c r="W429" s="194"/>
      <c r="X429" s="183">
        <v>4.8490000000000002</v>
      </c>
    </row>
    <row r="430" spans="1:24" ht="0.75" customHeight="1" x14ac:dyDescent="0.25">
      <c r="A430" s="180" t="s">
        <v>16</v>
      </c>
    </row>
    <row r="431" spans="1:24" ht="12" customHeight="1" x14ac:dyDescent="0.25">
      <c r="A431" s="180" t="s">
        <v>16</v>
      </c>
      <c r="D431" s="198" t="s">
        <v>840</v>
      </c>
      <c r="E431" s="198"/>
      <c r="F431" s="198"/>
      <c r="G431" s="198"/>
      <c r="H431" s="198"/>
      <c r="J431" s="198" t="s">
        <v>301</v>
      </c>
      <c r="K431" s="198"/>
      <c r="L431" s="198"/>
      <c r="M431" s="198"/>
      <c r="N431" s="198"/>
      <c r="O431" s="198"/>
      <c r="P431" s="194">
        <v>625.35</v>
      </c>
      <c r="Q431" s="194"/>
      <c r="R431" s="194"/>
      <c r="S431" s="183">
        <v>5.4000000000000006E-2</v>
      </c>
      <c r="U431" s="194">
        <v>2360.34</v>
      </c>
      <c r="V431" s="194"/>
      <c r="W431" s="194"/>
      <c r="X431" s="183">
        <v>3.3000000000000002E-2</v>
      </c>
    </row>
    <row r="432" spans="1:24" ht="0.75" customHeight="1" x14ac:dyDescent="0.25">
      <c r="A432" s="180" t="s">
        <v>16</v>
      </c>
    </row>
    <row r="433" spans="1:24" ht="12" customHeight="1" x14ac:dyDescent="0.25">
      <c r="A433" s="180" t="s">
        <v>16</v>
      </c>
      <c r="D433" s="198" t="s">
        <v>841</v>
      </c>
      <c r="E433" s="198"/>
      <c r="F433" s="198"/>
      <c r="G433" s="198"/>
      <c r="H433" s="198"/>
      <c r="J433" s="198" t="s">
        <v>302</v>
      </c>
      <c r="K433" s="198"/>
      <c r="L433" s="198"/>
      <c r="M433" s="198"/>
      <c r="N433" s="198"/>
      <c r="O433" s="198"/>
      <c r="P433" s="194">
        <v>155707.44</v>
      </c>
      <c r="Q433" s="194"/>
      <c r="R433" s="194"/>
      <c r="S433" s="183">
        <v>13.484000000000002</v>
      </c>
      <c r="U433" s="194">
        <v>722336.13</v>
      </c>
      <c r="V433" s="194"/>
      <c r="W433" s="194"/>
      <c r="X433" s="183">
        <v>10.023</v>
      </c>
    </row>
    <row r="434" spans="1:24" ht="0.75" customHeight="1" x14ac:dyDescent="0.25">
      <c r="A434" s="180" t="s">
        <v>16</v>
      </c>
    </row>
    <row r="435" spans="1:24" ht="12" customHeight="1" x14ac:dyDescent="0.25">
      <c r="A435" s="180" t="s">
        <v>16</v>
      </c>
      <c r="D435" s="198" t="s">
        <v>842</v>
      </c>
      <c r="E435" s="198"/>
      <c r="F435" s="198"/>
      <c r="G435" s="198"/>
      <c r="H435" s="198"/>
      <c r="J435" s="198" t="s">
        <v>303</v>
      </c>
      <c r="K435" s="198"/>
      <c r="L435" s="198"/>
      <c r="M435" s="198"/>
      <c r="N435" s="198"/>
      <c r="O435" s="198"/>
      <c r="P435" s="194">
        <v>1641.91</v>
      </c>
      <c r="Q435" s="194"/>
      <c r="R435" s="194"/>
      <c r="S435" s="183">
        <v>0.14199999999999999</v>
      </c>
      <c r="U435" s="194">
        <v>17611.88</v>
      </c>
      <c r="V435" s="194"/>
      <c r="W435" s="194"/>
      <c r="X435" s="183">
        <v>0.24399999999999999</v>
      </c>
    </row>
    <row r="436" spans="1:24" ht="0.75" customHeight="1" x14ac:dyDescent="0.25">
      <c r="A436" s="180" t="s">
        <v>16</v>
      </c>
    </row>
    <row r="437" spans="1:24" ht="12" customHeight="1" x14ac:dyDescent="0.25">
      <c r="A437" s="180" t="s">
        <v>16</v>
      </c>
      <c r="D437" s="198" t="s">
        <v>843</v>
      </c>
      <c r="E437" s="198"/>
      <c r="F437" s="198"/>
      <c r="G437" s="198"/>
      <c r="H437" s="198"/>
      <c r="J437" s="198" t="s">
        <v>304</v>
      </c>
      <c r="K437" s="198"/>
      <c r="L437" s="198"/>
      <c r="M437" s="198"/>
      <c r="N437" s="198"/>
      <c r="O437" s="198"/>
      <c r="P437" s="194">
        <v>5583.96</v>
      </c>
      <c r="Q437" s="194"/>
      <c r="R437" s="194"/>
      <c r="S437" s="183">
        <v>0.48399999999999999</v>
      </c>
      <c r="U437" s="194">
        <v>44834.49</v>
      </c>
      <c r="V437" s="194"/>
      <c r="W437" s="194"/>
      <c r="X437" s="183">
        <v>0.622</v>
      </c>
    </row>
    <row r="438" spans="1:24" ht="0.75" customHeight="1" x14ac:dyDescent="0.25">
      <c r="A438" s="180" t="s">
        <v>16</v>
      </c>
    </row>
    <row r="439" spans="1:24" ht="12" customHeight="1" x14ac:dyDescent="0.25">
      <c r="A439" s="180" t="s">
        <v>16</v>
      </c>
      <c r="D439" s="198" t="s">
        <v>844</v>
      </c>
      <c r="E439" s="198"/>
      <c r="F439" s="198"/>
      <c r="G439" s="198"/>
      <c r="H439" s="198"/>
      <c r="J439" s="198" t="s">
        <v>305</v>
      </c>
      <c r="K439" s="198"/>
      <c r="L439" s="198"/>
      <c r="M439" s="198"/>
      <c r="N439" s="198"/>
      <c r="O439" s="198"/>
      <c r="P439" s="194">
        <v>0</v>
      </c>
      <c r="Q439" s="194"/>
      <c r="R439" s="194"/>
      <c r="S439" s="183">
        <v>0</v>
      </c>
      <c r="U439" s="194">
        <v>0</v>
      </c>
      <c r="V439" s="194"/>
      <c r="W439" s="194"/>
      <c r="X439" s="183">
        <v>0</v>
      </c>
    </row>
    <row r="440" spans="1:24" ht="0.75" customHeight="1" x14ac:dyDescent="0.25">
      <c r="A440" s="180" t="s">
        <v>16</v>
      </c>
    </row>
    <row r="441" spans="1:24" ht="12" customHeight="1" x14ac:dyDescent="0.25">
      <c r="A441" s="180" t="s">
        <v>16</v>
      </c>
      <c r="D441" s="198" t="s">
        <v>845</v>
      </c>
      <c r="E441" s="198"/>
      <c r="F441" s="198"/>
      <c r="G441" s="198"/>
      <c r="H441" s="198"/>
      <c r="J441" s="198" t="s">
        <v>306</v>
      </c>
      <c r="K441" s="198"/>
      <c r="L441" s="198"/>
      <c r="M441" s="198"/>
      <c r="N441" s="198"/>
      <c r="O441" s="198"/>
      <c r="P441" s="194">
        <v>0</v>
      </c>
      <c r="Q441" s="194"/>
      <c r="R441" s="194"/>
      <c r="S441" s="183">
        <v>0</v>
      </c>
      <c r="U441" s="194">
        <v>0</v>
      </c>
      <c r="V441" s="194"/>
      <c r="W441" s="194"/>
      <c r="X441" s="183">
        <v>0</v>
      </c>
    </row>
    <row r="442" spans="1:24" ht="0.75" customHeight="1" x14ac:dyDescent="0.25">
      <c r="A442" s="180" t="s">
        <v>16</v>
      </c>
    </row>
    <row r="443" spans="1:24" ht="12" customHeight="1" x14ac:dyDescent="0.25">
      <c r="A443" s="180" t="s">
        <v>16</v>
      </c>
      <c r="D443" s="198" t="s">
        <v>846</v>
      </c>
      <c r="E443" s="198"/>
      <c r="F443" s="198"/>
      <c r="G443" s="198"/>
      <c r="H443" s="198"/>
      <c r="J443" s="198" t="s">
        <v>307</v>
      </c>
      <c r="K443" s="198"/>
      <c r="L443" s="198"/>
      <c r="M443" s="198"/>
      <c r="N443" s="198"/>
      <c r="O443" s="198"/>
      <c r="P443" s="194">
        <v>0</v>
      </c>
      <c r="Q443" s="194"/>
      <c r="R443" s="194"/>
      <c r="S443" s="183">
        <v>0</v>
      </c>
      <c r="U443" s="194">
        <v>-164.27</v>
      </c>
      <c r="V443" s="194"/>
      <c r="W443" s="194"/>
      <c r="X443" s="183">
        <v>-2E-3</v>
      </c>
    </row>
    <row r="444" spans="1:24" ht="0.75" customHeight="1" x14ac:dyDescent="0.25">
      <c r="A444" s="180" t="s">
        <v>16</v>
      </c>
    </row>
    <row r="445" spans="1:24" ht="12" customHeight="1" x14ac:dyDescent="0.25">
      <c r="A445" s="180" t="s">
        <v>16</v>
      </c>
      <c r="D445" s="198" t="s">
        <v>847</v>
      </c>
      <c r="E445" s="198"/>
      <c r="F445" s="198"/>
      <c r="G445" s="198"/>
      <c r="H445" s="198"/>
      <c r="J445" s="198" t="s">
        <v>308</v>
      </c>
      <c r="K445" s="198"/>
      <c r="L445" s="198"/>
      <c r="M445" s="198"/>
      <c r="N445" s="198"/>
      <c r="O445" s="198"/>
      <c r="P445" s="194">
        <v>17028.060000000001</v>
      </c>
      <c r="Q445" s="194"/>
      <c r="R445" s="194"/>
      <c r="S445" s="183">
        <v>1.4750000000000001</v>
      </c>
      <c r="U445" s="194">
        <v>45026.720000000001</v>
      </c>
      <c r="V445" s="194"/>
      <c r="W445" s="194"/>
      <c r="X445" s="183">
        <v>0.625</v>
      </c>
    </row>
    <row r="446" spans="1:24" ht="0.75" customHeight="1" x14ac:dyDescent="0.25">
      <c r="A446" s="180" t="s">
        <v>16</v>
      </c>
    </row>
    <row r="447" spans="1:24" ht="12" customHeight="1" x14ac:dyDescent="0.25">
      <c r="A447" s="180" t="s">
        <v>16</v>
      </c>
      <c r="D447" s="198" t="s">
        <v>848</v>
      </c>
      <c r="E447" s="198"/>
      <c r="F447" s="198"/>
      <c r="G447" s="198"/>
      <c r="H447" s="198"/>
      <c r="J447" s="198" t="s">
        <v>309</v>
      </c>
      <c r="K447" s="198"/>
      <c r="L447" s="198"/>
      <c r="M447" s="198"/>
      <c r="N447" s="198"/>
      <c r="O447" s="198"/>
      <c r="P447" s="194">
        <v>275</v>
      </c>
      <c r="Q447" s="194"/>
      <c r="R447" s="194"/>
      <c r="S447" s="183">
        <v>2.4E-2</v>
      </c>
      <c r="U447" s="194">
        <v>1703.97</v>
      </c>
      <c r="V447" s="194"/>
      <c r="W447" s="194"/>
      <c r="X447" s="183">
        <v>2.4E-2</v>
      </c>
    </row>
    <row r="448" spans="1:24" ht="0.75" customHeight="1" x14ac:dyDescent="0.25">
      <c r="A448" s="180" t="s">
        <v>16</v>
      </c>
    </row>
    <row r="449" spans="1:24" ht="12" customHeight="1" x14ac:dyDescent="0.25">
      <c r="A449" s="180" t="s">
        <v>16</v>
      </c>
      <c r="D449" s="198" t="s">
        <v>849</v>
      </c>
      <c r="E449" s="198"/>
      <c r="F449" s="198"/>
      <c r="G449" s="198"/>
      <c r="H449" s="198"/>
      <c r="J449" s="198" t="s">
        <v>310</v>
      </c>
      <c r="K449" s="198"/>
      <c r="L449" s="198"/>
      <c r="M449" s="198"/>
      <c r="N449" s="198"/>
      <c r="O449" s="198"/>
      <c r="P449" s="194">
        <v>0</v>
      </c>
      <c r="Q449" s="194"/>
      <c r="R449" s="194"/>
      <c r="S449" s="183">
        <v>0</v>
      </c>
      <c r="U449" s="194">
        <v>128</v>
      </c>
      <c r="V449" s="194"/>
      <c r="W449" s="194"/>
      <c r="X449" s="183">
        <v>2E-3</v>
      </c>
    </row>
    <row r="450" spans="1:24" ht="0.75" customHeight="1" x14ac:dyDescent="0.25">
      <c r="A450" s="180" t="s">
        <v>16</v>
      </c>
    </row>
    <row r="451" spans="1:24" ht="12" customHeight="1" x14ac:dyDescent="0.25">
      <c r="A451" s="180" t="s">
        <v>16</v>
      </c>
      <c r="D451" s="198" t="s">
        <v>850</v>
      </c>
      <c r="E451" s="198"/>
      <c r="F451" s="198"/>
      <c r="G451" s="198"/>
      <c r="H451" s="198"/>
      <c r="J451" s="198" t="s">
        <v>311</v>
      </c>
      <c r="K451" s="198"/>
      <c r="L451" s="198"/>
      <c r="M451" s="198"/>
      <c r="N451" s="198"/>
      <c r="O451" s="198"/>
      <c r="P451" s="194">
        <v>0</v>
      </c>
      <c r="Q451" s="194"/>
      <c r="R451" s="194"/>
      <c r="S451" s="183">
        <v>0</v>
      </c>
      <c r="U451" s="194">
        <v>0</v>
      </c>
      <c r="V451" s="194"/>
      <c r="W451" s="194"/>
      <c r="X451" s="183">
        <v>0</v>
      </c>
    </row>
    <row r="452" spans="1:24" ht="0.75" customHeight="1" x14ac:dyDescent="0.25">
      <c r="A452" s="180" t="s">
        <v>16</v>
      </c>
    </row>
    <row r="453" spans="1:24" ht="12" customHeight="1" x14ac:dyDescent="0.25">
      <c r="A453" s="180" t="s">
        <v>16</v>
      </c>
      <c r="D453" s="198" t="s">
        <v>851</v>
      </c>
      <c r="E453" s="198"/>
      <c r="F453" s="198"/>
      <c r="G453" s="198"/>
      <c r="H453" s="198"/>
      <c r="J453" s="198" t="s">
        <v>312</v>
      </c>
      <c r="K453" s="198"/>
      <c r="L453" s="198"/>
      <c r="M453" s="198"/>
      <c r="N453" s="198"/>
      <c r="O453" s="198"/>
      <c r="P453" s="194">
        <v>8149.28</v>
      </c>
      <c r="Q453" s="194"/>
      <c r="R453" s="194"/>
      <c r="S453" s="183">
        <v>0.70599999999999996</v>
      </c>
      <c r="U453" s="194">
        <v>42013.93</v>
      </c>
      <c r="V453" s="194"/>
      <c r="W453" s="194"/>
      <c r="X453" s="183">
        <v>0.58299999999999996</v>
      </c>
    </row>
    <row r="454" spans="1:24" ht="0.75" customHeight="1" x14ac:dyDescent="0.25">
      <c r="A454" s="180" t="s">
        <v>16</v>
      </c>
    </row>
    <row r="455" spans="1:24" ht="12" customHeight="1" x14ac:dyDescent="0.25">
      <c r="A455" s="180" t="s">
        <v>16</v>
      </c>
      <c r="D455" s="198" t="s">
        <v>852</v>
      </c>
      <c r="E455" s="198"/>
      <c r="F455" s="198"/>
      <c r="G455" s="198"/>
      <c r="H455" s="198"/>
      <c r="J455" s="198" t="s">
        <v>313</v>
      </c>
      <c r="K455" s="198"/>
      <c r="L455" s="198"/>
      <c r="M455" s="198"/>
      <c r="N455" s="198"/>
      <c r="O455" s="198"/>
      <c r="P455" s="194">
        <v>0</v>
      </c>
      <c r="Q455" s="194"/>
      <c r="R455" s="194"/>
      <c r="S455" s="183">
        <v>0</v>
      </c>
      <c r="U455" s="194">
        <v>0</v>
      </c>
      <c r="V455" s="194"/>
      <c r="W455" s="194"/>
      <c r="X455" s="183">
        <v>0</v>
      </c>
    </row>
    <row r="456" spans="1:24" ht="0.75" customHeight="1" x14ac:dyDescent="0.25">
      <c r="A456" s="180" t="s">
        <v>16</v>
      </c>
    </row>
    <row r="457" spans="1:24" ht="12" customHeight="1" x14ac:dyDescent="0.25">
      <c r="A457" s="180" t="s">
        <v>16</v>
      </c>
      <c r="D457" s="198" t="s">
        <v>853</v>
      </c>
      <c r="E457" s="198"/>
      <c r="F457" s="198"/>
      <c r="G457" s="198"/>
      <c r="H457" s="198"/>
      <c r="J457" s="198" t="s">
        <v>314</v>
      </c>
      <c r="K457" s="198"/>
      <c r="L457" s="198"/>
      <c r="M457" s="198"/>
      <c r="N457" s="198"/>
      <c r="O457" s="198"/>
      <c r="P457" s="194">
        <v>3551.4700000000003</v>
      </c>
      <c r="Q457" s="194"/>
      <c r="R457" s="194"/>
      <c r="S457" s="183">
        <v>0.308</v>
      </c>
      <c r="U457" s="194">
        <v>22640.79</v>
      </c>
      <c r="V457" s="194"/>
      <c r="W457" s="194"/>
      <c r="X457" s="183">
        <v>0.314</v>
      </c>
    </row>
    <row r="458" spans="1:24" ht="0.75" customHeight="1" x14ac:dyDescent="0.25">
      <c r="A458" s="180" t="s">
        <v>16</v>
      </c>
    </row>
    <row r="459" spans="1:24" ht="12" customHeight="1" x14ac:dyDescent="0.25">
      <c r="A459" s="180" t="s">
        <v>16</v>
      </c>
      <c r="D459" s="198" t="s">
        <v>854</v>
      </c>
      <c r="E459" s="198"/>
      <c r="F459" s="198"/>
      <c r="G459" s="198"/>
      <c r="H459" s="198"/>
      <c r="J459" s="198" t="s">
        <v>315</v>
      </c>
      <c r="K459" s="198"/>
      <c r="L459" s="198"/>
      <c r="M459" s="198"/>
      <c r="N459" s="198"/>
      <c r="O459" s="198"/>
      <c r="P459" s="194">
        <v>0</v>
      </c>
      <c r="Q459" s="194"/>
      <c r="R459" s="194"/>
      <c r="S459" s="183">
        <v>0</v>
      </c>
      <c r="U459" s="194">
        <v>0</v>
      </c>
      <c r="V459" s="194"/>
      <c r="W459" s="194"/>
      <c r="X459" s="183">
        <v>0</v>
      </c>
    </row>
    <row r="460" spans="1:24" ht="0.75" customHeight="1" x14ac:dyDescent="0.25">
      <c r="A460" s="180" t="s">
        <v>16</v>
      </c>
    </row>
    <row r="461" spans="1:24" ht="12" customHeight="1" x14ac:dyDescent="0.25">
      <c r="A461" s="180" t="s">
        <v>16</v>
      </c>
      <c r="D461" s="198" t="s">
        <v>855</v>
      </c>
      <c r="E461" s="198"/>
      <c r="F461" s="198"/>
      <c r="G461" s="198"/>
      <c r="H461" s="198"/>
      <c r="J461" s="198" t="s">
        <v>316</v>
      </c>
      <c r="K461" s="198"/>
      <c r="L461" s="198"/>
      <c r="M461" s="198"/>
      <c r="N461" s="198"/>
      <c r="O461" s="198"/>
      <c r="P461" s="194">
        <v>978.95</v>
      </c>
      <c r="Q461" s="194"/>
      <c r="R461" s="194"/>
      <c r="S461" s="183">
        <v>8.5000000000000006E-2</v>
      </c>
      <c r="U461" s="194">
        <v>12973.9</v>
      </c>
      <c r="V461" s="194"/>
      <c r="W461" s="194"/>
      <c r="X461" s="183">
        <v>0.18</v>
      </c>
    </row>
    <row r="462" spans="1:24" ht="0.75" customHeight="1" x14ac:dyDescent="0.25">
      <c r="A462" s="180" t="s">
        <v>16</v>
      </c>
    </row>
    <row r="463" spans="1:24" ht="12" customHeight="1" x14ac:dyDescent="0.25">
      <c r="A463" s="180" t="s">
        <v>16</v>
      </c>
      <c r="D463" s="198" t="s">
        <v>856</v>
      </c>
      <c r="E463" s="198"/>
      <c r="F463" s="198"/>
      <c r="G463" s="198"/>
      <c r="H463" s="198"/>
      <c r="J463" s="198" t="s">
        <v>317</v>
      </c>
      <c r="K463" s="198"/>
      <c r="L463" s="198"/>
      <c r="M463" s="198"/>
      <c r="N463" s="198"/>
      <c r="O463" s="198"/>
      <c r="P463" s="194">
        <v>1847.65</v>
      </c>
      <c r="Q463" s="194"/>
      <c r="R463" s="194"/>
      <c r="S463" s="183">
        <v>0.16</v>
      </c>
      <c r="U463" s="194">
        <v>12365.36</v>
      </c>
      <c r="V463" s="194"/>
      <c r="W463" s="194"/>
      <c r="X463" s="183">
        <v>0.17199999999999999</v>
      </c>
    </row>
    <row r="464" spans="1:24" ht="0.75" customHeight="1" x14ac:dyDescent="0.25">
      <c r="A464" s="180" t="s">
        <v>16</v>
      </c>
    </row>
    <row r="465" spans="1:24" ht="12" customHeight="1" x14ac:dyDescent="0.25">
      <c r="A465" s="180" t="s">
        <v>16</v>
      </c>
      <c r="D465" s="198" t="s">
        <v>857</v>
      </c>
      <c r="E465" s="198"/>
      <c r="F465" s="198"/>
      <c r="G465" s="198"/>
      <c r="H465" s="198"/>
      <c r="J465" s="198" t="s">
        <v>318</v>
      </c>
      <c r="K465" s="198"/>
      <c r="L465" s="198"/>
      <c r="M465" s="198"/>
      <c r="N465" s="198"/>
      <c r="O465" s="198"/>
      <c r="P465" s="194">
        <v>977.43000000000006</v>
      </c>
      <c r="Q465" s="194"/>
      <c r="R465" s="194"/>
      <c r="S465" s="183">
        <v>8.5000000000000006E-2</v>
      </c>
      <c r="U465" s="194">
        <v>6960.59</v>
      </c>
      <c r="V465" s="194"/>
      <c r="W465" s="194"/>
      <c r="X465" s="183">
        <v>9.7000000000000017E-2</v>
      </c>
    </row>
    <row r="466" spans="1:24" ht="0.75" customHeight="1" x14ac:dyDescent="0.25">
      <c r="A466" s="180" t="s">
        <v>16</v>
      </c>
    </row>
    <row r="467" spans="1:24" ht="12" customHeight="1" x14ac:dyDescent="0.25">
      <c r="A467" s="180" t="s">
        <v>16</v>
      </c>
      <c r="D467" s="198" t="s">
        <v>858</v>
      </c>
      <c r="E467" s="198"/>
      <c r="F467" s="198"/>
      <c r="G467" s="198"/>
      <c r="H467" s="198"/>
      <c r="J467" s="198" t="s">
        <v>319</v>
      </c>
      <c r="K467" s="198"/>
      <c r="L467" s="198"/>
      <c r="M467" s="198"/>
      <c r="N467" s="198"/>
      <c r="O467" s="198"/>
      <c r="P467" s="194">
        <v>0</v>
      </c>
      <c r="Q467" s="194"/>
      <c r="R467" s="194"/>
      <c r="S467" s="183">
        <v>0</v>
      </c>
      <c r="U467" s="194">
        <v>0</v>
      </c>
      <c r="V467" s="194"/>
      <c r="W467" s="194"/>
      <c r="X467" s="183">
        <v>0</v>
      </c>
    </row>
    <row r="468" spans="1:24" ht="0.75" customHeight="1" x14ac:dyDescent="0.25">
      <c r="A468" s="180" t="s">
        <v>16</v>
      </c>
    </row>
    <row r="469" spans="1:24" ht="12" customHeight="1" x14ac:dyDescent="0.25">
      <c r="A469" s="180" t="s">
        <v>16</v>
      </c>
      <c r="D469" s="198" t="s">
        <v>859</v>
      </c>
      <c r="E469" s="198"/>
      <c r="F469" s="198"/>
      <c r="G469" s="198"/>
      <c r="H469" s="198"/>
      <c r="J469" s="198" t="s">
        <v>612</v>
      </c>
      <c r="K469" s="198"/>
      <c r="L469" s="198"/>
      <c r="M469" s="198"/>
      <c r="N469" s="198"/>
      <c r="O469" s="198"/>
      <c r="P469" s="194">
        <v>0</v>
      </c>
      <c r="Q469" s="194"/>
      <c r="R469" s="194"/>
      <c r="S469" s="183">
        <v>0</v>
      </c>
      <c r="U469" s="194">
        <v>0</v>
      </c>
      <c r="V469" s="194"/>
      <c r="W469" s="194"/>
      <c r="X469" s="183">
        <v>0</v>
      </c>
    </row>
    <row r="470" spans="1:24" ht="0.75" customHeight="1" x14ac:dyDescent="0.25">
      <c r="A470" s="180" t="s">
        <v>16</v>
      </c>
    </row>
    <row r="471" spans="1:24" ht="12" customHeight="1" x14ac:dyDescent="0.25">
      <c r="A471" s="180" t="s">
        <v>16</v>
      </c>
      <c r="D471" s="198" t="s">
        <v>860</v>
      </c>
      <c r="E471" s="198"/>
      <c r="F471" s="198"/>
      <c r="G471" s="198"/>
      <c r="H471" s="198"/>
      <c r="J471" s="198" t="s">
        <v>321</v>
      </c>
      <c r="K471" s="198"/>
      <c r="L471" s="198"/>
      <c r="M471" s="198"/>
      <c r="N471" s="198"/>
      <c r="O471" s="198"/>
      <c r="P471" s="194">
        <v>0</v>
      </c>
      <c r="Q471" s="194"/>
      <c r="R471" s="194"/>
      <c r="S471" s="183">
        <v>0</v>
      </c>
      <c r="U471" s="194">
        <v>0</v>
      </c>
      <c r="V471" s="194"/>
      <c r="W471" s="194"/>
      <c r="X471" s="183">
        <v>0</v>
      </c>
    </row>
    <row r="472" spans="1:24" ht="0.75" customHeight="1" x14ac:dyDescent="0.25">
      <c r="A472" s="180" t="s">
        <v>16</v>
      </c>
    </row>
    <row r="473" spans="1:24" ht="12" customHeight="1" x14ac:dyDescent="0.25">
      <c r="A473" s="180" t="s">
        <v>16</v>
      </c>
      <c r="D473" s="198" t="s">
        <v>861</v>
      </c>
      <c r="E473" s="198"/>
      <c r="F473" s="198"/>
      <c r="G473" s="198"/>
      <c r="H473" s="198"/>
      <c r="J473" s="198" t="s">
        <v>322</v>
      </c>
      <c r="K473" s="198"/>
      <c r="L473" s="198"/>
      <c r="M473" s="198"/>
      <c r="N473" s="198"/>
      <c r="O473" s="198"/>
      <c r="P473" s="194">
        <v>0</v>
      </c>
      <c r="Q473" s="194"/>
      <c r="R473" s="194"/>
      <c r="S473" s="183">
        <v>0</v>
      </c>
      <c r="U473" s="194">
        <v>717.53</v>
      </c>
      <c r="V473" s="194"/>
      <c r="W473" s="194"/>
      <c r="X473" s="183">
        <v>0.01</v>
      </c>
    </row>
    <row r="474" spans="1:24" ht="0.75" customHeight="1" x14ac:dyDescent="0.25">
      <c r="A474" s="180" t="s">
        <v>16</v>
      </c>
    </row>
    <row r="475" spans="1:24" ht="12" customHeight="1" x14ac:dyDescent="0.25">
      <c r="A475" s="180" t="s">
        <v>16</v>
      </c>
      <c r="D475" s="198" t="s">
        <v>862</v>
      </c>
      <c r="E475" s="198"/>
      <c r="F475" s="198"/>
      <c r="G475" s="198"/>
      <c r="H475" s="198"/>
      <c r="J475" s="198" t="s">
        <v>323</v>
      </c>
      <c r="K475" s="198"/>
      <c r="L475" s="198"/>
      <c r="M475" s="198"/>
      <c r="N475" s="198"/>
      <c r="O475" s="198"/>
      <c r="P475" s="194">
        <v>0</v>
      </c>
      <c r="Q475" s="194"/>
      <c r="R475" s="194"/>
      <c r="S475" s="183">
        <v>0</v>
      </c>
      <c r="U475" s="194">
        <v>0</v>
      </c>
      <c r="V475" s="194"/>
      <c r="W475" s="194"/>
      <c r="X475" s="183">
        <v>0</v>
      </c>
    </row>
    <row r="476" spans="1:24" ht="0.75" customHeight="1" x14ac:dyDescent="0.25">
      <c r="A476" s="180" t="s">
        <v>16</v>
      </c>
    </row>
    <row r="477" spans="1:24" ht="12" customHeight="1" x14ac:dyDescent="0.25">
      <c r="A477" s="180" t="s">
        <v>16</v>
      </c>
      <c r="D477" s="198" t="s">
        <v>863</v>
      </c>
      <c r="E477" s="198"/>
      <c r="F477" s="198"/>
      <c r="G477" s="198"/>
      <c r="H477" s="198"/>
      <c r="J477" s="198" t="s">
        <v>324</v>
      </c>
      <c r="K477" s="198"/>
      <c r="L477" s="198"/>
      <c r="M477" s="198"/>
      <c r="N477" s="198"/>
      <c r="O477" s="198"/>
      <c r="P477" s="194">
        <v>3000</v>
      </c>
      <c r="Q477" s="194"/>
      <c r="R477" s="194"/>
      <c r="S477" s="183">
        <v>0.26</v>
      </c>
      <c r="U477" s="194">
        <v>18000</v>
      </c>
      <c r="V477" s="194"/>
      <c r="W477" s="194"/>
      <c r="X477" s="183">
        <v>0.25</v>
      </c>
    </row>
    <row r="478" spans="1:24" ht="0.75" customHeight="1" x14ac:dyDescent="0.25">
      <c r="A478" s="180" t="s">
        <v>16</v>
      </c>
    </row>
    <row r="479" spans="1:24" ht="12" customHeight="1" x14ac:dyDescent="0.25">
      <c r="A479" s="180" t="s">
        <v>16</v>
      </c>
      <c r="D479" s="198" t="s">
        <v>864</v>
      </c>
      <c r="E479" s="198"/>
      <c r="F479" s="198"/>
      <c r="G479" s="198"/>
      <c r="H479" s="198"/>
      <c r="J479" s="198" t="s">
        <v>325</v>
      </c>
      <c r="K479" s="198"/>
      <c r="L479" s="198"/>
      <c r="M479" s="198"/>
      <c r="N479" s="198"/>
      <c r="O479" s="198"/>
      <c r="P479" s="194">
        <v>0</v>
      </c>
      <c r="Q479" s="194"/>
      <c r="R479" s="194"/>
      <c r="S479" s="183">
        <v>0</v>
      </c>
      <c r="U479" s="194">
        <v>0</v>
      </c>
      <c r="V479" s="194"/>
      <c r="W479" s="194"/>
      <c r="X479" s="183">
        <v>0</v>
      </c>
    </row>
    <row r="480" spans="1:24" ht="0.75" customHeight="1" x14ac:dyDescent="0.25">
      <c r="A480" s="180" t="s">
        <v>16</v>
      </c>
    </row>
    <row r="481" spans="1:24" ht="12" customHeight="1" x14ac:dyDescent="0.25">
      <c r="A481" s="180" t="s">
        <v>16</v>
      </c>
      <c r="D481" s="198" t="s">
        <v>865</v>
      </c>
      <c r="E481" s="198"/>
      <c r="F481" s="198"/>
      <c r="G481" s="198"/>
      <c r="H481" s="198"/>
      <c r="J481" s="198" t="s">
        <v>326</v>
      </c>
      <c r="K481" s="198"/>
      <c r="L481" s="198"/>
      <c r="M481" s="198"/>
      <c r="N481" s="198"/>
      <c r="O481" s="198"/>
      <c r="P481" s="194">
        <v>0</v>
      </c>
      <c r="Q481" s="194"/>
      <c r="R481" s="194"/>
      <c r="S481" s="183">
        <v>0</v>
      </c>
      <c r="U481" s="194">
        <v>0</v>
      </c>
      <c r="V481" s="194"/>
      <c r="W481" s="194"/>
      <c r="X481" s="183">
        <v>0</v>
      </c>
    </row>
    <row r="482" spans="1:24" ht="0.75" customHeight="1" x14ac:dyDescent="0.25">
      <c r="A482" s="180" t="s">
        <v>16</v>
      </c>
    </row>
    <row r="483" spans="1:24" ht="12" customHeight="1" x14ac:dyDescent="0.25">
      <c r="A483" s="180" t="s">
        <v>16</v>
      </c>
      <c r="D483" s="198" t="s">
        <v>866</v>
      </c>
      <c r="E483" s="198"/>
      <c r="F483" s="198"/>
      <c r="G483" s="198"/>
      <c r="H483" s="198"/>
      <c r="J483" s="198" t="s">
        <v>327</v>
      </c>
      <c r="K483" s="198"/>
      <c r="L483" s="198"/>
      <c r="M483" s="198"/>
      <c r="N483" s="198"/>
      <c r="O483" s="198"/>
      <c r="P483" s="194">
        <v>200</v>
      </c>
      <c r="Q483" s="194"/>
      <c r="R483" s="194"/>
      <c r="S483" s="183">
        <v>1.7000000000000001E-2</v>
      </c>
      <c r="U483" s="194">
        <v>3326.81</v>
      </c>
      <c r="V483" s="194"/>
      <c r="W483" s="194"/>
      <c r="X483" s="183">
        <v>4.5999999999999999E-2</v>
      </c>
    </row>
    <row r="484" spans="1:24" ht="0.75" customHeight="1" x14ac:dyDescent="0.25">
      <c r="A484" s="180" t="s">
        <v>16</v>
      </c>
    </row>
    <row r="485" spans="1:24" ht="12" customHeight="1" x14ac:dyDescent="0.25">
      <c r="A485" s="180" t="s">
        <v>16</v>
      </c>
      <c r="D485" s="198" t="s">
        <v>867</v>
      </c>
      <c r="E485" s="198"/>
      <c r="F485" s="198"/>
      <c r="G485" s="198"/>
      <c r="H485" s="198"/>
      <c r="J485" s="198" t="s">
        <v>328</v>
      </c>
      <c r="K485" s="198"/>
      <c r="L485" s="198"/>
      <c r="M485" s="198"/>
      <c r="N485" s="198"/>
      <c r="O485" s="198"/>
      <c r="P485" s="194">
        <v>0</v>
      </c>
      <c r="Q485" s="194"/>
      <c r="R485" s="194"/>
      <c r="S485" s="183">
        <v>0</v>
      </c>
      <c r="U485" s="194">
        <v>0</v>
      </c>
      <c r="V485" s="194"/>
      <c r="W485" s="194"/>
      <c r="X485" s="183">
        <v>0</v>
      </c>
    </row>
    <row r="486" spans="1:24" ht="0.75" customHeight="1" x14ac:dyDescent="0.25">
      <c r="A486" s="180" t="s">
        <v>16</v>
      </c>
    </row>
    <row r="487" spans="1:24" ht="12" customHeight="1" x14ac:dyDescent="0.25">
      <c r="A487" s="180" t="s">
        <v>16</v>
      </c>
      <c r="D487" s="198" t="s">
        <v>868</v>
      </c>
      <c r="E487" s="198"/>
      <c r="F487" s="198"/>
      <c r="G487" s="198"/>
      <c r="H487" s="198"/>
      <c r="J487" s="198" t="s">
        <v>329</v>
      </c>
      <c r="K487" s="198"/>
      <c r="L487" s="198"/>
      <c r="M487" s="198"/>
      <c r="N487" s="198"/>
      <c r="O487" s="198"/>
      <c r="P487" s="194">
        <v>0</v>
      </c>
      <c r="Q487" s="194"/>
      <c r="R487" s="194"/>
      <c r="S487" s="183">
        <v>0</v>
      </c>
      <c r="U487" s="194">
        <v>0</v>
      </c>
      <c r="V487" s="194"/>
      <c r="W487" s="194"/>
      <c r="X487" s="183">
        <v>0</v>
      </c>
    </row>
    <row r="488" spans="1:24" ht="0.75" customHeight="1" x14ac:dyDescent="0.25">
      <c r="A488" s="180" t="s">
        <v>16</v>
      </c>
    </row>
    <row r="489" spans="1:24" ht="12" customHeight="1" x14ac:dyDescent="0.25">
      <c r="A489" s="180" t="s">
        <v>16</v>
      </c>
      <c r="D489" s="198" t="s">
        <v>869</v>
      </c>
      <c r="E489" s="198"/>
      <c r="F489" s="198"/>
      <c r="G489" s="198"/>
      <c r="H489" s="198"/>
      <c r="J489" s="198" t="s">
        <v>330</v>
      </c>
      <c r="K489" s="198"/>
      <c r="L489" s="198"/>
      <c r="M489" s="198"/>
      <c r="N489" s="198"/>
      <c r="O489" s="198"/>
      <c r="P489" s="194">
        <v>0</v>
      </c>
      <c r="Q489" s="194"/>
      <c r="R489" s="194"/>
      <c r="S489" s="183">
        <v>0</v>
      </c>
      <c r="U489" s="194">
        <v>2231</v>
      </c>
      <c r="V489" s="194"/>
      <c r="W489" s="194"/>
      <c r="X489" s="183">
        <v>3.1000000000000003E-2</v>
      </c>
    </row>
    <row r="490" spans="1:24" ht="0.75" customHeight="1" x14ac:dyDescent="0.25">
      <c r="A490" s="180" t="s">
        <v>16</v>
      </c>
    </row>
    <row r="491" spans="1:24" ht="12" customHeight="1" x14ac:dyDescent="0.25">
      <c r="A491" s="180" t="s">
        <v>16</v>
      </c>
      <c r="D491" s="198" t="s">
        <v>870</v>
      </c>
      <c r="E491" s="198"/>
      <c r="F491" s="198"/>
      <c r="G491" s="198"/>
      <c r="H491" s="198"/>
      <c r="J491" s="198" t="s">
        <v>331</v>
      </c>
      <c r="K491" s="198"/>
      <c r="L491" s="198"/>
      <c r="M491" s="198"/>
      <c r="N491" s="198"/>
      <c r="O491" s="198"/>
      <c r="P491" s="194">
        <v>0</v>
      </c>
      <c r="Q491" s="194"/>
      <c r="R491" s="194"/>
      <c r="S491" s="183">
        <v>0</v>
      </c>
      <c r="U491" s="194">
        <v>0</v>
      </c>
      <c r="V491" s="194"/>
      <c r="W491" s="194"/>
      <c r="X491" s="183">
        <v>0</v>
      </c>
    </row>
    <row r="492" spans="1:24" ht="0.75" customHeight="1" x14ac:dyDescent="0.25">
      <c r="A492" s="180" t="s">
        <v>16</v>
      </c>
    </row>
    <row r="493" spans="1:24" ht="12" customHeight="1" x14ac:dyDescent="0.25">
      <c r="A493" s="180" t="s">
        <v>16</v>
      </c>
      <c r="D493" s="198" t="s">
        <v>871</v>
      </c>
      <c r="E493" s="198"/>
      <c r="F493" s="198"/>
      <c r="G493" s="198"/>
      <c r="H493" s="198"/>
      <c r="J493" s="198" t="s">
        <v>332</v>
      </c>
      <c r="K493" s="198"/>
      <c r="L493" s="198"/>
      <c r="M493" s="198"/>
      <c r="N493" s="198"/>
      <c r="O493" s="198"/>
      <c r="P493" s="194">
        <v>0</v>
      </c>
      <c r="Q493" s="194"/>
      <c r="R493" s="194"/>
      <c r="S493" s="183">
        <v>0</v>
      </c>
      <c r="U493" s="194">
        <v>0</v>
      </c>
      <c r="V493" s="194"/>
      <c r="W493" s="194"/>
      <c r="X493" s="183">
        <v>0</v>
      </c>
    </row>
    <row r="494" spans="1:24" ht="0.75" customHeight="1" x14ac:dyDescent="0.25">
      <c r="A494" s="180" t="s">
        <v>16</v>
      </c>
    </row>
    <row r="495" spans="1:24" ht="12" customHeight="1" x14ac:dyDescent="0.25">
      <c r="A495" s="180" t="s">
        <v>16</v>
      </c>
      <c r="D495" s="198" t="s">
        <v>872</v>
      </c>
      <c r="E495" s="198"/>
      <c r="F495" s="198"/>
      <c r="G495" s="198"/>
      <c r="H495" s="198"/>
      <c r="J495" s="198" t="s">
        <v>333</v>
      </c>
      <c r="K495" s="198"/>
      <c r="L495" s="198"/>
      <c r="M495" s="198"/>
      <c r="N495" s="198"/>
      <c r="O495" s="198"/>
      <c r="P495" s="194">
        <v>0</v>
      </c>
      <c r="Q495" s="194"/>
      <c r="R495" s="194"/>
      <c r="S495" s="183">
        <v>0</v>
      </c>
      <c r="U495" s="194">
        <v>0</v>
      </c>
      <c r="V495" s="194"/>
      <c r="W495" s="194"/>
      <c r="X495" s="183">
        <v>0</v>
      </c>
    </row>
    <row r="496" spans="1:24" ht="0.75" customHeight="1" x14ac:dyDescent="0.25">
      <c r="A496" s="180" t="s">
        <v>16</v>
      </c>
    </row>
    <row r="497" spans="1:24" ht="12" customHeight="1" x14ac:dyDescent="0.25">
      <c r="A497" s="180" t="s">
        <v>16</v>
      </c>
      <c r="D497" s="198" t="s">
        <v>873</v>
      </c>
      <c r="E497" s="198"/>
      <c r="F497" s="198"/>
      <c r="G497" s="198"/>
      <c r="H497" s="198"/>
      <c r="J497" s="198" t="s">
        <v>334</v>
      </c>
      <c r="K497" s="198"/>
      <c r="L497" s="198"/>
      <c r="M497" s="198"/>
      <c r="N497" s="198"/>
      <c r="O497" s="198"/>
      <c r="P497" s="194">
        <v>0</v>
      </c>
      <c r="Q497" s="194"/>
      <c r="R497" s="194"/>
      <c r="S497" s="183">
        <v>0</v>
      </c>
      <c r="U497" s="194">
        <v>0</v>
      </c>
      <c r="V497" s="194"/>
      <c r="W497" s="194"/>
      <c r="X497" s="183">
        <v>0</v>
      </c>
    </row>
    <row r="498" spans="1:24" ht="0.75" customHeight="1" x14ac:dyDescent="0.25">
      <c r="A498" s="180" t="s">
        <v>16</v>
      </c>
    </row>
    <row r="499" spans="1:24" ht="12" customHeight="1" x14ac:dyDescent="0.25">
      <c r="A499" s="180" t="s">
        <v>16</v>
      </c>
      <c r="D499" s="198" t="s">
        <v>874</v>
      </c>
      <c r="E499" s="198"/>
      <c r="F499" s="198"/>
      <c r="G499" s="198"/>
      <c r="H499" s="198"/>
      <c r="J499" s="198" t="s">
        <v>335</v>
      </c>
      <c r="K499" s="198"/>
      <c r="L499" s="198"/>
      <c r="M499" s="198"/>
      <c r="N499" s="198"/>
      <c r="O499" s="198"/>
      <c r="P499" s="194">
        <v>0</v>
      </c>
      <c r="Q499" s="194"/>
      <c r="R499" s="194"/>
      <c r="S499" s="183">
        <v>0</v>
      </c>
      <c r="U499" s="194">
        <v>0</v>
      </c>
      <c r="V499" s="194"/>
      <c r="W499" s="194"/>
      <c r="X499" s="183">
        <v>0</v>
      </c>
    </row>
    <row r="500" spans="1:24" ht="0.75" customHeight="1" x14ac:dyDescent="0.25">
      <c r="A500" s="180" t="s">
        <v>16</v>
      </c>
    </row>
    <row r="501" spans="1:24" ht="12" customHeight="1" x14ac:dyDescent="0.25">
      <c r="A501" s="180" t="s">
        <v>16</v>
      </c>
      <c r="D501" s="198" t="s">
        <v>875</v>
      </c>
      <c r="E501" s="198"/>
      <c r="F501" s="198"/>
      <c r="G501" s="198"/>
      <c r="H501" s="198"/>
      <c r="J501" s="198" t="s">
        <v>336</v>
      </c>
      <c r="K501" s="198"/>
      <c r="L501" s="198"/>
      <c r="M501" s="198"/>
      <c r="N501" s="198"/>
      <c r="O501" s="198"/>
      <c r="P501" s="194">
        <v>0</v>
      </c>
      <c r="Q501" s="194"/>
      <c r="R501" s="194"/>
      <c r="S501" s="183">
        <v>0</v>
      </c>
      <c r="U501" s="194">
        <v>0</v>
      </c>
      <c r="V501" s="194"/>
      <c r="W501" s="194"/>
      <c r="X501" s="183">
        <v>0</v>
      </c>
    </row>
    <row r="502" spans="1:24" ht="2.25" customHeight="1" x14ac:dyDescent="0.25"/>
    <row r="503" spans="1:24" ht="10.5" customHeight="1" x14ac:dyDescent="0.25">
      <c r="P503" s="197"/>
      <c r="Q503" s="197"/>
      <c r="R503" s="197"/>
      <c r="S503" s="184"/>
      <c r="U503" s="197"/>
      <c r="V503" s="197"/>
      <c r="W503" s="197"/>
      <c r="X503" s="184"/>
    </row>
    <row r="504" spans="1:24" ht="1.5" customHeight="1" x14ac:dyDescent="0.25"/>
    <row r="505" spans="1:24" ht="13.5" customHeight="1" x14ac:dyDescent="0.25">
      <c r="E505" s="199" t="s">
        <v>337</v>
      </c>
      <c r="F505" s="199"/>
      <c r="G505" s="199"/>
      <c r="H505" s="199"/>
      <c r="I505" s="199"/>
      <c r="J505" s="199"/>
      <c r="K505" s="199"/>
      <c r="L505" s="199"/>
      <c r="M505" s="199"/>
      <c r="N505" s="199"/>
      <c r="O505" s="199"/>
      <c r="P505" s="194">
        <v>401269.94</v>
      </c>
      <c r="Q505" s="194"/>
      <c r="R505" s="194"/>
      <c r="S505" s="183">
        <v>34.749000000000002</v>
      </c>
      <c r="U505" s="194">
        <v>2033771</v>
      </c>
      <c r="V505" s="194"/>
      <c r="W505" s="194"/>
      <c r="X505" s="183">
        <v>28.219000000000001</v>
      </c>
    </row>
    <row r="506" spans="1:24" ht="0.75" customHeight="1" x14ac:dyDescent="0.25">
      <c r="E506" s="199"/>
      <c r="F506" s="199"/>
      <c r="G506" s="199"/>
      <c r="H506" s="199"/>
      <c r="I506" s="199"/>
      <c r="J506" s="199"/>
      <c r="K506" s="199"/>
      <c r="L506" s="199"/>
      <c r="M506" s="199"/>
      <c r="N506" s="199"/>
      <c r="O506" s="199"/>
    </row>
    <row r="507" spans="1:24" ht="12" customHeight="1" x14ac:dyDescent="0.25">
      <c r="C507" s="195"/>
      <c r="D507" s="195"/>
      <c r="E507" s="195"/>
      <c r="F507" s="195"/>
      <c r="G507" s="195"/>
    </row>
    <row r="508" spans="1:24" ht="9.75" customHeight="1" x14ac:dyDescent="0.25"/>
    <row r="509" spans="1:24" ht="0.75" customHeight="1" x14ac:dyDescent="0.25"/>
    <row r="510" spans="1:24" ht="14.25" customHeight="1" x14ac:dyDescent="0.25">
      <c r="C510" s="199" t="s">
        <v>96</v>
      </c>
      <c r="D510" s="199"/>
      <c r="E510" s="199"/>
      <c r="F510" s="199"/>
      <c r="G510" s="199"/>
      <c r="H510" s="199"/>
      <c r="I510" s="199"/>
      <c r="J510" s="199"/>
      <c r="K510" s="199"/>
      <c r="L510" s="199"/>
      <c r="M510" s="199"/>
      <c r="N510" s="199"/>
    </row>
    <row r="511" spans="1:24" ht="12" customHeight="1" x14ac:dyDescent="0.25">
      <c r="C511" s="195"/>
      <c r="D511" s="195"/>
      <c r="E511" s="195"/>
      <c r="F511" s="195"/>
      <c r="G511" s="195"/>
    </row>
    <row r="512" spans="1:24" ht="0.75" customHeight="1" x14ac:dyDescent="0.25"/>
    <row r="513" spans="4:24" ht="12" customHeight="1" x14ac:dyDescent="0.25">
      <c r="D513" s="198" t="s">
        <v>876</v>
      </c>
      <c r="E513" s="198"/>
      <c r="F513" s="198"/>
      <c r="G513" s="198"/>
      <c r="H513" s="198"/>
      <c r="J513" s="198" t="s">
        <v>338</v>
      </c>
      <c r="K513" s="198"/>
      <c r="L513" s="198"/>
      <c r="M513" s="198"/>
      <c r="N513" s="198"/>
      <c r="O513" s="198"/>
      <c r="P513" s="194">
        <v>6153.83</v>
      </c>
      <c r="Q513" s="194"/>
      <c r="R513" s="194"/>
      <c r="S513" s="183">
        <v>0.53300000000000003</v>
      </c>
      <c r="U513" s="194">
        <v>37944.949999999997</v>
      </c>
      <c r="V513" s="194"/>
      <c r="W513" s="194"/>
      <c r="X513" s="183">
        <v>0.52600000000000002</v>
      </c>
    </row>
    <row r="514" spans="4:24" ht="0.75" customHeight="1" x14ac:dyDescent="0.25"/>
    <row r="515" spans="4:24" ht="12" customHeight="1" x14ac:dyDescent="0.25">
      <c r="D515" s="198" t="s">
        <v>877</v>
      </c>
      <c r="E515" s="198"/>
      <c r="F515" s="198"/>
      <c r="G515" s="198"/>
      <c r="H515" s="198"/>
      <c r="J515" s="198" t="s">
        <v>339</v>
      </c>
      <c r="K515" s="198"/>
      <c r="L515" s="198"/>
      <c r="M515" s="198"/>
      <c r="N515" s="198"/>
      <c r="O515" s="198"/>
      <c r="P515" s="194">
        <v>2009</v>
      </c>
      <c r="Q515" s="194"/>
      <c r="R515" s="194"/>
      <c r="S515" s="183">
        <v>0.17399999999999999</v>
      </c>
      <c r="U515" s="194">
        <v>12596</v>
      </c>
      <c r="V515" s="194"/>
      <c r="W515" s="194"/>
      <c r="X515" s="183">
        <v>0.17500000000000002</v>
      </c>
    </row>
    <row r="516" spans="4:24" ht="0.75" customHeight="1" x14ac:dyDescent="0.25"/>
    <row r="517" spans="4:24" ht="12" customHeight="1" x14ac:dyDescent="0.25">
      <c r="D517" s="198" t="s">
        <v>878</v>
      </c>
      <c r="E517" s="198"/>
      <c r="F517" s="198"/>
      <c r="G517" s="198"/>
      <c r="H517" s="198"/>
      <c r="J517" s="198" t="s">
        <v>340</v>
      </c>
      <c r="K517" s="198"/>
      <c r="L517" s="198"/>
      <c r="M517" s="198"/>
      <c r="N517" s="198"/>
      <c r="O517" s="198"/>
      <c r="P517" s="194">
        <v>1846.4</v>
      </c>
      <c r="Q517" s="194"/>
      <c r="R517" s="194"/>
      <c r="S517" s="183">
        <v>0.16</v>
      </c>
      <c r="U517" s="194">
        <v>4256.3999999999996</v>
      </c>
      <c r="V517" s="194"/>
      <c r="W517" s="194"/>
      <c r="X517" s="183">
        <v>5.8999999999999997E-2</v>
      </c>
    </row>
    <row r="518" spans="4:24" ht="0.75" customHeight="1" x14ac:dyDescent="0.25"/>
    <row r="519" spans="4:24" ht="12" customHeight="1" x14ac:dyDescent="0.25">
      <c r="D519" s="198" t="s">
        <v>879</v>
      </c>
      <c r="E519" s="198"/>
      <c r="F519" s="198"/>
      <c r="G519" s="198"/>
      <c r="H519" s="198"/>
      <c r="J519" s="198" t="s">
        <v>341</v>
      </c>
      <c r="K519" s="198"/>
      <c r="L519" s="198"/>
      <c r="M519" s="198"/>
      <c r="N519" s="198"/>
      <c r="O519" s="198"/>
      <c r="P519" s="194">
        <v>0</v>
      </c>
      <c r="Q519" s="194"/>
      <c r="R519" s="194"/>
      <c r="S519" s="183">
        <v>0</v>
      </c>
      <c r="U519" s="194">
        <v>770</v>
      </c>
      <c r="V519" s="194"/>
      <c r="W519" s="194"/>
      <c r="X519" s="183">
        <v>1.0999999999999999E-2</v>
      </c>
    </row>
    <row r="520" spans="4:24" ht="0.75" customHeight="1" x14ac:dyDescent="0.25"/>
    <row r="521" spans="4:24" ht="12" customHeight="1" x14ac:dyDescent="0.25">
      <c r="D521" s="198" t="s">
        <v>880</v>
      </c>
      <c r="E521" s="198"/>
      <c r="F521" s="198"/>
      <c r="G521" s="198"/>
      <c r="H521" s="198"/>
      <c r="J521" s="198" t="s">
        <v>342</v>
      </c>
      <c r="K521" s="198"/>
      <c r="L521" s="198"/>
      <c r="M521" s="198"/>
      <c r="N521" s="198"/>
      <c r="O521" s="198"/>
      <c r="P521" s="194">
        <v>66.36</v>
      </c>
      <c r="Q521" s="194"/>
      <c r="R521" s="194"/>
      <c r="S521" s="183">
        <v>6.0000000000000001E-3</v>
      </c>
      <c r="U521" s="194">
        <v>3368.19</v>
      </c>
      <c r="V521" s="194"/>
      <c r="W521" s="194"/>
      <c r="X521" s="183">
        <v>4.7E-2</v>
      </c>
    </row>
    <row r="522" spans="4:24" ht="0.75" customHeight="1" x14ac:dyDescent="0.25"/>
    <row r="523" spans="4:24" ht="12" customHeight="1" x14ac:dyDescent="0.25">
      <c r="D523" s="198" t="s">
        <v>881</v>
      </c>
      <c r="E523" s="198"/>
      <c r="F523" s="198"/>
      <c r="G523" s="198"/>
      <c r="H523" s="198"/>
      <c r="J523" s="198" t="s">
        <v>343</v>
      </c>
      <c r="K523" s="198"/>
      <c r="L523" s="198"/>
      <c r="M523" s="198"/>
      <c r="N523" s="198"/>
      <c r="O523" s="198"/>
      <c r="P523" s="194">
        <v>0</v>
      </c>
      <c r="Q523" s="194"/>
      <c r="R523" s="194"/>
      <c r="S523" s="183">
        <v>0</v>
      </c>
      <c r="U523" s="194">
        <v>0</v>
      </c>
      <c r="V523" s="194"/>
      <c r="W523" s="194"/>
      <c r="X523" s="183">
        <v>0</v>
      </c>
    </row>
    <row r="524" spans="4:24" ht="0.75" customHeight="1" x14ac:dyDescent="0.25"/>
    <row r="525" spans="4:24" ht="12" customHeight="1" x14ac:dyDescent="0.25">
      <c r="D525" s="198" t="s">
        <v>882</v>
      </c>
      <c r="E525" s="198"/>
      <c r="F525" s="198"/>
      <c r="G525" s="198"/>
      <c r="H525" s="198"/>
      <c r="J525" s="198" t="s">
        <v>344</v>
      </c>
      <c r="K525" s="198"/>
      <c r="L525" s="198"/>
      <c r="M525" s="198"/>
      <c r="N525" s="198"/>
      <c r="O525" s="198"/>
      <c r="P525" s="194">
        <v>0</v>
      </c>
      <c r="Q525" s="194"/>
      <c r="R525" s="194"/>
      <c r="S525" s="183">
        <v>0</v>
      </c>
      <c r="U525" s="194">
        <v>0</v>
      </c>
      <c r="V525" s="194"/>
      <c r="W525" s="194"/>
      <c r="X525" s="183">
        <v>0</v>
      </c>
    </row>
    <row r="526" spans="4:24" ht="0.75" customHeight="1" x14ac:dyDescent="0.25"/>
    <row r="527" spans="4:24" ht="12" customHeight="1" x14ac:dyDescent="0.25">
      <c r="D527" s="198" t="s">
        <v>883</v>
      </c>
      <c r="E527" s="198"/>
      <c r="F527" s="198"/>
      <c r="G527" s="198"/>
      <c r="H527" s="198"/>
      <c r="J527" s="198" t="s">
        <v>345</v>
      </c>
      <c r="K527" s="198"/>
      <c r="L527" s="198"/>
      <c r="M527" s="198"/>
      <c r="N527" s="198"/>
      <c r="O527" s="198"/>
      <c r="P527" s="194">
        <v>0</v>
      </c>
      <c r="Q527" s="194"/>
      <c r="R527" s="194"/>
      <c r="S527" s="183">
        <v>0</v>
      </c>
      <c r="U527" s="194">
        <v>0</v>
      </c>
      <c r="V527" s="194"/>
      <c r="W527" s="194"/>
      <c r="X527" s="183">
        <v>0</v>
      </c>
    </row>
    <row r="528" spans="4:24" ht="0.75" customHeight="1" x14ac:dyDescent="0.25"/>
    <row r="529" spans="4:24" ht="12" customHeight="1" x14ac:dyDescent="0.25">
      <c r="D529" s="198" t="s">
        <v>884</v>
      </c>
      <c r="E529" s="198"/>
      <c r="F529" s="198"/>
      <c r="G529" s="198"/>
      <c r="H529" s="198"/>
      <c r="J529" s="198" t="s">
        <v>346</v>
      </c>
      <c r="K529" s="198"/>
      <c r="L529" s="198"/>
      <c r="M529" s="198"/>
      <c r="N529" s="198"/>
      <c r="O529" s="198"/>
      <c r="P529" s="194">
        <v>0</v>
      </c>
      <c r="Q529" s="194"/>
      <c r="R529" s="194"/>
      <c r="S529" s="183">
        <v>0</v>
      </c>
      <c r="U529" s="194">
        <v>0</v>
      </c>
      <c r="V529" s="194"/>
      <c r="W529" s="194"/>
      <c r="X529" s="183">
        <v>0</v>
      </c>
    </row>
    <row r="530" spans="4:24" ht="12" customHeight="1" x14ac:dyDescent="0.25">
      <c r="D530" s="198" t="s">
        <v>885</v>
      </c>
      <c r="E530" s="198"/>
      <c r="F530" s="198"/>
      <c r="G530" s="198"/>
      <c r="H530" s="198"/>
      <c r="J530" s="198" t="s">
        <v>347</v>
      </c>
      <c r="K530" s="198"/>
      <c r="L530" s="198"/>
      <c r="M530" s="198"/>
      <c r="N530" s="198"/>
      <c r="O530" s="198"/>
      <c r="P530" s="194">
        <v>0</v>
      </c>
      <c r="Q530" s="194"/>
      <c r="R530" s="194"/>
      <c r="S530" s="183">
        <v>0</v>
      </c>
      <c r="U530" s="194">
        <v>0</v>
      </c>
      <c r="V530" s="194"/>
      <c r="W530" s="194"/>
      <c r="X530" s="183">
        <v>0</v>
      </c>
    </row>
    <row r="531" spans="4:24" ht="0.75" customHeight="1" x14ac:dyDescent="0.25"/>
    <row r="532" spans="4:24" ht="12" customHeight="1" x14ac:dyDescent="0.25">
      <c r="D532" s="198" t="s">
        <v>886</v>
      </c>
      <c r="E532" s="198"/>
      <c r="F532" s="198"/>
      <c r="G532" s="198"/>
      <c r="H532" s="198"/>
      <c r="J532" s="198" t="s">
        <v>348</v>
      </c>
      <c r="K532" s="198"/>
      <c r="L532" s="198"/>
      <c r="M532" s="198"/>
      <c r="N532" s="198"/>
      <c r="O532" s="198"/>
      <c r="P532" s="194">
        <v>0</v>
      </c>
      <c r="Q532" s="194"/>
      <c r="R532" s="194"/>
      <c r="S532" s="183">
        <v>0</v>
      </c>
      <c r="U532" s="194">
        <v>964.88</v>
      </c>
      <c r="V532" s="194"/>
      <c r="W532" s="194"/>
      <c r="X532" s="183">
        <v>1.3000000000000001E-2</v>
      </c>
    </row>
    <row r="533" spans="4:24" ht="0.75" customHeight="1" x14ac:dyDescent="0.25"/>
    <row r="534" spans="4:24" ht="12" customHeight="1" x14ac:dyDescent="0.25">
      <c r="D534" s="198" t="s">
        <v>887</v>
      </c>
      <c r="E534" s="198"/>
      <c r="F534" s="198"/>
      <c r="G534" s="198"/>
      <c r="H534" s="198"/>
      <c r="J534" s="198" t="s">
        <v>349</v>
      </c>
      <c r="K534" s="198"/>
      <c r="L534" s="198"/>
      <c r="M534" s="198"/>
      <c r="N534" s="198"/>
      <c r="O534" s="198"/>
      <c r="P534" s="194">
        <v>600.03</v>
      </c>
      <c r="Q534" s="194"/>
      <c r="R534" s="194"/>
      <c r="S534" s="183">
        <v>5.2000000000000005E-2</v>
      </c>
      <c r="U534" s="194">
        <v>3955.94</v>
      </c>
      <c r="V534" s="194"/>
      <c r="W534" s="194"/>
      <c r="X534" s="183">
        <v>5.5E-2</v>
      </c>
    </row>
    <row r="535" spans="4:24" ht="0.75" customHeight="1" x14ac:dyDescent="0.25"/>
    <row r="536" spans="4:24" ht="12" customHeight="1" x14ac:dyDescent="0.25">
      <c r="D536" s="198" t="s">
        <v>888</v>
      </c>
      <c r="E536" s="198"/>
      <c r="F536" s="198"/>
      <c r="G536" s="198"/>
      <c r="H536" s="198"/>
      <c r="J536" s="198" t="s">
        <v>568</v>
      </c>
      <c r="K536" s="198"/>
      <c r="L536" s="198"/>
      <c r="M536" s="198"/>
      <c r="N536" s="198"/>
      <c r="O536" s="198"/>
      <c r="P536" s="194">
        <v>0</v>
      </c>
      <c r="Q536" s="194"/>
      <c r="R536" s="194"/>
      <c r="S536" s="183">
        <v>0</v>
      </c>
      <c r="U536" s="194">
        <v>0</v>
      </c>
      <c r="V536" s="194"/>
      <c r="W536" s="194"/>
      <c r="X536" s="183">
        <v>0</v>
      </c>
    </row>
    <row r="537" spans="4:24" ht="0.75" customHeight="1" x14ac:dyDescent="0.25"/>
    <row r="538" spans="4:24" ht="12" customHeight="1" x14ac:dyDescent="0.25">
      <c r="D538" s="198" t="s">
        <v>889</v>
      </c>
      <c r="E538" s="198"/>
      <c r="F538" s="198"/>
      <c r="G538" s="198"/>
      <c r="H538" s="198"/>
      <c r="J538" s="198" t="s">
        <v>351</v>
      </c>
      <c r="K538" s="198"/>
      <c r="L538" s="198"/>
      <c r="M538" s="198"/>
      <c r="N538" s="198"/>
      <c r="O538" s="198"/>
      <c r="P538" s="194">
        <v>0</v>
      </c>
      <c r="Q538" s="194"/>
      <c r="R538" s="194"/>
      <c r="S538" s="183">
        <v>0</v>
      </c>
      <c r="U538" s="194">
        <v>0</v>
      </c>
      <c r="V538" s="194"/>
      <c r="W538" s="194"/>
      <c r="X538" s="183">
        <v>0</v>
      </c>
    </row>
    <row r="539" spans="4:24" ht="0.75" customHeight="1" x14ac:dyDescent="0.25"/>
    <row r="540" spans="4:24" ht="12" customHeight="1" x14ac:dyDescent="0.25">
      <c r="D540" s="198" t="s">
        <v>890</v>
      </c>
      <c r="E540" s="198"/>
      <c r="F540" s="198"/>
      <c r="G540" s="198"/>
      <c r="H540" s="198"/>
      <c r="J540" s="198" t="s">
        <v>613</v>
      </c>
      <c r="K540" s="198"/>
      <c r="L540" s="198"/>
      <c r="M540" s="198"/>
      <c r="N540" s="198"/>
      <c r="O540" s="198"/>
      <c r="P540" s="194">
        <v>0</v>
      </c>
      <c r="Q540" s="194"/>
      <c r="R540" s="194"/>
      <c r="S540" s="183">
        <v>0</v>
      </c>
      <c r="U540" s="194">
        <v>0</v>
      </c>
      <c r="V540" s="194"/>
      <c r="W540" s="194"/>
      <c r="X540" s="183">
        <v>0</v>
      </c>
    </row>
    <row r="541" spans="4:24" ht="0.75" customHeight="1" x14ac:dyDescent="0.25"/>
    <row r="542" spans="4:24" ht="12" customHeight="1" x14ac:dyDescent="0.25">
      <c r="D542" s="198" t="s">
        <v>891</v>
      </c>
      <c r="E542" s="198"/>
      <c r="F542" s="198"/>
      <c r="G542" s="198"/>
      <c r="H542" s="198"/>
      <c r="J542" s="198" t="s">
        <v>353</v>
      </c>
      <c r="K542" s="198"/>
      <c r="L542" s="198"/>
      <c r="M542" s="198"/>
      <c r="N542" s="198"/>
      <c r="O542" s="198"/>
      <c r="P542" s="194">
        <v>0</v>
      </c>
      <c r="Q542" s="194"/>
      <c r="R542" s="194"/>
      <c r="S542" s="183">
        <v>0</v>
      </c>
      <c r="U542" s="194">
        <v>0</v>
      </c>
      <c r="V542" s="194"/>
      <c r="W542" s="194"/>
      <c r="X542" s="183">
        <v>0</v>
      </c>
    </row>
    <row r="543" spans="4:24" ht="0.75" customHeight="1" x14ac:dyDescent="0.25"/>
    <row r="544" spans="4:24" ht="12" customHeight="1" x14ac:dyDescent="0.25">
      <c r="D544" s="198" t="s">
        <v>892</v>
      </c>
      <c r="E544" s="198"/>
      <c r="F544" s="198"/>
      <c r="G544" s="198"/>
      <c r="H544" s="198"/>
      <c r="J544" s="198" t="s">
        <v>354</v>
      </c>
      <c r="K544" s="198"/>
      <c r="L544" s="198"/>
      <c r="M544" s="198"/>
      <c r="N544" s="198"/>
      <c r="O544" s="198"/>
      <c r="P544" s="194">
        <v>19437.97</v>
      </c>
      <c r="Q544" s="194"/>
      <c r="R544" s="194"/>
      <c r="S544" s="183">
        <v>1.6830000000000001</v>
      </c>
      <c r="U544" s="194">
        <v>122358.31</v>
      </c>
      <c r="V544" s="194"/>
      <c r="W544" s="194"/>
      <c r="X544" s="183">
        <v>1.698</v>
      </c>
    </row>
    <row r="545" spans="3:24" ht="0.75" customHeight="1" x14ac:dyDescent="0.25"/>
    <row r="546" spans="3:24" ht="12" customHeight="1" x14ac:dyDescent="0.25">
      <c r="D546" s="198" t="s">
        <v>893</v>
      </c>
      <c r="E546" s="198"/>
      <c r="F546" s="198"/>
      <c r="G546" s="198"/>
      <c r="H546" s="198"/>
      <c r="J546" s="198" t="s">
        <v>355</v>
      </c>
      <c r="K546" s="198"/>
      <c r="L546" s="198"/>
      <c r="M546" s="198"/>
      <c r="N546" s="198"/>
      <c r="O546" s="198"/>
      <c r="P546" s="194">
        <v>22075.11</v>
      </c>
      <c r="Q546" s="194"/>
      <c r="R546" s="194"/>
      <c r="S546" s="183">
        <v>1.9119999999999999</v>
      </c>
      <c r="U546" s="194">
        <v>118092.58</v>
      </c>
      <c r="V546" s="194"/>
      <c r="W546" s="194"/>
      <c r="X546" s="183">
        <v>1.639</v>
      </c>
    </row>
    <row r="547" spans="3:24" ht="0.75" customHeight="1" x14ac:dyDescent="0.25"/>
    <row r="548" spans="3:24" ht="12" customHeight="1" x14ac:dyDescent="0.25">
      <c r="D548" s="198" t="s">
        <v>894</v>
      </c>
      <c r="E548" s="198"/>
      <c r="F548" s="198"/>
      <c r="G548" s="198"/>
      <c r="H548" s="198"/>
      <c r="J548" s="198" t="s">
        <v>569</v>
      </c>
      <c r="K548" s="198"/>
      <c r="L548" s="198"/>
      <c r="M548" s="198"/>
      <c r="N548" s="198"/>
      <c r="O548" s="198"/>
      <c r="P548" s="194">
        <v>4508.04</v>
      </c>
      <c r="Q548" s="194"/>
      <c r="R548" s="194"/>
      <c r="S548" s="183">
        <v>0.39</v>
      </c>
      <c r="U548" s="194">
        <v>22094.09</v>
      </c>
      <c r="V548" s="194"/>
      <c r="W548" s="194"/>
      <c r="X548" s="183">
        <v>0.307</v>
      </c>
    </row>
    <row r="549" spans="3:24" ht="0.75" customHeight="1" x14ac:dyDescent="0.25"/>
    <row r="550" spans="3:24" ht="12" customHeight="1" x14ac:dyDescent="0.25">
      <c r="D550" s="198" t="s">
        <v>895</v>
      </c>
      <c r="E550" s="198"/>
      <c r="F550" s="198"/>
      <c r="G550" s="198"/>
      <c r="H550" s="198"/>
      <c r="J550" s="198" t="s">
        <v>357</v>
      </c>
      <c r="K550" s="198"/>
      <c r="L550" s="198"/>
      <c r="M550" s="198"/>
      <c r="N550" s="198"/>
      <c r="O550" s="198"/>
      <c r="P550" s="194">
        <v>178</v>
      </c>
      <c r="Q550" s="194"/>
      <c r="R550" s="194"/>
      <c r="S550" s="183">
        <v>1.4999999999999999E-2</v>
      </c>
      <c r="U550" s="194">
        <v>1074</v>
      </c>
      <c r="V550" s="194"/>
      <c r="W550" s="194"/>
      <c r="X550" s="183">
        <v>1.4999999999999999E-2</v>
      </c>
    </row>
    <row r="551" spans="3:24" ht="2.25" customHeight="1" x14ac:dyDescent="0.25"/>
    <row r="552" spans="3:24" ht="10.5" customHeight="1" x14ac:dyDescent="0.25">
      <c r="P552" s="197"/>
      <c r="Q552" s="197"/>
      <c r="R552" s="197"/>
      <c r="S552" s="184"/>
      <c r="U552" s="197"/>
      <c r="V552" s="197"/>
      <c r="W552" s="197"/>
      <c r="X552" s="184"/>
    </row>
    <row r="553" spans="3:24" ht="1.5" customHeight="1" x14ac:dyDescent="0.25"/>
    <row r="554" spans="3:24" ht="13.5" customHeight="1" x14ac:dyDescent="0.25">
      <c r="E554" s="199" t="s">
        <v>358</v>
      </c>
      <c r="F554" s="199"/>
      <c r="G554" s="199"/>
      <c r="H554" s="199"/>
      <c r="I554" s="199"/>
      <c r="J554" s="199"/>
      <c r="K554" s="199"/>
      <c r="L554" s="199"/>
      <c r="M554" s="199"/>
      <c r="N554" s="199"/>
      <c r="O554" s="199"/>
      <c r="P554" s="194">
        <v>56874.74</v>
      </c>
      <c r="Q554" s="194"/>
      <c r="R554" s="194"/>
      <c r="S554" s="183">
        <v>4.9249999999999998</v>
      </c>
      <c r="U554" s="194">
        <v>327475.34000000003</v>
      </c>
      <c r="V554" s="194"/>
      <c r="W554" s="194"/>
      <c r="X554" s="183">
        <v>4.5439999999999996</v>
      </c>
    </row>
    <row r="555" spans="3:24" ht="0.75" customHeight="1" x14ac:dyDescent="0.25">
      <c r="E555" s="199"/>
      <c r="F555" s="199"/>
      <c r="G555" s="199"/>
      <c r="H555" s="199"/>
      <c r="I555" s="199"/>
      <c r="J555" s="199"/>
      <c r="K555" s="199"/>
      <c r="L555" s="199"/>
      <c r="M555" s="199"/>
      <c r="N555" s="199"/>
      <c r="O555" s="199"/>
    </row>
    <row r="556" spans="3:24" ht="12" customHeight="1" x14ac:dyDescent="0.25">
      <c r="C556" s="195"/>
      <c r="D556" s="195"/>
      <c r="E556" s="195"/>
      <c r="F556" s="195"/>
      <c r="G556" s="195"/>
    </row>
    <row r="557" spans="3:24" ht="9.75" customHeight="1" x14ac:dyDescent="0.25"/>
    <row r="558" spans="3:24" ht="0.75" customHeight="1" x14ac:dyDescent="0.25"/>
    <row r="559" spans="3:24" ht="14.25" customHeight="1" x14ac:dyDescent="0.25">
      <c r="C559" s="199" t="s">
        <v>97</v>
      </c>
      <c r="D559" s="199"/>
      <c r="E559" s="199"/>
      <c r="F559" s="199"/>
      <c r="G559" s="199"/>
      <c r="H559" s="199"/>
      <c r="I559" s="199"/>
      <c r="J559" s="199"/>
      <c r="K559" s="199"/>
      <c r="L559" s="199"/>
      <c r="M559" s="199"/>
      <c r="N559" s="199"/>
    </row>
    <row r="560" spans="3:24" ht="12" customHeight="1" x14ac:dyDescent="0.25">
      <c r="C560" s="195"/>
      <c r="D560" s="195"/>
      <c r="E560" s="195"/>
      <c r="F560" s="195"/>
      <c r="G560" s="195"/>
    </row>
    <row r="561" spans="4:24" ht="0.75" customHeight="1" x14ac:dyDescent="0.25"/>
    <row r="562" spans="4:24" ht="12" customHeight="1" x14ac:dyDescent="0.25">
      <c r="D562" s="198" t="s">
        <v>896</v>
      </c>
      <c r="E562" s="198"/>
      <c r="F562" s="198"/>
      <c r="G562" s="198"/>
      <c r="H562" s="198"/>
      <c r="J562" s="198" t="s">
        <v>359</v>
      </c>
      <c r="K562" s="198"/>
      <c r="L562" s="198"/>
      <c r="M562" s="198"/>
      <c r="N562" s="198"/>
      <c r="O562" s="198"/>
      <c r="P562" s="194">
        <v>7046.52</v>
      </c>
      <c r="Q562" s="194"/>
      <c r="R562" s="194"/>
      <c r="S562" s="183">
        <v>0.61</v>
      </c>
      <c r="U562" s="194">
        <v>50333.760000000002</v>
      </c>
      <c r="V562" s="194"/>
      <c r="W562" s="194"/>
      <c r="X562" s="183">
        <v>0.69799999999999995</v>
      </c>
    </row>
    <row r="563" spans="4:24" ht="0.75" customHeight="1" x14ac:dyDescent="0.25"/>
    <row r="564" spans="4:24" ht="12" customHeight="1" x14ac:dyDescent="0.25">
      <c r="D564" s="198" t="s">
        <v>897</v>
      </c>
      <c r="E564" s="198"/>
      <c r="F564" s="198"/>
      <c r="G564" s="198"/>
      <c r="H564" s="198"/>
      <c r="J564" s="198" t="s">
        <v>360</v>
      </c>
      <c r="K564" s="198"/>
      <c r="L564" s="198"/>
      <c r="M564" s="198"/>
      <c r="N564" s="198"/>
      <c r="O564" s="198"/>
      <c r="P564" s="194">
        <v>0</v>
      </c>
      <c r="Q564" s="194"/>
      <c r="R564" s="194"/>
      <c r="S564" s="183">
        <v>0</v>
      </c>
      <c r="U564" s="194">
        <v>0</v>
      </c>
      <c r="V564" s="194"/>
      <c r="W564" s="194"/>
      <c r="X564" s="183">
        <v>0</v>
      </c>
    </row>
    <row r="565" spans="4:24" ht="0.75" customHeight="1" x14ac:dyDescent="0.25"/>
    <row r="566" spans="4:24" ht="12" customHeight="1" x14ac:dyDescent="0.25">
      <c r="D566" s="198" t="s">
        <v>898</v>
      </c>
      <c r="E566" s="198"/>
      <c r="F566" s="198"/>
      <c r="G566" s="198"/>
      <c r="H566" s="198"/>
      <c r="J566" s="198" t="s">
        <v>361</v>
      </c>
      <c r="K566" s="198"/>
      <c r="L566" s="198"/>
      <c r="M566" s="198"/>
      <c r="N566" s="198"/>
      <c r="O566" s="198"/>
      <c r="P566" s="194">
        <v>5448.37</v>
      </c>
      <c r="Q566" s="194"/>
      <c r="R566" s="194"/>
      <c r="S566" s="183">
        <v>0.47199999999999998</v>
      </c>
      <c r="U566" s="194">
        <v>33760.42</v>
      </c>
      <c r="V566" s="194"/>
      <c r="W566" s="194"/>
      <c r="X566" s="183">
        <v>0.46800000000000003</v>
      </c>
    </row>
    <row r="567" spans="4:24" ht="0.75" customHeight="1" x14ac:dyDescent="0.25"/>
    <row r="568" spans="4:24" ht="12" customHeight="1" x14ac:dyDescent="0.25">
      <c r="D568" s="198" t="s">
        <v>899</v>
      </c>
      <c r="E568" s="198"/>
      <c r="F568" s="198"/>
      <c r="G568" s="198"/>
      <c r="H568" s="198"/>
      <c r="J568" s="198" t="s">
        <v>362</v>
      </c>
      <c r="K568" s="198"/>
      <c r="L568" s="198"/>
      <c r="M568" s="198"/>
      <c r="N568" s="198"/>
      <c r="O568" s="198"/>
      <c r="P568" s="194">
        <v>0</v>
      </c>
      <c r="Q568" s="194"/>
      <c r="R568" s="194"/>
      <c r="S568" s="183">
        <v>0</v>
      </c>
      <c r="U568" s="194">
        <v>0</v>
      </c>
      <c r="V568" s="194"/>
      <c r="W568" s="194"/>
      <c r="X568" s="183">
        <v>0</v>
      </c>
    </row>
    <row r="569" spans="4:24" ht="0.75" customHeight="1" x14ac:dyDescent="0.25"/>
    <row r="570" spans="4:24" ht="12" customHeight="1" x14ac:dyDescent="0.25">
      <c r="D570" s="198" t="s">
        <v>900</v>
      </c>
      <c r="E570" s="198"/>
      <c r="F570" s="198"/>
      <c r="G570" s="198"/>
      <c r="H570" s="198"/>
      <c r="J570" s="198" t="s">
        <v>363</v>
      </c>
      <c r="K570" s="198"/>
      <c r="L570" s="198"/>
      <c r="M570" s="198"/>
      <c r="N570" s="198"/>
      <c r="O570" s="198"/>
      <c r="P570" s="194">
        <v>0</v>
      </c>
      <c r="Q570" s="194"/>
      <c r="R570" s="194"/>
      <c r="S570" s="183">
        <v>0</v>
      </c>
      <c r="U570" s="194">
        <v>1519.33</v>
      </c>
      <c r="V570" s="194"/>
      <c r="W570" s="194"/>
      <c r="X570" s="183">
        <v>2.1000000000000001E-2</v>
      </c>
    </row>
    <row r="571" spans="4:24" ht="0.75" customHeight="1" x14ac:dyDescent="0.25"/>
    <row r="572" spans="4:24" ht="12" customHeight="1" x14ac:dyDescent="0.25">
      <c r="D572" s="198" t="s">
        <v>901</v>
      </c>
      <c r="E572" s="198"/>
      <c r="F572" s="198"/>
      <c r="G572" s="198"/>
      <c r="H572" s="198"/>
      <c r="J572" s="198" t="s">
        <v>364</v>
      </c>
      <c r="K572" s="198"/>
      <c r="L572" s="198"/>
      <c r="M572" s="198"/>
      <c r="N572" s="198"/>
      <c r="O572" s="198"/>
      <c r="P572" s="194">
        <v>0</v>
      </c>
      <c r="Q572" s="194"/>
      <c r="R572" s="194"/>
      <c r="S572" s="183">
        <v>0</v>
      </c>
      <c r="U572" s="194">
        <v>0</v>
      </c>
      <c r="V572" s="194"/>
      <c r="W572" s="194"/>
      <c r="X572" s="183">
        <v>0</v>
      </c>
    </row>
    <row r="573" spans="4:24" ht="0.75" customHeight="1" x14ac:dyDescent="0.25"/>
    <row r="574" spans="4:24" ht="12" customHeight="1" x14ac:dyDescent="0.25">
      <c r="D574" s="198" t="s">
        <v>902</v>
      </c>
      <c r="E574" s="198"/>
      <c r="F574" s="198"/>
      <c r="G574" s="198"/>
      <c r="H574" s="198"/>
      <c r="J574" s="198" t="s">
        <v>570</v>
      </c>
      <c r="K574" s="198"/>
      <c r="L574" s="198"/>
      <c r="M574" s="198"/>
      <c r="N574" s="198"/>
      <c r="O574" s="198"/>
      <c r="P574" s="194">
        <v>0</v>
      </c>
      <c r="Q574" s="194"/>
      <c r="R574" s="194"/>
      <c r="S574" s="183">
        <v>0</v>
      </c>
      <c r="U574" s="194">
        <v>0</v>
      </c>
      <c r="V574" s="194"/>
      <c r="W574" s="194"/>
      <c r="X574" s="183">
        <v>0</v>
      </c>
    </row>
    <row r="575" spans="4:24" ht="0.75" customHeight="1" x14ac:dyDescent="0.25"/>
    <row r="576" spans="4:24" ht="12" customHeight="1" x14ac:dyDescent="0.25">
      <c r="D576" s="198" t="s">
        <v>903</v>
      </c>
      <c r="E576" s="198"/>
      <c r="F576" s="198"/>
      <c r="G576" s="198"/>
      <c r="H576" s="198"/>
      <c r="J576" s="198" t="s">
        <v>366</v>
      </c>
      <c r="K576" s="198"/>
      <c r="L576" s="198"/>
      <c r="M576" s="198"/>
      <c r="N576" s="198"/>
      <c r="O576" s="198"/>
      <c r="P576" s="194">
        <v>0</v>
      </c>
      <c r="Q576" s="194"/>
      <c r="R576" s="194"/>
      <c r="S576" s="183">
        <v>0</v>
      </c>
      <c r="U576" s="194">
        <v>0</v>
      </c>
      <c r="V576" s="194"/>
      <c r="W576" s="194"/>
      <c r="X576" s="183">
        <v>0</v>
      </c>
    </row>
    <row r="577" spans="4:24" ht="0.75" customHeight="1" x14ac:dyDescent="0.25"/>
    <row r="578" spans="4:24" ht="12" customHeight="1" x14ac:dyDescent="0.25">
      <c r="D578" s="198" t="s">
        <v>904</v>
      </c>
      <c r="E578" s="198"/>
      <c r="F578" s="198"/>
      <c r="G578" s="198"/>
      <c r="H578" s="198"/>
      <c r="J578" s="198" t="s">
        <v>367</v>
      </c>
      <c r="K578" s="198"/>
      <c r="L578" s="198"/>
      <c r="M578" s="198"/>
      <c r="N578" s="198"/>
      <c r="O578" s="198"/>
      <c r="P578" s="194">
        <v>0</v>
      </c>
      <c r="Q578" s="194"/>
      <c r="R578" s="194"/>
      <c r="S578" s="183">
        <v>0</v>
      </c>
      <c r="U578" s="194">
        <v>531.95000000000005</v>
      </c>
      <c r="V578" s="194"/>
      <c r="W578" s="194"/>
      <c r="X578" s="183">
        <v>7.000000000000001E-3</v>
      </c>
    </row>
    <row r="579" spans="4:24" ht="0.75" customHeight="1" x14ac:dyDescent="0.25"/>
    <row r="580" spans="4:24" ht="12" customHeight="1" x14ac:dyDescent="0.25">
      <c r="D580" s="198" t="s">
        <v>905</v>
      </c>
      <c r="E580" s="198"/>
      <c r="F580" s="198"/>
      <c r="G580" s="198"/>
      <c r="H580" s="198"/>
      <c r="J580" s="198" t="s">
        <v>368</v>
      </c>
      <c r="K580" s="198"/>
      <c r="L580" s="198"/>
      <c r="M580" s="198"/>
      <c r="N580" s="198"/>
      <c r="O580" s="198"/>
      <c r="P580" s="194">
        <v>0</v>
      </c>
      <c r="Q580" s="194"/>
      <c r="R580" s="194"/>
      <c r="S580" s="183">
        <v>0</v>
      </c>
      <c r="U580" s="194">
        <v>491.84000000000003</v>
      </c>
      <c r="V580" s="194"/>
      <c r="W580" s="194"/>
      <c r="X580" s="183">
        <v>7.000000000000001E-3</v>
      </c>
    </row>
    <row r="581" spans="4:24" ht="0.75" customHeight="1" x14ac:dyDescent="0.25"/>
    <row r="582" spans="4:24" ht="12" customHeight="1" x14ac:dyDescent="0.25">
      <c r="D582" s="198" t="s">
        <v>906</v>
      </c>
      <c r="E582" s="198"/>
      <c r="F582" s="198"/>
      <c r="G582" s="198"/>
      <c r="H582" s="198"/>
      <c r="J582" s="198" t="s">
        <v>369</v>
      </c>
      <c r="K582" s="198"/>
      <c r="L582" s="198"/>
      <c r="M582" s="198"/>
      <c r="N582" s="198"/>
      <c r="O582" s="198"/>
      <c r="P582" s="194">
        <v>0</v>
      </c>
      <c r="Q582" s="194"/>
      <c r="R582" s="194"/>
      <c r="S582" s="183">
        <v>0</v>
      </c>
      <c r="U582" s="194">
        <v>0</v>
      </c>
      <c r="V582" s="194"/>
      <c r="W582" s="194"/>
      <c r="X582" s="183">
        <v>0</v>
      </c>
    </row>
    <row r="583" spans="4:24" ht="0.75" customHeight="1" x14ac:dyDescent="0.25"/>
    <row r="584" spans="4:24" ht="12" customHeight="1" x14ac:dyDescent="0.25">
      <c r="D584" s="198" t="s">
        <v>907</v>
      </c>
      <c r="E584" s="198"/>
      <c r="F584" s="198"/>
      <c r="G584" s="198"/>
      <c r="H584" s="198"/>
      <c r="J584" s="198" t="s">
        <v>370</v>
      </c>
      <c r="K584" s="198"/>
      <c r="L584" s="198"/>
      <c r="M584" s="198"/>
      <c r="N584" s="198"/>
      <c r="O584" s="198"/>
      <c r="P584" s="194">
        <v>0</v>
      </c>
      <c r="Q584" s="194"/>
      <c r="R584" s="194"/>
      <c r="S584" s="183">
        <v>0</v>
      </c>
      <c r="U584" s="194">
        <v>0</v>
      </c>
      <c r="V584" s="194"/>
      <c r="W584" s="194"/>
      <c r="X584" s="183">
        <v>0</v>
      </c>
    </row>
    <row r="585" spans="4:24" ht="0.75" customHeight="1" x14ac:dyDescent="0.25"/>
    <row r="586" spans="4:24" ht="12" customHeight="1" x14ac:dyDescent="0.25">
      <c r="D586" s="198" t="s">
        <v>908</v>
      </c>
      <c r="E586" s="198"/>
      <c r="F586" s="198"/>
      <c r="G586" s="198"/>
      <c r="H586" s="198"/>
      <c r="J586" s="198" t="s">
        <v>371</v>
      </c>
      <c r="K586" s="198"/>
      <c r="L586" s="198"/>
      <c r="M586" s="198"/>
      <c r="N586" s="198"/>
      <c r="O586" s="198"/>
      <c r="P586" s="194">
        <v>1381.1000000000001</v>
      </c>
      <c r="Q586" s="194"/>
      <c r="R586" s="194"/>
      <c r="S586" s="183">
        <v>0.12</v>
      </c>
      <c r="U586" s="194">
        <v>8286.6</v>
      </c>
      <c r="V586" s="194"/>
      <c r="W586" s="194"/>
      <c r="X586" s="183">
        <v>0.115</v>
      </c>
    </row>
    <row r="587" spans="4:24" ht="0.75" customHeight="1" x14ac:dyDescent="0.25"/>
    <row r="588" spans="4:24" ht="12" customHeight="1" x14ac:dyDescent="0.25">
      <c r="D588" s="198" t="s">
        <v>909</v>
      </c>
      <c r="E588" s="198"/>
      <c r="F588" s="198"/>
      <c r="G588" s="198"/>
      <c r="H588" s="198"/>
      <c r="J588" s="198" t="s">
        <v>372</v>
      </c>
      <c r="K588" s="198"/>
      <c r="L588" s="198"/>
      <c r="M588" s="198"/>
      <c r="N588" s="198"/>
      <c r="O588" s="198"/>
      <c r="P588" s="194">
        <v>781</v>
      </c>
      <c r="Q588" s="194"/>
      <c r="R588" s="194"/>
      <c r="S588" s="183">
        <v>6.8000000000000005E-2</v>
      </c>
      <c r="U588" s="194">
        <v>5051</v>
      </c>
      <c r="V588" s="194"/>
      <c r="W588" s="194"/>
      <c r="X588" s="183">
        <v>7.0000000000000007E-2</v>
      </c>
    </row>
    <row r="589" spans="4:24" ht="0.75" customHeight="1" x14ac:dyDescent="0.25"/>
    <row r="590" spans="4:24" ht="12" customHeight="1" x14ac:dyDescent="0.25">
      <c r="D590" s="198" t="s">
        <v>910</v>
      </c>
      <c r="E590" s="198"/>
      <c r="F590" s="198"/>
      <c r="G590" s="198"/>
      <c r="H590" s="198"/>
      <c r="J590" s="198" t="s">
        <v>373</v>
      </c>
      <c r="K590" s="198"/>
      <c r="L590" s="198"/>
      <c r="M590" s="198"/>
      <c r="N590" s="198"/>
      <c r="O590" s="198"/>
      <c r="P590" s="194">
        <v>0</v>
      </c>
      <c r="Q590" s="194"/>
      <c r="R590" s="194"/>
      <c r="S590" s="183">
        <v>0</v>
      </c>
      <c r="U590" s="194">
        <v>0</v>
      </c>
      <c r="V590" s="194"/>
      <c r="W590" s="194"/>
      <c r="X590" s="183">
        <v>0</v>
      </c>
    </row>
    <row r="591" spans="4:24" ht="0.75" customHeight="1" x14ac:dyDescent="0.25"/>
    <row r="592" spans="4:24" ht="12" customHeight="1" x14ac:dyDescent="0.25">
      <c r="D592" s="198" t="s">
        <v>911</v>
      </c>
      <c r="E592" s="198"/>
      <c r="F592" s="198"/>
      <c r="G592" s="198"/>
      <c r="H592" s="198"/>
      <c r="J592" s="198" t="s">
        <v>546</v>
      </c>
      <c r="K592" s="198"/>
      <c r="L592" s="198"/>
      <c r="M592" s="198"/>
      <c r="N592" s="198"/>
      <c r="O592" s="198"/>
      <c r="P592" s="194">
        <v>0</v>
      </c>
      <c r="Q592" s="194"/>
      <c r="R592" s="194"/>
      <c r="S592" s="183">
        <v>0</v>
      </c>
      <c r="U592" s="194">
        <v>0</v>
      </c>
      <c r="V592" s="194"/>
      <c r="W592" s="194"/>
      <c r="X592" s="183">
        <v>0</v>
      </c>
    </row>
    <row r="593" spans="3:24" ht="2.25" customHeight="1" x14ac:dyDescent="0.25"/>
    <row r="594" spans="3:24" ht="10.5" customHeight="1" x14ac:dyDescent="0.25">
      <c r="P594" s="197"/>
      <c r="Q594" s="197"/>
      <c r="R594" s="197"/>
      <c r="S594" s="184"/>
      <c r="U594" s="197"/>
      <c r="V594" s="197"/>
      <c r="W594" s="197"/>
      <c r="X594" s="184"/>
    </row>
    <row r="595" spans="3:24" ht="1.5" customHeight="1" x14ac:dyDescent="0.25"/>
    <row r="596" spans="3:24" ht="13.5" customHeight="1" x14ac:dyDescent="0.25">
      <c r="E596" s="199" t="s">
        <v>375</v>
      </c>
      <c r="F596" s="199"/>
      <c r="G596" s="199"/>
      <c r="H596" s="199"/>
      <c r="I596" s="199"/>
      <c r="J596" s="199"/>
      <c r="K596" s="199"/>
      <c r="L596" s="199"/>
      <c r="M596" s="199"/>
      <c r="N596" s="199"/>
      <c r="O596" s="199"/>
      <c r="P596" s="194">
        <v>14656.99</v>
      </c>
      <c r="Q596" s="194"/>
      <c r="R596" s="194"/>
      <c r="S596" s="183">
        <v>1.2689999999999999</v>
      </c>
      <c r="U596" s="194">
        <v>99974.900000000009</v>
      </c>
      <c r="V596" s="194"/>
      <c r="W596" s="194"/>
      <c r="X596" s="183">
        <v>1.387</v>
      </c>
    </row>
    <row r="597" spans="3:24" ht="0.75" customHeight="1" x14ac:dyDescent="0.25">
      <c r="E597" s="199"/>
      <c r="F597" s="199"/>
      <c r="G597" s="199"/>
      <c r="H597" s="199"/>
      <c r="I597" s="199"/>
      <c r="J597" s="199"/>
      <c r="K597" s="199"/>
      <c r="L597" s="199"/>
      <c r="M597" s="199"/>
      <c r="N597" s="199"/>
      <c r="O597" s="199"/>
    </row>
    <row r="598" spans="3:24" ht="12" customHeight="1" x14ac:dyDescent="0.25">
      <c r="C598" s="195"/>
      <c r="D598" s="195"/>
      <c r="E598" s="195"/>
      <c r="F598" s="195"/>
      <c r="G598" s="195"/>
    </row>
    <row r="599" spans="3:24" ht="9.75" customHeight="1" x14ac:dyDescent="0.25"/>
    <row r="600" spans="3:24" ht="0.75" customHeight="1" x14ac:dyDescent="0.25"/>
    <row r="601" spans="3:24" ht="14.25" customHeight="1" x14ac:dyDescent="0.25">
      <c r="C601" s="199" t="s">
        <v>138</v>
      </c>
      <c r="D601" s="199"/>
      <c r="E601" s="199"/>
      <c r="F601" s="199"/>
      <c r="G601" s="199"/>
      <c r="H601" s="199"/>
      <c r="I601" s="199"/>
      <c r="J601" s="199"/>
      <c r="K601" s="199"/>
      <c r="L601" s="199"/>
      <c r="M601" s="199"/>
      <c r="N601" s="199"/>
    </row>
    <row r="602" spans="3:24" ht="12" customHeight="1" x14ac:dyDescent="0.25">
      <c r="C602" s="195"/>
      <c r="D602" s="195"/>
      <c r="E602" s="195"/>
      <c r="F602" s="195"/>
      <c r="G602" s="195"/>
    </row>
    <row r="603" spans="3:24" ht="0.75" customHeight="1" x14ac:dyDescent="0.25"/>
    <row r="604" spans="3:24" ht="12" customHeight="1" x14ac:dyDescent="0.25">
      <c r="D604" s="198" t="s">
        <v>912</v>
      </c>
      <c r="E604" s="198"/>
      <c r="F604" s="198"/>
      <c r="G604" s="198"/>
      <c r="H604" s="198"/>
      <c r="J604" s="198" t="s">
        <v>98</v>
      </c>
      <c r="K604" s="198"/>
      <c r="L604" s="198"/>
      <c r="M604" s="198"/>
      <c r="N604" s="198"/>
      <c r="O604" s="198"/>
      <c r="P604" s="194">
        <v>18432.150000000001</v>
      </c>
      <c r="Q604" s="194"/>
      <c r="R604" s="194"/>
      <c r="S604" s="183">
        <v>1.5960000000000003</v>
      </c>
      <c r="U604" s="194">
        <v>143807.82999999999</v>
      </c>
      <c r="V604" s="194"/>
      <c r="W604" s="194"/>
      <c r="X604" s="183">
        <v>1.9950000000000001</v>
      </c>
    </row>
    <row r="605" spans="3:24" ht="0.75" customHeight="1" x14ac:dyDescent="0.25"/>
    <row r="606" spans="3:24" ht="12" customHeight="1" x14ac:dyDescent="0.25">
      <c r="D606" s="198" t="s">
        <v>913</v>
      </c>
      <c r="E606" s="198"/>
      <c r="F606" s="198"/>
      <c r="G606" s="198"/>
      <c r="H606" s="198"/>
      <c r="J606" s="198" t="s">
        <v>376</v>
      </c>
      <c r="K606" s="198"/>
      <c r="L606" s="198"/>
      <c r="M606" s="198"/>
      <c r="N606" s="198"/>
      <c r="O606" s="198"/>
      <c r="P606" s="194">
        <v>0</v>
      </c>
      <c r="Q606" s="194"/>
      <c r="R606" s="194"/>
      <c r="S606" s="183">
        <v>0</v>
      </c>
      <c r="U606" s="194">
        <v>3400</v>
      </c>
      <c r="V606" s="194"/>
      <c r="W606" s="194"/>
      <c r="X606" s="183">
        <v>4.7E-2</v>
      </c>
    </row>
    <row r="607" spans="3:24" ht="0.75" customHeight="1" x14ac:dyDescent="0.25"/>
    <row r="608" spans="3:24" ht="12" customHeight="1" x14ac:dyDescent="0.25">
      <c r="D608" s="198" t="s">
        <v>914</v>
      </c>
      <c r="E608" s="198"/>
      <c r="F608" s="198"/>
      <c r="G608" s="198"/>
      <c r="H608" s="198"/>
      <c r="J608" s="198" t="s">
        <v>377</v>
      </c>
      <c r="K608" s="198"/>
      <c r="L608" s="198"/>
      <c r="M608" s="198"/>
      <c r="N608" s="198"/>
      <c r="O608" s="198"/>
      <c r="P608" s="194">
        <v>3852.91</v>
      </c>
      <c r="Q608" s="194"/>
      <c r="R608" s="194"/>
      <c r="S608" s="183">
        <v>0.33400000000000002</v>
      </c>
      <c r="U608" s="194">
        <v>27076.799999999999</v>
      </c>
      <c r="V608" s="194"/>
      <c r="W608" s="194"/>
      <c r="X608" s="183">
        <v>0.376</v>
      </c>
    </row>
    <row r="609" spans="4:24" ht="0.75" customHeight="1" x14ac:dyDescent="0.25"/>
    <row r="610" spans="4:24" ht="12" customHeight="1" x14ac:dyDescent="0.25">
      <c r="D610" s="198" t="s">
        <v>915</v>
      </c>
      <c r="E610" s="198"/>
      <c r="F610" s="198"/>
      <c r="G610" s="198"/>
      <c r="H610" s="198"/>
      <c r="J610" s="198" t="s">
        <v>614</v>
      </c>
      <c r="K610" s="198"/>
      <c r="L610" s="198"/>
      <c r="M610" s="198"/>
      <c r="N610" s="198"/>
      <c r="O610" s="198"/>
      <c r="P610" s="194">
        <v>0</v>
      </c>
      <c r="Q610" s="194"/>
      <c r="R610" s="194"/>
      <c r="S610" s="183">
        <v>0</v>
      </c>
      <c r="U610" s="194">
        <v>106.23</v>
      </c>
      <c r="V610" s="194"/>
      <c r="W610" s="194"/>
      <c r="X610" s="183">
        <v>1E-3</v>
      </c>
    </row>
    <row r="611" spans="4:24" ht="0.75" customHeight="1" x14ac:dyDescent="0.25"/>
    <row r="612" spans="4:24" ht="12" customHeight="1" x14ac:dyDescent="0.25">
      <c r="D612" s="198" t="s">
        <v>916</v>
      </c>
      <c r="E612" s="198"/>
      <c r="F612" s="198"/>
      <c r="G612" s="198"/>
      <c r="H612" s="198"/>
      <c r="J612" s="198" t="s">
        <v>379</v>
      </c>
      <c r="K612" s="198"/>
      <c r="L612" s="198"/>
      <c r="M612" s="198"/>
      <c r="N612" s="198"/>
      <c r="O612" s="198"/>
      <c r="P612" s="194">
        <v>0</v>
      </c>
      <c r="Q612" s="194"/>
      <c r="R612" s="194"/>
      <c r="S612" s="183">
        <v>0</v>
      </c>
      <c r="U612" s="194">
        <v>-21877</v>
      </c>
      <c r="V612" s="194"/>
      <c r="W612" s="194"/>
      <c r="X612" s="183">
        <v>-0.30399999999999999</v>
      </c>
    </row>
    <row r="613" spans="4:24" ht="0.75" customHeight="1" x14ac:dyDescent="0.25"/>
    <row r="614" spans="4:24" ht="12" customHeight="1" x14ac:dyDescent="0.25">
      <c r="D614" s="198" t="s">
        <v>917</v>
      </c>
      <c r="E614" s="198"/>
      <c r="F614" s="198"/>
      <c r="G614" s="198"/>
      <c r="H614" s="198"/>
      <c r="J614" s="198" t="s">
        <v>380</v>
      </c>
      <c r="K614" s="198"/>
      <c r="L614" s="198"/>
      <c r="M614" s="198"/>
      <c r="N614" s="198"/>
      <c r="O614" s="198"/>
      <c r="P614" s="194">
        <v>0</v>
      </c>
      <c r="Q614" s="194"/>
      <c r="R614" s="194"/>
      <c r="S614" s="183">
        <v>0</v>
      </c>
      <c r="U614" s="194">
        <v>0</v>
      </c>
      <c r="V614" s="194"/>
      <c r="W614" s="194"/>
      <c r="X614" s="183">
        <v>0</v>
      </c>
    </row>
    <row r="615" spans="4:24" ht="0.75" customHeight="1" x14ac:dyDescent="0.25"/>
    <row r="616" spans="4:24" ht="12" customHeight="1" x14ac:dyDescent="0.25">
      <c r="D616" s="198" t="s">
        <v>918</v>
      </c>
      <c r="E616" s="198"/>
      <c r="F616" s="198"/>
      <c r="G616" s="198"/>
      <c r="H616" s="198"/>
      <c r="J616" s="198" t="s">
        <v>381</v>
      </c>
      <c r="K616" s="198"/>
      <c r="L616" s="198"/>
      <c r="M616" s="198"/>
      <c r="N616" s="198"/>
      <c r="O616" s="198"/>
      <c r="P616" s="194">
        <v>0</v>
      </c>
      <c r="Q616" s="194"/>
      <c r="R616" s="194"/>
      <c r="S616" s="183">
        <v>0</v>
      </c>
      <c r="U616" s="194">
        <v>0</v>
      </c>
      <c r="V616" s="194"/>
      <c r="W616" s="194"/>
      <c r="X616" s="183">
        <v>0</v>
      </c>
    </row>
    <row r="617" spans="4:24" ht="0.75" customHeight="1" x14ac:dyDescent="0.25"/>
    <row r="618" spans="4:24" ht="12" customHeight="1" x14ac:dyDescent="0.25">
      <c r="D618" s="198" t="s">
        <v>919</v>
      </c>
      <c r="E618" s="198"/>
      <c r="F618" s="198"/>
      <c r="G618" s="198"/>
      <c r="H618" s="198"/>
      <c r="J618" s="198" t="s">
        <v>382</v>
      </c>
      <c r="K618" s="198"/>
      <c r="L618" s="198"/>
      <c r="M618" s="198"/>
      <c r="N618" s="198"/>
      <c r="O618" s="198"/>
      <c r="P618" s="194">
        <v>0</v>
      </c>
      <c r="Q618" s="194"/>
      <c r="R618" s="194"/>
      <c r="S618" s="183">
        <v>0</v>
      </c>
      <c r="U618" s="194">
        <v>0</v>
      </c>
      <c r="V618" s="194"/>
      <c r="W618" s="194"/>
      <c r="X618" s="183">
        <v>0</v>
      </c>
    </row>
    <row r="619" spans="4:24" ht="0.75" customHeight="1" x14ac:dyDescent="0.25"/>
    <row r="620" spans="4:24" ht="12" customHeight="1" x14ac:dyDescent="0.25">
      <c r="D620" s="198" t="s">
        <v>920</v>
      </c>
      <c r="E620" s="198"/>
      <c r="F620" s="198"/>
      <c r="G620" s="198"/>
      <c r="H620" s="198"/>
      <c r="J620" s="198" t="s">
        <v>383</v>
      </c>
      <c r="K620" s="198"/>
      <c r="L620" s="198"/>
      <c r="M620" s="198"/>
      <c r="N620" s="198"/>
      <c r="O620" s="198"/>
      <c r="P620" s="194">
        <v>0</v>
      </c>
      <c r="Q620" s="194"/>
      <c r="R620" s="194"/>
      <c r="S620" s="183">
        <v>0</v>
      </c>
      <c r="U620" s="194">
        <v>0</v>
      </c>
      <c r="V620" s="194"/>
      <c r="W620" s="194"/>
      <c r="X620" s="183">
        <v>0</v>
      </c>
    </row>
    <row r="621" spans="4:24" ht="0.75" customHeight="1" x14ac:dyDescent="0.25"/>
    <row r="622" spans="4:24" ht="12" customHeight="1" x14ac:dyDescent="0.25">
      <c r="D622" s="198" t="s">
        <v>921</v>
      </c>
      <c r="E622" s="198"/>
      <c r="F622" s="198"/>
      <c r="G622" s="198"/>
      <c r="H622" s="198"/>
      <c r="J622" s="198" t="s">
        <v>384</v>
      </c>
      <c r="K622" s="198"/>
      <c r="L622" s="198"/>
      <c r="M622" s="198"/>
      <c r="N622" s="198"/>
      <c r="O622" s="198"/>
      <c r="P622" s="194">
        <v>1604.05</v>
      </c>
      <c r="Q622" s="194"/>
      <c r="R622" s="194"/>
      <c r="S622" s="183">
        <v>0.13900000000000001</v>
      </c>
      <c r="U622" s="194">
        <v>10187.1</v>
      </c>
      <c r="V622" s="194"/>
      <c r="W622" s="194"/>
      <c r="X622" s="183">
        <v>0.14099999999999999</v>
      </c>
    </row>
    <row r="623" spans="4:24" ht="0.75" customHeight="1" x14ac:dyDescent="0.25"/>
    <row r="624" spans="4:24" ht="12" customHeight="1" x14ac:dyDescent="0.25">
      <c r="D624" s="198" t="s">
        <v>922</v>
      </c>
      <c r="E624" s="198"/>
      <c r="F624" s="198"/>
      <c r="G624" s="198"/>
      <c r="H624" s="198"/>
      <c r="J624" s="198" t="s">
        <v>385</v>
      </c>
      <c r="K624" s="198"/>
      <c r="L624" s="198"/>
      <c r="M624" s="198"/>
      <c r="N624" s="198"/>
      <c r="O624" s="198"/>
      <c r="P624" s="194">
        <v>0</v>
      </c>
      <c r="Q624" s="194"/>
      <c r="R624" s="194"/>
      <c r="S624" s="183">
        <v>0</v>
      </c>
      <c r="U624" s="194">
        <v>0</v>
      </c>
      <c r="V624" s="194"/>
      <c r="W624" s="194"/>
      <c r="X624" s="183">
        <v>0</v>
      </c>
    </row>
    <row r="625" spans="3:24" ht="0.75" customHeight="1" x14ac:dyDescent="0.25"/>
    <row r="626" spans="3:24" ht="12" customHeight="1" x14ac:dyDescent="0.25">
      <c r="D626" s="198" t="s">
        <v>923</v>
      </c>
      <c r="E626" s="198"/>
      <c r="F626" s="198"/>
      <c r="G626" s="198"/>
      <c r="H626" s="198"/>
      <c r="J626" s="198" t="s">
        <v>615</v>
      </c>
      <c r="K626" s="198"/>
      <c r="L626" s="198"/>
      <c r="M626" s="198"/>
      <c r="N626" s="198"/>
      <c r="O626" s="198"/>
      <c r="P626" s="194">
        <v>0</v>
      </c>
      <c r="Q626" s="194"/>
      <c r="R626" s="194"/>
      <c r="S626" s="183">
        <v>0</v>
      </c>
      <c r="U626" s="194">
        <v>0</v>
      </c>
      <c r="V626" s="194"/>
      <c r="W626" s="194"/>
      <c r="X626" s="183">
        <v>0</v>
      </c>
    </row>
    <row r="627" spans="3:24" ht="0.75" customHeight="1" x14ac:dyDescent="0.25"/>
    <row r="628" spans="3:24" ht="12" customHeight="1" x14ac:dyDescent="0.25">
      <c r="D628" s="198" t="s">
        <v>924</v>
      </c>
      <c r="E628" s="198"/>
      <c r="F628" s="198"/>
      <c r="G628" s="198"/>
      <c r="H628" s="198"/>
      <c r="J628" s="198" t="s">
        <v>387</v>
      </c>
      <c r="K628" s="198"/>
      <c r="L628" s="198"/>
      <c r="M628" s="198"/>
      <c r="N628" s="198"/>
      <c r="O628" s="198"/>
      <c r="P628" s="194">
        <v>0</v>
      </c>
      <c r="Q628" s="194"/>
      <c r="R628" s="194"/>
      <c r="S628" s="183">
        <v>0</v>
      </c>
      <c r="U628" s="194">
        <v>0</v>
      </c>
      <c r="V628" s="194"/>
      <c r="W628" s="194"/>
      <c r="X628" s="183">
        <v>0</v>
      </c>
    </row>
    <row r="629" spans="3:24" ht="0.75" customHeight="1" x14ac:dyDescent="0.25"/>
    <row r="630" spans="3:24" ht="12" customHeight="1" x14ac:dyDescent="0.25">
      <c r="D630" s="198" t="s">
        <v>925</v>
      </c>
      <c r="E630" s="198"/>
      <c r="F630" s="198"/>
      <c r="G630" s="198"/>
      <c r="H630" s="198"/>
      <c r="J630" s="198" t="s">
        <v>388</v>
      </c>
      <c r="K630" s="198"/>
      <c r="L630" s="198"/>
      <c r="M630" s="198"/>
      <c r="N630" s="198"/>
      <c r="O630" s="198"/>
      <c r="P630" s="194">
        <v>0</v>
      </c>
      <c r="Q630" s="194"/>
      <c r="R630" s="194"/>
      <c r="S630" s="183">
        <v>0</v>
      </c>
      <c r="U630" s="194">
        <v>0</v>
      </c>
      <c r="V630" s="194"/>
      <c r="W630" s="194"/>
      <c r="X630" s="183">
        <v>0</v>
      </c>
    </row>
    <row r="631" spans="3:24" ht="2.25" customHeight="1" x14ac:dyDescent="0.25"/>
    <row r="632" spans="3:24" ht="10.5" customHeight="1" x14ac:dyDescent="0.25">
      <c r="P632" s="197"/>
      <c r="Q632" s="197"/>
      <c r="R632" s="197"/>
      <c r="S632" s="184"/>
      <c r="U632" s="197"/>
      <c r="V632" s="197"/>
      <c r="W632" s="197"/>
      <c r="X632" s="184"/>
    </row>
    <row r="633" spans="3:24" ht="13.5" customHeight="1" x14ac:dyDescent="0.25">
      <c r="E633" s="199" t="s">
        <v>278</v>
      </c>
      <c r="F633" s="199"/>
      <c r="G633" s="199"/>
      <c r="H633" s="199"/>
      <c r="I633" s="199"/>
      <c r="J633" s="199"/>
      <c r="K633" s="199"/>
      <c r="L633" s="199"/>
      <c r="M633" s="199"/>
      <c r="N633" s="199"/>
      <c r="O633" s="199"/>
      <c r="P633" s="194">
        <v>23889.11</v>
      </c>
      <c r="Q633" s="194"/>
      <c r="R633" s="194"/>
      <c r="S633" s="183">
        <v>2.069</v>
      </c>
      <c r="U633" s="194">
        <v>162700.96</v>
      </c>
      <c r="V633" s="194"/>
      <c r="W633" s="194"/>
      <c r="X633" s="183">
        <v>2.258</v>
      </c>
    </row>
    <row r="634" spans="3:24" ht="0.75" customHeight="1" x14ac:dyDescent="0.25">
      <c r="E634" s="199"/>
      <c r="F634" s="199"/>
      <c r="G634" s="199"/>
      <c r="H634" s="199"/>
      <c r="I634" s="199"/>
      <c r="J634" s="199"/>
      <c r="K634" s="199"/>
      <c r="L634" s="199"/>
      <c r="M634" s="199"/>
      <c r="N634" s="199"/>
      <c r="O634" s="199"/>
    </row>
    <row r="635" spans="3:24" ht="12" customHeight="1" x14ac:dyDescent="0.25">
      <c r="C635" s="195"/>
      <c r="D635" s="195"/>
      <c r="E635" s="195"/>
      <c r="F635" s="195"/>
      <c r="G635" s="195"/>
    </row>
    <row r="636" spans="3:24" ht="9.75" customHeight="1" x14ac:dyDescent="0.25"/>
    <row r="637" spans="3:24" ht="0.75" customHeight="1" x14ac:dyDescent="0.25"/>
    <row r="638" spans="3:24" ht="14.25" customHeight="1" x14ac:dyDescent="0.25">
      <c r="C638" s="199" t="s">
        <v>100</v>
      </c>
      <c r="D638" s="199"/>
      <c r="E638" s="199"/>
      <c r="F638" s="199"/>
      <c r="G638" s="199"/>
      <c r="H638" s="199"/>
      <c r="I638" s="199"/>
      <c r="J638" s="199"/>
      <c r="K638" s="199"/>
      <c r="L638" s="199"/>
      <c r="M638" s="199"/>
      <c r="N638" s="199"/>
    </row>
    <row r="639" spans="3:24" ht="12" customHeight="1" x14ac:dyDescent="0.25">
      <c r="C639" s="195"/>
      <c r="D639" s="195"/>
      <c r="E639" s="195"/>
      <c r="F639" s="195"/>
      <c r="G639" s="195"/>
    </row>
    <row r="640" spans="3:24" ht="0.75" customHeight="1" x14ac:dyDescent="0.25"/>
    <row r="641" spans="4:24" ht="12" customHeight="1" x14ac:dyDescent="0.25">
      <c r="D641" s="198" t="s">
        <v>926</v>
      </c>
      <c r="E641" s="198"/>
      <c r="F641" s="198"/>
      <c r="G641" s="198"/>
      <c r="H641" s="198"/>
      <c r="J641" s="198" t="s">
        <v>389</v>
      </c>
      <c r="K641" s="198"/>
      <c r="L641" s="198"/>
      <c r="M641" s="198"/>
      <c r="N641" s="198"/>
      <c r="O641" s="198"/>
      <c r="P641" s="194">
        <v>5480.77</v>
      </c>
      <c r="Q641" s="194"/>
      <c r="R641" s="194"/>
      <c r="S641" s="183">
        <v>0.47500000000000003</v>
      </c>
      <c r="U641" s="194">
        <v>33776.26</v>
      </c>
      <c r="V641" s="194"/>
      <c r="W641" s="194"/>
      <c r="X641" s="183">
        <v>0.46899999999999997</v>
      </c>
    </row>
    <row r="642" spans="4:24" ht="0.75" customHeight="1" x14ac:dyDescent="0.25"/>
    <row r="643" spans="4:24" ht="12" customHeight="1" x14ac:dyDescent="0.25">
      <c r="D643" s="198" t="s">
        <v>927</v>
      </c>
      <c r="E643" s="198"/>
      <c r="F643" s="198"/>
      <c r="G643" s="198"/>
      <c r="H643" s="198"/>
      <c r="J643" s="198" t="s">
        <v>390</v>
      </c>
      <c r="K643" s="198"/>
      <c r="L643" s="198"/>
      <c r="M643" s="198"/>
      <c r="N643" s="198"/>
      <c r="O643" s="198"/>
      <c r="P643" s="194">
        <v>3864.14</v>
      </c>
      <c r="Q643" s="194"/>
      <c r="R643" s="194"/>
      <c r="S643" s="183">
        <v>0.33500000000000002</v>
      </c>
      <c r="U643" s="194">
        <v>22596.9</v>
      </c>
      <c r="V643" s="194"/>
      <c r="W643" s="194"/>
      <c r="X643" s="183">
        <v>0.314</v>
      </c>
    </row>
    <row r="644" spans="4:24" ht="0.75" customHeight="1" x14ac:dyDescent="0.25"/>
    <row r="645" spans="4:24" ht="12" customHeight="1" x14ac:dyDescent="0.25">
      <c r="D645" s="198" t="s">
        <v>928</v>
      </c>
      <c r="E645" s="198"/>
      <c r="F645" s="198"/>
      <c r="G645" s="198"/>
      <c r="H645" s="198"/>
      <c r="J645" s="198" t="s">
        <v>391</v>
      </c>
      <c r="K645" s="198"/>
      <c r="L645" s="198"/>
      <c r="M645" s="198"/>
      <c r="N645" s="198"/>
      <c r="O645" s="198"/>
      <c r="P645" s="194">
        <v>11436.75</v>
      </c>
      <c r="Q645" s="194"/>
      <c r="R645" s="194"/>
      <c r="S645" s="183">
        <v>0.99</v>
      </c>
      <c r="U645" s="194">
        <v>63467.6</v>
      </c>
      <c r="V645" s="194"/>
      <c r="W645" s="194"/>
      <c r="X645" s="183">
        <v>0.88100000000000001</v>
      </c>
    </row>
    <row r="646" spans="4:24" ht="0.75" customHeight="1" x14ac:dyDescent="0.25"/>
    <row r="647" spans="4:24" ht="12" customHeight="1" x14ac:dyDescent="0.25">
      <c r="D647" s="198" t="s">
        <v>929</v>
      </c>
      <c r="E647" s="198"/>
      <c r="F647" s="198"/>
      <c r="G647" s="198"/>
      <c r="H647" s="198"/>
      <c r="J647" s="198" t="s">
        <v>392</v>
      </c>
      <c r="K647" s="198"/>
      <c r="L647" s="198"/>
      <c r="M647" s="198"/>
      <c r="N647" s="198"/>
      <c r="O647" s="198"/>
      <c r="P647" s="194">
        <v>12152.62</v>
      </c>
      <c r="Q647" s="194"/>
      <c r="R647" s="194"/>
      <c r="S647" s="183">
        <v>1.052</v>
      </c>
      <c r="U647" s="194">
        <v>68077.03</v>
      </c>
      <c r="V647" s="194"/>
      <c r="W647" s="194"/>
      <c r="X647" s="183">
        <v>0.94500000000000006</v>
      </c>
    </row>
    <row r="648" spans="4:24" ht="0.75" customHeight="1" x14ac:dyDescent="0.25"/>
    <row r="649" spans="4:24" ht="12" customHeight="1" x14ac:dyDescent="0.25">
      <c r="D649" s="198" t="s">
        <v>930</v>
      </c>
      <c r="E649" s="198"/>
      <c r="F649" s="198"/>
      <c r="G649" s="198"/>
      <c r="H649" s="198"/>
      <c r="J649" s="198" t="s">
        <v>393</v>
      </c>
      <c r="K649" s="198"/>
      <c r="L649" s="198"/>
      <c r="M649" s="198"/>
      <c r="N649" s="198"/>
      <c r="O649" s="198"/>
      <c r="P649" s="194">
        <v>0</v>
      </c>
      <c r="Q649" s="194"/>
      <c r="R649" s="194"/>
      <c r="S649" s="183">
        <v>0</v>
      </c>
      <c r="U649" s="194">
        <v>189.86</v>
      </c>
      <c r="V649" s="194"/>
      <c r="W649" s="194"/>
      <c r="X649" s="183">
        <v>3.0000000000000001E-3</v>
      </c>
    </row>
    <row r="650" spans="4:24" ht="0.75" customHeight="1" x14ac:dyDescent="0.25"/>
    <row r="651" spans="4:24" ht="12" customHeight="1" x14ac:dyDescent="0.25">
      <c r="D651" s="198" t="s">
        <v>931</v>
      </c>
      <c r="E651" s="198"/>
      <c r="F651" s="198"/>
      <c r="G651" s="198"/>
      <c r="H651" s="198"/>
      <c r="J651" s="198" t="s">
        <v>394</v>
      </c>
      <c r="K651" s="198"/>
      <c r="L651" s="198"/>
      <c r="M651" s="198"/>
      <c r="N651" s="198"/>
      <c r="O651" s="198"/>
      <c r="P651" s="194">
        <v>0</v>
      </c>
      <c r="Q651" s="194"/>
      <c r="R651" s="194"/>
      <c r="S651" s="183">
        <v>0</v>
      </c>
      <c r="U651" s="194">
        <v>0</v>
      </c>
      <c r="V651" s="194"/>
      <c r="W651" s="194"/>
      <c r="X651" s="183">
        <v>0</v>
      </c>
    </row>
    <row r="652" spans="4:24" ht="0.75" customHeight="1" x14ac:dyDescent="0.25"/>
    <row r="653" spans="4:24" ht="12" customHeight="1" x14ac:dyDescent="0.25">
      <c r="D653" s="198" t="s">
        <v>932</v>
      </c>
      <c r="E653" s="198"/>
      <c r="F653" s="198"/>
      <c r="G653" s="198"/>
      <c r="H653" s="198"/>
      <c r="J653" s="198" t="s">
        <v>395</v>
      </c>
      <c r="K653" s="198"/>
      <c r="L653" s="198"/>
      <c r="M653" s="198"/>
      <c r="N653" s="198"/>
      <c r="O653" s="198"/>
      <c r="P653" s="194">
        <v>3675.9500000000003</v>
      </c>
      <c r="Q653" s="194"/>
      <c r="R653" s="194"/>
      <c r="S653" s="183">
        <v>0.318</v>
      </c>
      <c r="U653" s="194">
        <v>24587.78</v>
      </c>
      <c r="V653" s="194"/>
      <c r="W653" s="194"/>
      <c r="X653" s="183">
        <v>0.34100000000000003</v>
      </c>
    </row>
    <row r="654" spans="4:24" ht="0.75" customHeight="1" x14ac:dyDescent="0.25"/>
    <row r="655" spans="4:24" ht="12" customHeight="1" x14ac:dyDescent="0.25">
      <c r="D655" s="198" t="s">
        <v>933</v>
      </c>
      <c r="E655" s="198"/>
      <c r="F655" s="198"/>
      <c r="G655" s="198"/>
      <c r="H655" s="198"/>
      <c r="J655" s="198" t="s">
        <v>396</v>
      </c>
      <c r="K655" s="198"/>
      <c r="L655" s="198"/>
      <c r="M655" s="198"/>
      <c r="N655" s="198"/>
      <c r="O655" s="198"/>
      <c r="P655" s="194">
        <v>0</v>
      </c>
      <c r="Q655" s="194"/>
      <c r="R655" s="194"/>
      <c r="S655" s="183">
        <v>0</v>
      </c>
      <c r="U655" s="194">
        <v>0</v>
      </c>
      <c r="V655" s="194"/>
      <c r="W655" s="194"/>
      <c r="X655" s="183">
        <v>0</v>
      </c>
    </row>
    <row r="656" spans="4:24" ht="0.75" customHeight="1" x14ac:dyDescent="0.25"/>
    <row r="657" spans="4:24" ht="12" customHeight="1" x14ac:dyDescent="0.25">
      <c r="D657" s="198" t="s">
        <v>934</v>
      </c>
      <c r="E657" s="198"/>
      <c r="F657" s="198"/>
      <c r="G657" s="198"/>
      <c r="H657" s="198"/>
      <c r="J657" s="198" t="s">
        <v>397</v>
      </c>
      <c r="K657" s="198"/>
      <c r="L657" s="198"/>
      <c r="M657" s="198"/>
      <c r="N657" s="198"/>
      <c r="O657" s="198"/>
      <c r="P657" s="194">
        <v>0</v>
      </c>
      <c r="Q657" s="194"/>
      <c r="R657" s="194"/>
      <c r="S657" s="183">
        <v>0</v>
      </c>
      <c r="U657" s="194">
        <v>0</v>
      </c>
      <c r="V657" s="194"/>
      <c r="W657" s="194"/>
      <c r="X657" s="183">
        <v>0</v>
      </c>
    </row>
    <row r="658" spans="4:24" ht="0.75" customHeight="1" x14ac:dyDescent="0.25"/>
    <row r="659" spans="4:24" ht="12" customHeight="1" x14ac:dyDescent="0.25">
      <c r="D659" s="198" t="s">
        <v>935</v>
      </c>
      <c r="E659" s="198"/>
      <c r="F659" s="198"/>
      <c r="G659" s="198"/>
      <c r="H659" s="198"/>
      <c r="J659" s="198" t="s">
        <v>398</v>
      </c>
      <c r="K659" s="198"/>
      <c r="L659" s="198"/>
      <c r="M659" s="198"/>
      <c r="N659" s="198"/>
      <c r="O659" s="198"/>
      <c r="P659" s="194">
        <v>24452.720000000001</v>
      </c>
      <c r="Q659" s="194"/>
      <c r="R659" s="194"/>
      <c r="S659" s="183">
        <v>2.1179999999999999</v>
      </c>
      <c r="U659" s="194">
        <v>135374.39000000001</v>
      </c>
      <c r="V659" s="194"/>
      <c r="W659" s="194"/>
      <c r="X659" s="183">
        <v>1.8779999999999999</v>
      </c>
    </row>
    <row r="660" spans="4:24" ht="0.75" customHeight="1" x14ac:dyDescent="0.25"/>
    <row r="661" spans="4:24" ht="12" customHeight="1" x14ac:dyDescent="0.25">
      <c r="D661" s="198" t="s">
        <v>936</v>
      </c>
      <c r="E661" s="198"/>
      <c r="F661" s="198"/>
      <c r="G661" s="198"/>
      <c r="H661" s="198"/>
      <c r="J661" s="198" t="s">
        <v>399</v>
      </c>
      <c r="K661" s="198"/>
      <c r="L661" s="198"/>
      <c r="M661" s="198"/>
      <c r="N661" s="198"/>
      <c r="O661" s="198"/>
      <c r="P661" s="194">
        <v>0</v>
      </c>
      <c r="Q661" s="194"/>
      <c r="R661" s="194"/>
      <c r="S661" s="183">
        <v>0</v>
      </c>
      <c r="U661" s="194">
        <v>0</v>
      </c>
      <c r="V661" s="194"/>
      <c r="W661" s="194"/>
      <c r="X661" s="183">
        <v>0</v>
      </c>
    </row>
    <row r="662" spans="4:24" ht="0.75" customHeight="1" x14ac:dyDescent="0.25"/>
    <row r="663" spans="4:24" ht="12" customHeight="1" x14ac:dyDescent="0.25">
      <c r="D663" s="198" t="s">
        <v>937</v>
      </c>
      <c r="E663" s="198"/>
      <c r="F663" s="198"/>
      <c r="G663" s="198"/>
      <c r="H663" s="198"/>
      <c r="J663" s="198" t="s">
        <v>400</v>
      </c>
      <c r="K663" s="198"/>
      <c r="L663" s="198"/>
      <c r="M663" s="198"/>
      <c r="N663" s="198"/>
      <c r="O663" s="198"/>
      <c r="P663" s="194">
        <v>0</v>
      </c>
      <c r="Q663" s="194"/>
      <c r="R663" s="194"/>
      <c r="S663" s="183">
        <v>0</v>
      </c>
      <c r="U663" s="194">
        <v>0</v>
      </c>
      <c r="V663" s="194"/>
      <c r="W663" s="194"/>
      <c r="X663" s="183">
        <v>0</v>
      </c>
    </row>
    <row r="664" spans="4:24" ht="0.75" customHeight="1" x14ac:dyDescent="0.25"/>
    <row r="665" spans="4:24" ht="12" customHeight="1" x14ac:dyDescent="0.25">
      <c r="D665" s="198" t="s">
        <v>938</v>
      </c>
      <c r="E665" s="198"/>
      <c r="F665" s="198"/>
      <c r="G665" s="198"/>
      <c r="H665" s="198"/>
      <c r="J665" s="198" t="s">
        <v>401</v>
      </c>
      <c r="K665" s="198"/>
      <c r="L665" s="198"/>
      <c r="M665" s="198"/>
      <c r="N665" s="198"/>
      <c r="O665" s="198"/>
      <c r="P665" s="194">
        <v>0</v>
      </c>
      <c r="Q665" s="194"/>
      <c r="R665" s="194"/>
      <c r="S665" s="183">
        <v>0</v>
      </c>
      <c r="U665" s="194">
        <v>0</v>
      </c>
      <c r="V665" s="194"/>
      <c r="W665" s="194"/>
      <c r="X665" s="183">
        <v>0</v>
      </c>
    </row>
    <row r="666" spans="4:24" ht="0.75" customHeight="1" x14ac:dyDescent="0.25"/>
    <row r="667" spans="4:24" ht="12" customHeight="1" x14ac:dyDescent="0.25">
      <c r="D667" s="198" t="s">
        <v>939</v>
      </c>
      <c r="E667" s="198"/>
      <c r="F667" s="198"/>
      <c r="G667" s="198"/>
      <c r="H667" s="198"/>
      <c r="J667" s="198" t="s">
        <v>616</v>
      </c>
      <c r="K667" s="198"/>
      <c r="L667" s="198"/>
      <c r="M667" s="198"/>
      <c r="N667" s="198"/>
      <c r="O667" s="198"/>
      <c r="P667" s="194">
        <v>0</v>
      </c>
      <c r="Q667" s="194"/>
      <c r="R667" s="194"/>
      <c r="S667" s="183">
        <v>0</v>
      </c>
      <c r="U667" s="194">
        <v>0</v>
      </c>
      <c r="V667" s="194"/>
      <c r="W667" s="194"/>
      <c r="X667" s="183">
        <v>0</v>
      </c>
    </row>
    <row r="668" spans="4:24" ht="0.75" customHeight="1" x14ac:dyDescent="0.25"/>
    <row r="669" spans="4:24" ht="12" customHeight="1" x14ac:dyDescent="0.25">
      <c r="D669" s="198" t="s">
        <v>940</v>
      </c>
      <c r="E669" s="198"/>
      <c r="F669" s="198"/>
      <c r="G669" s="198"/>
      <c r="H669" s="198"/>
      <c r="J669" s="198" t="s">
        <v>403</v>
      </c>
      <c r="K669" s="198"/>
      <c r="L669" s="198"/>
      <c r="M669" s="198"/>
      <c r="N669" s="198"/>
      <c r="O669" s="198"/>
      <c r="P669" s="194">
        <v>677.13</v>
      </c>
      <c r="Q669" s="194"/>
      <c r="R669" s="194"/>
      <c r="S669" s="183">
        <v>5.8999999999999997E-2</v>
      </c>
      <c r="U669" s="194">
        <v>3749.02</v>
      </c>
      <c r="V669" s="194"/>
      <c r="W669" s="194"/>
      <c r="X669" s="183">
        <v>5.2000000000000005E-2</v>
      </c>
    </row>
    <row r="670" spans="4:24" ht="0.75" customHeight="1" x14ac:dyDescent="0.25"/>
    <row r="671" spans="4:24" ht="12" customHeight="1" x14ac:dyDescent="0.25">
      <c r="D671" s="198" t="s">
        <v>941</v>
      </c>
      <c r="E671" s="198"/>
      <c r="F671" s="198"/>
      <c r="G671" s="198"/>
      <c r="H671" s="198"/>
      <c r="J671" s="198" t="s">
        <v>404</v>
      </c>
      <c r="K671" s="198"/>
      <c r="L671" s="198"/>
      <c r="M671" s="198"/>
      <c r="N671" s="198"/>
      <c r="O671" s="198"/>
      <c r="P671" s="194">
        <v>0</v>
      </c>
      <c r="Q671" s="194"/>
      <c r="R671" s="194"/>
      <c r="S671" s="183">
        <v>0</v>
      </c>
      <c r="U671" s="194">
        <v>0</v>
      </c>
      <c r="V671" s="194"/>
      <c r="W671" s="194"/>
      <c r="X671" s="183">
        <v>0</v>
      </c>
    </row>
    <row r="672" spans="4:24" ht="2.25" customHeight="1" x14ac:dyDescent="0.25"/>
    <row r="673" spans="3:24" ht="10.5" customHeight="1" x14ac:dyDescent="0.25">
      <c r="P673" s="197"/>
      <c r="Q673" s="197"/>
      <c r="R673" s="197"/>
      <c r="S673" s="184"/>
      <c r="U673" s="197"/>
      <c r="V673" s="197"/>
      <c r="W673" s="197"/>
      <c r="X673" s="184"/>
    </row>
    <row r="674" spans="3:24" ht="1.5" customHeight="1" x14ac:dyDescent="0.25"/>
    <row r="675" spans="3:24" ht="13.5" customHeight="1" x14ac:dyDescent="0.25">
      <c r="E675" s="199" t="s">
        <v>405</v>
      </c>
      <c r="F675" s="199"/>
      <c r="G675" s="199"/>
      <c r="H675" s="199"/>
      <c r="I675" s="199"/>
      <c r="J675" s="199"/>
      <c r="K675" s="199"/>
      <c r="L675" s="199"/>
      <c r="M675" s="199"/>
      <c r="N675" s="199"/>
      <c r="O675" s="199"/>
      <c r="P675" s="194">
        <v>61740.08</v>
      </c>
      <c r="Q675" s="194"/>
      <c r="R675" s="194"/>
      <c r="S675" s="183">
        <v>5.3460000000000001</v>
      </c>
      <c r="U675" s="194">
        <v>351818.84</v>
      </c>
      <c r="V675" s="194"/>
      <c r="W675" s="194"/>
      <c r="X675" s="183">
        <v>4.8819999999999997</v>
      </c>
    </row>
    <row r="676" spans="3:24" ht="0.75" customHeight="1" x14ac:dyDescent="0.25">
      <c r="E676" s="199"/>
      <c r="F676" s="199"/>
      <c r="G676" s="199"/>
      <c r="H676" s="199"/>
      <c r="I676" s="199"/>
      <c r="J676" s="199"/>
      <c r="K676" s="199"/>
      <c r="L676" s="199"/>
      <c r="M676" s="199"/>
      <c r="N676" s="199"/>
      <c r="O676" s="199"/>
    </row>
    <row r="677" spans="3:24" ht="12" customHeight="1" x14ac:dyDescent="0.25">
      <c r="C677" s="195"/>
      <c r="D677" s="195"/>
      <c r="E677" s="195"/>
      <c r="F677" s="195"/>
      <c r="G677" s="195"/>
    </row>
    <row r="678" spans="3:24" ht="9.75" customHeight="1" x14ac:dyDescent="0.25"/>
    <row r="679" spans="3:24" ht="0.75" customHeight="1" x14ac:dyDescent="0.25"/>
    <row r="680" spans="3:24" ht="14.25" customHeight="1" x14ac:dyDescent="0.25">
      <c r="C680" s="199" t="s">
        <v>101</v>
      </c>
      <c r="D680" s="199"/>
      <c r="E680" s="199"/>
      <c r="F680" s="199"/>
      <c r="G680" s="199"/>
      <c r="H680" s="199"/>
      <c r="I680" s="199"/>
      <c r="J680" s="199"/>
      <c r="K680" s="199"/>
      <c r="L680" s="199"/>
      <c r="M680" s="199"/>
      <c r="N680" s="199"/>
    </row>
    <row r="681" spans="3:24" ht="12" customHeight="1" x14ac:dyDescent="0.25">
      <c r="C681" s="195"/>
      <c r="D681" s="195"/>
      <c r="E681" s="195"/>
      <c r="F681" s="195"/>
      <c r="G681" s="195"/>
    </row>
    <row r="682" spans="3:24" ht="0.75" customHeight="1" x14ac:dyDescent="0.25"/>
    <row r="683" spans="3:24" ht="12" customHeight="1" x14ac:dyDescent="0.25">
      <c r="D683" s="198" t="s">
        <v>942</v>
      </c>
      <c r="E683" s="198"/>
      <c r="F683" s="198"/>
      <c r="G683" s="198"/>
      <c r="H683" s="198"/>
      <c r="J683" s="198" t="s">
        <v>406</v>
      </c>
      <c r="K683" s="198"/>
      <c r="L683" s="198"/>
      <c r="M683" s="198"/>
      <c r="N683" s="198"/>
      <c r="O683" s="198"/>
      <c r="P683" s="194">
        <v>0</v>
      </c>
      <c r="Q683" s="194"/>
      <c r="R683" s="194"/>
      <c r="S683" s="183">
        <v>0</v>
      </c>
      <c r="U683" s="194">
        <v>0</v>
      </c>
      <c r="V683" s="194"/>
      <c r="W683" s="194"/>
      <c r="X683" s="183">
        <v>0</v>
      </c>
    </row>
    <row r="684" spans="3:24" ht="0.75" customHeight="1" x14ac:dyDescent="0.25"/>
    <row r="685" spans="3:24" ht="12" customHeight="1" x14ac:dyDescent="0.25">
      <c r="D685" s="198" t="s">
        <v>943</v>
      </c>
      <c r="E685" s="198"/>
      <c r="F685" s="198"/>
      <c r="G685" s="198"/>
      <c r="H685" s="198"/>
      <c r="J685" s="198" t="s">
        <v>407</v>
      </c>
      <c r="K685" s="198"/>
      <c r="L685" s="198"/>
      <c r="M685" s="198"/>
      <c r="N685" s="198"/>
      <c r="O685" s="198"/>
      <c r="P685" s="194">
        <v>19707.5</v>
      </c>
      <c r="Q685" s="194"/>
      <c r="R685" s="194"/>
      <c r="S685" s="183">
        <v>1.7070000000000003</v>
      </c>
      <c r="U685" s="194">
        <v>118180.41</v>
      </c>
      <c r="V685" s="194"/>
      <c r="W685" s="194"/>
      <c r="X685" s="183">
        <v>1.6400000000000001</v>
      </c>
    </row>
    <row r="686" spans="3:24" ht="0.75" customHeight="1" x14ac:dyDescent="0.25"/>
    <row r="687" spans="3:24" ht="12" customHeight="1" x14ac:dyDescent="0.25">
      <c r="D687" s="198" t="s">
        <v>944</v>
      </c>
      <c r="E687" s="198"/>
      <c r="F687" s="198"/>
      <c r="G687" s="198"/>
      <c r="H687" s="198"/>
      <c r="J687" s="198" t="s">
        <v>408</v>
      </c>
      <c r="K687" s="198"/>
      <c r="L687" s="198"/>
      <c r="M687" s="198"/>
      <c r="N687" s="198"/>
      <c r="O687" s="198"/>
      <c r="P687" s="194">
        <v>0</v>
      </c>
      <c r="Q687" s="194"/>
      <c r="R687" s="194"/>
      <c r="S687" s="183">
        <v>0</v>
      </c>
      <c r="U687" s="194">
        <v>0</v>
      </c>
      <c r="V687" s="194"/>
      <c r="W687" s="194"/>
      <c r="X687" s="183">
        <v>0</v>
      </c>
    </row>
    <row r="688" spans="3:24" ht="0.75" customHeight="1" x14ac:dyDescent="0.25"/>
    <row r="689" spans="3:24" ht="12" customHeight="1" x14ac:dyDescent="0.25">
      <c r="D689" s="198" t="s">
        <v>945</v>
      </c>
      <c r="E689" s="198"/>
      <c r="F689" s="198"/>
      <c r="G689" s="198"/>
      <c r="H689" s="198"/>
      <c r="J689" s="198" t="s">
        <v>409</v>
      </c>
      <c r="K689" s="198"/>
      <c r="L689" s="198"/>
      <c r="M689" s="198"/>
      <c r="N689" s="198"/>
      <c r="O689" s="198"/>
      <c r="P689" s="194">
        <v>354.74</v>
      </c>
      <c r="Q689" s="194"/>
      <c r="R689" s="194"/>
      <c r="S689" s="183">
        <v>3.1000000000000003E-2</v>
      </c>
      <c r="U689" s="194">
        <v>805.91</v>
      </c>
      <c r="V689" s="194"/>
      <c r="W689" s="194"/>
      <c r="X689" s="183">
        <v>1.0999999999999999E-2</v>
      </c>
    </row>
    <row r="690" spans="3:24" ht="0.75" customHeight="1" x14ac:dyDescent="0.25"/>
    <row r="691" spans="3:24" ht="12" customHeight="1" x14ac:dyDescent="0.25">
      <c r="D691" s="198" t="s">
        <v>946</v>
      </c>
      <c r="E691" s="198"/>
      <c r="F691" s="198"/>
      <c r="G691" s="198"/>
      <c r="H691" s="198"/>
      <c r="J691" s="198" t="s">
        <v>410</v>
      </c>
      <c r="K691" s="198"/>
      <c r="L691" s="198"/>
      <c r="M691" s="198"/>
      <c r="N691" s="198"/>
      <c r="O691" s="198"/>
      <c r="P691" s="194">
        <v>0</v>
      </c>
      <c r="Q691" s="194"/>
      <c r="R691" s="194"/>
      <c r="S691" s="183">
        <v>0</v>
      </c>
      <c r="U691" s="194">
        <v>0</v>
      </c>
      <c r="V691" s="194"/>
      <c r="W691" s="194"/>
      <c r="X691" s="183">
        <v>0</v>
      </c>
    </row>
    <row r="692" spans="3:24" ht="2.25" customHeight="1" x14ac:dyDescent="0.25"/>
    <row r="693" spans="3:24" ht="10.5" customHeight="1" x14ac:dyDescent="0.25">
      <c r="P693" s="197"/>
      <c r="Q693" s="197"/>
      <c r="R693" s="197"/>
      <c r="S693" s="184"/>
      <c r="U693" s="197"/>
      <c r="V693" s="197"/>
      <c r="W693" s="197"/>
      <c r="X693" s="184"/>
    </row>
    <row r="694" spans="3:24" ht="1.5" customHeight="1" x14ac:dyDescent="0.25"/>
    <row r="695" spans="3:24" ht="13.5" customHeight="1" x14ac:dyDescent="0.25">
      <c r="E695" s="199" t="s">
        <v>411</v>
      </c>
      <c r="F695" s="199"/>
      <c r="G695" s="199"/>
      <c r="H695" s="199"/>
      <c r="I695" s="199"/>
      <c r="J695" s="199"/>
      <c r="K695" s="199"/>
      <c r="L695" s="199"/>
      <c r="M695" s="199"/>
      <c r="N695" s="199"/>
      <c r="O695" s="199"/>
      <c r="P695" s="194">
        <v>20062.240000000002</v>
      </c>
      <c r="Q695" s="194"/>
      <c r="R695" s="194"/>
      <c r="S695" s="183">
        <v>1.7370000000000001</v>
      </c>
      <c r="U695" s="194">
        <v>118986.32</v>
      </c>
      <c r="V695" s="194"/>
      <c r="W695" s="194"/>
      <c r="X695" s="183">
        <v>1.651</v>
      </c>
    </row>
    <row r="696" spans="3:24" ht="0.75" customHeight="1" x14ac:dyDescent="0.25">
      <c r="E696" s="199"/>
      <c r="F696" s="199"/>
      <c r="G696" s="199"/>
      <c r="H696" s="199"/>
      <c r="I696" s="199"/>
      <c r="J696" s="199"/>
      <c r="K696" s="199"/>
      <c r="L696" s="199"/>
      <c r="M696" s="199"/>
      <c r="N696" s="199"/>
      <c r="O696" s="199"/>
    </row>
    <row r="697" spans="3:24" ht="12" customHeight="1" x14ac:dyDescent="0.25">
      <c r="C697" s="195"/>
      <c r="D697" s="195"/>
      <c r="E697" s="195"/>
      <c r="F697" s="195"/>
      <c r="G697" s="195"/>
    </row>
    <row r="698" spans="3:24" ht="9.75" customHeight="1" x14ac:dyDescent="0.25"/>
    <row r="699" spans="3:24" ht="0.75" customHeight="1" x14ac:dyDescent="0.25"/>
    <row r="700" spans="3:24" ht="14.25" customHeight="1" x14ac:dyDescent="0.25">
      <c r="C700" s="199" t="s">
        <v>102</v>
      </c>
      <c r="D700" s="199"/>
      <c r="E700" s="199"/>
      <c r="F700" s="199"/>
      <c r="G700" s="199"/>
      <c r="H700" s="199"/>
      <c r="I700" s="199"/>
      <c r="J700" s="199"/>
      <c r="K700" s="199"/>
      <c r="L700" s="199"/>
      <c r="M700" s="199"/>
      <c r="N700" s="199"/>
    </row>
    <row r="701" spans="3:24" ht="12" customHeight="1" x14ac:dyDescent="0.25">
      <c r="C701" s="195"/>
      <c r="D701" s="195"/>
      <c r="E701" s="195"/>
      <c r="F701" s="195"/>
      <c r="G701" s="195"/>
    </row>
    <row r="702" spans="3:24" ht="0.75" customHeight="1" x14ac:dyDescent="0.25"/>
    <row r="703" spans="3:24" ht="12" customHeight="1" x14ac:dyDescent="0.25">
      <c r="D703" s="198" t="s">
        <v>947</v>
      </c>
      <c r="E703" s="198"/>
      <c r="F703" s="198"/>
      <c r="G703" s="198"/>
      <c r="H703" s="198"/>
      <c r="J703" s="198" t="s">
        <v>617</v>
      </c>
      <c r="K703" s="198"/>
      <c r="L703" s="198"/>
      <c r="M703" s="198"/>
      <c r="N703" s="198"/>
      <c r="O703" s="198"/>
      <c r="P703" s="194">
        <v>0</v>
      </c>
      <c r="Q703" s="194"/>
      <c r="R703" s="194"/>
      <c r="S703" s="183">
        <v>0</v>
      </c>
      <c r="U703" s="194">
        <v>0</v>
      </c>
      <c r="V703" s="194"/>
      <c r="W703" s="194"/>
      <c r="X703" s="183">
        <v>0</v>
      </c>
    </row>
    <row r="704" spans="3:24" ht="0.75" customHeight="1" x14ac:dyDescent="0.25"/>
    <row r="705" spans="3:24" ht="12" customHeight="1" x14ac:dyDescent="0.25">
      <c r="D705" s="198" t="s">
        <v>948</v>
      </c>
      <c r="E705" s="198"/>
      <c r="F705" s="198"/>
      <c r="G705" s="198"/>
      <c r="H705" s="198"/>
      <c r="J705" s="198" t="s">
        <v>413</v>
      </c>
      <c r="K705" s="198"/>
      <c r="L705" s="198"/>
      <c r="M705" s="198"/>
      <c r="N705" s="198"/>
      <c r="O705" s="198"/>
      <c r="P705" s="194">
        <v>8049.53</v>
      </c>
      <c r="Q705" s="194"/>
      <c r="R705" s="194"/>
      <c r="S705" s="183">
        <v>0.69699999999999995</v>
      </c>
      <c r="U705" s="194">
        <v>48297.22</v>
      </c>
      <c r="V705" s="194"/>
      <c r="W705" s="194"/>
      <c r="X705" s="183">
        <v>0.67</v>
      </c>
    </row>
    <row r="706" spans="3:24" ht="0.75" customHeight="1" x14ac:dyDescent="0.25"/>
    <row r="707" spans="3:24" ht="12" customHeight="1" x14ac:dyDescent="0.25">
      <c r="D707" s="198" t="s">
        <v>949</v>
      </c>
      <c r="E707" s="198"/>
      <c r="F707" s="198"/>
      <c r="G707" s="198"/>
      <c r="H707" s="198"/>
      <c r="J707" s="198" t="s">
        <v>414</v>
      </c>
      <c r="K707" s="198"/>
      <c r="L707" s="198"/>
      <c r="M707" s="198"/>
      <c r="N707" s="198"/>
      <c r="O707" s="198"/>
      <c r="P707" s="194">
        <v>0</v>
      </c>
      <c r="Q707" s="194"/>
      <c r="R707" s="194"/>
      <c r="S707" s="183">
        <v>0</v>
      </c>
      <c r="U707" s="194">
        <v>0</v>
      </c>
      <c r="V707" s="194"/>
      <c r="W707" s="194"/>
      <c r="X707" s="183">
        <v>0</v>
      </c>
    </row>
    <row r="708" spans="3:24" ht="0.75" customHeight="1" x14ac:dyDescent="0.25"/>
    <row r="709" spans="3:24" ht="12" customHeight="1" x14ac:dyDescent="0.25">
      <c r="D709" s="198" t="s">
        <v>950</v>
      </c>
      <c r="E709" s="198"/>
      <c r="F709" s="198"/>
      <c r="G709" s="198"/>
      <c r="H709" s="198"/>
      <c r="J709" s="198" t="s">
        <v>415</v>
      </c>
      <c r="K709" s="198"/>
      <c r="L709" s="198"/>
      <c r="M709" s="198"/>
      <c r="N709" s="198"/>
      <c r="O709" s="198"/>
      <c r="P709" s="194">
        <v>0</v>
      </c>
      <c r="Q709" s="194"/>
      <c r="R709" s="194"/>
      <c r="S709" s="183">
        <v>0</v>
      </c>
      <c r="U709" s="194">
        <v>226.6</v>
      </c>
      <c r="V709" s="194"/>
      <c r="W709" s="194"/>
      <c r="X709" s="183">
        <v>3.0000000000000001E-3</v>
      </c>
    </row>
    <row r="710" spans="3:24" ht="0.75" customHeight="1" x14ac:dyDescent="0.25"/>
    <row r="711" spans="3:24" ht="12" customHeight="1" x14ac:dyDescent="0.25">
      <c r="D711" s="198" t="s">
        <v>951</v>
      </c>
      <c r="E711" s="198"/>
      <c r="F711" s="198"/>
      <c r="G711" s="198"/>
      <c r="H711" s="198"/>
      <c r="J711" s="198" t="s">
        <v>416</v>
      </c>
      <c r="K711" s="198"/>
      <c r="L711" s="198"/>
      <c r="M711" s="198"/>
      <c r="N711" s="198"/>
      <c r="O711" s="198"/>
      <c r="P711" s="194">
        <v>0</v>
      </c>
      <c r="Q711" s="194"/>
      <c r="R711" s="194"/>
      <c r="S711" s="183">
        <v>0</v>
      </c>
      <c r="U711" s="194">
        <v>0</v>
      </c>
      <c r="V711" s="194"/>
      <c r="W711" s="194"/>
      <c r="X711" s="183">
        <v>0</v>
      </c>
    </row>
    <row r="712" spans="3:24" ht="2.25" customHeight="1" x14ac:dyDescent="0.25"/>
    <row r="713" spans="3:24" ht="10.5" customHeight="1" x14ac:dyDescent="0.25">
      <c r="P713" s="197"/>
      <c r="Q713" s="197"/>
      <c r="R713" s="197"/>
      <c r="S713" s="184"/>
      <c r="U713" s="197"/>
      <c r="V713" s="197"/>
      <c r="W713" s="197"/>
      <c r="X713" s="184"/>
    </row>
    <row r="714" spans="3:24" ht="1.5" customHeight="1" x14ac:dyDescent="0.25"/>
    <row r="715" spans="3:24" ht="13.5" customHeight="1" x14ac:dyDescent="0.25">
      <c r="E715" s="199" t="s">
        <v>417</v>
      </c>
      <c r="F715" s="199"/>
      <c r="G715" s="199"/>
      <c r="H715" s="199"/>
      <c r="I715" s="199"/>
      <c r="J715" s="199"/>
      <c r="K715" s="199"/>
      <c r="L715" s="199"/>
      <c r="M715" s="199"/>
      <c r="N715" s="199"/>
      <c r="O715" s="199"/>
      <c r="P715" s="194">
        <v>8049.53</v>
      </c>
      <c r="Q715" s="194"/>
      <c r="R715" s="194"/>
      <c r="S715" s="183">
        <v>0.69699999999999995</v>
      </c>
      <c r="U715" s="194">
        <v>48523.82</v>
      </c>
      <c r="V715" s="194"/>
      <c r="W715" s="194"/>
      <c r="X715" s="183">
        <v>0.67300000000000015</v>
      </c>
    </row>
    <row r="716" spans="3:24" ht="0.75" customHeight="1" x14ac:dyDescent="0.25">
      <c r="E716" s="199"/>
      <c r="F716" s="199"/>
      <c r="G716" s="199"/>
      <c r="H716" s="199"/>
      <c r="I716" s="199"/>
      <c r="J716" s="199"/>
      <c r="K716" s="199"/>
      <c r="L716" s="199"/>
      <c r="M716" s="199"/>
      <c r="N716" s="199"/>
      <c r="O716" s="199"/>
    </row>
    <row r="717" spans="3:24" ht="12" customHeight="1" x14ac:dyDescent="0.25">
      <c r="C717" s="195"/>
      <c r="D717" s="195"/>
      <c r="E717" s="195"/>
      <c r="F717" s="195"/>
      <c r="G717" s="195"/>
    </row>
    <row r="718" spans="3:24" ht="9.75" customHeight="1" x14ac:dyDescent="0.25"/>
    <row r="719" spans="3:24" ht="0.75" customHeight="1" x14ac:dyDescent="0.25"/>
    <row r="720" spans="3:24" ht="14.25" customHeight="1" x14ac:dyDescent="0.25">
      <c r="C720" s="199" t="s">
        <v>418</v>
      </c>
      <c r="D720" s="199"/>
      <c r="E720" s="199"/>
      <c r="F720" s="199"/>
      <c r="G720" s="199"/>
      <c r="H720" s="199"/>
      <c r="I720" s="199"/>
      <c r="J720" s="199"/>
      <c r="K720" s="199"/>
      <c r="L720" s="199"/>
      <c r="M720" s="199"/>
      <c r="N720" s="199"/>
    </row>
    <row r="721" spans="3:24" ht="12" customHeight="1" x14ac:dyDescent="0.25">
      <c r="C721" s="195"/>
      <c r="D721" s="195"/>
      <c r="E721" s="195"/>
      <c r="F721" s="195"/>
      <c r="G721" s="195"/>
    </row>
    <row r="722" spans="3:24" ht="0.75" customHeight="1" x14ac:dyDescent="0.25"/>
    <row r="723" spans="3:24" ht="12" customHeight="1" x14ac:dyDescent="0.25">
      <c r="D723" s="198" t="s">
        <v>952</v>
      </c>
      <c r="E723" s="198"/>
      <c r="F723" s="198"/>
      <c r="G723" s="198"/>
      <c r="H723" s="198"/>
      <c r="J723" s="198" t="s">
        <v>419</v>
      </c>
      <c r="K723" s="198"/>
      <c r="L723" s="198"/>
      <c r="M723" s="198"/>
      <c r="N723" s="198"/>
      <c r="O723" s="198"/>
      <c r="P723" s="194">
        <v>5973.75</v>
      </c>
      <c r="Q723" s="194"/>
      <c r="R723" s="194"/>
      <c r="S723" s="183">
        <v>0.51700000000000002</v>
      </c>
      <c r="U723" s="194">
        <v>37325.47</v>
      </c>
      <c r="V723" s="194"/>
      <c r="W723" s="194"/>
      <c r="X723" s="183">
        <v>0.51800000000000002</v>
      </c>
    </row>
    <row r="724" spans="3:24" ht="0.75" customHeight="1" x14ac:dyDescent="0.25"/>
    <row r="725" spans="3:24" ht="12" customHeight="1" x14ac:dyDescent="0.25">
      <c r="D725" s="198" t="s">
        <v>953</v>
      </c>
      <c r="E725" s="198"/>
      <c r="F725" s="198"/>
      <c r="G725" s="198"/>
      <c r="H725" s="198"/>
      <c r="J725" s="198" t="s">
        <v>420</v>
      </c>
      <c r="K725" s="198"/>
      <c r="L725" s="198"/>
      <c r="M725" s="198"/>
      <c r="N725" s="198"/>
      <c r="O725" s="198"/>
      <c r="P725" s="194">
        <v>300.63</v>
      </c>
      <c r="Q725" s="194"/>
      <c r="R725" s="194"/>
      <c r="S725" s="183">
        <v>2.6000000000000002E-2</v>
      </c>
      <c r="U725" s="194">
        <v>3210.03</v>
      </c>
      <c r="V725" s="194"/>
      <c r="W725" s="194"/>
      <c r="X725" s="183">
        <v>4.4999999999999998E-2</v>
      </c>
    </row>
    <row r="726" spans="3:24" ht="0.75" customHeight="1" x14ac:dyDescent="0.25"/>
    <row r="727" spans="3:24" ht="12" customHeight="1" x14ac:dyDescent="0.25">
      <c r="D727" s="198" t="s">
        <v>954</v>
      </c>
      <c r="E727" s="198"/>
      <c r="F727" s="198"/>
      <c r="G727" s="198"/>
      <c r="H727" s="198"/>
      <c r="J727" s="198" t="s">
        <v>618</v>
      </c>
      <c r="K727" s="198"/>
      <c r="L727" s="198"/>
      <c r="M727" s="198"/>
      <c r="N727" s="198"/>
      <c r="O727" s="198"/>
      <c r="P727" s="194">
        <v>1159.78</v>
      </c>
      <c r="Q727" s="194"/>
      <c r="R727" s="194"/>
      <c r="S727" s="183">
        <v>0.1</v>
      </c>
      <c r="U727" s="194">
        <v>14474.09</v>
      </c>
      <c r="V727" s="194"/>
      <c r="W727" s="194"/>
      <c r="X727" s="183">
        <v>0.20100000000000001</v>
      </c>
    </row>
    <row r="728" spans="3:24" ht="0.75" customHeight="1" x14ac:dyDescent="0.25"/>
    <row r="729" spans="3:24" ht="12" customHeight="1" x14ac:dyDescent="0.25">
      <c r="D729" s="198" t="s">
        <v>955</v>
      </c>
      <c r="E729" s="198"/>
      <c r="F729" s="198"/>
      <c r="G729" s="198"/>
      <c r="H729" s="198"/>
      <c r="J729" s="198" t="s">
        <v>422</v>
      </c>
      <c r="K729" s="198"/>
      <c r="L729" s="198"/>
      <c r="M729" s="198"/>
      <c r="N729" s="198"/>
      <c r="O729" s="198"/>
      <c r="P729" s="194">
        <v>0</v>
      </c>
      <c r="Q729" s="194"/>
      <c r="R729" s="194"/>
      <c r="S729" s="183">
        <v>0</v>
      </c>
      <c r="U729" s="194">
        <v>539.9</v>
      </c>
      <c r="V729" s="194"/>
      <c r="W729" s="194"/>
      <c r="X729" s="183">
        <v>7.000000000000001E-3</v>
      </c>
    </row>
    <row r="730" spans="3:24" ht="0.75" customHeight="1" x14ac:dyDescent="0.25"/>
    <row r="731" spans="3:24" ht="12" customHeight="1" x14ac:dyDescent="0.25">
      <c r="D731" s="198" t="s">
        <v>956</v>
      </c>
      <c r="E731" s="198"/>
      <c r="F731" s="198"/>
      <c r="G731" s="198"/>
      <c r="H731" s="198"/>
      <c r="J731" s="198" t="s">
        <v>423</v>
      </c>
      <c r="K731" s="198"/>
      <c r="L731" s="198"/>
      <c r="M731" s="198"/>
      <c r="N731" s="198"/>
      <c r="O731" s="198"/>
      <c r="P731" s="194">
        <v>200</v>
      </c>
      <c r="Q731" s="194"/>
      <c r="R731" s="194"/>
      <c r="S731" s="183">
        <v>1.7000000000000001E-2</v>
      </c>
      <c r="U731" s="194">
        <v>1200</v>
      </c>
      <c r="V731" s="194"/>
      <c r="W731" s="194"/>
      <c r="X731" s="183">
        <v>1.7000000000000001E-2</v>
      </c>
    </row>
    <row r="732" spans="3:24" ht="0.75" customHeight="1" x14ac:dyDescent="0.25"/>
    <row r="733" spans="3:24" ht="12" customHeight="1" x14ac:dyDescent="0.25">
      <c r="D733" s="198" t="s">
        <v>957</v>
      </c>
      <c r="E733" s="198"/>
      <c r="F733" s="198"/>
      <c r="G733" s="198"/>
      <c r="H733" s="198"/>
      <c r="J733" s="198" t="s">
        <v>424</v>
      </c>
      <c r="K733" s="198"/>
      <c r="L733" s="198"/>
      <c r="M733" s="198"/>
      <c r="N733" s="198"/>
      <c r="O733" s="198"/>
      <c r="P733" s="194">
        <v>0</v>
      </c>
      <c r="Q733" s="194"/>
      <c r="R733" s="194"/>
      <c r="S733" s="183">
        <v>0</v>
      </c>
      <c r="U733" s="194">
        <v>339</v>
      </c>
      <c r="V733" s="194"/>
      <c r="W733" s="194"/>
      <c r="X733" s="183">
        <v>5.0000000000000001E-3</v>
      </c>
    </row>
    <row r="734" spans="3:24" ht="0.75" customHeight="1" x14ac:dyDescent="0.25"/>
    <row r="735" spans="3:24" ht="12" customHeight="1" x14ac:dyDescent="0.25">
      <c r="D735" s="198" t="s">
        <v>958</v>
      </c>
      <c r="E735" s="198"/>
      <c r="F735" s="198"/>
      <c r="G735" s="198"/>
      <c r="H735" s="198"/>
      <c r="J735" s="198" t="s">
        <v>425</v>
      </c>
      <c r="K735" s="198"/>
      <c r="L735" s="198"/>
      <c r="M735" s="198"/>
      <c r="N735" s="198"/>
      <c r="O735" s="198"/>
      <c r="P735" s="194">
        <v>4822.46</v>
      </c>
      <c r="Q735" s="194"/>
      <c r="R735" s="194"/>
      <c r="S735" s="183">
        <v>0.41799999999999998</v>
      </c>
      <c r="U735" s="194">
        <v>24027.260000000002</v>
      </c>
      <c r="V735" s="194"/>
      <c r="W735" s="194"/>
      <c r="X735" s="183">
        <v>0.33300000000000007</v>
      </c>
    </row>
    <row r="736" spans="3:24" ht="12" customHeight="1" x14ac:dyDescent="0.25">
      <c r="D736" s="198" t="s">
        <v>959</v>
      </c>
      <c r="E736" s="198"/>
      <c r="F736" s="198"/>
      <c r="G736" s="198"/>
      <c r="H736" s="198"/>
      <c r="J736" s="198" t="s">
        <v>426</v>
      </c>
      <c r="K736" s="198"/>
      <c r="L736" s="198"/>
      <c r="M736" s="198"/>
      <c r="N736" s="198"/>
      <c r="O736" s="198"/>
      <c r="P736" s="194">
        <v>7227.25</v>
      </c>
      <c r="Q736" s="194"/>
      <c r="R736" s="194"/>
      <c r="S736" s="183">
        <v>0.626</v>
      </c>
      <c r="U736" s="194">
        <v>39537.29</v>
      </c>
      <c r="V736" s="194"/>
      <c r="W736" s="194"/>
      <c r="X736" s="183">
        <v>0.54900000000000004</v>
      </c>
    </row>
    <row r="737" spans="4:24" ht="0.75" customHeight="1" x14ac:dyDescent="0.25"/>
    <row r="738" spans="4:24" ht="12" customHeight="1" x14ac:dyDescent="0.25">
      <c r="D738" s="198" t="s">
        <v>960</v>
      </c>
      <c r="E738" s="198"/>
      <c r="F738" s="198"/>
      <c r="G738" s="198"/>
      <c r="H738" s="198"/>
      <c r="J738" s="198" t="s">
        <v>427</v>
      </c>
      <c r="K738" s="198"/>
      <c r="L738" s="198"/>
      <c r="M738" s="198"/>
      <c r="N738" s="198"/>
      <c r="O738" s="198"/>
      <c r="P738" s="194">
        <v>0</v>
      </c>
      <c r="Q738" s="194"/>
      <c r="R738" s="194"/>
      <c r="S738" s="183">
        <v>0</v>
      </c>
      <c r="U738" s="194">
        <v>0</v>
      </c>
      <c r="V738" s="194"/>
      <c r="W738" s="194"/>
      <c r="X738" s="183">
        <v>0</v>
      </c>
    </row>
    <row r="739" spans="4:24" ht="0.75" customHeight="1" x14ac:dyDescent="0.25"/>
    <row r="740" spans="4:24" ht="12" customHeight="1" x14ac:dyDescent="0.25">
      <c r="D740" s="198" t="s">
        <v>961</v>
      </c>
      <c r="E740" s="198"/>
      <c r="F740" s="198"/>
      <c r="G740" s="198"/>
      <c r="H740" s="198"/>
      <c r="J740" s="198" t="s">
        <v>428</v>
      </c>
      <c r="K740" s="198"/>
      <c r="L740" s="198"/>
      <c r="M740" s="198"/>
      <c r="N740" s="198"/>
      <c r="O740" s="198"/>
      <c r="P740" s="194">
        <v>0</v>
      </c>
      <c r="Q740" s="194"/>
      <c r="R740" s="194"/>
      <c r="S740" s="183">
        <v>0</v>
      </c>
      <c r="U740" s="194">
        <v>0</v>
      </c>
      <c r="V740" s="194"/>
      <c r="W740" s="194"/>
      <c r="X740" s="183">
        <v>0</v>
      </c>
    </row>
    <row r="741" spans="4:24" ht="0.75" customHeight="1" x14ac:dyDescent="0.25"/>
    <row r="742" spans="4:24" ht="12" customHeight="1" x14ac:dyDescent="0.25">
      <c r="D742" s="198" t="s">
        <v>962</v>
      </c>
      <c r="E742" s="198"/>
      <c r="F742" s="198"/>
      <c r="G742" s="198"/>
      <c r="H742" s="198"/>
      <c r="J742" s="198" t="s">
        <v>429</v>
      </c>
      <c r="K742" s="198"/>
      <c r="L742" s="198"/>
      <c r="M742" s="198"/>
      <c r="N742" s="198"/>
      <c r="O742" s="198"/>
      <c r="P742" s="194">
        <v>12764.44</v>
      </c>
      <c r="Q742" s="194"/>
      <c r="R742" s="194"/>
      <c r="S742" s="183">
        <v>1.105</v>
      </c>
      <c r="U742" s="194">
        <v>64046.97</v>
      </c>
      <c r="V742" s="194"/>
      <c r="W742" s="194"/>
      <c r="X742" s="183">
        <v>0.88900000000000012</v>
      </c>
    </row>
    <row r="743" spans="4:24" ht="0.75" customHeight="1" x14ac:dyDescent="0.25"/>
    <row r="744" spans="4:24" ht="12" customHeight="1" x14ac:dyDescent="0.25">
      <c r="D744" s="198" t="s">
        <v>963</v>
      </c>
      <c r="E744" s="198"/>
      <c r="F744" s="198"/>
      <c r="G744" s="198"/>
      <c r="H744" s="198"/>
      <c r="J744" s="198" t="s">
        <v>430</v>
      </c>
      <c r="K744" s="198"/>
      <c r="L744" s="198"/>
      <c r="M744" s="198"/>
      <c r="N744" s="198"/>
      <c r="O744" s="198"/>
      <c r="P744" s="194">
        <v>0</v>
      </c>
      <c r="Q744" s="194"/>
      <c r="R744" s="194"/>
      <c r="S744" s="183">
        <v>0</v>
      </c>
      <c r="U744" s="194">
        <v>0</v>
      </c>
      <c r="V744" s="194"/>
      <c r="W744" s="194"/>
      <c r="X744" s="183">
        <v>0</v>
      </c>
    </row>
    <row r="745" spans="4:24" ht="0.75" customHeight="1" x14ac:dyDescent="0.25"/>
    <row r="746" spans="4:24" ht="12" customHeight="1" x14ac:dyDescent="0.25">
      <c r="D746" s="198" t="s">
        <v>964</v>
      </c>
      <c r="E746" s="198"/>
      <c r="F746" s="198"/>
      <c r="G746" s="198"/>
      <c r="H746" s="198"/>
      <c r="J746" s="198" t="s">
        <v>431</v>
      </c>
      <c r="K746" s="198"/>
      <c r="L746" s="198"/>
      <c r="M746" s="198"/>
      <c r="N746" s="198"/>
      <c r="O746" s="198"/>
      <c r="P746" s="194">
        <v>0</v>
      </c>
      <c r="Q746" s="194"/>
      <c r="R746" s="194"/>
      <c r="S746" s="183">
        <v>0</v>
      </c>
      <c r="U746" s="194">
        <v>0</v>
      </c>
      <c r="V746" s="194"/>
      <c r="W746" s="194"/>
      <c r="X746" s="183">
        <v>0</v>
      </c>
    </row>
    <row r="747" spans="4:24" ht="0.75" customHeight="1" x14ac:dyDescent="0.25"/>
    <row r="748" spans="4:24" ht="12" customHeight="1" x14ac:dyDescent="0.25">
      <c r="D748" s="198" t="s">
        <v>965</v>
      </c>
      <c r="E748" s="198"/>
      <c r="F748" s="198"/>
      <c r="G748" s="198"/>
      <c r="H748" s="198"/>
      <c r="J748" s="198" t="s">
        <v>432</v>
      </c>
      <c r="K748" s="198"/>
      <c r="L748" s="198"/>
      <c r="M748" s="198"/>
      <c r="N748" s="198"/>
      <c r="O748" s="198"/>
      <c r="P748" s="194">
        <v>2555.8000000000002</v>
      </c>
      <c r="Q748" s="194"/>
      <c r="R748" s="194"/>
      <c r="S748" s="183">
        <v>0.22100000000000003</v>
      </c>
      <c r="U748" s="194">
        <v>14783.210000000001</v>
      </c>
      <c r="V748" s="194"/>
      <c r="W748" s="194"/>
      <c r="X748" s="183">
        <v>0.20500000000000002</v>
      </c>
    </row>
    <row r="749" spans="4:24" ht="0.75" customHeight="1" x14ac:dyDescent="0.25"/>
    <row r="750" spans="4:24" ht="12" customHeight="1" x14ac:dyDescent="0.25">
      <c r="D750" s="198" t="s">
        <v>966</v>
      </c>
      <c r="E750" s="198"/>
      <c r="F750" s="198"/>
      <c r="G750" s="198"/>
      <c r="H750" s="198"/>
      <c r="J750" s="198" t="s">
        <v>433</v>
      </c>
      <c r="K750" s="198"/>
      <c r="L750" s="198"/>
      <c r="M750" s="198"/>
      <c r="N750" s="198"/>
      <c r="O750" s="198"/>
      <c r="P750" s="194">
        <v>3955.6</v>
      </c>
      <c r="Q750" s="194"/>
      <c r="R750" s="194"/>
      <c r="S750" s="183">
        <v>0.34300000000000003</v>
      </c>
      <c r="U750" s="194">
        <v>23321.4</v>
      </c>
      <c r="V750" s="194"/>
      <c r="W750" s="194"/>
      <c r="X750" s="183">
        <v>0.32400000000000001</v>
      </c>
    </row>
    <row r="751" spans="4:24" ht="0.75" customHeight="1" x14ac:dyDescent="0.25"/>
    <row r="752" spans="4:24" ht="12" customHeight="1" x14ac:dyDescent="0.25">
      <c r="D752" s="198" t="s">
        <v>967</v>
      </c>
      <c r="E752" s="198"/>
      <c r="F752" s="198"/>
      <c r="G752" s="198"/>
      <c r="H752" s="198"/>
      <c r="J752" s="198" t="s">
        <v>434</v>
      </c>
      <c r="K752" s="198"/>
      <c r="L752" s="198"/>
      <c r="M752" s="198"/>
      <c r="N752" s="198"/>
      <c r="O752" s="198"/>
      <c r="P752" s="194">
        <v>740.52</v>
      </c>
      <c r="Q752" s="194"/>
      <c r="R752" s="194"/>
      <c r="S752" s="183">
        <v>6.4000000000000001E-2</v>
      </c>
      <c r="U752" s="194">
        <v>2407.52</v>
      </c>
      <c r="V752" s="194"/>
      <c r="W752" s="194"/>
      <c r="X752" s="183">
        <v>3.3000000000000002E-2</v>
      </c>
    </row>
    <row r="753" spans="3:24" ht="0.75" customHeight="1" x14ac:dyDescent="0.25"/>
    <row r="754" spans="3:24" ht="12" customHeight="1" x14ac:dyDescent="0.25">
      <c r="D754" s="198" t="s">
        <v>968</v>
      </c>
      <c r="E754" s="198"/>
      <c r="F754" s="198"/>
      <c r="G754" s="198"/>
      <c r="H754" s="198"/>
      <c r="J754" s="198" t="s">
        <v>435</v>
      </c>
      <c r="K754" s="198"/>
      <c r="L754" s="198"/>
      <c r="M754" s="198"/>
      <c r="N754" s="198"/>
      <c r="O754" s="198"/>
      <c r="P754" s="194">
        <v>0</v>
      </c>
      <c r="Q754" s="194"/>
      <c r="R754" s="194"/>
      <c r="S754" s="183">
        <v>0</v>
      </c>
      <c r="U754" s="194">
        <v>0</v>
      </c>
      <c r="V754" s="194"/>
      <c r="W754" s="194"/>
      <c r="X754" s="183">
        <v>0</v>
      </c>
    </row>
    <row r="755" spans="3:24" ht="2.25" customHeight="1" x14ac:dyDescent="0.25"/>
    <row r="756" spans="3:24" ht="10.5" customHeight="1" x14ac:dyDescent="0.25">
      <c r="P756" s="197"/>
      <c r="Q756" s="197"/>
      <c r="R756" s="197"/>
      <c r="S756" s="184"/>
      <c r="U756" s="197"/>
      <c r="V756" s="197"/>
      <c r="W756" s="197"/>
      <c r="X756" s="184"/>
    </row>
    <row r="757" spans="3:24" ht="1.5" customHeight="1" x14ac:dyDescent="0.25"/>
    <row r="758" spans="3:24" ht="13.5" customHeight="1" x14ac:dyDescent="0.25">
      <c r="E758" s="199" t="s">
        <v>436</v>
      </c>
      <c r="F758" s="199"/>
      <c r="G758" s="199"/>
      <c r="H758" s="199"/>
      <c r="I758" s="199"/>
      <c r="J758" s="199"/>
      <c r="K758" s="199"/>
      <c r="L758" s="199"/>
      <c r="M758" s="199"/>
      <c r="N758" s="199"/>
      <c r="O758" s="199"/>
      <c r="P758" s="194">
        <v>39700.230000000003</v>
      </c>
      <c r="Q758" s="194"/>
      <c r="R758" s="194"/>
      <c r="S758" s="183">
        <v>3.4380000000000002</v>
      </c>
      <c r="U758" s="194">
        <v>225212.14</v>
      </c>
      <c r="V758" s="194"/>
      <c r="W758" s="194"/>
      <c r="X758" s="183">
        <v>3.125</v>
      </c>
    </row>
    <row r="759" spans="3:24" ht="0.75" customHeight="1" x14ac:dyDescent="0.25">
      <c r="E759" s="199"/>
      <c r="F759" s="199"/>
      <c r="G759" s="199"/>
      <c r="H759" s="199"/>
      <c r="I759" s="199"/>
      <c r="J759" s="199"/>
      <c r="K759" s="199"/>
      <c r="L759" s="199"/>
      <c r="M759" s="199"/>
      <c r="N759" s="199"/>
      <c r="O759" s="199"/>
    </row>
    <row r="760" spans="3:24" ht="12" customHeight="1" x14ac:dyDescent="0.25">
      <c r="C760" s="195"/>
      <c r="D760" s="195"/>
      <c r="E760" s="195"/>
      <c r="F760" s="195"/>
      <c r="G760" s="195"/>
    </row>
    <row r="761" spans="3:24" ht="9.75" customHeight="1" x14ac:dyDescent="0.25"/>
    <row r="762" spans="3:24" ht="0.75" customHeight="1" x14ac:dyDescent="0.25"/>
    <row r="763" spans="3:24" ht="14.25" customHeight="1" x14ac:dyDescent="0.25">
      <c r="C763" s="199" t="s">
        <v>91</v>
      </c>
      <c r="D763" s="199"/>
      <c r="E763" s="199"/>
      <c r="F763" s="199"/>
      <c r="G763" s="199"/>
      <c r="H763" s="199"/>
      <c r="I763" s="199"/>
      <c r="J763" s="199"/>
      <c r="K763" s="199"/>
      <c r="L763" s="199"/>
      <c r="M763" s="199"/>
      <c r="N763" s="199"/>
    </row>
    <row r="764" spans="3:24" ht="12" customHeight="1" x14ac:dyDescent="0.25">
      <c r="C764" s="195"/>
      <c r="D764" s="195"/>
      <c r="E764" s="195"/>
      <c r="F764" s="195"/>
      <c r="G764" s="195"/>
    </row>
    <row r="765" spans="3:24" ht="0.75" customHeight="1" x14ac:dyDescent="0.25"/>
    <row r="766" spans="3:24" ht="12" customHeight="1" x14ac:dyDescent="0.25">
      <c r="D766" s="198" t="s">
        <v>969</v>
      </c>
      <c r="E766" s="198"/>
      <c r="F766" s="198"/>
      <c r="G766" s="198"/>
      <c r="H766" s="198"/>
      <c r="J766" s="198" t="s">
        <v>437</v>
      </c>
      <c r="K766" s="198"/>
      <c r="L766" s="198"/>
      <c r="M766" s="198"/>
      <c r="N766" s="198"/>
      <c r="O766" s="198"/>
      <c r="P766" s="194">
        <v>0</v>
      </c>
      <c r="Q766" s="194"/>
      <c r="R766" s="194"/>
      <c r="S766" s="183">
        <v>0</v>
      </c>
      <c r="U766" s="194">
        <v>0</v>
      </c>
      <c r="V766" s="194"/>
      <c r="W766" s="194"/>
      <c r="X766" s="183">
        <v>0</v>
      </c>
    </row>
    <row r="767" spans="3:24" ht="0.75" customHeight="1" x14ac:dyDescent="0.25"/>
    <row r="768" spans="3:24" ht="12" customHeight="1" x14ac:dyDescent="0.25">
      <c r="D768" s="198" t="s">
        <v>970</v>
      </c>
      <c r="E768" s="198"/>
      <c r="F768" s="198"/>
      <c r="G768" s="198"/>
      <c r="H768" s="198"/>
      <c r="J768" s="198" t="s">
        <v>438</v>
      </c>
      <c r="K768" s="198"/>
      <c r="L768" s="198"/>
      <c r="M768" s="198"/>
      <c r="N768" s="198"/>
      <c r="O768" s="198"/>
      <c r="P768" s="194">
        <v>13923.45</v>
      </c>
      <c r="Q768" s="194"/>
      <c r="R768" s="194"/>
      <c r="S768" s="183">
        <v>1.206</v>
      </c>
      <c r="U768" s="194">
        <v>69665.36</v>
      </c>
      <c r="V768" s="194"/>
      <c r="W768" s="194"/>
      <c r="X768" s="183">
        <v>0.96700000000000008</v>
      </c>
    </row>
    <row r="769" spans="4:24" ht="0.75" customHeight="1" x14ac:dyDescent="0.25"/>
    <row r="770" spans="4:24" ht="12" customHeight="1" x14ac:dyDescent="0.25">
      <c r="D770" s="198" t="s">
        <v>971</v>
      </c>
      <c r="E770" s="198"/>
      <c r="F770" s="198"/>
      <c r="G770" s="198"/>
      <c r="H770" s="198"/>
      <c r="J770" s="198" t="s">
        <v>439</v>
      </c>
      <c r="K770" s="198"/>
      <c r="L770" s="198"/>
      <c r="M770" s="198"/>
      <c r="N770" s="198"/>
      <c r="O770" s="198"/>
      <c r="P770" s="194">
        <v>1500</v>
      </c>
      <c r="Q770" s="194"/>
      <c r="R770" s="194"/>
      <c r="S770" s="183">
        <v>0.13</v>
      </c>
      <c r="U770" s="194">
        <v>9000</v>
      </c>
      <c r="V770" s="194"/>
      <c r="W770" s="194"/>
      <c r="X770" s="183">
        <v>0.125</v>
      </c>
    </row>
    <row r="771" spans="4:24" ht="0.75" customHeight="1" x14ac:dyDescent="0.25"/>
    <row r="772" spans="4:24" ht="12" customHeight="1" x14ac:dyDescent="0.25">
      <c r="D772" s="198" t="s">
        <v>972</v>
      </c>
      <c r="E772" s="198"/>
      <c r="F772" s="198"/>
      <c r="G772" s="198"/>
      <c r="H772" s="198"/>
      <c r="J772" s="198" t="s">
        <v>440</v>
      </c>
      <c r="K772" s="198"/>
      <c r="L772" s="198"/>
      <c r="M772" s="198"/>
      <c r="N772" s="198"/>
      <c r="O772" s="198"/>
      <c r="P772" s="194">
        <v>0</v>
      </c>
      <c r="Q772" s="194"/>
      <c r="R772" s="194"/>
      <c r="S772" s="183">
        <v>0</v>
      </c>
      <c r="U772" s="194">
        <v>0</v>
      </c>
      <c r="V772" s="194"/>
      <c r="W772" s="194"/>
      <c r="X772" s="183">
        <v>0</v>
      </c>
    </row>
    <row r="773" spans="4:24" ht="0.75" customHeight="1" x14ac:dyDescent="0.25"/>
    <row r="774" spans="4:24" ht="12" customHeight="1" x14ac:dyDescent="0.25">
      <c r="D774" s="198" t="s">
        <v>973</v>
      </c>
      <c r="E774" s="198"/>
      <c r="F774" s="198"/>
      <c r="G774" s="198"/>
      <c r="H774" s="198"/>
      <c r="J774" s="198" t="s">
        <v>619</v>
      </c>
      <c r="K774" s="198"/>
      <c r="L774" s="198"/>
      <c r="M774" s="198"/>
      <c r="N774" s="198"/>
      <c r="O774" s="198"/>
      <c r="P774" s="194">
        <v>17307.75</v>
      </c>
      <c r="Q774" s="194"/>
      <c r="R774" s="194"/>
      <c r="S774" s="183">
        <v>1.4990000000000001</v>
      </c>
      <c r="U774" s="194">
        <v>103446.58</v>
      </c>
      <c r="V774" s="194"/>
      <c r="W774" s="194"/>
      <c r="X774" s="183">
        <v>1.4350000000000001</v>
      </c>
    </row>
    <row r="775" spans="4:24" ht="0.75" customHeight="1" x14ac:dyDescent="0.25"/>
    <row r="776" spans="4:24" ht="12" customHeight="1" x14ac:dyDescent="0.25">
      <c r="D776" s="198" t="s">
        <v>974</v>
      </c>
      <c r="E776" s="198"/>
      <c r="F776" s="198"/>
      <c r="G776" s="198"/>
      <c r="H776" s="198"/>
      <c r="J776" s="198" t="s">
        <v>442</v>
      </c>
      <c r="K776" s="198"/>
      <c r="L776" s="198"/>
      <c r="M776" s="198"/>
      <c r="N776" s="198"/>
      <c r="O776" s="198"/>
      <c r="P776" s="194">
        <v>0</v>
      </c>
      <c r="Q776" s="194"/>
      <c r="R776" s="194"/>
      <c r="S776" s="183">
        <v>0</v>
      </c>
      <c r="U776" s="194">
        <v>0</v>
      </c>
      <c r="V776" s="194"/>
      <c r="W776" s="194"/>
      <c r="X776" s="183">
        <v>0</v>
      </c>
    </row>
    <row r="777" spans="4:24" ht="0.75" customHeight="1" x14ac:dyDescent="0.25"/>
    <row r="778" spans="4:24" ht="12" customHeight="1" x14ac:dyDescent="0.25">
      <c r="D778" s="198" t="s">
        <v>975</v>
      </c>
      <c r="E778" s="198"/>
      <c r="F778" s="198"/>
      <c r="G778" s="198"/>
      <c r="H778" s="198"/>
      <c r="J778" s="198" t="s">
        <v>443</v>
      </c>
      <c r="K778" s="198"/>
      <c r="L778" s="198"/>
      <c r="M778" s="198"/>
      <c r="N778" s="198"/>
      <c r="O778" s="198"/>
      <c r="P778" s="194">
        <v>0</v>
      </c>
      <c r="Q778" s="194"/>
      <c r="R778" s="194"/>
      <c r="S778" s="183">
        <v>0</v>
      </c>
      <c r="U778" s="194">
        <v>0</v>
      </c>
      <c r="V778" s="194"/>
      <c r="W778" s="194"/>
      <c r="X778" s="183">
        <v>0</v>
      </c>
    </row>
    <row r="779" spans="4:24" ht="0.75" customHeight="1" x14ac:dyDescent="0.25"/>
    <row r="780" spans="4:24" ht="12" customHeight="1" x14ac:dyDescent="0.25">
      <c r="D780" s="198" t="s">
        <v>976</v>
      </c>
      <c r="E780" s="198"/>
      <c r="F780" s="198"/>
      <c r="G780" s="198"/>
      <c r="H780" s="198"/>
      <c r="J780" s="198" t="s">
        <v>620</v>
      </c>
      <c r="K780" s="198"/>
      <c r="L780" s="198"/>
      <c r="M780" s="198"/>
      <c r="N780" s="198"/>
      <c r="O780" s="198"/>
      <c r="P780" s="194">
        <v>0</v>
      </c>
      <c r="Q780" s="194"/>
      <c r="R780" s="194"/>
      <c r="S780" s="183">
        <v>0</v>
      </c>
      <c r="U780" s="194">
        <v>0</v>
      </c>
      <c r="V780" s="194"/>
      <c r="W780" s="194"/>
      <c r="X780" s="183">
        <v>0</v>
      </c>
    </row>
    <row r="781" spans="4:24" ht="0.75" customHeight="1" x14ac:dyDescent="0.25"/>
    <row r="782" spans="4:24" ht="12" customHeight="1" x14ac:dyDescent="0.25">
      <c r="D782" s="198" t="s">
        <v>977</v>
      </c>
      <c r="E782" s="198"/>
      <c r="F782" s="198"/>
      <c r="G782" s="198"/>
      <c r="H782" s="198"/>
      <c r="J782" s="198" t="s">
        <v>445</v>
      </c>
      <c r="K782" s="198"/>
      <c r="L782" s="198"/>
      <c r="M782" s="198"/>
      <c r="N782" s="198"/>
      <c r="O782" s="198"/>
      <c r="P782" s="194">
        <v>5779.21</v>
      </c>
      <c r="Q782" s="194"/>
      <c r="R782" s="194"/>
      <c r="S782" s="183">
        <v>0.5</v>
      </c>
      <c r="U782" s="194">
        <v>27966.95</v>
      </c>
      <c r="V782" s="194"/>
      <c r="W782" s="194"/>
      <c r="X782" s="183">
        <v>0.38800000000000007</v>
      </c>
    </row>
    <row r="783" spans="4:24" ht="0.75" customHeight="1" x14ac:dyDescent="0.25"/>
    <row r="784" spans="4:24" ht="12" customHeight="1" x14ac:dyDescent="0.25">
      <c r="D784" s="198" t="s">
        <v>978</v>
      </c>
      <c r="E784" s="198"/>
      <c r="F784" s="198"/>
      <c r="G784" s="198"/>
      <c r="H784" s="198"/>
      <c r="J784" s="198" t="s">
        <v>446</v>
      </c>
      <c r="K784" s="198"/>
      <c r="L784" s="198"/>
      <c r="M784" s="198"/>
      <c r="N784" s="198"/>
      <c r="O784" s="198"/>
      <c r="P784" s="194">
        <v>0</v>
      </c>
      <c r="Q784" s="194"/>
      <c r="R784" s="194"/>
      <c r="S784" s="183">
        <v>0</v>
      </c>
      <c r="U784" s="194">
        <v>456.15000000000003</v>
      </c>
      <c r="V784" s="194"/>
      <c r="W784" s="194"/>
      <c r="X784" s="183">
        <v>6.0000000000000001E-3</v>
      </c>
    </row>
    <row r="785" spans="4:24" ht="0.75" customHeight="1" x14ac:dyDescent="0.25"/>
    <row r="786" spans="4:24" ht="12" customHeight="1" x14ac:dyDescent="0.25">
      <c r="D786" s="198" t="s">
        <v>979</v>
      </c>
      <c r="E786" s="198"/>
      <c r="F786" s="198"/>
      <c r="G786" s="198"/>
      <c r="H786" s="198"/>
      <c r="J786" s="198" t="s">
        <v>447</v>
      </c>
      <c r="K786" s="198"/>
      <c r="L786" s="198"/>
      <c r="M786" s="198"/>
      <c r="N786" s="198"/>
      <c r="O786" s="198"/>
      <c r="P786" s="194">
        <v>388.23</v>
      </c>
      <c r="Q786" s="194"/>
      <c r="R786" s="194"/>
      <c r="S786" s="183">
        <v>3.4000000000000002E-2</v>
      </c>
      <c r="U786" s="194">
        <v>8659.4699999999993</v>
      </c>
      <c r="V786" s="194"/>
      <c r="W786" s="194"/>
      <c r="X786" s="183">
        <v>0.12</v>
      </c>
    </row>
    <row r="787" spans="4:24" ht="0.75" customHeight="1" x14ac:dyDescent="0.25"/>
    <row r="788" spans="4:24" ht="12" customHeight="1" x14ac:dyDescent="0.25">
      <c r="D788" s="198" t="s">
        <v>980</v>
      </c>
      <c r="E788" s="198"/>
      <c r="F788" s="198"/>
      <c r="G788" s="198"/>
      <c r="H788" s="198"/>
      <c r="J788" s="198" t="s">
        <v>448</v>
      </c>
      <c r="K788" s="198"/>
      <c r="L788" s="198"/>
      <c r="M788" s="198"/>
      <c r="N788" s="198"/>
      <c r="O788" s="198"/>
      <c r="P788" s="194">
        <v>0</v>
      </c>
      <c r="Q788" s="194"/>
      <c r="R788" s="194"/>
      <c r="S788" s="183">
        <v>0</v>
      </c>
      <c r="U788" s="194">
        <v>200</v>
      </c>
      <c r="V788" s="194"/>
      <c r="W788" s="194"/>
      <c r="X788" s="183">
        <v>3.0000000000000001E-3</v>
      </c>
    </row>
    <row r="789" spans="4:24" ht="0.75" customHeight="1" x14ac:dyDescent="0.25"/>
    <row r="790" spans="4:24" ht="12" customHeight="1" x14ac:dyDescent="0.25">
      <c r="D790" s="198" t="s">
        <v>981</v>
      </c>
      <c r="E790" s="198"/>
      <c r="F790" s="198"/>
      <c r="G790" s="198"/>
      <c r="H790" s="198"/>
      <c r="J790" s="198" t="s">
        <v>449</v>
      </c>
      <c r="K790" s="198"/>
      <c r="L790" s="198"/>
      <c r="M790" s="198"/>
      <c r="N790" s="198"/>
      <c r="O790" s="198"/>
      <c r="P790" s="194">
        <v>0</v>
      </c>
      <c r="Q790" s="194"/>
      <c r="R790" s="194"/>
      <c r="S790" s="183">
        <v>0</v>
      </c>
      <c r="U790" s="194">
        <v>0</v>
      </c>
      <c r="V790" s="194"/>
      <c r="W790" s="194"/>
      <c r="X790" s="183">
        <v>0</v>
      </c>
    </row>
    <row r="791" spans="4:24" ht="0.75" customHeight="1" x14ac:dyDescent="0.25"/>
    <row r="792" spans="4:24" ht="12" customHeight="1" x14ac:dyDescent="0.25">
      <c r="D792" s="198" t="s">
        <v>982</v>
      </c>
      <c r="E792" s="198"/>
      <c r="F792" s="198"/>
      <c r="G792" s="198"/>
      <c r="H792" s="198"/>
      <c r="J792" s="198" t="s">
        <v>450</v>
      </c>
      <c r="K792" s="198"/>
      <c r="L792" s="198"/>
      <c r="M792" s="198"/>
      <c r="N792" s="198"/>
      <c r="O792" s="198"/>
      <c r="P792" s="194">
        <v>2094.38</v>
      </c>
      <c r="Q792" s="194"/>
      <c r="R792" s="194"/>
      <c r="S792" s="183">
        <v>0.18099999999999999</v>
      </c>
      <c r="U792" s="194">
        <v>8928.0499999999993</v>
      </c>
      <c r="V792" s="194"/>
      <c r="W792" s="194"/>
      <c r="X792" s="183">
        <v>0.12400000000000001</v>
      </c>
    </row>
    <row r="793" spans="4:24" ht="0.75" customHeight="1" x14ac:dyDescent="0.25"/>
    <row r="794" spans="4:24" ht="12" customHeight="1" x14ac:dyDescent="0.25">
      <c r="D794" s="198" t="s">
        <v>983</v>
      </c>
      <c r="E794" s="198"/>
      <c r="F794" s="198"/>
      <c r="G794" s="198"/>
      <c r="H794" s="198"/>
      <c r="J794" s="198" t="s">
        <v>451</v>
      </c>
      <c r="K794" s="198"/>
      <c r="L794" s="198"/>
      <c r="M794" s="198"/>
      <c r="N794" s="198"/>
      <c r="O794" s="198"/>
      <c r="P794" s="194">
        <v>1078.1300000000001</v>
      </c>
      <c r="Q794" s="194"/>
      <c r="R794" s="194"/>
      <c r="S794" s="183">
        <v>9.3000000000000013E-2</v>
      </c>
      <c r="U794" s="194">
        <v>7662.38</v>
      </c>
      <c r="V794" s="194"/>
      <c r="W794" s="194"/>
      <c r="X794" s="183">
        <v>0.106</v>
      </c>
    </row>
    <row r="795" spans="4:24" ht="0.75" customHeight="1" x14ac:dyDescent="0.25"/>
    <row r="796" spans="4:24" ht="12" customHeight="1" x14ac:dyDescent="0.25">
      <c r="D796" s="198" t="s">
        <v>984</v>
      </c>
      <c r="E796" s="198"/>
      <c r="F796" s="198"/>
      <c r="G796" s="198"/>
      <c r="H796" s="198"/>
      <c r="J796" s="198" t="s">
        <v>452</v>
      </c>
      <c r="K796" s="198"/>
      <c r="L796" s="198"/>
      <c r="M796" s="198"/>
      <c r="N796" s="198"/>
      <c r="O796" s="198"/>
      <c r="P796" s="194">
        <v>222.14000000000001</v>
      </c>
      <c r="Q796" s="194"/>
      <c r="R796" s="194"/>
      <c r="S796" s="183">
        <v>1.9E-2</v>
      </c>
      <c r="U796" s="194">
        <v>1327.25</v>
      </c>
      <c r="V796" s="194"/>
      <c r="W796" s="194"/>
      <c r="X796" s="183">
        <v>1.7999999999999999E-2</v>
      </c>
    </row>
    <row r="797" spans="4:24" ht="0.75" customHeight="1" x14ac:dyDescent="0.25"/>
    <row r="798" spans="4:24" ht="12" customHeight="1" x14ac:dyDescent="0.25">
      <c r="D798" s="198" t="s">
        <v>985</v>
      </c>
      <c r="E798" s="198"/>
      <c r="F798" s="198"/>
      <c r="G798" s="198"/>
      <c r="H798" s="198"/>
      <c r="J798" s="198" t="s">
        <v>453</v>
      </c>
      <c r="K798" s="198"/>
      <c r="L798" s="198"/>
      <c r="M798" s="198"/>
      <c r="N798" s="198"/>
      <c r="O798" s="198"/>
      <c r="P798" s="194">
        <v>0</v>
      </c>
      <c r="Q798" s="194"/>
      <c r="R798" s="194"/>
      <c r="S798" s="183">
        <v>0</v>
      </c>
      <c r="U798" s="194">
        <v>0</v>
      </c>
      <c r="V798" s="194"/>
      <c r="W798" s="194"/>
      <c r="X798" s="183">
        <v>0</v>
      </c>
    </row>
    <row r="799" spans="4:24" ht="0.75" customHeight="1" x14ac:dyDescent="0.25"/>
    <row r="800" spans="4:24" ht="12" customHeight="1" x14ac:dyDescent="0.25">
      <c r="D800" s="198" t="s">
        <v>986</v>
      </c>
      <c r="E800" s="198"/>
      <c r="F800" s="198"/>
      <c r="G800" s="198"/>
      <c r="H800" s="198"/>
      <c r="J800" s="198" t="s">
        <v>454</v>
      </c>
      <c r="K800" s="198"/>
      <c r="L800" s="198"/>
      <c r="M800" s="198"/>
      <c r="N800" s="198"/>
      <c r="O800" s="198"/>
      <c r="P800" s="194">
        <v>0</v>
      </c>
      <c r="Q800" s="194"/>
      <c r="R800" s="194"/>
      <c r="S800" s="183">
        <v>0</v>
      </c>
      <c r="U800" s="194">
        <v>27370</v>
      </c>
      <c r="V800" s="194"/>
      <c r="W800" s="194"/>
      <c r="X800" s="183">
        <v>0.38</v>
      </c>
    </row>
    <row r="801" spans="4:24" ht="0.75" customHeight="1" x14ac:dyDescent="0.25"/>
    <row r="802" spans="4:24" ht="12" customHeight="1" x14ac:dyDescent="0.25">
      <c r="D802" s="198" t="s">
        <v>987</v>
      </c>
      <c r="E802" s="198"/>
      <c r="F802" s="198"/>
      <c r="G802" s="198"/>
      <c r="H802" s="198"/>
      <c r="J802" s="198" t="s">
        <v>455</v>
      </c>
      <c r="K802" s="198"/>
      <c r="L802" s="198"/>
      <c r="M802" s="198"/>
      <c r="N802" s="198"/>
      <c r="O802" s="198"/>
      <c r="P802" s="194">
        <v>11269.06</v>
      </c>
      <c r="Q802" s="194"/>
      <c r="R802" s="194"/>
      <c r="S802" s="183">
        <v>0.97599999999999998</v>
      </c>
      <c r="U802" s="194">
        <v>58563.1</v>
      </c>
      <c r="V802" s="194"/>
      <c r="W802" s="194"/>
      <c r="X802" s="183">
        <v>0.81299999999999994</v>
      </c>
    </row>
    <row r="803" spans="4:24" ht="0.75" customHeight="1" x14ac:dyDescent="0.25"/>
    <row r="804" spans="4:24" ht="12" customHeight="1" x14ac:dyDescent="0.25">
      <c r="D804" s="198" t="s">
        <v>988</v>
      </c>
      <c r="E804" s="198"/>
      <c r="F804" s="198"/>
      <c r="G804" s="198"/>
      <c r="H804" s="198"/>
      <c r="J804" s="198" t="s">
        <v>456</v>
      </c>
      <c r="K804" s="198"/>
      <c r="L804" s="198"/>
      <c r="M804" s="198"/>
      <c r="N804" s="198"/>
      <c r="O804" s="198"/>
      <c r="P804" s="194">
        <v>0</v>
      </c>
      <c r="Q804" s="194"/>
      <c r="R804" s="194"/>
      <c r="S804" s="183">
        <v>0</v>
      </c>
      <c r="U804" s="194">
        <v>4352.3500000000004</v>
      </c>
      <c r="V804" s="194"/>
      <c r="W804" s="194"/>
      <c r="X804" s="183">
        <v>0.06</v>
      </c>
    </row>
    <row r="805" spans="4:24" ht="0.75" customHeight="1" x14ac:dyDescent="0.25"/>
    <row r="806" spans="4:24" ht="12" customHeight="1" x14ac:dyDescent="0.25">
      <c r="D806" s="198" t="s">
        <v>989</v>
      </c>
      <c r="E806" s="198"/>
      <c r="F806" s="198"/>
      <c r="G806" s="198"/>
      <c r="H806" s="198"/>
      <c r="J806" s="198" t="s">
        <v>457</v>
      </c>
      <c r="K806" s="198"/>
      <c r="L806" s="198"/>
      <c r="M806" s="198"/>
      <c r="N806" s="198"/>
      <c r="O806" s="198"/>
      <c r="P806" s="194">
        <v>0</v>
      </c>
      <c r="Q806" s="194"/>
      <c r="R806" s="194"/>
      <c r="S806" s="183">
        <v>0</v>
      </c>
      <c r="U806" s="194">
        <v>0</v>
      </c>
      <c r="V806" s="194"/>
      <c r="W806" s="194"/>
      <c r="X806" s="183">
        <v>0</v>
      </c>
    </row>
    <row r="807" spans="4:24" ht="0.75" customHeight="1" x14ac:dyDescent="0.25"/>
    <row r="808" spans="4:24" ht="12" customHeight="1" x14ac:dyDescent="0.25">
      <c r="D808" s="198" t="s">
        <v>990</v>
      </c>
      <c r="E808" s="198"/>
      <c r="F808" s="198"/>
      <c r="G808" s="198"/>
      <c r="H808" s="198"/>
      <c r="J808" s="198" t="s">
        <v>458</v>
      </c>
      <c r="K808" s="198"/>
      <c r="L808" s="198"/>
      <c r="M808" s="198"/>
      <c r="N808" s="198"/>
      <c r="O808" s="198"/>
      <c r="P808" s="194">
        <v>3489</v>
      </c>
      <c r="Q808" s="194"/>
      <c r="R808" s="194"/>
      <c r="S808" s="183">
        <v>0.30199999999999999</v>
      </c>
      <c r="U808" s="194">
        <v>6162.08</v>
      </c>
      <c r="V808" s="194"/>
      <c r="W808" s="194"/>
      <c r="X808" s="183">
        <v>8.5999999999999993E-2</v>
      </c>
    </row>
    <row r="809" spans="4:24" ht="0.75" customHeight="1" x14ac:dyDescent="0.25"/>
    <row r="810" spans="4:24" ht="12" customHeight="1" x14ac:dyDescent="0.25">
      <c r="D810" s="198" t="s">
        <v>991</v>
      </c>
      <c r="E810" s="198"/>
      <c r="F810" s="198"/>
      <c r="G810" s="198"/>
      <c r="H810" s="198"/>
      <c r="J810" s="198" t="s">
        <v>459</v>
      </c>
      <c r="K810" s="198"/>
      <c r="L810" s="198"/>
      <c r="M810" s="198"/>
      <c r="N810" s="198"/>
      <c r="O810" s="198"/>
      <c r="P810" s="194">
        <v>1754.74</v>
      </c>
      <c r="Q810" s="194"/>
      <c r="R810" s="194"/>
      <c r="S810" s="183">
        <v>0.152</v>
      </c>
      <c r="U810" s="194">
        <v>8683.8700000000008</v>
      </c>
      <c r="V810" s="194"/>
      <c r="W810" s="194"/>
      <c r="X810" s="183">
        <v>0.12</v>
      </c>
    </row>
    <row r="811" spans="4:24" ht="0.75" customHeight="1" x14ac:dyDescent="0.25"/>
    <row r="812" spans="4:24" ht="12" customHeight="1" x14ac:dyDescent="0.25">
      <c r="D812" s="198" t="s">
        <v>992</v>
      </c>
      <c r="E812" s="198"/>
      <c r="F812" s="198"/>
      <c r="G812" s="198"/>
      <c r="H812" s="198"/>
      <c r="J812" s="198" t="s">
        <v>460</v>
      </c>
      <c r="K812" s="198"/>
      <c r="L812" s="198"/>
      <c r="M812" s="198"/>
      <c r="N812" s="198"/>
      <c r="O812" s="198"/>
      <c r="P812" s="194">
        <v>1419.26</v>
      </c>
      <c r="Q812" s="194"/>
      <c r="R812" s="194"/>
      <c r="S812" s="183">
        <v>0.12300000000000001</v>
      </c>
      <c r="U812" s="194">
        <v>8279.52</v>
      </c>
      <c r="V812" s="194"/>
      <c r="W812" s="194"/>
      <c r="X812" s="183">
        <v>0.115</v>
      </c>
    </row>
    <row r="813" spans="4:24" ht="0.75" customHeight="1" x14ac:dyDescent="0.25"/>
    <row r="814" spans="4:24" ht="12" customHeight="1" x14ac:dyDescent="0.25">
      <c r="D814" s="198" t="s">
        <v>993</v>
      </c>
      <c r="E814" s="198"/>
      <c r="F814" s="198"/>
      <c r="G814" s="198"/>
      <c r="H814" s="198"/>
      <c r="J814" s="198" t="s">
        <v>461</v>
      </c>
      <c r="K814" s="198"/>
      <c r="L814" s="198"/>
      <c r="M814" s="198"/>
      <c r="N814" s="198"/>
      <c r="O814" s="198"/>
      <c r="P814" s="194">
        <v>0</v>
      </c>
      <c r="Q814" s="194"/>
      <c r="R814" s="194"/>
      <c r="S814" s="183">
        <v>0</v>
      </c>
      <c r="U814" s="194">
        <v>0</v>
      </c>
      <c r="V814" s="194"/>
      <c r="W814" s="194"/>
      <c r="X814" s="183">
        <v>0</v>
      </c>
    </row>
    <row r="815" spans="4:24" ht="0.75" customHeight="1" x14ac:dyDescent="0.25"/>
    <row r="816" spans="4:24" ht="12" customHeight="1" x14ac:dyDescent="0.25">
      <c r="D816" s="198" t="s">
        <v>994</v>
      </c>
      <c r="E816" s="198"/>
      <c r="F816" s="198"/>
      <c r="G816" s="198"/>
      <c r="H816" s="198"/>
      <c r="J816" s="198" t="s">
        <v>462</v>
      </c>
      <c r="K816" s="198"/>
      <c r="L816" s="198"/>
      <c r="M816" s="198"/>
      <c r="N816" s="198"/>
      <c r="O816" s="198"/>
      <c r="P816" s="194">
        <v>-4.17</v>
      </c>
      <c r="Q816" s="194"/>
      <c r="R816" s="194"/>
      <c r="S816" s="183">
        <v>0</v>
      </c>
      <c r="U816" s="194">
        <v>837.58</v>
      </c>
      <c r="V816" s="194"/>
      <c r="W816" s="194"/>
      <c r="X816" s="183">
        <v>1.2E-2</v>
      </c>
    </row>
    <row r="817" spans="4:24" ht="0.75" customHeight="1" x14ac:dyDescent="0.25"/>
    <row r="818" spans="4:24" ht="12" customHeight="1" x14ac:dyDescent="0.25">
      <c r="D818" s="198" t="s">
        <v>995</v>
      </c>
      <c r="E818" s="198"/>
      <c r="F818" s="198"/>
      <c r="G818" s="198"/>
      <c r="H818" s="198"/>
      <c r="J818" s="198" t="s">
        <v>463</v>
      </c>
      <c r="K818" s="198"/>
      <c r="L818" s="198"/>
      <c r="M818" s="198"/>
      <c r="N818" s="198"/>
      <c r="O818" s="198"/>
      <c r="P818" s="194">
        <v>931.53</v>
      </c>
      <c r="Q818" s="194"/>
      <c r="R818" s="194"/>
      <c r="S818" s="183">
        <v>8.1000000000000003E-2</v>
      </c>
      <c r="U818" s="194">
        <v>5339.61</v>
      </c>
      <c r="V818" s="194"/>
      <c r="W818" s="194"/>
      <c r="X818" s="183">
        <v>7.3999999999999996E-2</v>
      </c>
    </row>
    <row r="819" spans="4:24" ht="0.75" customHeight="1" x14ac:dyDescent="0.25"/>
    <row r="820" spans="4:24" ht="12" customHeight="1" x14ac:dyDescent="0.25">
      <c r="D820" s="198" t="s">
        <v>996</v>
      </c>
      <c r="E820" s="198"/>
      <c r="F820" s="198"/>
      <c r="G820" s="198"/>
      <c r="H820" s="198"/>
      <c r="J820" s="198" t="s">
        <v>464</v>
      </c>
      <c r="K820" s="198"/>
      <c r="L820" s="198"/>
      <c r="M820" s="198"/>
      <c r="N820" s="198"/>
      <c r="O820" s="198"/>
      <c r="P820" s="194">
        <v>0</v>
      </c>
      <c r="Q820" s="194"/>
      <c r="R820" s="194"/>
      <c r="S820" s="183">
        <v>0</v>
      </c>
      <c r="U820" s="194">
        <v>0</v>
      </c>
      <c r="V820" s="194"/>
      <c r="W820" s="194"/>
      <c r="X820" s="183">
        <v>0</v>
      </c>
    </row>
    <row r="821" spans="4:24" ht="0.75" customHeight="1" x14ac:dyDescent="0.25"/>
    <row r="822" spans="4:24" ht="12" customHeight="1" x14ac:dyDescent="0.25">
      <c r="D822" s="198" t="s">
        <v>997</v>
      </c>
      <c r="E822" s="198"/>
      <c r="F822" s="198"/>
      <c r="G822" s="198"/>
      <c r="H822" s="198"/>
      <c r="J822" s="198" t="s">
        <v>465</v>
      </c>
      <c r="K822" s="198"/>
      <c r="L822" s="198"/>
      <c r="M822" s="198"/>
      <c r="N822" s="198"/>
      <c r="O822" s="198"/>
      <c r="P822" s="194">
        <v>0</v>
      </c>
      <c r="Q822" s="194"/>
      <c r="R822" s="194"/>
      <c r="S822" s="183">
        <v>0</v>
      </c>
      <c r="U822" s="194">
        <v>8990.85</v>
      </c>
      <c r="V822" s="194"/>
      <c r="W822" s="194"/>
      <c r="X822" s="183">
        <v>0.125</v>
      </c>
    </row>
    <row r="823" spans="4:24" ht="0.75" customHeight="1" x14ac:dyDescent="0.25"/>
    <row r="824" spans="4:24" ht="12" customHeight="1" x14ac:dyDescent="0.25">
      <c r="D824" s="198" t="s">
        <v>998</v>
      </c>
      <c r="E824" s="198"/>
      <c r="F824" s="198"/>
      <c r="G824" s="198"/>
      <c r="H824" s="198"/>
      <c r="J824" s="198" t="s">
        <v>466</v>
      </c>
      <c r="K824" s="198"/>
      <c r="L824" s="198"/>
      <c r="M824" s="198"/>
      <c r="N824" s="198"/>
      <c r="O824" s="198"/>
      <c r="P824" s="194">
        <v>0</v>
      </c>
      <c r="Q824" s="194"/>
      <c r="R824" s="194"/>
      <c r="S824" s="183">
        <v>0</v>
      </c>
      <c r="U824" s="194">
        <v>0</v>
      </c>
      <c r="V824" s="194"/>
      <c r="W824" s="194"/>
      <c r="X824" s="183">
        <v>0</v>
      </c>
    </row>
    <row r="825" spans="4:24" ht="0.75" customHeight="1" x14ac:dyDescent="0.25"/>
    <row r="826" spans="4:24" ht="12" customHeight="1" x14ac:dyDescent="0.25">
      <c r="D826" s="198" t="s">
        <v>999</v>
      </c>
      <c r="E826" s="198"/>
      <c r="F826" s="198"/>
      <c r="G826" s="198"/>
      <c r="H826" s="198"/>
      <c r="J826" s="198" t="s">
        <v>467</v>
      </c>
      <c r="K826" s="198"/>
      <c r="L826" s="198"/>
      <c r="M826" s="198"/>
      <c r="N826" s="198"/>
      <c r="O826" s="198"/>
      <c r="P826" s="194">
        <v>0</v>
      </c>
      <c r="Q826" s="194"/>
      <c r="R826" s="194"/>
      <c r="S826" s="183">
        <v>0</v>
      </c>
      <c r="U826" s="194">
        <v>0</v>
      </c>
      <c r="V826" s="194"/>
      <c r="W826" s="194"/>
      <c r="X826" s="183">
        <v>0</v>
      </c>
    </row>
    <row r="827" spans="4:24" ht="0.75" customHeight="1" x14ac:dyDescent="0.25"/>
    <row r="828" spans="4:24" ht="12" customHeight="1" x14ac:dyDescent="0.25">
      <c r="D828" s="198" t="s">
        <v>1000</v>
      </c>
      <c r="E828" s="198"/>
      <c r="F828" s="198"/>
      <c r="G828" s="198"/>
      <c r="H828" s="198"/>
      <c r="J828" s="198" t="s">
        <v>468</v>
      </c>
      <c r="K828" s="198"/>
      <c r="L828" s="198"/>
      <c r="M828" s="198"/>
      <c r="N828" s="198"/>
      <c r="O828" s="198"/>
      <c r="P828" s="194">
        <v>0</v>
      </c>
      <c r="Q828" s="194"/>
      <c r="R828" s="194"/>
      <c r="S828" s="183">
        <v>0</v>
      </c>
      <c r="U828" s="194">
        <v>0</v>
      </c>
      <c r="V828" s="194"/>
      <c r="W828" s="194"/>
      <c r="X828" s="183">
        <v>0</v>
      </c>
    </row>
    <row r="829" spans="4:24" ht="0.75" customHeight="1" x14ac:dyDescent="0.25"/>
    <row r="830" spans="4:24" ht="12" customHeight="1" x14ac:dyDescent="0.25">
      <c r="D830" s="198" t="s">
        <v>1001</v>
      </c>
      <c r="E830" s="198"/>
      <c r="F830" s="198"/>
      <c r="G830" s="198"/>
      <c r="H830" s="198"/>
      <c r="J830" s="198" t="s">
        <v>469</v>
      </c>
      <c r="K830" s="198"/>
      <c r="L830" s="198"/>
      <c r="M830" s="198"/>
      <c r="N830" s="198"/>
      <c r="O830" s="198"/>
      <c r="P830" s="194">
        <v>10473.48</v>
      </c>
      <c r="Q830" s="194"/>
      <c r="R830" s="194"/>
      <c r="S830" s="183">
        <v>0.90700000000000003</v>
      </c>
      <c r="U830" s="194">
        <v>43533.46</v>
      </c>
      <c r="V830" s="194"/>
      <c r="W830" s="194"/>
      <c r="X830" s="183">
        <v>0.60399999999999998</v>
      </c>
    </row>
    <row r="831" spans="4:24" ht="0.75" customHeight="1" x14ac:dyDescent="0.25"/>
    <row r="832" spans="4:24" ht="12" customHeight="1" x14ac:dyDescent="0.25">
      <c r="D832" s="198" t="s">
        <v>1002</v>
      </c>
      <c r="E832" s="198"/>
      <c r="F832" s="198"/>
      <c r="G832" s="198"/>
      <c r="H832" s="198"/>
      <c r="J832" s="198" t="s">
        <v>470</v>
      </c>
      <c r="K832" s="198"/>
      <c r="L832" s="198"/>
      <c r="M832" s="198"/>
      <c r="N832" s="198"/>
      <c r="O832" s="198"/>
      <c r="P832" s="194">
        <v>0</v>
      </c>
      <c r="Q832" s="194"/>
      <c r="R832" s="194"/>
      <c r="S832" s="183">
        <v>0</v>
      </c>
      <c r="U832" s="194">
        <v>0</v>
      </c>
      <c r="V832" s="194"/>
      <c r="W832" s="194"/>
      <c r="X832" s="183">
        <v>0</v>
      </c>
    </row>
    <row r="833" spans="4:24" ht="0.75" customHeight="1" x14ac:dyDescent="0.25"/>
    <row r="834" spans="4:24" ht="12" customHeight="1" x14ac:dyDescent="0.25">
      <c r="D834" s="198" t="s">
        <v>1003</v>
      </c>
      <c r="E834" s="198"/>
      <c r="F834" s="198"/>
      <c r="G834" s="198"/>
      <c r="H834" s="198"/>
      <c r="J834" s="198" t="s">
        <v>621</v>
      </c>
      <c r="K834" s="198"/>
      <c r="L834" s="198"/>
      <c r="M834" s="198"/>
      <c r="N834" s="198"/>
      <c r="O834" s="198"/>
      <c r="P834" s="194">
        <v>0</v>
      </c>
      <c r="Q834" s="194"/>
      <c r="R834" s="194"/>
      <c r="S834" s="183">
        <v>0</v>
      </c>
      <c r="U834" s="194">
        <v>0</v>
      </c>
      <c r="V834" s="194"/>
      <c r="W834" s="194"/>
      <c r="X834" s="183">
        <v>0</v>
      </c>
    </row>
    <row r="835" spans="4:24" ht="0.75" customHeight="1" x14ac:dyDescent="0.25"/>
    <row r="836" spans="4:24" ht="12" customHeight="1" x14ac:dyDescent="0.25">
      <c r="D836" s="198" t="s">
        <v>1004</v>
      </c>
      <c r="E836" s="198"/>
      <c r="F836" s="198"/>
      <c r="G836" s="198"/>
      <c r="H836" s="198"/>
      <c r="J836" s="198" t="s">
        <v>92</v>
      </c>
      <c r="K836" s="198"/>
      <c r="L836" s="198"/>
      <c r="M836" s="198"/>
      <c r="N836" s="198"/>
      <c r="O836" s="198"/>
      <c r="P836" s="194">
        <v>0</v>
      </c>
      <c r="Q836" s="194"/>
      <c r="R836" s="194"/>
      <c r="S836" s="183">
        <v>0</v>
      </c>
      <c r="U836" s="194">
        <v>5000</v>
      </c>
      <c r="V836" s="194"/>
      <c r="W836" s="194"/>
      <c r="X836" s="183">
        <v>6.9000000000000006E-2</v>
      </c>
    </row>
    <row r="837" spans="4:24" ht="0.75" customHeight="1" x14ac:dyDescent="0.25"/>
    <row r="838" spans="4:24" ht="12" customHeight="1" x14ac:dyDescent="0.25">
      <c r="D838" s="198" t="s">
        <v>1005</v>
      </c>
      <c r="E838" s="198"/>
      <c r="F838" s="198"/>
      <c r="G838" s="198"/>
      <c r="H838" s="198"/>
      <c r="J838" s="200" t="s">
        <v>622</v>
      </c>
      <c r="K838" s="200"/>
      <c r="L838" s="200"/>
      <c r="M838" s="200"/>
      <c r="N838" s="200"/>
      <c r="O838" s="200"/>
      <c r="P838" s="194">
        <v>417</v>
      </c>
      <c r="Q838" s="194"/>
      <c r="R838" s="194"/>
      <c r="S838" s="183">
        <v>3.5999999999999997E-2</v>
      </c>
      <c r="U838" s="194">
        <v>2502</v>
      </c>
      <c r="V838" s="194"/>
      <c r="W838" s="194"/>
      <c r="X838" s="183">
        <v>3.5000000000000003E-2</v>
      </c>
    </row>
    <row r="839" spans="4:24" ht="11.25" customHeight="1" x14ac:dyDescent="0.25">
      <c r="J839" s="200"/>
      <c r="K839" s="200"/>
      <c r="L839" s="200"/>
      <c r="M839" s="200"/>
      <c r="N839" s="200"/>
      <c r="O839" s="200"/>
    </row>
    <row r="840" spans="4:24" ht="12" customHeight="1" x14ac:dyDescent="0.25">
      <c r="D840" s="198" t="s">
        <v>1006</v>
      </c>
      <c r="E840" s="198"/>
      <c r="F840" s="198"/>
      <c r="G840" s="198"/>
      <c r="H840" s="198"/>
      <c r="J840" s="198" t="s">
        <v>473</v>
      </c>
      <c r="K840" s="198"/>
      <c r="L840" s="198"/>
      <c r="M840" s="198"/>
      <c r="N840" s="198"/>
      <c r="O840" s="198"/>
      <c r="P840" s="194">
        <v>0</v>
      </c>
      <c r="Q840" s="194"/>
      <c r="R840" s="194"/>
      <c r="S840" s="183">
        <v>0</v>
      </c>
      <c r="U840" s="194">
        <v>200</v>
      </c>
      <c r="V840" s="194"/>
      <c r="W840" s="194"/>
      <c r="X840" s="183">
        <v>3.0000000000000001E-3</v>
      </c>
    </row>
    <row r="841" spans="4:24" ht="0.75" customHeight="1" x14ac:dyDescent="0.25"/>
    <row r="842" spans="4:24" ht="12" customHeight="1" x14ac:dyDescent="0.25">
      <c r="D842" s="198" t="s">
        <v>1007</v>
      </c>
      <c r="E842" s="198"/>
      <c r="F842" s="198"/>
      <c r="G842" s="198"/>
      <c r="H842" s="198"/>
      <c r="J842" s="198" t="s">
        <v>474</v>
      </c>
      <c r="K842" s="198"/>
      <c r="L842" s="198"/>
      <c r="M842" s="198"/>
      <c r="N842" s="198"/>
      <c r="O842" s="198"/>
      <c r="P842" s="194">
        <v>2458.5100000000002</v>
      </c>
      <c r="Q842" s="194"/>
      <c r="R842" s="194"/>
      <c r="S842" s="183">
        <v>0.21300000000000002</v>
      </c>
      <c r="U842" s="194">
        <v>18288.04</v>
      </c>
      <c r="V842" s="194"/>
      <c r="W842" s="194"/>
      <c r="X842" s="183">
        <v>0.254</v>
      </c>
    </row>
    <row r="843" spans="4:24" ht="0.75" customHeight="1" x14ac:dyDescent="0.25"/>
    <row r="844" spans="4:24" ht="12" customHeight="1" x14ac:dyDescent="0.25">
      <c r="D844" s="198" t="s">
        <v>1008</v>
      </c>
      <c r="E844" s="198"/>
      <c r="F844" s="198"/>
      <c r="G844" s="198"/>
      <c r="H844" s="198"/>
      <c r="J844" s="198" t="s">
        <v>475</v>
      </c>
      <c r="K844" s="198"/>
      <c r="L844" s="198"/>
      <c r="M844" s="198"/>
      <c r="N844" s="198"/>
      <c r="O844" s="198"/>
      <c r="P844" s="194">
        <v>0</v>
      </c>
      <c r="Q844" s="194"/>
      <c r="R844" s="194"/>
      <c r="S844" s="183">
        <v>0</v>
      </c>
      <c r="U844" s="194">
        <v>0</v>
      </c>
      <c r="V844" s="194"/>
      <c r="W844" s="194"/>
      <c r="X844" s="183">
        <v>0</v>
      </c>
    </row>
    <row r="845" spans="4:24" ht="0.75" customHeight="1" x14ac:dyDescent="0.25"/>
    <row r="846" spans="4:24" ht="12" customHeight="1" x14ac:dyDescent="0.25">
      <c r="D846" s="198" t="s">
        <v>1009</v>
      </c>
      <c r="E846" s="198"/>
      <c r="F846" s="198"/>
      <c r="G846" s="198"/>
      <c r="H846" s="198"/>
      <c r="J846" s="198" t="s">
        <v>476</v>
      </c>
      <c r="K846" s="198"/>
      <c r="L846" s="198"/>
      <c r="M846" s="198"/>
      <c r="N846" s="198"/>
      <c r="O846" s="198"/>
      <c r="P846" s="194">
        <v>13930.61</v>
      </c>
      <c r="Q846" s="194"/>
      <c r="R846" s="194"/>
      <c r="S846" s="183">
        <v>1.206</v>
      </c>
      <c r="U846" s="194">
        <v>47254.270000000004</v>
      </c>
      <c r="V846" s="194"/>
      <c r="W846" s="194"/>
      <c r="X846" s="183">
        <v>0.65600000000000014</v>
      </c>
    </row>
    <row r="847" spans="4:24" ht="0.75" customHeight="1" x14ac:dyDescent="0.25"/>
    <row r="848" spans="4:24" ht="12" customHeight="1" x14ac:dyDescent="0.25">
      <c r="D848" s="198" t="s">
        <v>1010</v>
      </c>
      <c r="E848" s="198"/>
      <c r="F848" s="198"/>
      <c r="G848" s="198"/>
      <c r="H848" s="198"/>
      <c r="J848" s="198" t="s">
        <v>477</v>
      </c>
      <c r="K848" s="198"/>
      <c r="L848" s="198"/>
      <c r="M848" s="198"/>
      <c r="N848" s="198"/>
      <c r="O848" s="198"/>
      <c r="P848" s="194">
        <v>0</v>
      </c>
      <c r="Q848" s="194"/>
      <c r="R848" s="194"/>
      <c r="S848" s="183">
        <v>0</v>
      </c>
      <c r="U848" s="194">
        <v>0</v>
      </c>
      <c r="V848" s="194"/>
      <c r="W848" s="194"/>
      <c r="X848" s="183">
        <v>0</v>
      </c>
    </row>
    <row r="849" spans="4:24" ht="0.75" customHeight="1" x14ac:dyDescent="0.25"/>
    <row r="850" spans="4:24" ht="12" customHeight="1" x14ac:dyDescent="0.25">
      <c r="D850" s="198" t="s">
        <v>1011</v>
      </c>
      <c r="E850" s="198"/>
      <c r="F850" s="198"/>
      <c r="G850" s="198"/>
      <c r="H850" s="198"/>
      <c r="J850" s="198" t="s">
        <v>478</v>
      </c>
      <c r="K850" s="198"/>
      <c r="L850" s="198"/>
      <c r="M850" s="198"/>
      <c r="N850" s="198"/>
      <c r="O850" s="198"/>
      <c r="P850" s="194">
        <v>639.6</v>
      </c>
      <c r="Q850" s="194"/>
      <c r="R850" s="194"/>
      <c r="S850" s="183">
        <v>5.5E-2</v>
      </c>
      <c r="U850" s="194">
        <v>2162.1</v>
      </c>
      <c r="V850" s="194"/>
      <c r="W850" s="194"/>
      <c r="X850" s="183">
        <v>0.03</v>
      </c>
    </row>
    <row r="851" spans="4:24" ht="0.75" customHeight="1" x14ac:dyDescent="0.25"/>
    <row r="852" spans="4:24" ht="12" customHeight="1" x14ac:dyDescent="0.25">
      <c r="D852" s="198" t="s">
        <v>1012</v>
      </c>
      <c r="E852" s="198"/>
      <c r="F852" s="198"/>
      <c r="G852" s="198"/>
      <c r="H852" s="198"/>
      <c r="J852" s="198" t="s">
        <v>479</v>
      </c>
      <c r="K852" s="198"/>
      <c r="L852" s="198"/>
      <c r="M852" s="198"/>
      <c r="N852" s="198"/>
      <c r="O852" s="198"/>
      <c r="P852" s="194">
        <v>0</v>
      </c>
      <c r="Q852" s="194"/>
      <c r="R852" s="194"/>
      <c r="S852" s="183">
        <v>0</v>
      </c>
      <c r="U852" s="194">
        <v>0</v>
      </c>
      <c r="V852" s="194"/>
      <c r="W852" s="194"/>
      <c r="X852" s="183">
        <v>0</v>
      </c>
    </row>
    <row r="853" spans="4:24" ht="0.75" customHeight="1" x14ac:dyDescent="0.25"/>
    <row r="854" spans="4:24" ht="12" customHeight="1" x14ac:dyDescent="0.25">
      <c r="D854" s="198" t="s">
        <v>1013</v>
      </c>
      <c r="E854" s="198"/>
      <c r="F854" s="198"/>
      <c r="G854" s="198"/>
      <c r="H854" s="198"/>
      <c r="J854" s="198" t="s">
        <v>480</v>
      </c>
      <c r="K854" s="198"/>
      <c r="L854" s="198"/>
      <c r="M854" s="198"/>
      <c r="N854" s="198"/>
      <c r="O854" s="198"/>
      <c r="P854" s="194">
        <v>2000</v>
      </c>
      <c r="Q854" s="194"/>
      <c r="R854" s="194"/>
      <c r="S854" s="183">
        <v>0.17299999999999999</v>
      </c>
      <c r="U854" s="194">
        <v>12000</v>
      </c>
      <c r="V854" s="194"/>
      <c r="W854" s="194"/>
      <c r="X854" s="183">
        <v>0.16700000000000001</v>
      </c>
    </row>
    <row r="855" spans="4:24" ht="0.75" customHeight="1" x14ac:dyDescent="0.25"/>
    <row r="856" spans="4:24" ht="12" customHeight="1" x14ac:dyDescent="0.25">
      <c r="D856" s="198" t="s">
        <v>1014</v>
      </c>
      <c r="E856" s="198"/>
      <c r="F856" s="198"/>
      <c r="G856" s="198"/>
      <c r="H856" s="198"/>
      <c r="J856" s="198" t="s">
        <v>481</v>
      </c>
      <c r="K856" s="198"/>
      <c r="L856" s="198"/>
      <c r="M856" s="198"/>
      <c r="N856" s="198"/>
      <c r="O856" s="198"/>
      <c r="P856" s="194">
        <v>600</v>
      </c>
      <c r="Q856" s="194"/>
      <c r="R856" s="194"/>
      <c r="S856" s="183">
        <v>5.2000000000000005E-2</v>
      </c>
      <c r="U856" s="194">
        <v>3600</v>
      </c>
      <c r="V856" s="194"/>
      <c r="W856" s="194"/>
      <c r="X856" s="183">
        <v>0.05</v>
      </c>
    </row>
    <row r="857" spans="4:24" ht="0.75" customHeight="1" x14ac:dyDescent="0.25"/>
    <row r="858" spans="4:24" ht="12" customHeight="1" x14ac:dyDescent="0.25">
      <c r="D858" s="198" t="s">
        <v>1015</v>
      </c>
      <c r="E858" s="198"/>
      <c r="F858" s="198"/>
      <c r="G858" s="198"/>
      <c r="H858" s="198"/>
      <c r="J858" s="198" t="s">
        <v>482</v>
      </c>
      <c r="K858" s="198"/>
      <c r="L858" s="198"/>
      <c r="M858" s="198"/>
      <c r="N858" s="198"/>
      <c r="O858" s="198"/>
      <c r="P858" s="194">
        <v>0</v>
      </c>
      <c r="Q858" s="194"/>
      <c r="R858" s="194"/>
      <c r="S858" s="183">
        <v>0</v>
      </c>
      <c r="U858" s="194">
        <v>5800</v>
      </c>
      <c r="V858" s="194"/>
      <c r="W858" s="194"/>
      <c r="X858" s="183">
        <v>0.08</v>
      </c>
    </row>
    <row r="859" spans="4:24" ht="0.75" customHeight="1" x14ac:dyDescent="0.25"/>
    <row r="860" spans="4:24" ht="12" customHeight="1" x14ac:dyDescent="0.25">
      <c r="D860" s="198" t="s">
        <v>1016</v>
      </c>
      <c r="E860" s="198"/>
      <c r="F860" s="198"/>
      <c r="G860" s="198"/>
      <c r="H860" s="198"/>
      <c r="J860" s="198" t="s">
        <v>483</v>
      </c>
      <c r="K860" s="198"/>
      <c r="L860" s="198"/>
      <c r="M860" s="198"/>
      <c r="N860" s="198"/>
      <c r="O860" s="198"/>
      <c r="P860" s="194">
        <v>20726.93</v>
      </c>
      <c r="Q860" s="194"/>
      <c r="R860" s="194"/>
      <c r="S860" s="183">
        <v>1.7949999999999999</v>
      </c>
      <c r="U860" s="194">
        <v>49688.19</v>
      </c>
      <c r="V860" s="194"/>
      <c r="W860" s="194"/>
      <c r="X860" s="183">
        <v>0.68899999999999995</v>
      </c>
    </row>
    <row r="861" spans="4:24" ht="0.75" customHeight="1" x14ac:dyDescent="0.25"/>
    <row r="862" spans="4:24" ht="12" customHeight="1" x14ac:dyDescent="0.25">
      <c r="D862" s="198" t="s">
        <v>1017</v>
      </c>
      <c r="E862" s="198"/>
      <c r="F862" s="198"/>
      <c r="G862" s="198"/>
      <c r="H862" s="198"/>
      <c r="J862" s="198" t="s">
        <v>623</v>
      </c>
      <c r="K862" s="198"/>
      <c r="L862" s="198"/>
      <c r="M862" s="198"/>
      <c r="N862" s="198"/>
      <c r="O862" s="198"/>
      <c r="P862" s="194">
        <v>0</v>
      </c>
      <c r="Q862" s="194"/>
      <c r="R862" s="194"/>
      <c r="S862" s="183">
        <v>0</v>
      </c>
      <c r="U862" s="194">
        <v>343.53000000000003</v>
      </c>
      <c r="V862" s="194"/>
      <c r="W862" s="194"/>
      <c r="X862" s="183">
        <v>5.0000000000000001E-3</v>
      </c>
    </row>
    <row r="863" spans="4:24" ht="0.75" customHeight="1" x14ac:dyDescent="0.25"/>
    <row r="864" spans="4:24" ht="12" customHeight="1" x14ac:dyDescent="0.25">
      <c r="D864" s="198" t="s">
        <v>1018</v>
      </c>
      <c r="E864" s="198"/>
      <c r="F864" s="198"/>
      <c r="G864" s="198"/>
      <c r="H864" s="198"/>
      <c r="J864" s="198" t="s">
        <v>485</v>
      </c>
      <c r="K864" s="198"/>
      <c r="L864" s="198"/>
      <c r="M864" s="198"/>
      <c r="N864" s="198"/>
      <c r="O864" s="198"/>
      <c r="P864" s="194">
        <v>5389</v>
      </c>
      <c r="Q864" s="194"/>
      <c r="R864" s="194"/>
      <c r="S864" s="183">
        <v>0.46700000000000003</v>
      </c>
      <c r="U864" s="194">
        <v>29994</v>
      </c>
      <c r="V864" s="194"/>
      <c r="W864" s="194"/>
      <c r="X864" s="183">
        <v>0.41600000000000004</v>
      </c>
    </row>
    <row r="865" spans="4:24" ht="0.75" customHeight="1" x14ac:dyDescent="0.25"/>
    <row r="866" spans="4:24" ht="12" customHeight="1" x14ac:dyDescent="0.25">
      <c r="D866" s="198" t="s">
        <v>1019</v>
      </c>
      <c r="E866" s="198"/>
      <c r="F866" s="198"/>
      <c r="G866" s="198"/>
      <c r="H866" s="198"/>
      <c r="J866" s="198" t="s">
        <v>486</v>
      </c>
      <c r="K866" s="198"/>
      <c r="L866" s="198"/>
      <c r="M866" s="198"/>
      <c r="N866" s="198"/>
      <c r="O866" s="198"/>
      <c r="P866" s="194">
        <v>2083</v>
      </c>
      <c r="Q866" s="194"/>
      <c r="R866" s="194"/>
      <c r="S866" s="183">
        <v>0.18</v>
      </c>
      <c r="U866" s="194">
        <v>12498</v>
      </c>
      <c r="V866" s="194"/>
      <c r="W866" s="194"/>
      <c r="X866" s="183">
        <v>0.17299999999999999</v>
      </c>
    </row>
    <row r="867" spans="4:24" ht="0.75" customHeight="1" x14ac:dyDescent="0.25"/>
    <row r="868" spans="4:24" ht="12" customHeight="1" x14ac:dyDescent="0.25">
      <c r="D868" s="198" t="s">
        <v>1020</v>
      </c>
      <c r="E868" s="198"/>
      <c r="F868" s="198"/>
      <c r="G868" s="198"/>
      <c r="H868" s="198"/>
      <c r="J868" s="198" t="s">
        <v>487</v>
      </c>
      <c r="K868" s="198"/>
      <c r="L868" s="198"/>
      <c r="M868" s="198"/>
      <c r="N868" s="198"/>
      <c r="O868" s="198"/>
      <c r="P868" s="194">
        <v>51.96</v>
      </c>
      <c r="Q868" s="194"/>
      <c r="R868" s="194"/>
      <c r="S868" s="183">
        <v>4.0000000000000001E-3</v>
      </c>
      <c r="U868" s="194">
        <v>2402.2399999999998</v>
      </c>
      <c r="V868" s="194"/>
      <c r="W868" s="194"/>
      <c r="X868" s="183">
        <v>3.3000000000000002E-2</v>
      </c>
    </row>
    <row r="869" spans="4:24" ht="0.75" customHeight="1" x14ac:dyDescent="0.25"/>
    <row r="870" spans="4:24" ht="12" customHeight="1" x14ac:dyDescent="0.25">
      <c r="D870" s="198" t="s">
        <v>1021</v>
      </c>
      <c r="E870" s="198"/>
      <c r="F870" s="198"/>
      <c r="G870" s="198"/>
      <c r="H870" s="198"/>
      <c r="J870" s="198" t="s">
        <v>488</v>
      </c>
      <c r="K870" s="198"/>
      <c r="L870" s="198"/>
      <c r="M870" s="198"/>
      <c r="N870" s="198"/>
      <c r="O870" s="198"/>
      <c r="P870" s="194">
        <v>0</v>
      </c>
      <c r="Q870" s="194"/>
      <c r="R870" s="194"/>
      <c r="S870" s="183">
        <v>0</v>
      </c>
      <c r="U870" s="194">
        <v>0</v>
      </c>
      <c r="V870" s="194"/>
      <c r="W870" s="194"/>
      <c r="X870" s="183">
        <v>0</v>
      </c>
    </row>
    <row r="871" spans="4:24" ht="0.75" customHeight="1" x14ac:dyDescent="0.25"/>
    <row r="872" spans="4:24" ht="12" customHeight="1" x14ac:dyDescent="0.25">
      <c r="D872" s="198" t="s">
        <v>1022</v>
      </c>
      <c r="E872" s="198"/>
      <c r="F872" s="198"/>
      <c r="G872" s="198"/>
      <c r="H872" s="198"/>
      <c r="J872" s="198" t="s">
        <v>489</v>
      </c>
      <c r="K872" s="198"/>
      <c r="L872" s="198"/>
      <c r="M872" s="198"/>
      <c r="N872" s="198"/>
      <c r="O872" s="198"/>
      <c r="P872" s="194">
        <v>0</v>
      </c>
      <c r="Q872" s="194"/>
      <c r="R872" s="194"/>
      <c r="S872" s="183">
        <v>0</v>
      </c>
      <c r="U872" s="194">
        <v>0</v>
      </c>
      <c r="V872" s="194"/>
      <c r="W872" s="194"/>
      <c r="X872" s="183">
        <v>0</v>
      </c>
    </row>
    <row r="873" spans="4:24" ht="0.75" customHeight="1" x14ac:dyDescent="0.25"/>
    <row r="874" spans="4:24" ht="12" customHeight="1" x14ac:dyDescent="0.25">
      <c r="D874" s="198" t="s">
        <v>1023</v>
      </c>
      <c r="E874" s="198"/>
      <c r="F874" s="198"/>
      <c r="G874" s="198"/>
      <c r="H874" s="198"/>
      <c r="J874" s="198" t="s">
        <v>624</v>
      </c>
      <c r="K874" s="198"/>
      <c r="L874" s="198"/>
      <c r="M874" s="198"/>
      <c r="N874" s="198"/>
      <c r="O874" s="198"/>
      <c r="P874" s="194">
        <v>0</v>
      </c>
      <c r="Q874" s="194"/>
      <c r="R874" s="194"/>
      <c r="S874" s="183">
        <v>0</v>
      </c>
      <c r="U874" s="194">
        <v>0</v>
      </c>
      <c r="V874" s="194"/>
      <c r="W874" s="194"/>
      <c r="X874" s="183">
        <v>0</v>
      </c>
    </row>
    <row r="875" spans="4:24" ht="0.75" customHeight="1" x14ac:dyDescent="0.25"/>
    <row r="876" spans="4:24" ht="12" customHeight="1" x14ac:dyDescent="0.25">
      <c r="D876" s="198" t="s">
        <v>1024</v>
      </c>
      <c r="E876" s="198"/>
      <c r="F876" s="198"/>
      <c r="G876" s="198"/>
      <c r="H876" s="198"/>
      <c r="J876" s="198" t="s">
        <v>625</v>
      </c>
      <c r="K876" s="198"/>
      <c r="L876" s="198"/>
      <c r="M876" s="198"/>
      <c r="N876" s="198"/>
      <c r="O876" s="198"/>
      <c r="P876" s="194">
        <v>1292.5</v>
      </c>
      <c r="Q876" s="194"/>
      <c r="R876" s="194"/>
      <c r="S876" s="183">
        <v>0.11200000000000002</v>
      </c>
      <c r="U876" s="194">
        <v>5983.25</v>
      </c>
      <c r="V876" s="194"/>
      <c r="W876" s="194"/>
      <c r="X876" s="183">
        <v>8.3000000000000004E-2</v>
      </c>
    </row>
    <row r="877" spans="4:24" ht="0.75" customHeight="1" x14ac:dyDescent="0.25"/>
    <row r="878" spans="4:24" ht="12" customHeight="1" x14ac:dyDescent="0.25">
      <c r="D878" s="198" t="s">
        <v>1025</v>
      </c>
      <c r="E878" s="198"/>
      <c r="F878" s="198"/>
      <c r="G878" s="198"/>
      <c r="H878" s="198"/>
      <c r="J878" s="198" t="s">
        <v>492</v>
      </c>
      <c r="K878" s="198"/>
      <c r="L878" s="198"/>
      <c r="M878" s="198"/>
      <c r="N878" s="198"/>
      <c r="O878" s="198"/>
      <c r="P878" s="194">
        <v>276.13</v>
      </c>
      <c r="Q878" s="194"/>
      <c r="R878" s="194"/>
      <c r="S878" s="183">
        <v>2.4E-2</v>
      </c>
      <c r="U878" s="194">
        <v>748.63</v>
      </c>
      <c r="V878" s="194"/>
      <c r="W878" s="194"/>
      <c r="X878" s="183">
        <v>0.01</v>
      </c>
    </row>
    <row r="879" spans="4:24" ht="0.75" customHeight="1" x14ac:dyDescent="0.25"/>
    <row r="880" spans="4:24" ht="12" customHeight="1" x14ac:dyDescent="0.25">
      <c r="D880" s="198" t="s">
        <v>1026</v>
      </c>
      <c r="E880" s="198"/>
      <c r="F880" s="198"/>
      <c r="G880" s="198"/>
      <c r="H880" s="198"/>
      <c r="J880" s="198" t="s">
        <v>493</v>
      </c>
      <c r="K880" s="198"/>
      <c r="L880" s="198"/>
      <c r="M880" s="198"/>
      <c r="N880" s="198"/>
      <c r="O880" s="198"/>
      <c r="P880" s="194">
        <v>75417.119999999995</v>
      </c>
      <c r="Q880" s="194"/>
      <c r="R880" s="194"/>
      <c r="S880" s="183">
        <v>6.5310000000000006</v>
      </c>
      <c r="U880" s="194">
        <v>442252.17</v>
      </c>
      <c r="V880" s="194"/>
      <c r="W880" s="194"/>
      <c r="X880" s="183">
        <v>6.1360000000000001</v>
      </c>
    </row>
    <row r="881" spans="4:24" ht="0.75" customHeight="1" x14ac:dyDescent="0.25"/>
    <row r="882" spans="4:24" ht="12" customHeight="1" x14ac:dyDescent="0.25">
      <c r="D882" s="198" t="s">
        <v>1027</v>
      </c>
      <c r="E882" s="198"/>
      <c r="F882" s="198"/>
      <c r="G882" s="198"/>
      <c r="H882" s="198"/>
      <c r="J882" s="198" t="s">
        <v>494</v>
      </c>
      <c r="K882" s="198"/>
      <c r="L882" s="198"/>
      <c r="M882" s="198"/>
      <c r="N882" s="198"/>
      <c r="O882" s="198"/>
      <c r="P882" s="194">
        <v>0</v>
      </c>
      <c r="Q882" s="194"/>
      <c r="R882" s="194"/>
      <c r="S882" s="183">
        <v>0</v>
      </c>
      <c r="U882" s="194">
        <v>0</v>
      </c>
      <c r="V882" s="194"/>
      <c r="W882" s="194"/>
      <c r="X882" s="183">
        <v>0</v>
      </c>
    </row>
    <row r="883" spans="4:24" ht="0.75" customHeight="1" x14ac:dyDescent="0.25"/>
    <row r="884" spans="4:24" ht="12" customHeight="1" x14ac:dyDescent="0.25">
      <c r="D884" s="198" t="s">
        <v>1028</v>
      </c>
      <c r="E884" s="198"/>
      <c r="F884" s="198"/>
      <c r="G884" s="198"/>
      <c r="H884" s="198"/>
      <c r="J884" s="198" t="s">
        <v>1029</v>
      </c>
      <c r="K884" s="198"/>
      <c r="L884" s="198"/>
      <c r="M884" s="198"/>
      <c r="N884" s="198"/>
      <c r="O884" s="198"/>
      <c r="P884" s="194">
        <v>0</v>
      </c>
      <c r="Q884" s="194"/>
      <c r="R884" s="194"/>
      <c r="S884" s="183">
        <v>0</v>
      </c>
      <c r="U884" s="194">
        <v>0</v>
      </c>
      <c r="V884" s="194"/>
      <c r="W884" s="194"/>
      <c r="X884" s="183">
        <v>0</v>
      </c>
    </row>
    <row r="885" spans="4:24" ht="0.75" customHeight="1" x14ac:dyDescent="0.25"/>
    <row r="886" spans="4:24" ht="12" customHeight="1" x14ac:dyDescent="0.25">
      <c r="D886" s="198" t="s">
        <v>1030</v>
      </c>
      <c r="E886" s="198"/>
      <c r="F886" s="198"/>
      <c r="G886" s="198"/>
      <c r="H886" s="198"/>
      <c r="J886" s="198" t="s">
        <v>495</v>
      </c>
      <c r="K886" s="198"/>
      <c r="L886" s="198"/>
      <c r="M886" s="198"/>
      <c r="N886" s="198"/>
      <c r="O886" s="198"/>
      <c r="P886" s="194">
        <v>5099.68</v>
      </c>
      <c r="Q886" s="194"/>
      <c r="R886" s="194"/>
      <c r="S886" s="183">
        <v>0.44200000000000006</v>
      </c>
      <c r="U886" s="194">
        <v>57176.959999999999</v>
      </c>
      <c r="V886" s="194"/>
      <c r="W886" s="194"/>
      <c r="X886" s="183">
        <v>0.79300000000000004</v>
      </c>
    </row>
    <row r="887" spans="4:24" ht="0.75" customHeight="1" x14ac:dyDescent="0.25"/>
    <row r="888" spans="4:24" ht="12" customHeight="1" x14ac:dyDescent="0.25">
      <c r="D888" s="198" t="s">
        <v>1031</v>
      </c>
      <c r="E888" s="198"/>
      <c r="F888" s="198"/>
      <c r="G888" s="198"/>
      <c r="H888" s="198"/>
      <c r="J888" s="198" t="s">
        <v>496</v>
      </c>
      <c r="K888" s="198"/>
      <c r="L888" s="198"/>
      <c r="M888" s="198"/>
      <c r="N888" s="198"/>
      <c r="O888" s="198"/>
      <c r="P888" s="194">
        <v>1505.83</v>
      </c>
      <c r="Q888" s="194"/>
      <c r="R888" s="194"/>
      <c r="S888" s="183">
        <v>0.13</v>
      </c>
      <c r="U888" s="194">
        <v>9254.98</v>
      </c>
      <c r="V888" s="194"/>
      <c r="W888" s="194"/>
      <c r="X888" s="183">
        <v>0.128</v>
      </c>
    </row>
    <row r="889" spans="4:24" ht="0.75" customHeight="1" x14ac:dyDescent="0.25"/>
    <row r="890" spans="4:24" ht="12" customHeight="1" x14ac:dyDescent="0.25">
      <c r="D890" s="198" t="s">
        <v>1032</v>
      </c>
      <c r="E890" s="198"/>
      <c r="F890" s="198"/>
      <c r="G890" s="198"/>
      <c r="H890" s="198"/>
      <c r="J890" s="198" t="s">
        <v>497</v>
      </c>
      <c r="K890" s="198"/>
      <c r="L890" s="198"/>
      <c r="M890" s="198"/>
      <c r="N890" s="198"/>
      <c r="O890" s="198"/>
      <c r="P890" s="194">
        <v>8671.0400000000009</v>
      </c>
      <c r="Q890" s="194"/>
      <c r="R890" s="194"/>
      <c r="S890" s="183">
        <v>0.751</v>
      </c>
      <c r="U890" s="194">
        <v>116947.61</v>
      </c>
      <c r="V890" s="194"/>
      <c r="W890" s="194"/>
      <c r="X890" s="183">
        <v>1.6230000000000002</v>
      </c>
    </row>
    <row r="891" spans="4:24" ht="0.75" customHeight="1" x14ac:dyDescent="0.25"/>
    <row r="892" spans="4:24" ht="12" customHeight="1" x14ac:dyDescent="0.25">
      <c r="D892" s="198" t="s">
        <v>1033</v>
      </c>
      <c r="E892" s="198"/>
      <c r="F892" s="198"/>
      <c r="G892" s="198"/>
      <c r="H892" s="198"/>
      <c r="J892" s="198" t="s">
        <v>498</v>
      </c>
      <c r="K892" s="198"/>
      <c r="L892" s="198"/>
      <c r="M892" s="198"/>
      <c r="N892" s="198"/>
      <c r="O892" s="198"/>
      <c r="P892" s="194">
        <v>0</v>
      </c>
      <c r="Q892" s="194"/>
      <c r="R892" s="194"/>
      <c r="S892" s="183">
        <v>0</v>
      </c>
      <c r="U892" s="194">
        <v>3275</v>
      </c>
      <c r="V892" s="194"/>
      <c r="W892" s="194"/>
      <c r="X892" s="183">
        <v>4.4999999999999998E-2</v>
      </c>
    </row>
    <row r="893" spans="4:24" ht="2.25" customHeight="1" x14ac:dyDescent="0.25"/>
    <row r="894" spans="4:24" ht="10.5" customHeight="1" x14ac:dyDescent="0.25">
      <c r="P894" s="197"/>
      <c r="Q894" s="197"/>
      <c r="R894" s="197"/>
      <c r="S894" s="184"/>
      <c r="U894" s="197"/>
      <c r="V894" s="197"/>
      <c r="W894" s="197"/>
      <c r="X894" s="184"/>
    </row>
    <row r="895" spans="4:24" ht="1.5" customHeight="1" x14ac:dyDescent="0.25"/>
    <row r="896" spans="4:24" ht="13.5" customHeight="1" x14ac:dyDescent="0.25">
      <c r="E896" s="199" t="s">
        <v>499</v>
      </c>
      <c r="F896" s="199"/>
      <c r="G896" s="199"/>
      <c r="H896" s="199"/>
      <c r="I896" s="199"/>
      <c r="J896" s="199"/>
      <c r="K896" s="199"/>
      <c r="L896" s="199"/>
      <c r="M896" s="199"/>
      <c r="N896" s="199"/>
      <c r="O896" s="199"/>
      <c r="P896" s="194">
        <v>212185.1</v>
      </c>
      <c r="Q896" s="194"/>
      <c r="R896" s="194"/>
      <c r="S896" s="183">
        <v>18.373999999999999</v>
      </c>
      <c r="U896" s="194">
        <v>1236795.58</v>
      </c>
      <c r="V896" s="194"/>
      <c r="W896" s="194"/>
      <c r="X896" s="183">
        <v>17.161000000000001</v>
      </c>
    </row>
    <row r="897" spans="3:24" ht="0.75" customHeight="1" x14ac:dyDescent="0.25">
      <c r="E897" s="199"/>
      <c r="F897" s="199"/>
      <c r="G897" s="199"/>
      <c r="H897" s="199"/>
      <c r="I897" s="199"/>
      <c r="J897" s="199"/>
      <c r="K897" s="199"/>
      <c r="L897" s="199"/>
      <c r="M897" s="199"/>
      <c r="N897" s="199"/>
      <c r="O897" s="199"/>
    </row>
    <row r="898" spans="3:24" ht="12" customHeight="1" x14ac:dyDescent="0.25">
      <c r="C898" s="195"/>
      <c r="D898" s="195"/>
      <c r="E898" s="195"/>
      <c r="F898" s="195"/>
      <c r="G898" s="195"/>
    </row>
    <row r="899" spans="3:24" ht="9.75" customHeight="1" x14ac:dyDescent="0.25"/>
    <row r="900" spans="3:24" ht="0.75" customHeight="1" x14ac:dyDescent="0.25"/>
    <row r="901" spans="3:24" ht="14.25" customHeight="1" x14ac:dyDescent="0.25">
      <c r="C901" s="199" t="s">
        <v>103</v>
      </c>
      <c r="D901" s="199"/>
      <c r="E901" s="199"/>
      <c r="F901" s="199"/>
      <c r="G901" s="199"/>
      <c r="H901" s="199"/>
      <c r="I901" s="199"/>
      <c r="J901" s="199"/>
      <c r="K901" s="199"/>
      <c r="L901" s="199"/>
      <c r="M901" s="199"/>
      <c r="N901" s="199"/>
    </row>
    <row r="902" spans="3:24" ht="12" customHeight="1" x14ac:dyDescent="0.25">
      <c r="C902" s="195"/>
      <c r="D902" s="195"/>
      <c r="E902" s="195"/>
      <c r="F902" s="195"/>
      <c r="G902" s="195"/>
    </row>
    <row r="903" spans="3:24" ht="0.75" customHeight="1" x14ac:dyDescent="0.25"/>
    <row r="904" spans="3:24" ht="12" customHeight="1" x14ac:dyDescent="0.25">
      <c r="D904" s="198" t="s">
        <v>1034</v>
      </c>
      <c r="E904" s="198"/>
      <c r="F904" s="198"/>
      <c r="G904" s="198"/>
      <c r="H904" s="198"/>
      <c r="J904" s="198" t="s">
        <v>500</v>
      </c>
      <c r="K904" s="198"/>
      <c r="L904" s="198"/>
      <c r="M904" s="198"/>
      <c r="N904" s="198"/>
      <c r="O904" s="198"/>
      <c r="P904" s="194">
        <v>29275.43</v>
      </c>
      <c r="Q904" s="194"/>
      <c r="R904" s="194"/>
      <c r="S904" s="183">
        <v>2.5350000000000001</v>
      </c>
      <c r="U904" s="194">
        <v>190894.78</v>
      </c>
      <c r="V904" s="194"/>
      <c r="W904" s="194"/>
      <c r="X904" s="183">
        <v>2.649</v>
      </c>
    </row>
    <row r="905" spans="3:24" ht="0.75" customHeight="1" x14ac:dyDescent="0.25"/>
    <row r="906" spans="3:24" ht="12" customHeight="1" x14ac:dyDescent="0.25">
      <c r="D906" s="198" t="s">
        <v>1035</v>
      </c>
      <c r="E906" s="198"/>
      <c r="F906" s="198"/>
      <c r="G906" s="198"/>
      <c r="H906" s="198"/>
      <c r="J906" s="198" t="s">
        <v>501</v>
      </c>
      <c r="K906" s="198"/>
      <c r="L906" s="198"/>
      <c r="M906" s="198"/>
      <c r="N906" s="198"/>
      <c r="O906" s="198"/>
      <c r="P906" s="194">
        <v>0</v>
      </c>
      <c r="Q906" s="194"/>
      <c r="R906" s="194"/>
      <c r="S906" s="183">
        <v>0</v>
      </c>
      <c r="U906" s="194">
        <v>0</v>
      </c>
      <c r="V906" s="194"/>
      <c r="W906" s="194"/>
      <c r="X906" s="183">
        <v>0</v>
      </c>
    </row>
    <row r="907" spans="3:24" ht="0.75" customHeight="1" x14ac:dyDescent="0.25"/>
    <row r="908" spans="3:24" ht="12" customHeight="1" x14ac:dyDescent="0.25">
      <c r="D908" s="198" t="s">
        <v>1036</v>
      </c>
      <c r="E908" s="198"/>
      <c r="F908" s="198"/>
      <c r="G908" s="198"/>
      <c r="H908" s="198"/>
      <c r="J908" s="198" t="s">
        <v>502</v>
      </c>
      <c r="K908" s="198"/>
      <c r="L908" s="198"/>
      <c r="M908" s="198"/>
      <c r="N908" s="198"/>
      <c r="O908" s="198"/>
      <c r="P908" s="194">
        <v>39241.730000000003</v>
      </c>
      <c r="Q908" s="194"/>
      <c r="R908" s="194"/>
      <c r="S908" s="183">
        <v>3.3980000000000001</v>
      </c>
      <c r="U908" s="194">
        <v>216959.77000000002</v>
      </c>
      <c r="V908" s="194"/>
      <c r="W908" s="194"/>
      <c r="X908" s="183">
        <v>3.0100000000000002</v>
      </c>
    </row>
    <row r="909" spans="3:24" ht="0.75" customHeight="1" x14ac:dyDescent="0.25"/>
    <row r="910" spans="3:24" ht="12" customHeight="1" x14ac:dyDescent="0.25">
      <c r="D910" s="198" t="s">
        <v>1037</v>
      </c>
      <c r="E910" s="198"/>
      <c r="F910" s="198"/>
      <c r="G910" s="198"/>
      <c r="H910" s="198"/>
      <c r="J910" s="198" t="s">
        <v>503</v>
      </c>
      <c r="K910" s="198"/>
      <c r="L910" s="198"/>
      <c r="M910" s="198"/>
      <c r="N910" s="198"/>
      <c r="O910" s="198"/>
      <c r="P910" s="194">
        <v>998.53</v>
      </c>
      <c r="Q910" s="194"/>
      <c r="R910" s="194"/>
      <c r="S910" s="183">
        <v>8.5999999999999993E-2</v>
      </c>
      <c r="U910" s="194">
        <v>12343.960000000001</v>
      </c>
      <c r="V910" s="194"/>
      <c r="W910" s="194"/>
      <c r="X910" s="183">
        <v>0.17100000000000001</v>
      </c>
    </row>
    <row r="911" spans="3:24" ht="0.75" customHeight="1" x14ac:dyDescent="0.25"/>
    <row r="912" spans="3:24" ht="12" customHeight="1" x14ac:dyDescent="0.25">
      <c r="D912" s="198" t="s">
        <v>1038</v>
      </c>
      <c r="E912" s="198"/>
      <c r="F912" s="198"/>
      <c r="G912" s="198"/>
      <c r="H912" s="198"/>
      <c r="J912" s="198" t="s">
        <v>504</v>
      </c>
      <c r="K912" s="198"/>
      <c r="L912" s="198"/>
      <c r="M912" s="198"/>
      <c r="N912" s="198"/>
      <c r="O912" s="198"/>
      <c r="P912" s="194">
        <v>507.95</v>
      </c>
      <c r="Q912" s="194"/>
      <c r="R912" s="194"/>
      <c r="S912" s="183">
        <v>4.3999999999999997E-2</v>
      </c>
      <c r="U912" s="194">
        <v>6355.87</v>
      </c>
      <c r="V912" s="194"/>
      <c r="W912" s="194"/>
      <c r="X912" s="183">
        <v>8.7999999999999995E-2</v>
      </c>
    </row>
    <row r="913" spans="4:24" ht="0.75" customHeight="1" x14ac:dyDescent="0.25"/>
    <row r="914" spans="4:24" ht="12" customHeight="1" x14ac:dyDescent="0.25">
      <c r="D914" s="198" t="s">
        <v>1039</v>
      </c>
      <c r="E914" s="198"/>
      <c r="F914" s="198"/>
      <c r="G914" s="198"/>
      <c r="H914" s="198"/>
      <c r="J914" s="198" t="s">
        <v>505</v>
      </c>
      <c r="K914" s="198"/>
      <c r="L914" s="198"/>
      <c r="M914" s="198"/>
      <c r="N914" s="198"/>
      <c r="O914" s="198"/>
      <c r="P914" s="194">
        <v>0</v>
      </c>
      <c r="Q914" s="194"/>
      <c r="R914" s="194"/>
      <c r="S914" s="183">
        <v>0</v>
      </c>
      <c r="U914" s="194">
        <v>0</v>
      </c>
      <c r="V914" s="194"/>
      <c r="W914" s="194"/>
      <c r="X914" s="183">
        <v>0</v>
      </c>
    </row>
    <row r="915" spans="4:24" ht="0.75" customHeight="1" x14ac:dyDescent="0.25"/>
    <row r="916" spans="4:24" ht="12" customHeight="1" x14ac:dyDescent="0.25">
      <c r="D916" s="198" t="s">
        <v>1040</v>
      </c>
      <c r="E916" s="198"/>
      <c r="F916" s="198"/>
      <c r="G916" s="198"/>
      <c r="H916" s="198"/>
      <c r="J916" s="198" t="s">
        <v>506</v>
      </c>
      <c r="K916" s="198"/>
      <c r="L916" s="198"/>
      <c r="M916" s="198"/>
      <c r="N916" s="198"/>
      <c r="O916" s="198"/>
      <c r="P916" s="194">
        <v>31037.43</v>
      </c>
      <c r="Q916" s="194"/>
      <c r="R916" s="194"/>
      <c r="S916" s="183">
        <v>2.6880000000000002</v>
      </c>
      <c r="U916" s="194">
        <v>130578.26000000001</v>
      </c>
      <c r="V916" s="194"/>
      <c r="W916" s="194"/>
      <c r="X916" s="183">
        <v>1.8120000000000003</v>
      </c>
    </row>
    <row r="917" spans="4:24" ht="0.75" customHeight="1" x14ac:dyDescent="0.25"/>
    <row r="918" spans="4:24" ht="12" customHeight="1" x14ac:dyDescent="0.25">
      <c r="D918" s="198" t="s">
        <v>1041</v>
      </c>
      <c r="E918" s="198"/>
      <c r="F918" s="198"/>
      <c r="G918" s="198"/>
      <c r="H918" s="198"/>
      <c r="J918" s="198" t="s">
        <v>626</v>
      </c>
      <c r="K918" s="198"/>
      <c r="L918" s="198"/>
      <c r="M918" s="198"/>
      <c r="N918" s="198"/>
      <c r="O918" s="198"/>
      <c r="P918" s="194">
        <v>3590.08</v>
      </c>
      <c r="Q918" s="194"/>
      <c r="R918" s="194"/>
      <c r="S918" s="183">
        <v>0.311</v>
      </c>
      <c r="U918" s="194">
        <v>22005.08</v>
      </c>
      <c r="V918" s="194"/>
      <c r="W918" s="194"/>
      <c r="X918" s="183">
        <v>0.30499999999999999</v>
      </c>
    </row>
    <row r="919" spans="4:24" ht="0.75" customHeight="1" x14ac:dyDescent="0.25"/>
    <row r="920" spans="4:24" ht="12" customHeight="1" x14ac:dyDescent="0.25">
      <c r="D920" s="198" t="s">
        <v>1042</v>
      </c>
      <c r="E920" s="198"/>
      <c r="F920" s="198"/>
      <c r="G920" s="198"/>
      <c r="H920" s="198"/>
      <c r="J920" s="198" t="s">
        <v>508</v>
      </c>
      <c r="K920" s="198"/>
      <c r="L920" s="198"/>
      <c r="M920" s="198"/>
      <c r="N920" s="198"/>
      <c r="O920" s="198"/>
      <c r="P920" s="194">
        <v>-132.05000000000001</v>
      </c>
      <c r="Q920" s="194"/>
      <c r="R920" s="194"/>
      <c r="S920" s="183">
        <v>-1.0999999999999999E-2</v>
      </c>
      <c r="U920" s="194">
        <v>9982.65</v>
      </c>
      <c r="V920" s="194"/>
      <c r="W920" s="194"/>
      <c r="X920" s="183">
        <v>0.13900000000000001</v>
      </c>
    </row>
    <row r="921" spans="4:24" ht="0.75" customHeight="1" x14ac:dyDescent="0.25"/>
    <row r="922" spans="4:24" ht="12" customHeight="1" x14ac:dyDescent="0.25">
      <c r="D922" s="198" t="s">
        <v>1043</v>
      </c>
      <c r="E922" s="198"/>
      <c r="F922" s="198"/>
      <c r="G922" s="198"/>
      <c r="H922" s="198"/>
      <c r="J922" s="198" t="s">
        <v>509</v>
      </c>
      <c r="K922" s="198"/>
      <c r="L922" s="198"/>
      <c r="M922" s="198"/>
      <c r="N922" s="198"/>
      <c r="O922" s="198"/>
      <c r="P922" s="194">
        <v>23908</v>
      </c>
      <c r="Q922" s="194"/>
      <c r="R922" s="194"/>
      <c r="S922" s="183">
        <v>2.0699999999999998</v>
      </c>
      <c r="U922" s="194">
        <v>143066.99</v>
      </c>
      <c r="V922" s="194"/>
      <c r="W922" s="194"/>
      <c r="X922" s="183">
        <v>1.9850000000000001</v>
      </c>
    </row>
    <row r="923" spans="4:24" ht="0.75" customHeight="1" x14ac:dyDescent="0.25"/>
    <row r="924" spans="4:24" ht="12" customHeight="1" x14ac:dyDescent="0.25">
      <c r="D924" s="198" t="s">
        <v>1044</v>
      </c>
      <c r="E924" s="198"/>
      <c r="F924" s="198"/>
      <c r="G924" s="198"/>
      <c r="H924" s="198"/>
      <c r="J924" s="198" t="s">
        <v>103</v>
      </c>
      <c r="K924" s="198"/>
      <c r="L924" s="198"/>
      <c r="M924" s="198"/>
      <c r="N924" s="198"/>
      <c r="O924" s="198"/>
      <c r="P924" s="194">
        <v>779.99</v>
      </c>
      <c r="Q924" s="194"/>
      <c r="R924" s="194"/>
      <c r="S924" s="183">
        <v>6.8000000000000005E-2</v>
      </c>
      <c r="U924" s="194">
        <v>5142.1899999999996</v>
      </c>
      <c r="V924" s="194"/>
      <c r="W924" s="194"/>
      <c r="X924" s="183">
        <v>7.0999999999999994E-2</v>
      </c>
    </row>
    <row r="925" spans="4:24" ht="0.75" customHeight="1" x14ac:dyDescent="0.25"/>
    <row r="926" spans="4:24" ht="12" customHeight="1" x14ac:dyDescent="0.25">
      <c r="D926" s="198" t="s">
        <v>1045</v>
      </c>
      <c r="E926" s="198"/>
      <c r="F926" s="198"/>
      <c r="G926" s="198"/>
      <c r="H926" s="198"/>
      <c r="J926" s="198" t="s">
        <v>510</v>
      </c>
      <c r="K926" s="198"/>
      <c r="L926" s="198"/>
      <c r="M926" s="198"/>
      <c r="N926" s="198"/>
      <c r="O926" s="198"/>
      <c r="P926" s="194">
        <v>2140</v>
      </c>
      <c r="Q926" s="194"/>
      <c r="R926" s="194"/>
      <c r="S926" s="183">
        <v>0.185</v>
      </c>
      <c r="U926" s="194">
        <v>12769.01</v>
      </c>
      <c r="V926" s="194"/>
      <c r="W926" s="194"/>
      <c r="X926" s="183">
        <v>0.17699999999999999</v>
      </c>
    </row>
    <row r="927" spans="4:24" ht="0.75" customHeight="1" x14ac:dyDescent="0.25"/>
    <row r="928" spans="4:24" ht="12" customHeight="1" x14ac:dyDescent="0.25">
      <c r="D928" s="198" t="s">
        <v>1046</v>
      </c>
      <c r="E928" s="198"/>
      <c r="F928" s="198"/>
      <c r="G928" s="198"/>
      <c r="H928" s="198"/>
      <c r="J928" s="198" t="s">
        <v>627</v>
      </c>
      <c r="K928" s="198"/>
      <c r="L928" s="198"/>
      <c r="M928" s="198"/>
      <c r="N928" s="198"/>
      <c r="O928" s="198"/>
      <c r="P928" s="194">
        <v>1279.8800000000001</v>
      </c>
      <c r="Q928" s="194"/>
      <c r="R928" s="194"/>
      <c r="S928" s="183">
        <v>0.111</v>
      </c>
      <c r="U928" s="194">
        <v>6056.52</v>
      </c>
      <c r="V928" s="194"/>
      <c r="W928" s="194"/>
      <c r="X928" s="183">
        <v>8.4000000000000005E-2</v>
      </c>
    </row>
    <row r="929" spans="3:24" ht="0.75" customHeight="1" x14ac:dyDescent="0.25"/>
    <row r="930" spans="3:24" ht="12" customHeight="1" x14ac:dyDescent="0.25">
      <c r="D930" s="198" t="s">
        <v>1047</v>
      </c>
      <c r="E930" s="198"/>
      <c r="F930" s="198"/>
      <c r="G930" s="198"/>
      <c r="H930" s="198"/>
      <c r="J930" s="198" t="s">
        <v>512</v>
      </c>
      <c r="K930" s="198"/>
      <c r="L930" s="198"/>
      <c r="M930" s="198"/>
      <c r="N930" s="198"/>
      <c r="O930" s="198"/>
      <c r="P930" s="194">
        <v>-683.14</v>
      </c>
      <c r="Q930" s="194"/>
      <c r="R930" s="194"/>
      <c r="S930" s="183">
        <v>-5.8999999999999997E-2</v>
      </c>
      <c r="U930" s="194">
        <v>790.21</v>
      </c>
      <c r="V930" s="194"/>
      <c r="W930" s="194"/>
      <c r="X930" s="183">
        <v>1.0999999999999999E-2</v>
      </c>
    </row>
    <row r="931" spans="3:24" ht="0.75" customHeight="1" x14ac:dyDescent="0.25"/>
    <row r="932" spans="3:24" ht="12" customHeight="1" x14ac:dyDescent="0.25">
      <c r="D932" s="198" t="s">
        <v>1048</v>
      </c>
      <c r="E932" s="198"/>
      <c r="F932" s="198"/>
      <c r="G932" s="198"/>
      <c r="H932" s="198"/>
      <c r="J932" s="198" t="s">
        <v>513</v>
      </c>
      <c r="K932" s="198"/>
      <c r="L932" s="198"/>
      <c r="M932" s="198"/>
      <c r="N932" s="198"/>
      <c r="O932" s="198"/>
      <c r="P932" s="194">
        <v>0</v>
      </c>
      <c r="Q932" s="194"/>
      <c r="R932" s="194"/>
      <c r="S932" s="183">
        <v>0</v>
      </c>
      <c r="U932" s="194">
        <v>0</v>
      </c>
      <c r="V932" s="194"/>
      <c r="W932" s="194"/>
      <c r="X932" s="183">
        <v>0</v>
      </c>
    </row>
    <row r="933" spans="3:24" ht="0.75" customHeight="1" x14ac:dyDescent="0.25"/>
    <row r="934" spans="3:24" ht="12" customHeight="1" x14ac:dyDescent="0.25">
      <c r="D934" s="198" t="s">
        <v>1049</v>
      </c>
      <c r="E934" s="198"/>
      <c r="F934" s="198"/>
      <c r="G934" s="198"/>
      <c r="H934" s="198"/>
      <c r="J934" s="198" t="s">
        <v>514</v>
      </c>
      <c r="K934" s="198"/>
      <c r="L934" s="198"/>
      <c r="M934" s="198"/>
      <c r="N934" s="198"/>
      <c r="O934" s="198"/>
      <c r="P934" s="194">
        <v>0</v>
      </c>
      <c r="Q934" s="194"/>
      <c r="R934" s="194"/>
      <c r="S934" s="183">
        <v>0</v>
      </c>
      <c r="U934" s="194">
        <v>0</v>
      </c>
      <c r="V934" s="194"/>
      <c r="W934" s="194"/>
      <c r="X934" s="183">
        <v>0</v>
      </c>
    </row>
    <row r="935" spans="3:24" ht="2.25" customHeight="1" x14ac:dyDescent="0.25"/>
    <row r="936" spans="3:24" ht="10.5" customHeight="1" x14ac:dyDescent="0.25">
      <c r="P936" s="197"/>
      <c r="Q936" s="197"/>
      <c r="R936" s="197"/>
      <c r="S936" s="184"/>
      <c r="U936" s="197"/>
      <c r="V936" s="197"/>
      <c r="W936" s="197"/>
      <c r="X936" s="184"/>
    </row>
    <row r="937" spans="3:24" ht="1.5" customHeight="1" x14ac:dyDescent="0.25"/>
    <row r="938" spans="3:24" ht="13.5" customHeight="1" x14ac:dyDescent="0.25">
      <c r="E938" s="199" t="s">
        <v>515</v>
      </c>
      <c r="F938" s="199"/>
      <c r="G938" s="199"/>
      <c r="H938" s="199"/>
      <c r="I938" s="199"/>
      <c r="J938" s="199"/>
      <c r="K938" s="199"/>
      <c r="L938" s="199"/>
      <c r="M938" s="199"/>
      <c r="N938" s="199"/>
      <c r="O938" s="199"/>
      <c r="P938" s="194">
        <v>131943.82999999999</v>
      </c>
      <c r="Q938" s="194"/>
      <c r="R938" s="194"/>
      <c r="S938" s="183">
        <v>11.426</v>
      </c>
      <c r="U938" s="194">
        <v>756945.29</v>
      </c>
      <c r="V938" s="194"/>
      <c r="W938" s="194"/>
      <c r="X938" s="183">
        <v>10.503</v>
      </c>
    </row>
    <row r="939" spans="3:24" ht="0.75" customHeight="1" x14ac:dyDescent="0.25">
      <c r="E939" s="199"/>
      <c r="F939" s="199"/>
      <c r="G939" s="199"/>
      <c r="H939" s="199"/>
      <c r="I939" s="199"/>
      <c r="J939" s="199"/>
      <c r="K939" s="199"/>
      <c r="L939" s="199"/>
      <c r="M939" s="199"/>
      <c r="N939" s="199"/>
      <c r="O939" s="199"/>
    </row>
    <row r="940" spans="3:24" ht="12" customHeight="1" x14ac:dyDescent="0.25">
      <c r="C940" s="195"/>
      <c r="D940" s="195"/>
      <c r="E940" s="195"/>
      <c r="F940" s="195"/>
      <c r="G940" s="195"/>
    </row>
    <row r="941" spans="3:24" ht="9.75" customHeight="1" x14ac:dyDescent="0.25"/>
    <row r="942" spans="3:24" ht="0.75" customHeight="1" x14ac:dyDescent="0.25"/>
    <row r="943" spans="3:24" ht="14.25" customHeight="1" x14ac:dyDescent="0.25">
      <c r="C943" s="199" t="s">
        <v>99</v>
      </c>
      <c r="D943" s="199"/>
      <c r="E943" s="199"/>
      <c r="F943" s="199"/>
      <c r="G943" s="199"/>
      <c r="H943" s="199"/>
      <c r="I943" s="199"/>
      <c r="J943" s="199"/>
      <c r="K943" s="199"/>
      <c r="L943" s="199"/>
      <c r="M943" s="199"/>
      <c r="N943" s="199"/>
    </row>
    <row r="944" spans="3:24" ht="12" customHeight="1" x14ac:dyDescent="0.25">
      <c r="C944" s="195"/>
      <c r="D944" s="195"/>
      <c r="E944" s="195"/>
      <c r="F944" s="195"/>
      <c r="G944" s="195"/>
    </row>
    <row r="945" spans="3:24" ht="12" customHeight="1" x14ac:dyDescent="0.25">
      <c r="D945" s="198" t="s">
        <v>1050</v>
      </c>
      <c r="E945" s="198"/>
      <c r="F945" s="198"/>
      <c r="G945" s="198"/>
      <c r="H945" s="198"/>
      <c r="J945" s="198" t="s">
        <v>628</v>
      </c>
      <c r="K945" s="198"/>
      <c r="L945" s="198"/>
      <c r="M945" s="198"/>
      <c r="N945" s="198"/>
      <c r="O945" s="198"/>
      <c r="P945" s="194">
        <v>0</v>
      </c>
      <c r="Q945" s="194"/>
      <c r="R945" s="194"/>
      <c r="S945" s="183">
        <v>0</v>
      </c>
      <c r="U945" s="194">
        <v>0</v>
      </c>
      <c r="V945" s="194"/>
      <c r="W945" s="194"/>
      <c r="X945" s="183">
        <v>0</v>
      </c>
    </row>
    <row r="946" spans="3:24" ht="0.75" customHeight="1" x14ac:dyDescent="0.25"/>
    <row r="947" spans="3:24" ht="12" customHeight="1" x14ac:dyDescent="0.25">
      <c r="D947" s="198" t="s">
        <v>1051</v>
      </c>
      <c r="E947" s="198"/>
      <c r="F947" s="198"/>
      <c r="G947" s="198"/>
      <c r="H947" s="198"/>
      <c r="J947" s="198" t="s">
        <v>517</v>
      </c>
      <c r="K947" s="198"/>
      <c r="L947" s="198"/>
      <c r="M947" s="198"/>
      <c r="N947" s="198"/>
      <c r="O947" s="198"/>
      <c r="P947" s="194">
        <v>0</v>
      </c>
      <c r="Q947" s="194"/>
      <c r="R947" s="194"/>
      <c r="S947" s="183">
        <v>0</v>
      </c>
      <c r="U947" s="194">
        <v>0</v>
      </c>
      <c r="V947" s="194"/>
      <c r="W947" s="194"/>
      <c r="X947" s="183">
        <v>0</v>
      </c>
    </row>
    <row r="948" spans="3:24" ht="2.25" customHeight="1" x14ac:dyDescent="0.25"/>
    <row r="949" spans="3:24" ht="10.5" customHeight="1" x14ac:dyDescent="0.25">
      <c r="P949" s="197"/>
      <c r="Q949" s="197"/>
      <c r="R949" s="197"/>
      <c r="S949" s="184"/>
      <c r="U949" s="197"/>
      <c r="V949" s="197"/>
      <c r="W949" s="197"/>
      <c r="X949" s="184"/>
    </row>
    <row r="950" spans="3:24" ht="1.5" customHeight="1" x14ac:dyDescent="0.25"/>
    <row r="951" spans="3:24" ht="13.5" customHeight="1" x14ac:dyDescent="0.25">
      <c r="E951" s="199" t="s">
        <v>518</v>
      </c>
      <c r="F951" s="199"/>
      <c r="G951" s="199"/>
      <c r="H951" s="199"/>
      <c r="I951" s="199"/>
      <c r="J951" s="199"/>
      <c r="K951" s="199"/>
      <c r="L951" s="199"/>
      <c r="M951" s="199"/>
      <c r="N951" s="199"/>
      <c r="O951" s="199"/>
      <c r="P951" s="194">
        <v>0</v>
      </c>
      <c r="Q951" s="194"/>
      <c r="R951" s="194"/>
      <c r="S951" s="183">
        <v>0</v>
      </c>
      <c r="U951" s="194">
        <v>0</v>
      </c>
      <c r="V951" s="194"/>
      <c r="W951" s="194"/>
      <c r="X951" s="183">
        <v>0</v>
      </c>
    </row>
    <row r="952" spans="3:24" ht="0.75" customHeight="1" x14ac:dyDescent="0.25">
      <c r="E952" s="199"/>
      <c r="F952" s="199"/>
      <c r="G952" s="199"/>
      <c r="H952" s="199"/>
      <c r="I952" s="199"/>
      <c r="J952" s="199"/>
      <c r="K952" s="199"/>
      <c r="L952" s="199"/>
      <c r="M952" s="199"/>
      <c r="N952" s="199"/>
      <c r="O952" s="199"/>
    </row>
    <row r="953" spans="3:24" ht="12" customHeight="1" x14ac:dyDescent="0.25">
      <c r="C953" s="195"/>
      <c r="D953" s="195"/>
      <c r="E953" s="195"/>
      <c r="F953" s="195"/>
      <c r="G953" s="195"/>
    </row>
    <row r="954" spans="3:24" ht="9.75" customHeight="1" x14ac:dyDescent="0.25"/>
    <row r="955" spans="3:24" ht="2.25" customHeight="1" x14ac:dyDescent="0.25"/>
    <row r="956" spans="3:24" ht="10.5" customHeight="1" x14ac:dyDescent="0.25">
      <c r="P956" s="197"/>
      <c r="Q956" s="197"/>
      <c r="R956" s="197"/>
      <c r="S956" s="184"/>
      <c r="U956" s="197"/>
      <c r="V956" s="197"/>
      <c r="W956" s="197"/>
      <c r="X956" s="184"/>
    </row>
    <row r="957" spans="3:24" ht="2.25" customHeight="1" x14ac:dyDescent="0.25"/>
    <row r="958" spans="3:24" ht="14.25" customHeight="1" x14ac:dyDescent="0.25">
      <c r="E958" s="193" t="s">
        <v>519</v>
      </c>
      <c r="F958" s="193"/>
      <c r="G958" s="193"/>
      <c r="H958" s="193"/>
      <c r="I958" s="193"/>
      <c r="J958" s="193"/>
      <c r="K958" s="193"/>
      <c r="L958" s="193"/>
      <c r="M958" s="193"/>
      <c r="N958" s="193"/>
      <c r="O958" s="193"/>
      <c r="P958" s="194">
        <v>970371.79</v>
      </c>
      <c r="Q958" s="194"/>
      <c r="R958" s="194"/>
      <c r="S958" s="183">
        <v>84.031000000000006</v>
      </c>
      <c r="U958" s="194">
        <v>5362204.1900000004</v>
      </c>
      <c r="V958" s="194"/>
      <c r="W958" s="194"/>
      <c r="X958" s="183">
        <v>74.402000000000001</v>
      </c>
    </row>
    <row r="959" spans="3:24" ht="1.5" customHeight="1" x14ac:dyDescent="0.25">
      <c r="E959" s="193"/>
      <c r="F959" s="193"/>
      <c r="G959" s="193"/>
      <c r="H959" s="193"/>
      <c r="I959" s="193"/>
      <c r="J959" s="193"/>
      <c r="K959" s="193"/>
      <c r="L959" s="193"/>
      <c r="M959" s="193"/>
      <c r="N959" s="193"/>
      <c r="O959" s="193"/>
    </row>
    <row r="960" spans="3:24" ht="12" customHeight="1" x14ac:dyDescent="0.25">
      <c r="C960" s="195"/>
      <c r="D960" s="195"/>
      <c r="E960" s="195"/>
      <c r="F960" s="195"/>
      <c r="G960" s="195"/>
    </row>
    <row r="961" spans="2:24" ht="9.75" customHeight="1" x14ac:dyDescent="0.25"/>
    <row r="962" spans="2:24" ht="2.25" customHeight="1" x14ac:dyDescent="0.25"/>
    <row r="963" spans="2:24" ht="10.5" customHeight="1" x14ac:dyDescent="0.25">
      <c r="P963" s="197"/>
      <c r="Q963" s="197"/>
      <c r="R963" s="197"/>
      <c r="S963" s="184"/>
      <c r="U963" s="197"/>
      <c r="V963" s="197"/>
      <c r="W963" s="197"/>
      <c r="X963" s="184"/>
    </row>
    <row r="964" spans="2:24" ht="2.25" customHeight="1" x14ac:dyDescent="0.25"/>
    <row r="965" spans="2:24" ht="14.25" customHeight="1" x14ac:dyDescent="0.25">
      <c r="E965" s="193" t="s">
        <v>42</v>
      </c>
      <c r="F965" s="193"/>
      <c r="G965" s="193"/>
      <c r="H965" s="193"/>
      <c r="I965" s="193"/>
      <c r="J965" s="193"/>
      <c r="K965" s="193"/>
      <c r="L965" s="193"/>
      <c r="M965" s="193"/>
      <c r="N965" s="193"/>
      <c r="O965" s="193"/>
      <c r="P965" s="194">
        <v>184410.26</v>
      </c>
      <c r="Q965" s="194"/>
      <c r="R965" s="194"/>
      <c r="S965" s="183">
        <v>15.968999999999999</v>
      </c>
      <c r="U965" s="194">
        <v>1844826.28</v>
      </c>
      <c r="V965" s="194"/>
      <c r="W965" s="194"/>
      <c r="X965" s="183">
        <v>25.597999999999999</v>
      </c>
    </row>
    <row r="966" spans="2:24" ht="1.5" customHeight="1" x14ac:dyDescent="0.25">
      <c r="E966" s="193"/>
      <c r="F966" s="193"/>
      <c r="G966" s="193"/>
      <c r="H966" s="193"/>
      <c r="I966" s="193"/>
      <c r="J966" s="193"/>
      <c r="K966" s="193"/>
      <c r="L966" s="193"/>
      <c r="M966" s="193"/>
      <c r="N966" s="193"/>
      <c r="O966" s="193"/>
    </row>
    <row r="967" spans="2:24" ht="12" customHeight="1" x14ac:dyDescent="0.25">
      <c r="C967" s="195"/>
      <c r="D967" s="195"/>
      <c r="E967" s="195"/>
      <c r="F967" s="195"/>
      <c r="G967" s="195"/>
    </row>
    <row r="968" spans="2:24" ht="9.75" customHeight="1" x14ac:dyDescent="0.25"/>
    <row r="969" spans="2:24" ht="0.75" customHeight="1" x14ac:dyDescent="0.25"/>
    <row r="970" spans="2:24" ht="15" customHeight="1" x14ac:dyDescent="0.25">
      <c r="B970" s="193" t="s">
        <v>520</v>
      </c>
      <c r="C970" s="193"/>
      <c r="D970" s="193"/>
      <c r="E970" s="193"/>
      <c r="F970" s="193"/>
      <c r="G970" s="193"/>
      <c r="H970" s="193"/>
      <c r="I970" s="193"/>
      <c r="J970" s="193"/>
      <c r="K970" s="193"/>
      <c r="L970" s="193"/>
      <c r="M970" s="193"/>
    </row>
    <row r="971" spans="2:24" ht="12" customHeight="1" x14ac:dyDescent="0.25">
      <c r="C971" s="195"/>
      <c r="D971" s="195"/>
      <c r="E971" s="195"/>
      <c r="F971" s="195"/>
      <c r="G971" s="195"/>
    </row>
    <row r="972" spans="2:24" ht="0.75" customHeight="1" x14ac:dyDescent="0.25"/>
    <row r="973" spans="2:24" ht="12" customHeight="1" x14ac:dyDescent="0.25">
      <c r="D973" s="198" t="s">
        <v>1052</v>
      </c>
      <c r="E973" s="198"/>
      <c r="F973" s="198"/>
      <c r="G973" s="198"/>
      <c r="H973" s="198"/>
      <c r="J973" s="198" t="s">
        <v>629</v>
      </c>
      <c r="K973" s="198"/>
      <c r="L973" s="198"/>
      <c r="M973" s="198"/>
      <c r="N973" s="198"/>
      <c r="O973" s="198"/>
      <c r="P973" s="194">
        <v>0</v>
      </c>
      <c r="Q973" s="194"/>
      <c r="R973" s="194"/>
      <c r="S973" s="183">
        <v>0</v>
      </c>
      <c r="U973" s="194">
        <v>0</v>
      </c>
      <c r="V973" s="194"/>
      <c r="W973" s="194"/>
      <c r="X973" s="183">
        <v>0</v>
      </c>
    </row>
    <row r="974" spans="2:24" ht="0.75" customHeight="1" x14ac:dyDescent="0.25"/>
    <row r="975" spans="2:24" ht="12" customHeight="1" x14ac:dyDescent="0.25">
      <c r="D975" s="198" t="s">
        <v>1053</v>
      </c>
      <c r="E975" s="198"/>
      <c r="F975" s="198"/>
      <c r="G975" s="198"/>
      <c r="H975" s="198"/>
      <c r="J975" s="198" t="s">
        <v>275</v>
      </c>
      <c r="K975" s="198"/>
      <c r="L975" s="198"/>
      <c r="M975" s="198"/>
      <c r="N975" s="198"/>
      <c r="O975" s="198"/>
      <c r="P975" s="194">
        <v>0</v>
      </c>
      <c r="Q975" s="194"/>
      <c r="R975" s="194"/>
      <c r="S975" s="183">
        <v>0</v>
      </c>
      <c r="U975" s="194">
        <v>0</v>
      </c>
      <c r="V975" s="194"/>
      <c r="W975" s="194"/>
      <c r="X975" s="183">
        <v>0</v>
      </c>
    </row>
    <row r="976" spans="2:24" ht="0.75" customHeight="1" x14ac:dyDescent="0.25"/>
    <row r="977" spans="1:24" ht="12" customHeight="1" x14ac:dyDescent="0.25">
      <c r="D977" s="198" t="s">
        <v>1054</v>
      </c>
      <c r="E977" s="198"/>
      <c r="F977" s="198"/>
      <c r="G977" s="198"/>
      <c r="H977" s="198"/>
      <c r="J977" s="198" t="s">
        <v>24</v>
      </c>
      <c r="K977" s="198"/>
      <c r="L977" s="198"/>
      <c r="M977" s="198"/>
      <c r="N977" s="198"/>
      <c r="O977" s="198"/>
      <c r="P977" s="194">
        <v>57739.1</v>
      </c>
      <c r="Q977" s="194"/>
      <c r="R977" s="194"/>
      <c r="S977" s="183">
        <v>5</v>
      </c>
      <c r="U977" s="194">
        <v>360351.53</v>
      </c>
      <c r="V977" s="194"/>
      <c r="W977" s="194"/>
      <c r="X977" s="183">
        <v>5</v>
      </c>
    </row>
    <row r="978" spans="1:24" ht="0.75" customHeight="1" x14ac:dyDescent="0.25"/>
    <row r="979" spans="1:24" ht="12" customHeight="1" x14ac:dyDescent="0.25">
      <c r="D979" s="198" t="s">
        <v>1055</v>
      </c>
      <c r="E979" s="198"/>
      <c r="F979" s="198"/>
      <c r="G979" s="198"/>
      <c r="H979" s="198"/>
      <c r="J979" s="198" t="s">
        <v>58</v>
      </c>
      <c r="K979" s="198"/>
      <c r="L979" s="198"/>
      <c r="M979" s="198"/>
      <c r="N979" s="198"/>
      <c r="O979" s="198"/>
      <c r="P979" s="194">
        <v>-89.3</v>
      </c>
      <c r="Q979" s="194"/>
      <c r="R979" s="194"/>
      <c r="S979" s="183">
        <v>-8.0000000000000002E-3</v>
      </c>
      <c r="U979" s="194">
        <v>-538.76</v>
      </c>
      <c r="V979" s="194"/>
      <c r="W979" s="194"/>
      <c r="X979" s="183">
        <v>-7.000000000000001E-3</v>
      </c>
    </row>
    <row r="980" spans="1:24" ht="0.75" customHeight="1" x14ac:dyDescent="0.25"/>
    <row r="981" spans="1:24" ht="12" customHeight="1" x14ac:dyDescent="0.25">
      <c r="A981" s="180" t="s">
        <v>16</v>
      </c>
      <c r="D981" s="198" t="s">
        <v>1056</v>
      </c>
      <c r="E981" s="198"/>
      <c r="F981" s="198"/>
      <c r="G981" s="198"/>
      <c r="H981" s="198"/>
      <c r="J981" s="198" t="s">
        <v>105</v>
      </c>
      <c r="K981" s="198"/>
      <c r="L981" s="198"/>
      <c r="M981" s="198"/>
      <c r="N981" s="198"/>
      <c r="O981" s="198"/>
      <c r="P981" s="194">
        <v>20122.169999999998</v>
      </c>
      <c r="Q981" s="194"/>
      <c r="R981" s="194"/>
      <c r="S981" s="183">
        <v>1.7430000000000001</v>
      </c>
      <c r="U981" s="194">
        <v>120733.02</v>
      </c>
      <c r="V981" s="194"/>
      <c r="W981" s="194"/>
      <c r="X981" s="183">
        <v>1.675</v>
      </c>
    </row>
    <row r="982" spans="1:24" ht="0.75" customHeight="1" x14ac:dyDescent="0.25">
      <c r="A982" s="180" t="s">
        <v>16</v>
      </c>
    </row>
    <row r="983" spans="1:24" ht="12" customHeight="1" x14ac:dyDescent="0.25">
      <c r="A983" s="180" t="s">
        <v>16</v>
      </c>
      <c r="D983" s="198" t="s">
        <v>1057</v>
      </c>
      <c r="E983" s="198"/>
      <c r="F983" s="198"/>
      <c r="G983" s="198"/>
      <c r="H983" s="198"/>
      <c r="J983" s="198" t="s">
        <v>106</v>
      </c>
      <c r="K983" s="198"/>
      <c r="L983" s="198"/>
      <c r="M983" s="198"/>
      <c r="N983" s="198"/>
      <c r="O983" s="198"/>
      <c r="P983" s="194">
        <v>1682.55</v>
      </c>
      <c r="Q983" s="194"/>
      <c r="R983" s="194"/>
      <c r="S983" s="183">
        <v>0.14599999999999999</v>
      </c>
      <c r="U983" s="194">
        <v>30614.350000000002</v>
      </c>
      <c r="V983" s="194"/>
      <c r="W983" s="194"/>
      <c r="X983" s="183">
        <v>0.42499999999999999</v>
      </c>
    </row>
    <row r="984" spans="1:24" ht="0.75" customHeight="1" x14ac:dyDescent="0.25"/>
    <row r="985" spans="1:24" ht="12" customHeight="1" x14ac:dyDescent="0.25">
      <c r="D985" s="198" t="s">
        <v>1058</v>
      </c>
      <c r="E985" s="198"/>
      <c r="F985" s="198"/>
      <c r="G985" s="198"/>
      <c r="H985" s="198"/>
      <c r="J985" s="198" t="s">
        <v>92</v>
      </c>
      <c r="K985" s="198"/>
      <c r="L985" s="198"/>
      <c r="M985" s="198"/>
      <c r="N985" s="198"/>
      <c r="O985" s="198"/>
      <c r="P985" s="194">
        <v>0</v>
      </c>
      <c r="Q985" s="194"/>
      <c r="R985" s="194"/>
      <c r="S985" s="183">
        <v>0</v>
      </c>
      <c r="U985" s="194">
        <v>0</v>
      </c>
      <c r="V985" s="194"/>
      <c r="W985" s="194"/>
      <c r="X985" s="183">
        <v>0</v>
      </c>
    </row>
    <row r="986" spans="1:24" ht="0.75" customHeight="1" x14ac:dyDescent="0.25"/>
    <row r="987" spans="1:24" ht="12" customHeight="1" x14ac:dyDescent="0.25">
      <c r="D987" s="198" t="s">
        <v>1059</v>
      </c>
      <c r="E987" s="198"/>
      <c r="F987" s="198"/>
      <c r="G987" s="198"/>
      <c r="H987" s="198"/>
      <c r="J987" s="198" t="s">
        <v>523</v>
      </c>
      <c r="K987" s="198"/>
      <c r="L987" s="198"/>
      <c r="M987" s="198"/>
      <c r="N987" s="198"/>
      <c r="O987" s="198"/>
      <c r="P987" s="194">
        <v>193488.98</v>
      </c>
      <c r="Q987" s="194"/>
      <c r="R987" s="194"/>
      <c r="S987" s="183">
        <v>16.754999999999999</v>
      </c>
      <c r="U987" s="194">
        <v>1160933.8799999999</v>
      </c>
      <c r="V987" s="194"/>
      <c r="W987" s="194"/>
      <c r="X987" s="183">
        <v>16.108000000000001</v>
      </c>
    </row>
    <row r="988" spans="1:24" ht="0.75" customHeight="1" x14ac:dyDescent="0.25"/>
    <row r="989" spans="1:24" ht="12" customHeight="1" x14ac:dyDescent="0.25">
      <c r="D989" s="198" t="s">
        <v>1060</v>
      </c>
      <c r="E989" s="198"/>
      <c r="F989" s="198"/>
      <c r="G989" s="198"/>
      <c r="H989" s="198"/>
      <c r="J989" s="198" t="s">
        <v>524</v>
      </c>
      <c r="K989" s="198"/>
      <c r="L989" s="198"/>
      <c r="M989" s="198"/>
      <c r="N989" s="198"/>
      <c r="O989" s="198"/>
      <c r="P989" s="194">
        <v>0</v>
      </c>
      <c r="Q989" s="194"/>
      <c r="R989" s="194"/>
      <c r="S989" s="183">
        <v>0</v>
      </c>
      <c r="U989" s="194">
        <v>0</v>
      </c>
      <c r="V989" s="194"/>
      <c r="W989" s="194"/>
      <c r="X989" s="183">
        <v>0</v>
      </c>
    </row>
    <row r="990" spans="1:24" ht="0.75" customHeight="1" x14ac:dyDescent="0.25"/>
    <row r="991" spans="1:24" ht="12" customHeight="1" x14ac:dyDescent="0.25">
      <c r="D991" s="198" t="s">
        <v>1061</v>
      </c>
      <c r="E991" s="198"/>
      <c r="F991" s="198"/>
      <c r="G991" s="198"/>
      <c r="H991" s="198"/>
      <c r="J991" s="198" t="s">
        <v>525</v>
      </c>
      <c r="K991" s="198"/>
      <c r="L991" s="198"/>
      <c r="M991" s="198"/>
      <c r="N991" s="198"/>
      <c r="O991" s="198"/>
      <c r="P991" s="194">
        <v>0</v>
      </c>
      <c r="Q991" s="194"/>
      <c r="R991" s="194"/>
      <c r="S991" s="183">
        <v>0</v>
      </c>
      <c r="U991" s="194">
        <v>0</v>
      </c>
      <c r="V991" s="194"/>
      <c r="W991" s="194"/>
      <c r="X991" s="183">
        <v>0</v>
      </c>
    </row>
    <row r="992" spans="1:24" ht="0.75" customHeight="1" x14ac:dyDescent="0.25"/>
    <row r="993" spans="4:24" ht="12" customHeight="1" x14ac:dyDescent="0.25">
      <c r="D993" s="198" t="s">
        <v>1063</v>
      </c>
      <c r="E993" s="198"/>
      <c r="F993" s="198"/>
      <c r="G993" s="198"/>
      <c r="H993" s="198"/>
      <c r="J993" s="198" t="s">
        <v>527</v>
      </c>
      <c r="K993" s="198"/>
      <c r="L993" s="198"/>
      <c r="M993" s="198"/>
      <c r="N993" s="198"/>
      <c r="O993" s="198"/>
      <c r="P993" s="194">
        <v>0</v>
      </c>
      <c r="Q993" s="194"/>
      <c r="R993" s="194"/>
      <c r="S993" s="183">
        <v>0</v>
      </c>
      <c r="U993" s="194">
        <v>0</v>
      </c>
      <c r="V993" s="194"/>
      <c r="W993" s="194"/>
      <c r="X993" s="183">
        <v>0</v>
      </c>
    </row>
    <row r="994" spans="4:24" ht="0.75" customHeight="1" x14ac:dyDescent="0.25"/>
    <row r="995" spans="4:24" ht="12" customHeight="1" x14ac:dyDescent="0.25">
      <c r="D995" s="198" t="s">
        <v>1064</v>
      </c>
      <c r="E995" s="198"/>
      <c r="F995" s="198"/>
      <c r="G995" s="198"/>
      <c r="H995" s="198"/>
      <c r="J995" s="198" t="s">
        <v>93</v>
      </c>
      <c r="K995" s="198"/>
      <c r="L995" s="198"/>
      <c r="M995" s="198"/>
      <c r="N995" s="198"/>
      <c r="O995" s="198"/>
      <c r="P995" s="194">
        <v>0</v>
      </c>
      <c r="Q995" s="194"/>
      <c r="R995" s="194"/>
      <c r="S995" s="183">
        <v>0</v>
      </c>
      <c r="U995" s="194">
        <v>0</v>
      </c>
      <c r="V995" s="194"/>
      <c r="W995" s="194"/>
      <c r="X995" s="183">
        <v>0</v>
      </c>
    </row>
    <row r="996" spans="4:24" ht="0.75" customHeight="1" x14ac:dyDescent="0.25"/>
    <row r="997" spans="4:24" ht="12" customHeight="1" x14ac:dyDescent="0.25">
      <c r="D997" s="198" t="s">
        <v>1065</v>
      </c>
      <c r="E997" s="198"/>
      <c r="F997" s="198"/>
      <c r="G997" s="198"/>
      <c r="H997" s="198"/>
      <c r="J997" s="198" t="s">
        <v>36</v>
      </c>
      <c r="K997" s="198"/>
      <c r="L997" s="198"/>
      <c r="M997" s="198"/>
      <c r="N997" s="198"/>
      <c r="O997" s="198"/>
      <c r="P997" s="194">
        <v>0</v>
      </c>
      <c r="Q997" s="194"/>
      <c r="R997" s="194"/>
      <c r="S997" s="183">
        <v>0</v>
      </c>
      <c r="U997" s="194">
        <v>0</v>
      </c>
      <c r="V997" s="194"/>
      <c r="W997" s="194"/>
      <c r="X997" s="183">
        <v>0</v>
      </c>
    </row>
    <row r="998" spans="4:24" ht="0.75" customHeight="1" x14ac:dyDescent="0.25"/>
    <row r="999" spans="4:24" ht="12" customHeight="1" x14ac:dyDescent="0.25">
      <c r="D999" s="198" t="s">
        <v>1066</v>
      </c>
      <c r="E999" s="198"/>
      <c r="F999" s="198"/>
      <c r="G999" s="198"/>
      <c r="H999" s="198"/>
      <c r="J999" s="198" t="s">
        <v>591</v>
      </c>
      <c r="K999" s="198"/>
      <c r="L999" s="198"/>
      <c r="M999" s="198"/>
      <c r="N999" s="198"/>
      <c r="O999" s="198"/>
      <c r="P999" s="194">
        <v>0</v>
      </c>
      <c r="Q999" s="194"/>
      <c r="R999" s="194"/>
      <c r="S999" s="183">
        <v>0</v>
      </c>
      <c r="U999" s="194">
        <v>0</v>
      </c>
      <c r="V999" s="194"/>
      <c r="W999" s="194"/>
      <c r="X999" s="183">
        <v>0</v>
      </c>
    </row>
    <row r="1000" spans="4:24" ht="0.75" customHeight="1" x14ac:dyDescent="0.25"/>
    <row r="1001" spans="4:24" ht="12" customHeight="1" x14ac:dyDescent="0.25">
      <c r="D1001" s="198" t="s">
        <v>1067</v>
      </c>
      <c r="E1001" s="198"/>
      <c r="F1001" s="198"/>
      <c r="G1001" s="198"/>
      <c r="H1001" s="198"/>
      <c r="J1001" s="198" t="s">
        <v>54</v>
      </c>
      <c r="K1001" s="198"/>
      <c r="L1001" s="198"/>
      <c r="M1001" s="198"/>
      <c r="N1001" s="198"/>
      <c r="O1001" s="198"/>
      <c r="P1001" s="194">
        <v>8392.83</v>
      </c>
      <c r="Q1001" s="194"/>
      <c r="R1001" s="194"/>
      <c r="S1001" s="183">
        <v>0.72700000000000009</v>
      </c>
      <c r="U1001" s="194">
        <v>50356.98</v>
      </c>
      <c r="V1001" s="194"/>
      <c r="W1001" s="194"/>
      <c r="X1001" s="183">
        <v>0.69899999999999995</v>
      </c>
    </row>
    <row r="1002" spans="4:24" ht="0.75" customHeight="1" x14ac:dyDescent="0.25"/>
    <row r="1003" spans="4:24" ht="12" customHeight="1" x14ac:dyDescent="0.25">
      <c r="D1003" s="198" t="s">
        <v>1068</v>
      </c>
      <c r="E1003" s="198"/>
      <c r="F1003" s="198"/>
      <c r="G1003" s="198"/>
      <c r="H1003" s="198"/>
      <c r="J1003" s="198" t="s">
        <v>36</v>
      </c>
      <c r="K1003" s="198"/>
      <c r="L1003" s="198"/>
      <c r="M1003" s="198"/>
      <c r="N1003" s="198"/>
      <c r="O1003" s="198"/>
      <c r="P1003" s="194">
        <v>0</v>
      </c>
      <c r="Q1003" s="194"/>
      <c r="R1003" s="194"/>
      <c r="S1003" s="183">
        <v>0</v>
      </c>
      <c r="U1003" s="194">
        <v>0</v>
      </c>
      <c r="V1003" s="194"/>
      <c r="W1003" s="194"/>
      <c r="X1003" s="183">
        <v>0</v>
      </c>
    </row>
    <row r="1004" spans="4:24" ht="0.75" customHeight="1" x14ac:dyDescent="0.25"/>
    <row r="1005" spans="4:24" ht="12" customHeight="1" x14ac:dyDescent="0.25">
      <c r="D1005" s="198" t="s">
        <v>1069</v>
      </c>
      <c r="E1005" s="198"/>
      <c r="F1005" s="198"/>
      <c r="G1005" s="198"/>
      <c r="H1005" s="198"/>
      <c r="J1005" s="198" t="s">
        <v>37</v>
      </c>
      <c r="K1005" s="198"/>
      <c r="L1005" s="198"/>
      <c r="M1005" s="198"/>
      <c r="N1005" s="198"/>
      <c r="O1005" s="198"/>
      <c r="P1005" s="194">
        <v>-14971.69</v>
      </c>
      <c r="Q1005" s="194"/>
      <c r="R1005" s="194"/>
      <c r="S1005" s="183">
        <v>-1.296</v>
      </c>
      <c r="U1005" s="194">
        <v>-89830.14</v>
      </c>
      <c r="V1005" s="194"/>
      <c r="W1005" s="194"/>
      <c r="X1005" s="183">
        <v>-1.246</v>
      </c>
    </row>
    <row r="1006" spans="4:24" ht="2.25" customHeight="1" x14ac:dyDescent="0.25"/>
    <row r="1007" spans="4:24" ht="10.5" customHeight="1" x14ac:dyDescent="0.25">
      <c r="P1007" s="197"/>
      <c r="Q1007" s="197"/>
      <c r="R1007" s="197"/>
      <c r="S1007" s="184"/>
      <c r="U1007" s="197"/>
      <c r="V1007" s="197"/>
      <c r="W1007" s="197"/>
      <c r="X1007" s="184"/>
    </row>
    <row r="1008" spans="4:24" ht="2.25" customHeight="1" x14ac:dyDescent="0.25"/>
    <row r="1009" spans="3:24" ht="14.25" customHeight="1" x14ac:dyDescent="0.25">
      <c r="E1009" s="193" t="s">
        <v>530</v>
      </c>
      <c r="F1009" s="193"/>
      <c r="G1009" s="193"/>
      <c r="H1009" s="193"/>
      <c r="I1009" s="193"/>
      <c r="J1009" s="193"/>
      <c r="K1009" s="193"/>
      <c r="L1009" s="193"/>
      <c r="M1009" s="193"/>
      <c r="N1009" s="193"/>
      <c r="O1009" s="193"/>
      <c r="P1009" s="194">
        <v>266364.64</v>
      </c>
      <c r="Q1009" s="194"/>
      <c r="R1009" s="194"/>
      <c r="S1009" s="183">
        <v>23.065999999999999</v>
      </c>
      <c r="U1009" s="194">
        <v>1632620.86</v>
      </c>
      <c r="V1009" s="194"/>
      <c r="W1009" s="194"/>
      <c r="X1009" s="183">
        <v>22.652999999999999</v>
      </c>
    </row>
    <row r="1010" spans="3:24" ht="1.5" customHeight="1" x14ac:dyDescent="0.25">
      <c r="E1010" s="193"/>
      <c r="F1010" s="193"/>
      <c r="G1010" s="193"/>
      <c r="H1010" s="193"/>
      <c r="I1010" s="193"/>
      <c r="J1010" s="193"/>
      <c r="K1010" s="193"/>
      <c r="L1010" s="193"/>
      <c r="M1010" s="193"/>
      <c r="N1010" s="193"/>
      <c r="O1010" s="193"/>
    </row>
    <row r="1011" spans="3:24" ht="12" customHeight="1" x14ac:dyDescent="0.25">
      <c r="C1011" s="195"/>
      <c r="D1011" s="195"/>
      <c r="E1011" s="195"/>
      <c r="F1011" s="195"/>
      <c r="G1011" s="195"/>
    </row>
    <row r="1012" spans="3:24" ht="9.75" customHeight="1" x14ac:dyDescent="0.25"/>
    <row r="1013" spans="3:24" ht="2.25" customHeight="1" x14ac:dyDescent="0.25"/>
    <row r="1014" spans="3:24" ht="10.5" customHeight="1" x14ac:dyDescent="0.25">
      <c r="P1014" s="197"/>
      <c r="Q1014" s="197"/>
      <c r="R1014" s="197"/>
      <c r="S1014" s="184"/>
      <c r="U1014" s="197"/>
      <c r="V1014" s="197"/>
      <c r="W1014" s="197"/>
      <c r="X1014" s="184"/>
    </row>
    <row r="1015" spans="3:24" ht="2.25" customHeight="1" x14ac:dyDescent="0.25"/>
    <row r="1016" spans="3:24" ht="14.25" customHeight="1" x14ac:dyDescent="0.25">
      <c r="E1016" s="193" t="s">
        <v>531</v>
      </c>
      <c r="F1016" s="193"/>
      <c r="G1016" s="193"/>
      <c r="H1016" s="193"/>
      <c r="I1016" s="193"/>
      <c r="J1016" s="193"/>
      <c r="K1016" s="193"/>
      <c r="L1016" s="193"/>
      <c r="M1016" s="193"/>
      <c r="N1016" s="193"/>
      <c r="O1016" s="193"/>
      <c r="P1016" s="194">
        <v>-81954.38</v>
      </c>
      <c r="Q1016" s="194"/>
      <c r="R1016" s="194"/>
      <c r="S1016" s="183">
        <v>-7.0970000000000004</v>
      </c>
      <c r="U1016" s="194">
        <v>212205.42</v>
      </c>
      <c r="V1016" s="194"/>
      <c r="W1016" s="194"/>
      <c r="X1016" s="183">
        <v>2.944</v>
      </c>
    </row>
    <row r="1017" spans="3:24" ht="1.5" customHeight="1" x14ac:dyDescent="0.25">
      <c r="E1017" s="193"/>
      <c r="F1017" s="193"/>
      <c r="G1017" s="193"/>
      <c r="H1017" s="193"/>
      <c r="I1017" s="193"/>
      <c r="J1017" s="193"/>
      <c r="K1017" s="193"/>
      <c r="L1017" s="193"/>
      <c r="M1017" s="193"/>
      <c r="N1017" s="193"/>
      <c r="O1017" s="193"/>
    </row>
    <row r="1018" spans="3:24" ht="12" customHeight="1" x14ac:dyDescent="0.25">
      <c r="C1018" s="195"/>
      <c r="D1018" s="195"/>
      <c r="E1018" s="195"/>
      <c r="F1018" s="195"/>
      <c r="G1018" s="195"/>
    </row>
    <row r="1019" spans="3:24" ht="9.75" customHeight="1" x14ac:dyDescent="0.25"/>
    <row r="1020" spans="3:24" ht="2.25" customHeight="1" x14ac:dyDescent="0.25"/>
    <row r="1021" spans="3:24" ht="10.5" customHeight="1" x14ac:dyDescent="0.25">
      <c r="P1021" s="197"/>
      <c r="Q1021" s="197"/>
      <c r="R1021" s="197"/>
      <c r="S1021" s="184"/>
      <c r="U1021" s="197"/>
      <c r="V1021" s="197"/>
      <c r="W1021" s="197"/>
      <c r="X1021" s="184"/>
    </row>
    <row r="1022" spans="3:24" ht="2.25" customHeight="1" x14ac:dyDescent="0.25"/>
    <row r="1023" spans="3:24" ht="14.25" customHeight="1" x14ac:dyDescent="0.25">
      <c r="E1023" s="193" t="s">
        <v>532</v>
      </c>
      <c r="F1023" s="193"/>
      <c r="G1023" s="193"/>
      <c r="H1023" s="193"/>
      <c r="I1023" s="193"/>
      <c r="J1023" s="193"/>
      <c r="K1023" s="193"/>
      <c r="L1023" s="193"/>
      <c r="M1023" s="193"/>
      <c r="N1023" s="193"/>
      <c r="O1023" s="193"/>
      <c r="P1023" s="194">
        <v>-81954.38</v>
      </c>
      <c r="Q1023" s="194"/>
      <c r="R1023" s="194"/>
      <c r="S1023" s="183">
        <v>-7.0970000000000004</v>
      </c>
      <c r="U1023" s="194">
        <v>212205.42</v>
      </c>
      <c r="V1023" s="194"/>
      <c r="W1023" s="194"/>
      <c r="X1023" s="183">
        <v>2.944</v>
      </c>
    </row>
    <row r="1024" spans="3:24" ht="1.5" customHeight="1" x14ac:dyDescent="0.25">
      <c r="E1024" s="193"/>
      <c r="F1024" s="193"/>
      <c r="G1024" s="193"/>
      <c r="H1024" s="193"/>
      <c r="I1024" s="193"/>
      <c r="J1024" s="193"/>
      <c r="K1024" s="193"/>
      <c r="L1024" s="193"/>
      <c r="M1024" s="193"/>
      <c r="N1024" s="193"/>
      <c r="O1024" s="193"/>
    </row>
    <row r="1025" spans="3:24" ht="12" customHeight="1" x14ac:dyDescent="0.25">
      <c r="C1025" s="195"/>
      <c r="D1025" s="195"/>
      <c r="E1025" s="195"/>
      <c r="F1025" s="195"/>
      <c r="G1025" s="195"/>
    </row>
    <row r="1026" spans="3:24" ht="9.75" customHeight="1" x14ac:dyDescent="0.25"/>
    <row r="1027" spans="3:24" ht="3.75" customHeight="1" thickBot="1" x14ac:dyDescent="0.3"/>
    <row r="1028" spans="3:24" ht="10.5" customHeight="1" thickTop="1" x14ac:dyDescent="0.25">
      <c r="P1028" s="196"/>
      <c r="Q1028" s="196"/>
      <c r="R1028" s="196"/>
      <c r="S1028" s="185"/>
      <c r="U1028" s="196"/>
      <c r="V1028" s="196"/>
      <c r="W1028" s="196"/>
      <c r="X1028" s="185"/>
    </row>
  </sheetData>
  <mergeCells count="1817">
    <mergeCell ref="P9:R9"/>
    <mergeCell ref="U9:W9"/>
    <mergeCell ref="B12:M12"/>
    <mergeCell ref="C13:G13"/>
    <mergeCell ref="C15:N15"/>
    <mergeCell ref="Q2:X2"/>
    <mergeCell ref="B4:V4"/>
    <mergeCell ref="B6:Q6"/>
    <mergeCell ref="P7:R7"/>
    <mergeCell ref="U7:W7"/>
    <mergeCell ref="D24:H24"/>
    <mergeCell ref="J24:O24"/>
    <mergeCell ref="P24:R24"/>
    <mergeCell ref="U24:W24"/>
    <mergeCell ref="D26:H26"/>
    <mergeCell ref="J26:O26"/>
    <mergeCell ref="P26:R26"/>
    <mergeCell ref="U26:W26"/>
    <mergeCell ref="D20:H20"/>
    <mergeCell ref="J20:O20"/>
    <mergeCell ref="P20:R20"/>
    <mergeCell ref="U20:W20"/>
    <mergeCell ref="D22:H22"/>
    <mergeCell ref="J22:O22"/>
    <mergeCell ref="P22:R22"/>
    <mergeCell ref="U22:W22"/>
    <mergeCell ref="C16:G16"/>
    <mergeCell ref="D18:H18"/>
    <mergeCell ref="J18:O18"/>
    <mergeCell ref="P18:R18"/>
    <mergeCell ref="U18:W18"/>
    <mergeCell ref="D36:H36"/>
    <mergeCell ref="J36:O36"/>
    <mergeCell ref="P36:R36"/>
    <mergeCell ref="U36:W36"/>
    <mergeCell ref="D38:H38"/>
    <mergeCell ref="J38:O38"/>
    <mergeCell ref="P38:R38"/>
    <mergeCell ref="U38:W38"/>
    <mergeCell ref="D32:H32"/>
    <mergeCell ref="J32:O32"/>
    <mergeCell ref="P32:R32"/>
    <mergeCell ref="U32:W32"/>
    <mergeCell ref="D34:H34"/>
    <mergeCell ref="J34:O34"/>
    <mergeCell ref="P34:R34"/>
    <mergeCell ref="U34:W34"/>
    <mergeCell ref="D28:H28"/>
    <mergeCell ref="J28:O28"/>
    <mergeCell ref="P28:R28"/>
    <mergeCell ref="U28:W28"/>
    <mergeCell ref="D30:H30"/>
    <mergeCell ref="J30:O30"/>
    <mergeCell ref="P30:R30"/>
    <mergeCell ref="U30:W30"/>
    <mergeCell ref="D48:H48"/>
    <mergeCell ref="J48:O48"/>
    <mergeCell ref="P48:R48"/>
    <mergeCell ref="U48:W48"/>
    <mergeCell ref="D50:H50"/>
    <mergeCell ref="J50:O50"/>
    <mergeCell ref="P50:R50"/>
    <mergeCell ref="U50:W50"/>
    <mergeCell ref="D44:H44"/>
    <mergeCell ref="J44:O44"/>
    <mergeCell ref="P44:R44"/>
    <mergeCell ref="U44:W44"/>
    <mergeCell ref="D46:H46"/>
    <mergeCell ref="J46:O46"/>
    <mergeCell ref="P46:R46"/>
    <mergeCell ref="U46:W46"/>
    <mergeCell ref="D40:H40"/>
    <mergeCell ref="J40:O40"/>
    <mergeCell ref="P40:R40"/>
    <mergeCell ref="U40:W40"/>
    <mergeCell ref="D42:H42"/>
    <mergeCell ref="J42:O42"/>
    <mergeCell ref="P42:R42"/>
    <mergeCell ref="U42:W42"/>
    <mergeCell ref="P60:R60"/>
    <mergeCell ref="U60:W60"/>
    <mergeCell ref="E62:O63"/>
    <mergeCell ref="P62:R62"/>
    <mergeCell ref="U62:W62"/>
    <mergeCell ref="D56:H56"/>
    <mergeCell ref="J56:O56"/>
    <mergeCell ref="P56:R56"/>
    <mergeCell ref="U56:W56"/>
    <mergeCell ref="D58:H58"/>
    <mergeCell ref="J58:O58"/>
    <mergeCell ref="P58:R58"/>
    <mergeCell ref="U58:W58"/>
    <mergeCell ref="D52:H52"/>
    <mergeCell ref="J52:O52"/>
    <mergeCell ref="P52:R52"/>
    <mergeCell ref="U52:W52"/>
    <mergeCell ref="D54:H54"/>
    <mergeCell ref="J54:O54"/>
    <mergeCell ref="P54:R54"/>
    <mergeCell ref="U54:W54"/>
    <mergeCell ref="D74:H74"/>
    <mergeCell ref="J74:O74"/>
    <mergeCell ref="P74:R74"/>
    <mergeCell ref="U74:W74"/>
    <mergeCell ref="D76:H76"/>
    <mergeCell ref="J76:O76"/>
    <mergeCell ref="P76:R76"/>
    <mergeCell ref="U76:W76"/>
    <mergeCell ref="P70:R70"/>
    <mergeCell ref="U70:W70"/>
    <mergeCell ref="D72:H72"/>
    <mergeCell ref="J72:O72"/>
    <mergeCell ref="P72:R72"/>
    <mergeCell ref="U72:W72"/>
    <mergeCell ref="C64:G64"/>
    <mergeCell ref="C67:N67"/>
    <mergeCell ref="C68:G68"/>
    <mergeCell ref="D70:H70"/>
    <mergeCell ref="J70:O70"/>
    <mergeCell ref="D86:H86"/>
    <mergeCell ref="J86:O86"/>
    <mergeCell ref="P86:R86"/>
    <mergeCell ref="U86:W86"/>
    <mergeCell ref="D88:H88"/>
    <mergeCell ref="J88:O88"/>
    <mergeCell ref="P88:R88"/>
    <mergeCell ref="U88:W88"/>
    <mergeCell ref="D82:H82"/>
    <mergeCell ref="J82:O82"/>
    <mergeCell ref="P82:R82"/>
    <mergeCell ref="U82:W82"/>
    <mergeCell ref="D84:H84"/>
    <mergeCell ref="J84:O84"/>
    <mergeCell ref="P84:R84"/>
    <mergeCell ref="U84:W84"/>
    <mergeCell ref="D78:H78"/>
    <mergeCell ref="J78:O78"/>
    <mergeCell ref="P78:R78"/>
    <mergeCell ref="U78:W78"/>
    <mergeCell ref="D80:H80"/>
    <mergeCell ref="J80:O80"/>
    <mergeCell ref="P80:R80"/>
    <mergeCell ref="U80:W80"/>
    <mergeCell ref="D98:H98"/>
    <mergeCell ref="J98:O98"/>
    <mergeCell ref="P98:R98"/>
    <mergeCell ref="U98:W98"/>
    <mergeCell ref="D100:H100"/>
    <mergeCell ref="J100:O100"/>
    <mergeCell ref="P100:R100"/>
    <mergeCell ref="U100:W100"/>
    <mergeCell ref="D94:H94"/>
    <mergeCell ref="J94:O94"/>
    <mergeCell ref="P94:R94"/>
    <mergeCell ref="U94:W94"/>
    <mergeCell ref="D96:H96"/>
    <mergeCell ref="J96:O96"/>
    <mergeCell ref="P96:R96"/>
    <mergeCell ref="U96:W96"/>
    <mergeCell ref="D90:H90"/>
    <mergeCell ref="J90:O90"/>
    <mergeCell ref="P90:R90"/>
    <mergeCell ref="U90:W90"/>
    <mergeCell ref="D92:H92"/>
    <mergeCell ref="J92:O92"/>
    <mergeCell ref="P92:R92"/>
    <mergeCell ref="U92:W92"/>
    <mergeCell ref="D110:H110"/>
    <mergeCell ref="J110:O110"/>
    <mergeCell ref="P110:R110"/>
    <mergeCell ref="U110:W110"/>
    <mergeCell ref="D112:H112"/>
    <mergeCell ref="J112:O112"/>
    <mergeCell ref="P112:R112"/>
    <mergeCell ref="U112:W112"/>
    <mergeCell ref="D106:H106"/>
    <mergeCell ref="J106:O106"/>
    <mergeCell ref="P106:R106"/>
    <mergeCell ref="U106:W106"/>
    <mergeCell ref="D108:H108"/>
    <mergeCell ref="J108:O108"/>
    <mergeCell ref="P108:R108"/>
    <mergeCell ref="U108:W108"/>
    <mergeCell ref="D102:H102"/>
    <mergeCell ref="J102:O102"/>
    <mergeCell ref="P102:R102"/>
    <mergeCell ref="U102:W102"/>
    <mergeCell ref="D104:H104"/>
    <mergeCell ref="J104:O104"/>
    <mergeCell ref="P104:R104"/>
    <mergeCell ref="U104:W104"/>
    <mergeCell ref="D121:H121"/>
    <mergeCell ref="J121:O121"/>
    <mergeCell ref="P121:R121"/>
    <mergeCell ref="U121:W121"/>
    <mergeCell ref="D123:H123"/>
    <mergeCell ref="J123:O123"/>
    <mergeCell ref="P123:R123"/>
    <mergeCell ref="U123:W123"/>
    <mergeCell ref="D117:H117"/>
    <mergeCell ref="J117:O117"/>
    <mergeCell ref="P117:R117"/>
    <mergeCell ref="U117:W117"/>
    <mergeCell ref="D119:H119"/>
    <mergeCell ref="J119:O119"/>
    <mergeCell ref="P119:R119"/>
    <mergeCell ref="U119:W119"/>
    <mergeCell ref="D113:H113"/>
    <mergeCell ref="J113:O113"/>
    <mergeCell ref="P113:R113"/>
    <mergeCell ref="U113:W113"/>
    <mergeCell ref="D115:H115"/>
    <mergeCell ref="J115:O115"/>
    <mergeCell ref="P115:R115"/>
    <mergeCell ref="U115:W115"/>
    <mergeCell ref="D133:H133"/>
    <mergeCell ref="J133:O133"/>
    <mergeCell ref="P133:R133"/>
    <mergeCell ref="U133:W133"/>
    <mergeCell ref="D135:H135"/>
    <mergeCell ref="J135:O135"/>
    <mergeCell ref="P135:R135"/>
    <mergeCell ref="U135:W135"/>
    <mergeCell ref="D129:H129"/>
    <mergeCell ref="J129:O129"/>
    <mergeCell ref="P129:R129"/>
    <mergeCell ref="U129:W129"/>
    <mergeCell ref="D131:H131"/>
    <mergeCell ref="J131:O131"/>
    <mergeCell ref="P131:R131"/>
    <mergeCell ref="U131:W131"/>
    <mergeCell ref="D125:H125"/>
    <mergeCell ref="J125:O125"/>
    <mergeCell ref="P125:R125"/>
    <mergeCell ref="U125:W125"/>
    <mergeCell ref="D127:H127"/>
    <mergeCell ref="J127:O127"/>
    <mergeCell ref="P127:R127"/>
    <mergeCell ref="U127:W127"/>
    <mergeCell ref="D145:H145"/>
    <mergeCell ref="J145:O145"/>
    <mergeCell ref="P145:R145"/>
    <mergeCell ref="U145:W145"/>
    <mergeCell ref="D147:H147"/>
    <mergeCell ref="J147:O147"/>
    <mergeCell ref="P147:R147"/>
    <mergeCell ref="U147:W147"/>
    <mergeCell ref="D141:H141"/>
    <mergeCell ref="J141:O141"/>
    <mergeCell ref="P141:R141"/>
    <mergeCell ref="U141:W141"/>
    <mergeCell ref="D143:H143"/>
    <mergeCell ref="J143:O143"/>
    <mergeCell ref="P143:R143"/>
    <mergeCell ref="U143:W143"/>
    <mergeCell ref="D137:H137"/>
    <mergeCell ref="J137:O137"/>
    <mergeCell ref="P137:R137"/>
    <mergeCell ref="U137:W137"/>
    <mergeCell ref="D139:H139"/>
    <mergeCell ref="J139:O139"/>
    <mergeCell ref="P139:R139"/>
    <mergeCell ref="U139:W139"/>
    <mergeCell ref="D157:H157"/>
    <mergeCell ref="J157:O157"/>
    <mergeCell ref="P157:R157"/>
    <mergeCell ref="U157:W157"/>
    <mergeCell ref="D159:H159"/>
    <mergeCell ref="J159:O159"/>
    <mergeCell ref="P159:R159"/>
    <mergeCell ref="U159:W159"/>
    <mergeCell ref="D153:H153"/>
    <mergeCell ref="J153:O153"/>
    <mergeCell ref="P153:R153"/>
    <mergeCell ref="U153:W153"/>
    <mergeCell ref="D155:H155"/>
    <mergeCell ref="J155:O155"/>
    <mergeCell ref="P155:R155"/>
    <mergeCell ref="U155:W155"/>
    <mergeCell ref="D149:H149"/>
    <mergeCell ref="J149:O149"/>
    <mergeCell ref="P149:R149"/>
    <mergeCell ref="U149:W149"/>
    <mergeCell ref="D151:H151"/>
    <mergeCell ref="J151:O151"/>
    <mergeCell ref="P151:R151"/>
    <mergeCell ref="U151:W151"/>
    <mergeCell ref="D169:H169"/>
    <mergeCell ref="J169:O169"/>
    <mergeCell ref="P169:R169"/>
    <mergeCell ref="U169:W169"/>
    <mergeCell ref="D171:H171"/>
    <mergeCell ref="J171:O171"/>
    <mergeCell ref="P171:R171"/>
    <mergeCell ref="U171:W171"/>
    <mergeCell ref="D165:H165"/>
    <mergeCell ref="J165:O165"/>
    <mergeCell ref="P165:R165"/>
    <mergeCell ref="U165:W165"/>
    <mergeCell ref="D167:H167"/>
    <mergeCell ref="J167:O167"/>
    <mergeCell ref="P167:R167"/>
    <mergeCell ref="U167:W167"/>
    <mergeCell ref="D161:H161"/>
    <mergeCell ref="J161:O161"/>
    <mergeCell ref="P161:R161"/>
    <mergeCell ref="U161:W161"/>
    <mergeCell ref="D163:H163"/>
    <mergeCell ref="J163:O163"/>
    <mergeCell ref="P163:R163"/>
    <mergeCell ref="U163:W163"/>
    <mergeCell ref="D181:H181"/>
    <mergeCell ref="J181:O181"/>
    <mergeCell ref="P181:R181"/>
    <mergeCell ref="U181:W181"/>
    <mergeCell ref="D183:H183"/>
    <mergeCell ref="J183:O183"/>
    <mergeCell ref="P183:R183"/>
    <mergeCell ref="U183:W183"/>
    <mergeCell ref="D177:H177"/>
    <mergeCell ref="J177:O177"/>
    <mergeCell ref="P177:R177"/>
    <mergeCell ref="U177:W177"/>
    <mergeCell ref="D179:H179"/>
    <mergeCell ref="J179:O179"/>
    <mergeCell ref="P179:R179"/>
    <mergeCell ref="U179:W179"/>
    <mergeCell ref="D173:H173"/>
    <mergeCell ref="J173:O173"/>
    <mergeCell ref="P173:R173"/>
    <mergeCell ref="U173:W173"/>
    <mergeCell ref="D175:H175"/>
    <mergeCell ref="J175:O175"/>
    <mergeCell ref="P175:R175"/>
    <mergeCell ref="U175:W175"/>
    <mergeCell ref="D193:H193"/>
    <mergeCell ref="J193:O193"/>
    <mergeCell ref="P193:R193"/>
    <mergeCell ref="U193:W193"/>
    <mergeCell ref="D195:H195"/>
    <mergeCell ref="J195:O195"/>
    <mergeCell ref="P195:R195"/>
    <mergeCell ref="U195:W195"/>
    <mergeCell ref="D189:H189"/>
    <mergeCell ref="J189:O189"/>
    <mergeCell ref="P189:R189"/>
    <mergeCell ref="U189:W189"/>
    <mergeCell ref="D191:H191"/>
    <mergeCell ref="J191:O191"/>
    <mergeCell ref="P191:R191"/>
    <mergeCell ref="U191:W191"/>
    <mergeCell ref="D185:H185"/>
    <mergeCell ref="J185:O185"/>
    <mergeCell ref="P185:R185"/>
    <mergeCell ref="U185:W185"/>
    <mergeCell ref="D187:H187"/>
    <mergeCell ref="J187:O187"/>
    <mergeCell ref="P187:R187"/>
    <mergeCell ref="U187:W187"/>
    <mergeCell ref="D205:H205"/>
    <mergeCell ref="J205:O205"/>
    <mergeCell ref="P205:R205"/>
    <mergeCell ref="U205:W205"/>
    <mergeCell ref="D207:H207"/>
    <mergeCell ref="J207:O207"/>
    <mergeCell ref="P207:R207"/>
    <mergeCell ref="U207:W207"/>
    <mergeCell ref="D201:H201"/>
    <mergeCell ref="J201:O201"/>
    <mergeCell ref="P201:R201"/>
    <mergeCell ref="U201:W201"/>
    <mergeCell ref="D203:H203"/>
    <mergeCell ref="J203:O203"/>
    <mergeCell ref="P203:R203"/>
    <mergeCell ref="U203:W203"/>
    <mergeCell ref="D197:H197"/>
    <mergeCell ref="J197:O197"/>
    <mergeCell ref="P197:R197"/>
    <mergeCell ref="U197:W197"/>
    <mergeCell ref="D199:H199"/>
    <mergeCell ref="J199:O199"/>
    <mergeCell ref="P199:R199"/>
    <mergeCell ref="U199:W199"/>
    <mergeCell ref="D217:H217"/>
    <mergeCell ref="J217:O217"/>
    <mergeCell ref="P217:R217"/>
    <mergeCell ref="U217:W217"/>
    <mergeCell ref="D218:H218"/>
    <mergeCell ref="J218:O218"/>
    <mergeCell ref="P218:R218"/>
    <mergeCell ref="U218:W218"/>
    <mergeCell ref="D213:H213"/>
    <mergeCell ref="J213:O213"/>
    <mergeCell ref="P213:R213"/>
    <mergeCell ref="U213:W213"/>
    <mergeCell ref="D215:H215"/>
    <mergeCell ref="J215:O215"/>
    <mergeCell ref="P215:R215"/>
    <mergeCell ref="U215:W215"/>
    <mergeCell ref="D209:H209"/>
    <mergeCell ref="J209:O209"/>
    <mergeCell ref="P209:R209"/>
    <mergeCell ref="U209:W209"/>
    <mergeCell ref="D211:H211"/>
    <mergeCell ref="J211:O211"/>
    <mergeCell ref="P211:R211"/>
    <mergeCell ref="U211:W211"/>
    <mergeCell ref="D228:H228"/>
    <mergeCell ref="J228:O228"/>
    <mergeCell ref="P228:R228"/>
    <mergeCell ref="U228:W228"/>
    <mergeCell ref="D230:H230"/>
    <mergeCell ref="J230:O230"/>
    <mergeCell ref="P230:R230"/>
    <mergeCell ref="U230:W230"/>
    <mergeCell ref="D224:H224"/>
    <mergeCell ref="J224:O224"/>
    <mergeCell ref="P224:R224"/>
    <mergeCell ref="U224:W224"/>
    <mergeCell ref="D226:H226"/>
    <mergeCell ref="J226:O226"/>
    <mergeCell ref="P226:R226"/>
    <mergeCell ref="U226:W226"/>
    <mergeCell ref="D220:H220"/>
    <mergeCell ref="J220:O220"/>
    <mergeCell ref="P220:R220"/>
    <mergeCell ref="U220:W220"/>
    <mergeCell ref="D222:H222"/>
    <mergeCell ref="J222:O222"/>
    <mergeCell ref="P222:R222"/>
    <mergeCell ref="U222:W222"/>
    <mergeCell ref="D240:H240"/>
    <mergeCell ref="J240:O240"/>
    <mergeCell ref="P240:R240"/>
    <mergeCell ref="U240:W240"/>
    <mergeCell ref="D242:H242"/>
    <mergeCell ref="J242:O242"/>
    <mergeCell ref="P242:R242"/>
    <mergeCell ref="U242:W242"/>
    <mergeCell ref="D236:H236"/>
    <mergeCell ref="J236:O236"/>
    <mergeCell ref="P236:R236"/>
    <mergeCell ref="U236:W236"/>
    <mergeCell ref="D238:H238"/>
    <mergeCell ref="J238:O238"/>
    <mergeCell ref="P238:R238"/>
    <mergeCell ref="U238:W238"/>
    <mergeCell ref="D232:H232"/>
    <mergeCell ref="J232:O232"/>
    <mergeCell ref="P232:R232"/>
    <mergeCell ref="U232:W232"/>
    <mergeCell ref="D234:H234"/>
    <mergeCell ref="J234:O234"/>
    <mergeCell ref="P234:R234"/>
    <mergeCell ref="U234:W234"/>
    <mergeCell ref="D252:H252"/>
    <mergeCell ref="J252:O252"/>
    <mergeCell ref="P252:R252"/>
    <mergeCell ref="U252:W252"/>
    <mergeCell ref="D254:H254"/>
    <mergeCell ref="J254:O254"/>
    <mergeCell ref="P254:R254"/>
    <mergeCell ref="U254:W254"/>
    <mergeCell ref="D248:H248"/>
    <mergeCell ref="J248:O248"/>
    <mergeCell ref="P248:R248"/>
    <mergeCell ref="U248:W248"/>
    <mergeCell ref="D250:H250"/>
    <mergeCell ref="J250:O250"/>
    <mergeCell ref="P250:R250"/>
    <mergeCell ref="U250:W250"/>
    <mergeCell ref="D244:H244"/>
    <mergeCell ref="J244:O244"/>
    <mergeCell ref="P244:R244"/>
    <mergeCell ref="U244:W244"/>
    <mergeCell ref="D246:H246"/>
    <mergeCell ref="J246:O246"/>
    <mergeCell ref="P246:R246"/>
    <mergeCell ref="U246:W246"/>
    <mergeCell ref="D264:H264"/>
    <mergeCell ref="J264:O264"/>
    <mergeCell ref="P264:R264"/>
    <mergeCell ref="U264:W264"/>
    <mergeCell ref="D266:H266"/>
    <mergeCell ref="J266:O266"/>
    <mergeCell ref="P266:R266"/>
    <mergeCell ref="U266:W266"/>
    <mergeCell ref="D260:H260"/>
    <mergeCell ref="J260:O260"/>
    <mergeCell ref="P260:R260"/>
    <mergeCell ref="U260:W260"/>
    <mergeCell ref="D262:H262"/>
    <mergeCell ref="J262:O262"/>
    <mergeCell ref="P262:R262"/>
    <mergeCell ref="U262:W262"/>
    <mergeCell ref="D256:H256"/>
    <mergeCell ref="J256:O256"/>
    <mergeCell ref="P256:R256"/>
    <mergeCell ref="U256:W256"/>
    <mergeCell ref="D258:H258"/>
    <mergeCell ref="J258:O258"/>
    <mergeCell ref="P258:R258"/>
    <mergeCell ref="U258:W258"/>
    <mergeCell ref="D276:H276"/>
    <mergeCell ref="J276:O276"/>
    <mergeCell ref="P276:R276"/>
    <mergeCell ref="U276:W276"/>
    <mergeCell ref="D278:H278"/>
    <mergeCell ref="J278:O278"/>
    <mergeCell ref="P278:R278"/>
    <mergeCell ref="U278:W278"/>
    <mergeCell ref="D272:H272"/>
    <mergeCell ref="J272:O272"/>
    <mergeCell ref="P272:R272"/>
    <mergeCell ref="U272:W272"/>
    <mergeCell ref="D274:H274"/>
    <mergeCell ref="J274:O274"/>
    <mergeCell ref="P274:R274"/>
    <mergeCell ref="U274:W274"/>
    <mergeCell ref="D268:H268"/>
    <mergeCell ref="J268:O268"/>
    <mergeCell ref="P268:R268"/>
    <mergeCell ref="U268:W268"/>
    <mergeCell ref="D270:H270"/>
    <mergeCell ref="J270:O270"/>
    <mergeCell ref="P270:R270"/>
    <mergeCell ref="U270:W270"/>
    <mergeCell ref="D288:H288"/>
    <mergeCell ref="J288:O288"/>
    <mergeCell ref="P288:R288"/>
    <mergeCell ref="U288:W288"/>
    <mergeCell ref="D290:H290"/>
    <mergeCell ref="J290:O290"/>
    <mergeCell ref="P290:R290"/>
    <mergeCell ref="U290:W290"/>
    <mergeCell ref="D284:H284"/>
    <mergeCell ref="J284:O284"/>
    <mergeCell ref="P284:R284"/>
    <mergeCell ref="U284:W284"/>
    <mergeCell ref="D286:H286"/>
    <mergeCell ref="J286:O286"/>
    <mergeCell ref="P286:R286"/>
    <mergeCell ref="U286:W286"/>
    <mergeCell ref="D280:H280"/>
    <mergeCell ref="J280:O280"/>
    <mergeCell ref="P280:R280"/>
    <mergeCell ref="U280:W280"/>
    <mergeCell ref="D282:H282"/>
    <mergeCell ref="J282:O282"/>
    <mergeCell ref="P282:R282"/>
    <mergeCell ref="U282:W282"/>
    <mergeCell ref="D300:H300"/>
    <mergeCell ref="J300:O300"/>
    <mergeCell ref="P300:R300"/>
    <mergeCell ref="U300:W300"/>
    <mergeCell ref="D302:H302"/>
    <mergeCell ref="J302:O302"/>
    <mergeCell ref="P302:R302"/>
    <mergeCell ref="U302:W302"/>
    <mergeCell ref="D296:H296"/>
    <mergeCell ref="J296:O296"/>
    <mergeCell ref="P296:R296"/>
    <mergeCell ref="U296:W296"/>
    <mergeCell ref="D298:H298"/>
    <mergeCell ref="J298:O298"/>
    <mergeCell ref="P298:R298"/>
    <mergeCell ref="U298:W298"/>
    <mergeCell ref="D292:H292"/>
    <mergeCell ref="J292:O292"/>
    <mergeCell ref="P292:R292"/>
    <mergeCell ref="U292:W292"/>
    <mergeCell ref="D294:H294"/>
    <mergeCell ref="J294:O294"/>
    <mergeCell ref="P294:R294"/>
    <mergeCell ref="U294:W294"/>
    <mergeCell ref="D312:H312"/>
    <mergeCell ref="J312:O312"/>
    <mergeCell ref="P312:R312"/>
    <mergeCell ref="U312:W312"/>
    <mergeCell ref="D314:H314"/>
    <mergeCell ref="J314:O315"/>
    <mergeCell ref="P314:R314"/>
    <mergeCell ref="U314:W314"/>
    <mergeCell ref="D308:H308"/>
    <mergeCell ref="J308:O308"/>
    <mergeCell ref="P308:R308"/>
    <mergeCell ref="U308:W308"/>
    <mergeCell ref="D310:H310"/>
    <mergeCell ref="J310:O310"/>
    <mergeCell ref="P310:R310"/>
    <mergeCell ref="U310:W310"/>
    <mergeCell ref="D304:H304"/>
    <mergeCell ref="J304:O304"/>
    <mergeCell ref="P304:R304"/>
    <mergeCell ref="U304:W304"/>
    <mergeCell ref="D306:H306"/>
    <mergeCell ref="J306:O306"/>
    <mergeCell ref="P306:R306"/>
    <mergeCell ref="U306:W306"/>
    <mergeCell ref="D324:H324"/>
    <mergeCell ref="J324:O324"/>
    <mergeCell ref="P324:R324"/>
    <mergeCell ref="U324:W324"/>
    <mergeCell ref="D326:H326"/>
    <mergeCell ref="J326:O326"/>
    <mergeCell ref="P326:R326"/>
    <mergeCell ref="U326:W326"/>
    <mergeCell ref="D321:H321"/>
    <mergeCell ref="J321:O321"/>
    <mergeCell ref="P321:R321"/>
    <mergeCell ref="U321:W321"/>
    <mergeCell ref="D322:H322"/>
    <mergeCell ref="J322:O322"/>
    <mergeCell ref="P322:R322"/>
    <mergeCell ref="U322:W322"/>
    <mergeCell ref="D317:H317"/>
    <mergeCell ref="J317:O317"/>
    <mergeCell ref="P317:R317"/>
    <mergeCell ref="U317:W317"/>
    <mergeCell ref="D319:H319"/>
    <mergeCell ref="J319:O319"/>
    <mergeCell ref="P319:R319"/>
    <mergeCell ref="U319:W319"/>
    <mergeCell ref="D336:H336"/>
    <mergeCell ref="J336:O336"/>
    <mergeCell ref="P336:R336"/>
    <mergeCell ref="U336:W336"/>
    <mergeCell ref="D338:H338"/>
    <mergeCell ref="J338:O338"/>
    <mergeCell ref="P338:R338"/>
    <mergeCell ref="U338:W338"/>
    <mergeCell ref="D332:H332"/>
    <mergeCell ref="J332:O332"/>
    <mergeCell ref="P332:R332"/>
    <mergeCell ref="U332:W332"/>
    <mergeCell ref="D334:H334"/>
    <mergeCell ref="J334:O334"/>
    <mergeCell ref="P334:R334"/>
    <mergeCell ref="U334:W334"/>
    <mergeCell ref="D328:H328"/>
    <mergeCell ref="J328:O328"/>
    <mergeCell ref="P328:R328"/>
    <mergeCell ref="U328:W328"/>
    <mergeCell ref="D330:H330"/>
    <mergeCell ref="J330:O330"/>
    <mergeCell ref="P330:R330"/>
    <mergeCell ref="U330:W330"/>
    <mergeCell ref="D348:H348"/>
    <mergeCell ref="J348:O349"/>
    <mergeCell ref="P348:R348"/>
    <mergeCell ref="U348:W348"/>
    <mergeCell ref="D351:H351"/>
    <mergeCell ref="J351:O351"/>
    <mergeCell ref="P351:R351"/>
    <mergeCell ref="U351:W351"/>
    <mergeCell ref="D344:H344"/>
    <mergeCell ref="J344:O344"/>
    <mergeCell ref="P344:R344"/>
    <mergeCell ref="U344:W344"/>
    <mergeCell ref="D346:H346"/>
    <mergeCell ref="J346:O346"/>
    <mergeCell ref="P346:R346"/>
    <mergeCell ref="U346:W346"/>
    <mergeCell ref="D340:H340"/>
    <mergeCell ref="J340:O340"/>
    <mergeCell ref="P340:R340"/>
    <mergeCell ref="U340:W340"/>
    <mergeCell ref="D342:H342"/>
    <mergeCell ref="J342:O342"/>
    <mergeCell ref="P342:R342"/>
    <mergeCell ref="U342:W342"/>
    <mergeCell ref="P367:R367"/>
    <mergeCell ref="U367:W367"/>
    <mergeCell ref="D369:H369"/>
    <mergeCell ref="J369:O369"/>
    <mergeCell ref="P369:R369"/>
    <mergeCell ref="U369:W369"/>
    <mergeCell ref="C361:G361"/>
    <mergeCell ref="C364:N364"/>
    <mergeCell ref="C365:G365"/>
    <mergeCell ref="D367:H367"/>
    <mergeCell ref="J367:O367"/>
    <mergeCell ref="P357:R357"/>
    <mergeCell ref="U357:W357"/>
    <mergeCell ref="E359:O360"/>
    <mergeCell ref="P359:R359"/>
    <mergeCell ref="U359:W359"/>
    <mergeCell ref="D353:H353"/>
    <mergeCell ref="J353:O353"/>
    <mergeCell ref="P353:R353"/>
    <mergeCell ref="U353:W353"/>
    <mergeCell ref="D355:H355"/>
    <mergeCell ref="J355:O355"/>
    <mergeCell ref="P355:R355"/>
    <mergeCell ref="U355:W355"/>
    <mergeCell ref="D379:H379"/>
    <mergeCell ref="J379:O379"/>
    <mergeCell ref="P379:R379"/>
    <mergeCell ref="U379:W379"/>
    <mergeCell ref="D381:H381"/>
    <mergeCell ref="J381:O381"/>
    <mergeCell ref="P381:R381"/>
    <mergeCell ref="U381:W381"/>
    <mergeCell ref="D375:H375"/>
    <mergeCell ref="J375:O375"/>
    <mergeCell ref="P375:R375"/>
    <mergeCell ref="U375:W375"/>
    <mergeCell ref="D377:H377"/>
    <mergeCell ref="J377:O377"/>
    <mergeCell ref="P377:R377"/>
    <mergeCell ref="U377:W377"/>
    <mergeCell ref="D371:H371"/>
    <mergeCell ref="J371:O371"/>
    <mergeCell ref="P371:R371"/>
    <mergeCell ref="U371:W371"/>
    <mergeCell ref="D373:H373"/>
    <mergeCell ref="J373:O373"/>
    <mergeCell ref="P373:R373"/>
    <mergeCell ref="U373:W373"/>
    <mergeCell ref="D391:H391"/>
    <mergeCell ref="J391:O391"/>
    <mergeCell ref="P391:R391"/>
    <mergeCell ref="U391:W391"/>
    <mergeCell ref="P393:R393"/>
    <mergeCell ref="U393:W393"/>
    <mergeCell ref="D387:H387"/>
    <mergeCell ref="J387:O387"/>
    <mergeCell ref="P387:R387"/>
    <mergeCell ref="U387:W387"/>
    <mergeCell ref="D389:H389"/>
    <mergeCell ref="J389:O389"/>
    <mergeCell ref="P389:R389"/>
    <mergeCell ref="U389:W389"/>
    <mergeCell ref="D383:H383"/>
    <mergeCell ref="J383:O383"/>
    <mergeCell ref="P383:R383"/>
    <mergeCell ref="U383:W383"/>
    <mergeCell ref="D385:H385"/>
    <mergeCell ref="J385:O385"/>
    <mergeCell ref="P385:R385"/>
    <mergeCell ref="U385:W385"/>
    <mergeCell ref="E409:O410"/>
    <mergeCell ref="P409:R409"/>
    <mergeCell ref="U409:W409"/>
    <mergeCell ref="C411:G411"/>
    <mergeCell ref="B414:M414"/>
    <mergeCell ref="E402:O403"/>
    <mergeCell ref="P402:R402"/>
    <mergeCell ref="U402:W402"/>
    <mergeCell ref="C404:G404"/>
    <mergeCell ref="P407:R407"/>
    <mergeCell ref="U407:W407"/>
    <mergeCell ref="E395:O396"/>
    <mergeCell ref="P395:R395"/>
    <mergeCell ref="U395:W395"/>
    <mergeCell ref="C397:G397"/>
    <mergeCell ref="P400:R400"/>
    <mergeCell ref="U400:W400"/>
    <mergeCell ref="D424:H424"/>
    <mergeCell ref="J424:O424"/>
    <mergeCell ref="P424:R424"/>
    <mergeCell ref="U424:W424"/>
    <mergeCell ref="D425:H425"/>
    <mergeCell ref="J425:O425"/>
    <mergeCell ref="P425:R425"/>
    <mergeCell ref="U425:W425"/>
    <mergeCell ref="P420:R420"/>
    <mergeCell ref="U420:W420"/>
    <mergeCell ref="D422:H422"/>
    <mergeCell ref="J422:O422"/>
    <mergeCell ref="P422:R422"/>
    <mergeCell ref="U422:W422"/>
    <mergeCell ref="C415:G415"/>
    <mergeCell ref="C417:N417"/>
    <mergeCell ref="C418:G418"/>
    <mergeCell ref="D420:H420"/>
    <mergeCell ref="J420:O420"/>
    <mergeCell ref="D435:H435"/>
    <mergeCell ref="J435:O435"/>
    <mergeCell ref="P435:R435"/>
    <mergeCell ref="U435:W435"/>
    <mergeCell ref="D437:H437"/>
    <mergeCell ref="J437:O437"/>
    <mergeCell ref="P437:R437"/>
    <mergeCell ref="U437:W437"/>
    <mergeCell ref="D431:H431"/>
    <mergeCell ref="J431:O431"/>
    <mergeCell ref="P431:R431"/>
    <mergeCell ref="U431:W431"/>
    <mergeCell ref="D433:H433"/>
    <mergeCell ref="J433:O433"/>
    <mergeCell ref="P433:R433"/>
    <mergeCell ref="U433:W433"/>
    <mergeCell ref="D427:H427"/>
    <mergeCell ref="J427:O427"/>
    <mergeCell ref="P427:R427"/>
    <mergeCell ref="U427:W427"/>
    <mergeCell ref="D429:H429"/>
    <mergeCell ref="J429:O429"/>
    <mergeCell ref="P429:R429"/>
    <mergeCell ref="U429:W429"/>
    <mergeCell ref="D447:H447"/>
    <mergeCell ref="J447:O447"/>
    <mergeCell ref="P447:R447"/>
    <mergeCell ref="U447:W447"/>
    <mergeCell ref="D449:H449"/>
    <mergeCell ref="J449:O449"/>
    <mergeCell ref="P449:R449"/>
    <mergeCell ref="U449:W449"/>
    <mergeCell ref="D443:H443"/>
    <mergeCell ref="J443:O443"/>
    <mergeCell ref="P443:R443"/>
    <mergeCell ref="U443:W443"/>
    <mergeCell ref="D445:H445"/>
    <mergeCell ref="J445:O445"/>
    <mergeCell ref="P445:R445"/>
    <mergeCell ref="U445:W445"/>
    <mergeCell ref="D439:H439"/>
    <mergeCell ref="J439:O439"/>
    <mergeCell ref="P439:R439"/>
    <mergeCell ref="U439:W439"/>
    <mergeCell ref="D441:H441"/>
    <mergeCell ref="J441:O441"/>
    <mergeCell ref="P441:R441"/>
    <mergeCell ref="U441:W441"/>
    <mergeCell ref="D459:H459"/>
    <mergeCell ref="J459:O459"/>
    <mergeCell ref="P459:R459"/>
    <mergeCell ref="U459:W459"/>
    <mergeCell ref="D461:H461"/>
    <mergeCell ref="J461:O461"/>
    <mergeCell ref="P461:R461"/>
    <mergeCell ref="U461:W461"/>
    <mergeCell ref="D455:H455"/>
    <mergeCell ref="J455:O455"/>
    <mergeCell ref="P455:R455"/>
    <mergeCell ref="U455:W455"/>
    <mergeCell ref="D457:H457"/>
    <mergeCell ref="J457:O457"/>
    <mergeCell ref="P457:R457"/>
    <mergeCell ref="U457:W457"/>
    <mergeCell ref="D451:H451"/>
    <mergeCell ref="J451:O451"/>
    <mergeCell ref="P451:R451"/>
    <mergeCell ref="U451:W451"/>
    <mergeCell ref="D453:H453"/>
    <mergeCell ref="J453:O453"/>
    <mergeCell ref="P453:R453"/>
    <mergeCell ref="U453:W453"/>
    <mergeCell ref="D471:H471"/>
    <mergeCell ref="J471:O471"/>
    <mergeCell ref="P471:R471"/>
    <mergeCell ref="U471:W471"/>
    <mergeCell ref="D473:H473"/>
    <mergeCell ref="J473:O473"/>
    <mergeCell ref="P473:R473"/>
    <mergeCell ref="U473:W473"/>
    <mergeCell ref="D467:H467"/>
    <mergeCell ref="J467:O467"/>
    <mergeCell ref="P467:R467"/>
    <mergeCell ref="U467:W467"/>
    <mergeCell ref="D469:H469"/>
    <mergeCell ref="J469:O469"/>
    <mergeCell ref="P469:R469"/>
    <mergeCell ref="U469:W469"/>
    <mergeCell ref="D463:H463"/>
    <mergeCell ref="J463:O463"/>
    <mergeCell ref="P463:R463"/>
    <mergeCell ref="U463:W463"/>
    <mergeCell ref="D465:H465"/>
    <mergeCell ref="J465:O465"/>
    <mergeCell ref="P465:R465"/>
    <mergeCell ref="U465:W465"/>
    <mergeCell ref="D483:H483"/>
    <mergeCell ref="J483:O483"/>
    <mergeCell ref="P483:R483"/>
    <mergeCell ref="U483:W483"/>
    <mergeCell ref="D485:H485"/>
    <mergeCell ref="J485:O485"/>
    <mergeCell ref="P485:R485"/>
    <mergeCell ref="U485:W485"/>
    <mergeCell ref="D479:H479"/>
    <mergeCell ref="J479:O479"/>
    <mergeCell ref="P479:R479"/>
    <mergeCell ref="U479:W479"/>
    <mergeCell ref="D481:H481"/>
    <mergeCell ref="J481:O481"/>
    <mergeCell ref="P481:R481"/>
    <mergeCell ref="U481:W481"/>
    <mergeCell ref="D475:H475"/>
    <mergeCell ref="J475:O475"/>
    <mergeCell ref="P475:R475"/>
    <mergeCell ref="U475:W475"/>
    <mergeCell ref="D477:H477"/>
    <mergeCell ref="J477:O477"/>
    <mergeCell ref="P477:R477"/>
    <mergeCell ref="U477:W477"/>
    <mergeCell ref="D495:H495"/>
    <mergeCell ref="J495:O495"/>
    <mergeCell ref="P495:R495"/>
    <mergeCell ref="U495:W495"/>
    <mergeCell ref="D497:H497"/>
    <mergeCell ref="J497:O497"/>
    <mergeCell ref="P497:R497"/>
    <mergeCell ref="U497:W497"/>
    <mergeCell ref="D491:H491"/>
    <mergeCell ref="J491:O491"/>
    <mergeCell ref="P491:R491"/>
    <mergeCell ref="U491:W491"/>
    <mergeCell ref="D493:H493"/>
    <mergeCell ref="J493:O493"/>
    <mergeCell ref="P493:R493"/>
    <mergeCell ref="U493:W493"/>
    <mergeCell ref="D487:H487"/>
    <mergeCell ref="J487:O487"/>
    <mergeCell ref="P487:R487"/>
    <mergeCell ref="U487:W487"/>
    <mergeCell ref="D489:H489"/>
    <mergeCell ref="J489:O489"/>
    <mergeCell ref="P489:R489"/>
    <mergeCell ref="U489:W489"/>
    <mergeCell ref="C507:G507"/>
    <mergeCell ref="C510:N510"/>
    <mergeCell ref="C511:G511"/>
    <mergeCell ref="D513:H513"/>
    <mergeCell ref="J513:O513"/>
    <mergeCell ref="P503:R503"/>
    <mergeCell ref="U503:W503"/>
    <mergeCell ref="E505:O506"/>
    <mergeCell ref="P505:R505"/>
    <mergeCell ref="U505:W505"/>
    <mergeCell ref="D499:H499"/>
    <mergeCell ref="J499:O499"/>
    <mergeCell ref="P499:R499"/>
    <mergeCell ref="U499:W499"/>
    <mergeCell ref="D501:H501"/>
    <mergeCell ref="J501:O501"/>
    <mergeCell ref="P501:R501"/>
    <mergeCell ref="U501:W501"/>
    <mergeCell ref="D521:H521"/>
    <mergeCell ref="J521:O521"/>
    <mergeCell ref="P521:R521"/>
    <mergeCell ref="U521:W521"/>
    <mergeCell ref="D523:H523"/>
    <mergeCell ref="J523:O523"/>
    <mergeCell ref="P523:R523"/>
    <mergeCell ref="U523:W523"/>
    <mergeCell ref="D517:H517"/>
    <mergeCell ref="J517:O517"/>
    <mergeCell ref="P517:R517"/>
    <mergeCell ref="U517:W517"/>
    <mergeCell ref="D519:H519"/>
    <mergeCell ref="J519:O519"/>
    <mergeCell ref="P519:R519"/>
    <mergeCell ref="U519:W519"/>
    <mergeCell ref="P513:R513"/>
    <mergeCell ref="U513:W513"/>
    <mergeCell ref="D515:H515"/>
    <mergeCell ref="J515:O515"/>
    <mergeCell ref="P515:R515"/>
    <mergeCell ref="U515:W515"/>
    <mergeCell ref="D532:H532"/>
    <mergeCell ref="J532:O532"/>
    <mergeCell ref="P532:R532"/>
    <mergeCell ref="U532:W532"/>
    <mergeCell ref="D534:H534"/>
    <mergeCell ref="J534:O534"/>
    <mergeCell ref="P534:R534"/>
    <mergeCell ref="U534:W534"/>
    <mergeCell ref="D529:H529"/>
    <mergeCell ref="J529:O529"/>
    <mergeCell ref="P529:R529"/>
    <mergeCell ref="U529:W529"/>
    <mergeCell ref="D530:H530"/>
    <mergeCell ref="J530:O530"/>
    <mergeCell ref="P530:R530"/>
    <mergeCell ref="U530:W530"/>
    <mergeCell ref="D525:H525"/>
    <mergeCell ref="J525:O525"/>
    <mergeCell ref="P525:R525"/>
    <mergeCell ref="U525:W525"/>
    <mergeCell ref="D527:H527"/>
    <mergeCell ref="J527:O527"/>
    <mergeCell ref="P527:R527"/>
    <mergeCell ref="U527:W527"/>
    <mergeCell ref="D544:H544"/>
    <mergeCell ref="J544:O544"/>
    <mergeCell ref="P544:R544"/>
    <mergeCell ref="U544:W544"/>
    <mergeCell ref="D546:H546"/>
    <mergeCell ref="J546:O546"/>
    <mergeCell ref="P546:R546"/>
    <mergeCell ref="U546:W546"/>
    <mergeCell ref="D540:H540"/>
    <mergeCell ref="J540:O540"/>
    <mergeCell ref="P540:R540"/>
    <mergeCell ref="U540:W540"/>
    <mergeCell ref="D542:H542"/>
    <mergeCell ref="J542:O542"/>
    <mergeCell ref="P542:R542"/>
    <mergeCell ref="U542:W542"/>
    <mergeCell ref="D536:H536"/>
    <mergeCell ref="J536:O536"/>
    <mergeCell ref="P536:R536"/>
    <mergeCell ref="U536:W536"/>
    <mergeCell ref="D538:H538"/>
    <mergeCell ref="J538:O538"/>
    <mergeCell ref="P538:R538"/>
    <mergeCell ref="U538:W538"/>
    <mergeCell ref="P562:R562"/>
    <mergeCell ref="U562:W562"/>
    <mergeCell ref="D564:H564"/>
    <mergeCell ref="J564:O564"/>
    <mergeCell ref="P564:R564"/>
    <mergeCell ref="U564:W564"/>
    <mergeCell ref="C556:G556"/>
    <mergeCell ref="C559:N559"/>
    <mergeCell ref="C560:G560"/>
    <mergeCell ref="D562:H562"/>
    <mergeCell ref="J562:O562"/>
    <mergeCell ref="P552:R552"/>
    <mergeCell ref="U552:W552"/>
    <mergeCell ref="E554:O555"/>
    <mergeCell ref="P554:R554"/>
    <mergeCell ref="U554:W554"/>
    <mergeCell ref="D548:H548"/>
    <mergeCell ref="J548:O548"/>
    <mergeCell ref="P548:R548"/>
    <mergeCell ref="U548:W548"/>
    <mergeCell ref="D550:H550"/>
    <mergeCell ref="J550:O550"/>
    <mergeCell ref="P550:R550"/>
    <mergeCell ref="U550:W550"/>
    <mergeCell ref="D574:H574"/>
    <mergeCell ref="J574:O574"/>
    <mergeCell ref="P574:R574"/>
    <mergeCell ref="U574:W574"/>
    <mergeCell ref="D576:H576"/>
    <mergeCell ref="J576:O576"/>
    <mergeCell ref="P576:R576"/>
    <mergeCell ref="U576:W576"/>
    <mergeCell ref="D570:H570"/>
    <mergeCell ref="J570:O570"/>
    <mergeCell ref="P570:R570"/>
    <mergeCell ref="U570:W570"/>
    <mergeCell ref="D572:H572"/>
    <mergeCell ref="J572:O572"/>
    <mergeCell ref="P572:R572"/>
    <mergeCell ref="U572:W572"/>
    <mergeCell ref="D566:H566"/>
    <mergeCell ref="J566:O566"/>
    <mergeCell ref="P566:R566"/>
    <mergeCell ref="U566:W566"/>
    <mergeCell ref="D568:H568"/>
    <mergeCell ref="J568:O568"/>
    <mergeCell ref="P568:R568"/>
    <mergeCell ref="U568:W568"/>
    <mergeCell ref="D586:H586"/>
    <mergeCell ref="J586:O586"/>
    <mergeCell ref="P586:R586"/>
    <mergeCell ref="U586:W586"/>
    <mergeCell ref="D588:H588"/>
    <mergeCell ref="J588:O588"/>
    <mergeCell ref="P588:R588"/>
    <mergeCell ref="U588:W588"/>
    <mergeCell ref="D582:H582"/>
    <mergeCell ref="J582:O582"/>
    <mergeCell ref="P582:R582"/>
    <mergeCell ref="U582:W582"/>
    <mergeCell ref="D584:H584"/>
    <mergeCell ref="J584:O584"/>
    <mergeCell ref="P584:R584"/>
    <mergeCell ref="U584:W584"/>
    <mergeCell ref="D578:H578"/>
    <mergeCell ref="J578:O578"/>
    <mergeCell ref="P578:R578"/>
    <mergeCell ref="U578:W578"/>
    <mergeCell ref="D580:H580"/>
    <mergeCell ref="J580:O580"/>
    <mergeCell ref="P580:R580"/>
    <mergeCell ref="U580:W580"/>
    <mergeCell ref="C598:G598"/>
    <mergeCell ref="C601:N601"/>
    <mergeCell ref="C602:G602"/>
    <mergeCell ref="D604:H604"/>
    <mergeCell ref="J604:O604"/>
    <mergeCell ref="P594:R594"/>
    <mergeCell ref="U594:W594"/>
    <mergeCell ref="E596:O597"/>
    <mergeCell ref="P596:R596"/>
    <mergeCell ref="U596:W596"/>
    <mergeCell ref="D590:H590"/>
    <mergeCell ref="J590:O590"/>
    <mergeCell ref="P590:R590"/>
    <mergeCell ref="U590:W590"/>
    <mergeCell ref="D592:H592"/>
    <mergeCell ref="J592:O592"/>
    <mergeCell ref="P592:R592"/>
    <mergeCell ref="U592:W592"/>
    <mergeCell ref="D612:H612"/>
    <mergeCell ref="J612:O612"/>
    <mergeCell ref="P612:R612"/>
    <mergeCell ref="U612:W612"/>
    <mergeCell ref="D614:H614"/>
    <mergeCell ref="J614:O614"/>
    <mergeCell ref="P614:R614"/>
    <mergeCell ref="U614:W614"/>
    <mergeCell ref="D608:H608"/>
    <mergeCell ref="J608:O608"/>
    <mergeCell ref="P608:R608"/>
    <mergeCell ref="U608:W608"/>
    <mergeCell ref="D610:H610"/>
    <mergeCell ref="J610:O610"/>
    <mergeCell ref="P610:R610"/>
    <mergeCell ref="U610:W610"/>
    <mergeCell ref="P604:R604"/>
    <mergeCell ref="U604:W604"/>
    <mergeCell ref="D606:H606"/>
    <mergeCell ref="J606:O606"/>
    <mergeCell ref="P606:R606"/>
    <mergeCell ref="U606:W606"/>
    <mergeCell ref="D624:H624"/>
    <mergeCell ref="J624:O624"/>
    <mergeCell ref="P624:R624"/>
    <mergeCell ref="U624:W624"/>
    <mergeCell ref="D626:H626"/>
    <mergeCell ref="J626:O626"/>
    <mergeCell ref="P626:R626"/>
    <mergeCell ref="U626:W626"/>
    <mergeCell ref="D620:H620"/>
    <mergeCell ref="J620:O620"/>
    <mergeCell ref="P620:R620"/>
    <mergeCell ref="U620:W620"/>
    <mergeCell ref="D622:H622"/>
    <mergeCell ref="J622:O622"/>
    <mergeCell ref="P622:R622"/>
    <mergeCell ref="U622:W622"/>
    <mergeCell ref="D616:H616"/>
    <mergeCell ref="J616:O616"/>
    <mergeCell ref="P616:R616"/>
    <mergeCell ref="U616:W616"/>
    <mergeCell ref="D618:H618"/>
    <mergeCell ref="J618:O618"/>
    <mergeCell ref="P618:R618"/>
    <mergeCell ref="U618:W618"/>
    <mergeCell ref="P641:R641"/>
    <mergeCell ref="U641:W641"/>
    <mergeCell ref="D643:H643"/>
    <mergeCell ref="J643:O643"/>
    <mergeCell ref="P643:R643"/>
    <mergeCell ref="U643:W643"/>
    <mergeCell ref="C635:G635"/>
    <mergeCell ref="C638:N638"/>
    <mergeCell ref="C639:G639"/>
    <mergeCell ref="D641:H641"/>
    <mergeCell ref="J641:O641"/>
    <mergeCell ref="P632:R632"/>
    <mergeCell ref="U632:W632"/>
    <mergeCell ref="E633:O634"/>
    <mergeCell ref="P633:R633"/>
    <mergeCell ref="U633:W633"/>
    <mergeCell ref="D628:H628"/>
    <mergeCell ref="J628:O628"/>
    <mergeCell ref="P628:R628"/>
    <mergeCell ref="U628:W628"/>
    <mergeCell ref="D630:H630"/>
    <mergeCell ref="J630:O630"/>
    <mergeCell ref="P630:R630"/>
    <mergeCell ref="U630:W630"/>
    <mergeCell ref="D653:H653"/>
    <mergeCell ref="J653:O653"/>
    <mergeCell ref="P653:R653"/>
    <mergeCell ref="U653:W653"/>
    <mergeCell ref="D655:H655"/>
    <mergeCell ref="J655:O655"/>
    <mergeCell ref="P655:R655"/>
    <mergeCell ref="U655:W655"/>
    <mergeCell ref="D649:H649"/>
    <mergeCell ref="J649:O649"/>
    <mergeCell ref="P649:R649"/>
    <mergeCell ref="U649:W649"/>
    <mergeCell ref="D651:H651"/>
    <mergeCell ref="J651:O651"/>
    <mergeCell ref="P651:R651"/>
    <mergeCell ref="U651:W651"/>
    <mergeCell ref="D645:H645"/>
    <mergeCell ref="J645:O645"/>
    <mergeCell ref="P645:R645"/>
    <mergeCell ref="U645:W645"/>
    <mergeCell ref="D647:H647"/>
    <mergeCell ref="J647:O647"/>
    <mergeCell ref="P647:R647"/>
    <mergeCell ref="U647:W647"/>
    <mergeCell ref="D665:H665"/>
    <mergeCell ref="J665:O665"/>
    <mergeCell ref="P665:R665"/>
    <mergeCell ref="U665:W665"/>
    <mergeCell ref="D667:H667"/>
    <mergeCell ref="J667:O667"/>
    <mergeCell ref="P667:R667"/>
    <mergeCell ref="U667:W667"/>
    <mergeCell ref="D661:H661"/>
    <mergeCell ref="J661:O661"/>
    <mergeCell ref="P661:R661"/>
    <mergeCell ref="U661:W661"/>
    <mergeCell ref="D663:H663"/>
    <mergeCell ref="J663:O663"/>
    <mergeCell ref="P663:R663"/>
    <mergeCell ref="U663:W663"/>
    <mergeCell ref="D657:H657"/>
    <mergeCell ref="J657:O657"/>
    <mergeCell ref="P657:R657"/>
    <mergeCell ref="U657:W657"/>
    <mergeCell ref="D659:H659"/>
    <mergeCell ref="J659:O659"/>
    <mergeCell ref="P659:R659"/>
    <mergeCell ref="U659:W659"/>
    <mergeCell ref="C677:G677"/>
    <mergeCell ref="C680:N680"/>
    <mergeCell ref="C681:G681"/>
    <mergeCell ref="D683:H683"/>
    <mergeCell ref="J683:O683"/>
    <mergeCell ref="P673:R673"/>
    <mergeCell ref="U673:W673"/>
    <mergeCell ref="E675:O676"/>
    <mergeCell ref="P675:R675"/>
    <mergeCell ref="U675:W675"/>
    <mergeCell ref="D669:H669"/>
    <mergeCell ref="J669:O669"/>
    <mergeCell ref="P669:R669"/>
    <mergeCell ref="U669:W669"/>
    <mergeCell ref="D671:H671"/>
    <mergeCell ref="J671:O671"/>
    <mergeCell ref="P671:R671"/>
    <mergeCell ref="U671:W671"/>
    <mergeCell ref="D691:H691"/>
    <mergeCell ref="J691:O691"/>
    <mergeCell ref="P691:R691"/>
    <mergeCell ref="U691:W691"/>
    <mergeCell ref="P693:R693"/>
    <mergeCell ref="U693:W693"/>
    <mergeCell ref="D687:H687"/>
    <mergeCell ref="J687:O687"/>
    <mergeCell ref="P687:R687"/>
    <mergeCell ref="U687:W687"/>
    <mergeCell ref="D689:H689"/>
    <mergeCell ref="J689:O689"/>
    <mergeCell ref="P689:R689"/>
    <mergeCell ref="U689:W689"/>
    <mergeCell ref="P683:R683"/>
    <mergeCell ref="U683:W683"/>
    <mergeCell ref="D685:H685"/>
    <mergeCell ref="J685:O685"/>
    <mergeCell ref="P685:R685"/>
    <mergeCell ref="U685:W685"/>
    <mergeCell ref="D705:H705"/>
    <mergeCell ref="J705:O705"/>
    <mergeCell ref="P705:R705"/>
    <mergeCell ref="U705:W705"/>
    <mergeCell ref="D707:H707"/>
    <mergeCell ref="J707:O707"/>
    <mergeCell ref="P707:R707"/>
    <mergeCell ref="U707:W707"/>
    <mergeCell ref="C701:G701"/>
    <mergeCell ref="D703:H703"/>
    <mergeCell ref="J703:O703"/>
    <mergeCell ref="P703:R703"/>
    <mergeCell ref="U703:W703"/>
    <mergeCell ref="E695:O696"/>
    <mergeCell ref="P695:R695"/>
    <mergeCell ref="U695:W695"/>
    <mergeCell ref="C697:G697"/>
    <mergeCell ref="C700:N700"/>
    <mergeCell ref="P723:R723"/>
    <mergeCell ref="U723:W723"/>
    <mergeCell ref="D725:H725"/>
    <mergeCell ref="J725:O725"/>
    <mergeCell ref="P725:R725"/>
    <mergeCell ref="U725:W725"/>
    <mergeCell ref="C717:G717"/>
    <mergeCell ref="C720:N720"/>
    <mergeCell ref="C721:G721"/>
    <mergeCell ref="D723:H723"/>
    <mergeCell ref="J723:O723"/>
    <mergeCell ref="P713:R713"/>
    <mergeCell ref="U713:W713"/>
    <mergeCell ref="E715:O716"/>
    <mergeCell ref="P715:R715"/>
    <mergeCell ref="U715:W715"/>
    <mergeCell ref="D709:H709"/>
    <mergeCell ref="J709:O709"/>
    <mergeCell ref="P709:R709"/>
    <mergeCell ref="U709:W709"/>
    <mergeCell ref="D711:H711"/>
    <mergeCell ref="J711:O711"/>
    <mergeCell ref="P711:R711"/>
    <mergeCell ref="U711:W711"/>
    <mergeCell ref="D735:H735"/>
    <mergeCell ref="J735:O735"/>
    <mergeCell ref="P735:R735"/>
    <mergeCell ref="U735:W735"/>
    <mergeCell ref="D736:H736"/>
    <mergeCell ref="J736:O736"/>
    <mergeCell ref="P736:R736"/>
    <mergeCell ref="U736:W736"/>
    <mergeCell ref="D731:H731"/>
    <mergeCell ref="J731:O731"/>
    <mergeCell ref="P731:R731"/>
    <mergeCell ref="U731:W731"/>
    <mergeCell ref="D733:H733"/>
    <mergeCell ref="J733:O733"/>
    <mergeCell ref="P733:R733"/>
    <mergeCell ref="U733:W733"/>
    <mergeCell ref="D727:H727"/>
    <mergeCell ref="J727:O727"/>
    <mergeCell ref="P727:R727"/>
    <mergeCell ref="U727:W727"/>
    <mergeCell ref="D729:H729"/>
    <mergeCell ref="J729:O729"/>
    <mergeCell ref="P729:R729"/>
    <mergeCell ref="U729:W729"/>
    <mergeCell ref="D746:H746"/>
    <mergeCell ref="J746:O746"/>
    <mergeCell ref="P746:R746"/>
    <mergeCell ref="U746:W746"/>
    <mergeCell ref="D748:H748"/>
    <mergeCell ref="J748:O748"/>
    <mergeCell ref="P748:R748"/>
    <mergeCell ref="U748:W748"/>
    <mergeCell ref="D742:H742"/>
    <mergeCell ref="J742:O742"/>
    <mergeCell ref="P742:R742"/>
    <mergeCell ref="U742:W742"/>
    <mergeCell ref="D744:H744"/>
    <mergeCell ref="J744:O744"/>
    <mergeCell ref="P744:R744"/>
    <mergeCell ref="U744:W744"/>
    <mergeCell ref="D738:H738"/>
    <mergeCell ref="J738:O738"/>
    <mergeCell ref="P738:R738"/>
    <mergeCell ref="U738:W738"/>
    <mergeCell ref="D740:H740"/>
    <mergeCell ref="J740:O740"/>
    <mergeCell ref="P740:R740"/>
    <mergeCell ref="U740:W740"/>
    <mergeCell ref="E758:O759"/>
    <mergeCell ref="P758:R758"/>
    <mergeCell ref="U758:W758"/>
    <mergeCell ref="C760:G760"/>
    <mergeCell ref="C763:N763"/>
    <mergeCell ref="D754:H754"/>
    <mergeCell ref="J754:O754"/>
    <mergeCell ref="P754:R754"/>
    <mergeCell ref="U754:W754"/>
    <mergeCell ref="P756:R756"/>
    <mergeCell ref="U756:W756"/>
    <mergeCell ref="D750:H750"/>
    <mergeCell ref="J750:O750"/>
    <mergeCell ref="P750:R750"/>
    <mergeCell ref="U750:W750"/>
    <mergeCell ref="D752:H752"/>
    <mergeCell ref="J752:O752"/>
    <mergeCell ref="P752:R752"/>
    <mergeCell ref="U752:W752"/>
    <mergeCell ref="D772:H772"/>
    <mergeCell ref="J772:O772"/>
    <mergeCell ref="P772:R772"/>
    <mergeCell ref="U772:W772"/>
    <mergeCell ref="D774:H774"/>
    <mergeCell ref="J774:O774"/>
    <mergeCell ref="P774:R774"/>
    <mergeCell ref="U774:W774"/>
    <mergeCell ref="D768:H768"/>
    <mergeCell ref="J768:O768"/>
    <mergeCell ref="P768:R768"/>
    <mergeCell ref="U768:W768"/>
    <mergeCell ref="D770:H770"/>
    <mergeCell ref="J770:O770"/>
    <mergeCell ref="P770:R770"/>
    <mergeCell ref="U770:W770"/>
    <mergeCell ref="C764:G764"/>
    <mergeCell ref="D766:H766"/>
    <mergeCell ref="J766:O766"/>
    <mergeCell ref="P766:R766"/>
    <mergeCell ref="U766:W766"/>
    <mergeCell ref="D784:H784"/>
    <mergeCell ref="J784:O784"/>
    <mergeCell ref="P784:R784"/>
    <mergeCell ref="U784:W784"/>
    <mergeCell ref="D786:H786"/>
    <mergeCell ref="J786:O786"/>
    <mergeCell ref="P786:R786"/>
    <mergeCell ref="U786:W786"/>
    <mergeCell ref="D780:H780"/>
    <mergeCell ref="J780:O780"/>
    <mergeCell ref="P780:R780"/>
    <mergeCell ref="U780:W780"/>
    <mergeCell ref="D782:H782"/>
    <mergeCell ref="J782:O782"/>
    <mergeCell ref="P782:R782"/>
    <mergeCell ref="U782:W782"/>
    <mergeCell ref="D776:H776"/>
    <mergeCell ref="J776:O776"/>
    <mergeCell ref="P776:R776"/>
    <mergeCell ref="U776:W776"/>
    <mergeCell ref="D778:H778"/>
    <mergeCell ref="J778:O778"/>
    <mergeCell ref="P778:R778"/>
    <mergeCell ref="U778:W778"/>
    <mergeCell ref="D796:H796"/>
    <mergeCell ref="J796:O796"/>
    <mergeCell ref="P796:R796"/>
    <mergeCell ref="U796:W796"/>
    <mergeCell ref="D798:H798"/>
    <mergeCell ref="J798:O798"/>
    <mergeCell ref="P798:R798"/>
    <mergeCell ref="U798:W798"/>
    <mergeCell ref="D792:H792"/>
    <mergeCell ref="J792:O792"/>
    <mergeCell ref="P792:R792"/>
    <mergeCell ref="U792:W792"/>
    <mergeCell ref="D794:H794"/>
    <mergeCell ref="J794:O794"/>
    <mergeCell ref="P794:R794"/>
    <mergeCell ref="U794:W794"/>
    <mergeCell ref="D788:H788"/>
    <mergeCell ref="J788:O788"/>
    <mergeCell ref="P788:R788"/>
    <mergeCell ref="U788:W788"/>
    <mergeCell ref="D790:H790"/>
    <mergeCell ref="J790:O790"/>
    <mergeCell ref="P790:R790"/>
    <mergeCell ref="U790:W790"/>
    <mergeCell ref="D808:H808"/>
    <mergeCell ref="J808:O808"/>
    <mergeCell ref="P808:R808"/>
    <mergeCell ref="U808:W808"/>
    <mergeCell ref="D810:H810"/>
    <mergeCell ref="J810:O810"/>
    <mergeCell ref="P810:R810"/>
    <mergeCell ref="U810:W810"/>
    <mergeCell ref="D804:H804"/>
    <mergeCell ref="J804:O804"/>
    <mergeCell ref="P804:R804"/>
    <mergeCell ref="U804:W804"/>
    <mergeCell ref="D806:H806"/>
    <mergeCell ref="J806:O806"/>
    <mergeCell ref="P806:R806"/>
    <mergeCell ref="U806:W806"/>
    <mergeCell ref="D800:H800"/>
    <mergeCell ref="J800:O800"/>
    <mergeCell ref="P800:R800"/>
    <mergeCell ref="U800:W800"/>
    <mergeCell ref="D802:H802"/>
    <mergeCell ref="J802:O802"/>
    <mergeCell ref="P802:R802"/>
    <mergeCell ref="U802:W802"/>
    <mergeCell ref="D820:H820"/>
    <mergeCell ref="J820:O820"/>
    <mergeCell ref="P820:R820"/>
    <mergeCell ref="U820:W820"/>
    <mergeCell ref="D822:H822"/>
    <mergeCell ref="J822:O822"/>
    <mergeCell ref="P822:R822"/>
    <mergeCell ref="U822:W822"/>
    <mergeCell ref="D816:H816"/>
    <mergeCell ref="J816:O816"/>
    <mergeCell ref="P816:R816"/>
    <mergeCell ref="U816:W816"/>
    <mergeCell ref="D818:H818"/>
    <mergeCell ref="J818:O818"/>
    <mergeCell ref="P818:R818"/>
    <mergeCell ref="U818:W818"/>
    <mergeCell ref="D812:H812"/>
    <mergeCell ref="J812:O812"/>
    <mergeCell ref="P812:R812"/>
    <mergeCell ref="U812:W812"/>
    <mergeCell ref="D814:H814"/>
    <mergeCell ref="J814:O814"/>
    <mergeCell ref="P814:R814"/>
    <mergeCell ref="U814:W814"/>
    <mergeCell ref="D832:H832"/>
    <mergeCell ref="J832:O832"/>
    <mergeCell ref="P832:R832"/>
    <mergeCell ref="U832:W832"/>
    <mergeCell ref="D834:H834"/>
    <mergeCell ref="J834:O834"/>
    <mergeCell ref="P834:R834"/>
    <mergeCell ref="U834:W834"/>
    <mergeCell ref="D828:H828"/>
    <mergeCell ref="J828:O828"/>
    <mergeCell ref="P828:R828"/>
    <mergeCell ref="U828:W828"/>
    <mergeCell ref="D830:H830"/>
    <mergeCell ref="J830:O830"/>
    <mergeCell ref="P830:R830"/>
    <mergeCell ref="U830:W830"/>
    <mergeCell ref="D824:H824"/>
    <mergeCell ref="J824:O824"/>
    <mergeCell ref="P824:R824"/>
    <mergeCell ref="U824:W824"/>
    <mergeCell ref="D826:H826"/>
    <mergeCell ref="J826:O826"/>
    <mergeCell ref="P826:R826"/>
    <mergeCell ref="U826:W826"/>
    <mergeCell ref="D844:H844"/>
    <mergeCell ref="J844:O844"/>
    <mergeCell ref="P844:R844"/>
    <mergeCell ref="U844:W844"/>
    <mergeCell ref="D846:H846"/>
    <mergeCell ref="J846:O846"/>
    <mergeCell ref="P846:R846"/>
    <mergeCell ref="U846:W846"/>
    <mergeCell ref="D840:H840"/>
    <mergeCell ref="J840:O840"/>
    <mergeCell ref="P840:R840"/>
    <mergeCell ref="U840:W840"/>
    <mergeCell ref="D842:H842"/>
    <mergeCell ref="J842:O842"/>
    <mergeCell ref="P842:R842"/>
    <mergeCell ref="U842:W842"/>
    <mergeCell ref="D836:H836"/>
    <mergeCell ref="J836:O836"/>
    <mergeCell ref="P836:R836"/>
    <mergeCell ref="U836:W836"/>
    <mergeCell ref="D838:H838"/>
    <mergeCell ref="J838:O839"/>
    <mergeCell ref="P838:R838"/>
    <mergeCell ref="U838:W838"/>
    <mergeCell ref="D856:H856"/>
    <mergeCell ref="J856:O856"/>
    <mergeCell ref="P856:R856"/>
    <mergeCell ref="U856:W856"/>
    <mergeCell ref="D858:H858"/>
    <mergeCell ref="J858:O858"/>
    <mergeCell ref="P858:R858"/>
    <mergeCell ref="U858:W858"/>
    <mergeCell ref="D852:H852"/>
    <mergeCell ref="J852:O852"/>
    <mergeCell ref="P852:R852"/>
    <mergeCell ref="U852:W852"/>
    <mergeCell ref="D854:H854"/>
    <mergeCell ref="J854:O854"/>
    <mergeCell ref="P854:R854"/>
    <mergeCell ref="U854:W854"/>
    <mergeCell ref="D848:H848"/>
    <mergeCell ref="J848:O848"/>
    <mergeCell ref="P848:R848"/>
    <mergeCell ref="U848:W848"/>
    <mergeCell ref="D850:H850"/>
    <mergeCell ref="J850:O850"/>
    <mergeCell ref="P850:R850"/>
    <mergeCell ref="U850:W850"/>
    <mergeCell ref="D868:H868"/>
    <mergeCell ref="J868:O868"/>
    <mergeCell ref="P868:R868"/>
    <mergeCell ref="U868:W868"/>
    <mergeCell ref="D870:H870"/>
    <mergeCell ref="J870:O870"/>
    <mergeCell ref="P870:R870"/>
    <mergeCell ref="U870:W870"/>
    <mergeCell ref="D864:H864"/>
    <mergeCell ref="J864:O864"/>
    <mergeCell ref="P864:R864"/>
    <mergeCell ref="U864:W864"/>
    <mergeCell ref="D866:H866"/>
    <mergeCell ref="J866:O866"/>
    <mergeCell ref="P866:R866"/>
    <mergeCell ref="U866:W866"/>
    <mergeCell ref="D860:H860"/>
    <mergeCell ref="J860:O860"/>
    <mergeCell ref="P860:R860"/>
    <mergeCell ref="U860:W860"/>
    <mergeCell ref="D862:H862"/>
    <mergeCell ref="J862:O862"/>
    <mergeCell ref="P862:R862"/>
    <mergeCell ref="U862:W862"/>
    <mergeCell ref="D880:H880"/>
    <mergeCell ref="J880:O880"/>
    <mergeCell ref="P880:R880"/>
    <mergeCell ref="U880:W880"/>
    <mergeCell ref="D882:H882"/>
    <mergeCell ref="J882:O882"/>
    <mergeCell ref="P882:R882"/>
    <mergeCell ref="U882:W882"/>
    <mergeCell ref="D876:H876"/>
    <mergeCell ref="J876:O876"/>
    <mergeCell ref="P876:R876"/>
    <mergeCell ref="U876:W876"/>
    <mergeCell ref="D878:H878"/>
    <mergeCell ref="J878:O878"/>
    <mergeCell ref="P878:R878"/>
    <mergeCell ref="U878:W878"/>
    <mergeCell ref="D872:H872"/>
    <mergeCell ref="J872:O872"/>
    <mergeCell ref="P872:R872"/>
    <mergeCell ref="U872:W872"/>
    <mergeCell ref="D874:H874"/>
    <mergeCell ref="J874:O874"/>
    <mergeCell ref="P874:R874"/>
    <mergeCell ref="U874:W874"/>
    <mergeCell ref="D892:H892"/>
    <mergeCell ref="J892:O892"/>
    <mergeCell ref="P892:R892"/>
    <mergeCell ref="U892:W892"/>
    <mergeCell ref="P894:R894"/>
    <mergeCell ref="U894:W894"/>
    <mergeCell ref="D888:H888"/>
    <mergeCell ref="J888:O888"/>
    <mergeCell ref="P888:R888"/>
    <mergeCell ref="U888:W888"/>
    <mergeCell ref="D890:H890"/>
    <mergeCell ref="J890:O890"/>
    <mergeCell ref="P890:R890"/>
    <mergeCell ref="U890:W890"/>
    <mergeCell ref="D884:H884"/>
    <mergeCell ref="J884:O884"/>
    <mergeCell ref="P884:R884"/>
    <mergeCell ref="U884:W884"/>
    <mergeCell ref="D886:H886"/>
    <mergeCell ref="J886:O886"/>
    <mergeCell ref="P886:R886"/>
    <mergeCell ref="U886:W886"/>
    <mergeCell ref="D906:H906"/>
    <mergeCell ref="J906:O906"/>
    <mergeCell ref="P906:R906"/>
    <mergeCell ref="U906:W906"/>
    <mergeCell ref="D908:H908"/>
    <mergeCell ref="J908:O908"/>
    <mergeCell ref="P908:R908"/>
    <mergeCell ref="U908:W908"/>
    <mergeCell ref="C902:G902"/>
    <mergeCell ref="D904:H904"/>
    <mergeCell ref="J904:O904"/>
    <mergeCell ref="P904:R904"/>
    <mergeCell ref="U904:W904"/>
    <mergeCell ref="E896:O897"/>
    <mergeCell ref="P896:R896"/>
    <mergeCell ref="U896:W896"/>
    <mergeCell ref="C898:G898"/>
    <mergeCell ref="C901:N901"/>
    <mergeCell ref="D918:H918"/>
    <mergeCell ref="J918:O918"/>
    <mergeCell ref="P918:R918"/>
    <mergeCell ref="U918:W918"/>
    <mergeCell ref="D920:H920"/>
    <mergeCell ref="J920:O920"/>
    <mergeCell ref="P920:R920"/>
    <mergeCell ref="U920:W920"/>
    <mergeCell ref="D914:H914"/>
    <mergeCell ref="J914:O914"/>
    <mergeCell ref="P914:R914"/>
    <mergeCell ref="U914:W914"/>
    <mergeCell ref="D916:H916"/>
    <mergeCell ref="J916:O916"/>
    <mergeCell ref="P916:R916"/>
    <mergeCell ref="U916:W916"/>
    <mergeCell ref="D910:H910"/>
    <mergeCell ref="J910:O910"/>
    <mergeCell ref="P910:R910"/>
    <mergeCell ref="U910:W910"/>
    <mergeCell ref="D912:H912"/>
    <mergeCell ref="J912:O912"/>
    <mergeCell ref="P912:R912"/>
    <mergeCell ref="U912:W912"/>
    <mergeCell ref="D930:H930"/>
    <mergeCell ref="J930:O930"/>
    <mergeCell ref="P930:R930"/>
    <mergeCell ref="U930:W930"/>
    <mergeCell ref="D932:H932"/>
    <mergeCell ref="J932:O932"/>
    <mergeCell ref="P932:R932"/>
    <mergeCell ref="U932:W932"/>
    <mergeCell ref="D926:H926"/>
    <mergeCell ref="J926:O926"/>
    <mergeCell ref="P926:R926"/>
    <mergeCell ref="U926:W926"/>
    <mergeCell ref="D928:H928"/>
    <mergeCell ref="J928:O928"/>
    <mergeCell ref="P928:R928"/>
    <mergeCell ref="U928:W928"/>
    <mergeCell ref="D922:H922"/>
    <mergeCell ref="J922:O922"/>
    <mergeCell ref="P922:R922"/>
    <mergeCell ref="U922:W922"/>
    <mergeCell ref="D924:H924"/>
    <mergeCell ref="J924:O924"/>
    <mergeCell ref="P924:R924"/>
    <mergeCell ref="U924:W924"/>
    <mergeCell ref="D947:H947"/>
    <mergeCell ref="J947:O947"/>
    <mergeCell ref="P947:R947"/>
    <mergeCell ref="U947:W947"/>
    <mergeCell ref="P949:R949"/>
    <mergeCell ref="U949:W949"/>
    <mergeCell ref="C944:G944"/>
    <mergeCell ref="D945:H945"/>
    <mergeCell ref="J945:O945"/>
    <mergeCell ref="P945:R945"/>
    <mergeCell ref="U945:W945"/>
    <mergeCell ref="E938:O939"/>
    <mergeCell ref="P938:R938"/>
    <mergeCell ref="U938:W938"/>
    <mergeCell ref="C940:G940"/>
    <mergeCell ref="C943:N943"/>
    <mergeCell ref="D934:H934"/>
    <mergeCell ref="J934:O934"/>
    <mergeCell ref="P934:R934"/>
    <mergeCell ref="U934:W934"/>
    <mergeCell ref="P936:R936"/>
    <mergeCell ref="U936:W936"/>
    <mergeCell ref="E965:O966"/>
    <mergeCell ref="P965:R965"/>
    <mergeCell ref="U965:W965"/>
    <mergeCell ref="C967:G967"/>
    <mergeCell ref="B970:M970"/>
    <mergeCell ref="E958:O959"/>
    <mergeCell ref="P958:R958"/>
    <mergeCell ref="U958:W958"/>
    <mergeCell ref="C960:G960"/>
    <mergeCell ref="P963:R963"/>
    <mergeCell ref="U963:W963"/>
    <mergeCell ref="E951:O952"/>
    <mergeCell ref="P951:R951"/>
    <mergeCell ref="U951:W951"/>
    <mergeCell ref="C953:G953"/>
    <mergeCell ref="P956:R956"/>
    <mergeCell ref="U956:W956"/>
    <mergeCell ref="D979:H979"/>
    <mergeCell ref="J979:O979"/>
    <mergeCell ref="P979:R979"/>
    <mergeCell ref="U979:W979"/>
    <mergeCell ref="D981:H981"/>
    <mergeCell ref="J981:O981"/>
    <mergeCell ref="P981:R981"/>
    <mergeCell ref="U981:W981"/>
    <mergeCell ref="D975:H975"/>
    <mergeCell ref="J975:O975"/>
    <mergeCell ref="P975:R975"/>
    <mergeCell ref="U975:W975"/>
    <mergeCell ref="D977:H977"/>
    <mergeCell ref="J977:O977"/>
    <mergeCell ref="P977:R977"/>
    <mergeCell ref="U977:W977"/>
    <mergeCell ref="C971:G971"/>
    <mergeCell ref="D973:H973"/>
    <mergeCell ref="J973:O973"/>
    <mergeCell ref="P973:R973"/>
    <mergeCell ref="U973:W973"/>
    <mergeCell ref="D991:H991"/>
    <mergeCell ref="J991:O991"/>
    <mergeCell ref="P991:R991"/>
    <mergeCell ref="U991:W991"/>
    <mergeCell ref="D993:H993"/>
    <mergeCell ref="J993:O993"/>
    <mergeCell ref="P993:R993"/>
    <mergeCell ref="U993:W993"/>
    <mergeCell ref="D987:H987"/>
    <mergeCell ref="J987:O987"/>
    <mergeCell ref="P987:R987"/>
    <mergeCell ref="U987:W987"/>
    <mergeCell ref="D989:H989"/>
    <mergeCell ref="J989:O989"/>
    <mergeCell ref="P989:R989"/>
    <mergeCell ref="U989:W989"/>
    <mergeCell ref="D983:H983"/>
    <mergeCell ref="J983:O983"/>
    <mergeCell ref="P983:R983"/>
    <mergeCell ref="U983:W983"/>
    <mergeCell ref="D985:H985"/>
    <mergeCell ref="J985:O985"/>
    <mergeCell ref="P985:R985"/>
    <mergeCell ref="U985:W985"/>
    <mergeCell ref="D1003:H1003"/>
    <mergeCell ref="J1003:O1003"/>
    <mergeCell ref="P1003:R1003"/>
    <mergeCell ref="U1003:W1003"/>
    <mergeCell ref="D1005:H1005"/>
    <mergeCell ref="J1005:O1005"/>
    <mergeCell ref="P1005:R1005"/>
    <mergeCell ref="U1005:W1005"/>
    <mergeCell ref="D999:H999"/>
    <mergeCell ref="J999:O999"/>
    <mergeCell ref="P999:R999"/>
    <mergeCell ref="U999:W999"/>
    <mergeCell ref="D1001:H1001"/>
    <mergeCell ref="J1001:O1001"/>
    <mergeCell ref="P1001:R1001"/>
    <mergeCell ref="U1001:W1001"/>
    <mergeCell ref="D995:H995"/>
    <mergeCell ref="J995:O995"/>
    <mergeCell ref="P995:R995"/>
    <mergeCell ref="U995:W995"/>
    <mergeCell ref="D997:H997"/>
    <mergeCell ref="J997:O997"/>
    <mergeCell ref="P997:R997"/>
    <mergeCell ref="U997:W997"/>
    <mergeCell ref="C1025:G1025"/>
    <mergeCell ref="P1028:R1028"/>
    <mergeCell ref="U1028:W1028"/>
    <mergeCell ref="C1018:G1018"/>
    <mergeCell ref="P1021:R1021"/>
    <mergeCell ref="U1021:W1021"/>
    <mergeCell ref="E1023:O1024"/>
    <mergeCell ref="P1023:R1023"/>
    <mergeCell ref="U1023:W1023"/>
    <mergeCell ref="C1011:G1011"/>
    <mergeCell ref="P1014:R1014"/>
    <mergeCell ref="U1014:W1014"/>
    <mergeCell ref="E1016:O1017"/>
    <mergeCell ref="P1016:R1016"/>
    <mergeCell ref="U1016:W1016"/>
    <mergeCell ref="P1007:R1007"/>
    <mergeCell ref="U1007:W1007"/>
    <mergeCell ref="E1009:O1010"/>
    <mergeCell ref="P1009:R1009"/>
    <mergeCell ref="U1009:W1009"/>
  </mergeCells>
  <pageMargins left="0.7" right="0.7" top="0.75" bottom="0.75" header="0.3" footer="0.3"/>
  <pageSetup orientation="portrait" horizontalDpi="90" verticalDpi="90" r:id="rId1"/>
  <drawing r:id="rId2"/>
  <legacyDrawing r:id="rId3"/>
  <controls>
    <mc:AlternateContent xmlns:mc="http://schemas.openxmlformats.org/markup-compatibility/2006">
      <mc:Choice Requires="x14">
        <control shapeId="13313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171450</xdr:colOff>
                <xdr:row>0</xdr:row>
                <xdr:rowOff>0</xdr:rowOff>
              </to>
            </anchor>
          </controlPr>
        </control>
      </mc:Choice>
      <mc:Fallback>
        <control shapeId="13313" r:id="rId4" name="FPMExcelClientSheetOptionstb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017"/>
  <sheetViews>
    <sheetView tabSelected="1" workbookViewId="0">
      <selection activeCell="U7" sqref="U7:W7"/>
    </sheetView>
  </sheetViews>
  <sheetFormatPr defaultColWidth="6.85546875" defaultRowHeight="15" x14ac:dyDescent="0.25"/>
  <cols>
    <col min="1" max="1" width="14.85546875" style="180" customWidth="1"/>
    <col min="2" max="2" width="2.5703125" style="180" customWidth="1"/>
    <col min="3" max="3" width="2" style="180" customWidth="1"/>
    <col min="4" max="4" width="3.140625" style="180" customWidth="1"/>
    <col min="5" max="5" width="3.7109375" style="180" customWidth="1"/>
    <col min="6" max="6" width="2.85546875" style="180" customWidth="1"/>
    <col min="7" max="7" width="4.28515625" style="180" customWidth="1"/>
    <col min="8" max="8" width="2" style="180" customWidth="1"/>
    <col min="9" max="9" width="1.140625" style="180" customWidth="1"/>
    <col min="10" max="10" width="7.42578125" style="180" customWidth="1"/>
    <col min="11" max="11" width="2.28515625" style="180" customWidth="1"/>
    <col min="12" max="12" width="10.28515625" style="180" customWidth="1"/>
    <col min="13" max="13" width="4.7109375" style="180" customWidth="1"/>
    <col min="14" max="14" width="1.85546875" style="180" customWidth="1"/>
    <col min="15" max="15" width="1.7109375" style="180" customWidth="1"/>
    <col min="16" max="16" width="4.85546875" style="180" customWidth="1"/>
    <col min="17" max="17" width="2.28515625" style="180" customWidth="1"/>
    <col min="18" max="18" width="8.140625" style="180" customWidth="1"/>
    <col min="19" max="19" width="14" style="180" customWidth="1"/>
    <col min="20" max="20" width="1.5703125" style="180" customWidth="1"/>
    <col min="21" max="21" width="2.85546875" style="180" customWidth="1"/>
    <col min="22" max="22" width="7.42578125" style="180" customWidth="1"/>
    <col min="23" max="23" width="3" style="180" customWidth="1"/>
    <col min="24" max="24" width="14.7109375" style="180" customWidth="1"/>
    <col min="25" max="257" width="6.85546875" style="180"/>
    <col min="258" max="258" width="2.5703125" style="180" customWidth="1"/>
    <col min="259" max="259" width="2" style="180" customWidth="1"/>
    <col min="260" max="260" width="3.140625" style="180" customWidth="1"/>
    <col min="261" max="261" width="3.7109375" style="180" customWidth="1"/>
    <col min="262" max="262" width="2.85546875" style="180" customWidth="1"/>
    <col min="263" max="263" width="4.28515625" style="180" customWidth="1"/>
    <col min="264" max="264" width="2" style="180" customWidth="1"/>
    <col min="265" max="265" width="1.140625" style="180" customWidth="1"/>
    <col min="266" max="266" width="7.42578125" style="180" customWidth="1"/>
    <col min="267" max="267" width="2.28515625" style="180" customWidth="1"/>
    <col min="268" max="268" width="10.28515625" style="180" customWidth="1"/>
    <col min="269" max="269" width="4.7109375" style="180" customWidth="1"/>
    <col min="270" max="270" width="1.85546875" style="180" customWidth="1"/>
    <col min="271" max="271" width="1.7109375" style="180" customWidth="1"/>
    <col min="272" max="272" width="4.85546875" style="180" customWidth="1"/>
    <col min="273" max="273" width="2.28515625" style="180" customWidth="1"/>
    <col min="274" max="274" width="8.140625" style="180" customWidth="1"/>
    <col min="275" max="275" width="14" style="180" customWidth="1"/>
    <col min="276" max="276" width="1.5703125" style="180" customWidth="1"/>
    <col min="277" max="277" width="2.85546875" style="180" customWidth="1"/>
    <col min="278" max="278" width="7.42578125" style="180" customWidth="1"/>
    <col min="279" max="279" width="3" style="180" customWidth="1"/>
    <col min="280" max="280" width="14.7109375" style="180" customWidth="1"/>
    <col min="281" max="513" width="6.85546875" style="180"/>
    <col min="514" max="514" width="2.5703125" style="180" customWidth="1"/>
    <col min="515" max="515" width="2" style="180" customWidth="1"/>
    <col min="516" max="516" width="3.140625" style="180" customWidth="1"/>
    <col min="517" max="517" width="3.7109375" style="180" customWidth="1"/>
    <col min="518" max="518" width="2.85546875" style="180" customWidth="1"/>
    <col min="519" max="519" width="4.28515625" style="180" customWidth="1"/>
    <col min="520" max="520" width="2" style="180" customWidth="1"/>
    <col min="521" max="521" width="1.140625" style="180" customWidth="1"/>
    <col min="522" max="522" width="7.42578125" style="180" customWidth="1"/>
    <col min="523" max="523" width="2.28515625" style="180" customWidth="1"/>
    <col min="524" max="524" width="10.28515625" style="180" customWidth="1"/>
    <col min="525" max="525" width="4.7109375" style="180" customWidth="1"/>
    <col min="526" max="526" width="1.85546875" style="180" customWidth="1"/>
    <col min="527" max="527" width="1.7109375" style="180" customWidth="1"/>
    <col min="528" max="528" width="4.85546875" style="180" customWidth="1"/>
    <col min="529" max="529" width="2.28515625" style="180" customWidth="1"/>
    <col min="530" max="530" width="8.140625" style="180" customWidth="1"/>
    <col min="531" max="531" width="14" style="180" customWidth="1"/>
    <col min="532" max="532" width="1.5703125" style="180" customWidth="1"/>
    <col min="533" max="533" width="2.85546875" style="180" customWidth="1"/>
    <col min="534" max="534" width="7.42578125" style="180" customWidth="1"/>
    <col min="535" max="535" width="3" style="180" customWidth="1"/>
    <col min="536" max="536" width="14.7109375" style="180" customWidth="1"/>
    <col min="537" max="769" width="6.85546875" style="180"/>
    <col min="770" max="770" width="2.5703125" style="180" customWidth="1"/>
    <col min="771" max="771" width="2" style="180" customWidth="1"/>
    <col min="772" max="772" width="3.140625" style="180" customWidth="1"/>
    <col min="773" max="773" width="3.7109375" style="180" customWidth="1"/>
    <col min="774" max="774" width="2.85546875" style="180" customWidth="1"/>
    <col min="775" max="775" width="4.28515625" style="180" customWidth="1"/>
    <col min="776" max="776" width="2" style="180" customWidth="1"/>
    <col min="777" max="777" width="1.140625" style="180" customWidth="1"/>
    <col min="778" max="778" width="7.42578125" style="180" customWidth="1"/>
    <col min="779" max="779" width="2.28515625" style="180" customWidth="1"/>
    <col min="780" max="780" width="10.28515625" style="180" customWidth="1"/>
    <col min="781" max="781" width="4.7109375" style="180" customWidth="1"/>
    <col min="782" max="782" width="1.85546875" style="180" customWidth="1"/>
    <col min="783" max="783" width="1.7109375" style="180" customWidth="1"/>
    <col min="784" max="784" width="4.85546875" style="180" customWidth="1"/>
    <col min="785" max="785" width="2.28515625" style="180" customWidth="1"/>
    <col min="786" max="786" width="8.140625" style="180" customWidth="1"/>
    <col min="787" max="787" width="14" style="180" customWidth="1"/>
    <col min="788" max="788" width="1.5703125" style="180" customWidth="1"/>
    <col min="789" max="789" width="2.85546875" style="180" customWidth="1"/>
    <col min="790" max="790" width="7.42578125" style="180" customWidth="1"/>
    <col min="791" max="791" width="3" style="180" customWidth="1"/>
    <col min="792" max="792" width="14.7109375" style="180" customWidth="1"/>
    <col min="793" max="1025" width="6.85546875" style="180"/>
    <col min="1026" max="1026" width="2.5703125" style="180" customWidth="1"/>
    <col min="1027" max="1027" width="2" style="180" customWidth="1"/>
    <col min="1028" max="1028" width="3.140625" style="180" customWidth="1"/>
    <col min="1029" max="1029" width="3.7109375" style="180" customWidth="1"/>
    <col min="1030" max="1030" width="2.85546875" style="180" customWidth="1"/>
    <col min="1031" max="1031" width="4.28515625" style="180" customWidth="1"/>
    <col min="1032" max="1032" width="2" style="180" customWidth="1"/>
    <col min="1033" max="1033" width="1.140625" style="180" customWidth="1"/>
    <col min="1034" max="1034" width="7.42578125" style="180" customWidth="1"/>
    <col min="1035" max="1035" width="2.28515625" style="180" customWidth="1"/>
    <col min="1036" max="1036" width="10.28515625" style="180" customWidth="1"/>
    <col min="1037" max="1037" width="4.7109375" style="180" customWidth="1"/>
    <col min="1038" max="1038" width="1.85546875" style="180" customWidth="1"/>
    <col min="1039" max="1039" width="1.7109375" style="180" customWidth="1"/>
    <col min="1040" max="1040" width="4.85546875" style="180" customWidth="1"/>
    <col min="1041" max="1041" width="2.28515625" style="180" customWidth="1"/>
    <col min="1042" max="1042" width="8.140625" style="180" customWidth="1"/>
    <col min="1043" max="1043" width="14" style="180" customWidth="1"/>
    <col min="1044" max="1044" width="1.5703125" style="180" customWidth="1"/>
    <col min="1045" max="1045" width="2.85546875" style="180" customWidth="1"/>
    <col min="1046" max="1046" width="7.42578125" style="180" customWidth="1"/>
    <col min="1047" max="1047" width="3" style="180" customWidth="1"/>
    <col min="1048" max="1048" width="14.7109375" style="180" customWidth="1"/>
    <col min="1049" max="1281" width="6.85546875" style="180"/>
    <col min="1282" max="1282" width="2.5703125" style="180" customWidth="1"/>
    <col min="1283" max="1283" width="2" style="180" customWidth="1"/>
    <col min="1284" max="1284" width="3.140625" style="180" customWidth="1"/>
    <col min="1285" max="1285" width="3.7109375" style="180" customWidth="1"/>
    <col min="1286" max="1286" width="2.85546875" style="180" customWidth="1"/>
    <col min="1287" max="1287" width="4.28515625" style="180" customWidth="1"/>
    <col min="1288" max="1288" width="2" style="180" customWidth="1"/>
    <col min="1289" max="1289" width="1.140625" style="180" customWidth="1"/>
    <col min="1290" max="1290" width="7.42578125" style="180" customWidth="1"/>
    <col min="1291" max="1291" width="2.28515625" style="180" customWidth="1"/>
    <col min="1292" max="1292" width="10.28515625" style="180" customWidth="1"/>
    <col min="1293" max="1293" width="4.7109375" style="180" customWidth="1"/>
    <col min="1294" max="1294" width="1.85546875" style="180" customWidth="1"/>
    <col min="1295" max="1295" width="1.7109375" style="180" customWidth="1"/>
    <col min="1296" max="1296" width="4.85546875" style="180" customWidth="1"/>
    <col min="1297" max="1297" width="2.28515625" style="180" customWidth="1"/>
    <col min="1298" max="1298" width="8.140625" style="180" customWidth="1"/>
    <col min="1299" max="1299" width="14" style="180" customWidth="1"/>
    <col min="1300" max="1300" width="1.5703125" style="180" customWidth="1"/>
    <col min="1301" max="1301" width="2.85546875" style="180" customWidth="1"/>
    <col min="1302" max="1302" width="7.42578125" style="180" customWidth="1"/>
    <col min="1303" max="1303" width="3" style="180" customWidth="1"/>
    <col min="1304" max="1304" width="14.7109375" style="180" customWidth="1"/>
    <col min="1305" max="1537" width="6.85546875" style="180"/>
    <col min="1538" max="1538" width="2.5703125" style="180" customWidth="1"/>
    <col min="1539" max="1539" width="2" style="180" customWidth="1"/>
    <col min="1540" max="1540" width="3.140625" style="180" customWidth="1"/>
    <col min="1541" max="1541" width="3.7109375" style="180" customWidth="1"/>
    <col min="1542" max="1542" width="2.85546875" style="180" customWidth="1"/>
    <col min="1543" max="1543" width="4.28515625" style="180" customWidth="1"/>
    <col min="1544" max="1544" width="2" style="180" customWidth="1"/>
    <col min="1545" max="1545" width="1.140625" style="180" customWidth="1"/>
    <col min="1546" max="1546" width="7.42578125" style="180" customWidth="1"/>
    <col min="1547" max="1547" width="2.28515625" style="180" customWidth="1"/>
    <col min="1548" max="1548" width="10.28515625" style="180" customWidth="1"/>
    <col min="1549" max="1549" width="4.7109375" style="180" customWidth="1"/>
    <col min="1550" max="1550" width="1.85546875" style="180" customWidth="1"/>
    <col min="1551" max="1551" width="1.7109375" style="180" customWidth="1"/>
    <col min="1552" max="1552" width="4.85546875" style="180" customWidth="1"/>
    <col min="1553" max="1553" width="2.28515625" style="180" customWidth="1"/>
    <col min="1554" max="1554" width="8.140625" style="180" customWidth="1"/>
    <col min="1555" max="1555" width="14" style="180" customWidth="1"/>
    <col min="1556" max="1556" width="1.5703125" style="180" customWidth="1"/>
    <col min="1557" max="1557" width="2.85546875" style="180" customWidth="1"/>
    <col min="1558" max="1558" width="7.42578125" style="180" customWidth="1"/>
    <col min="1559" max="1559" width="3" style="180" customWidth="1"/>
    <col min="1560" max="1560" width="14.7109375" style="180" customWidth="1"/>
    <col min="1561" max="1793" width="6.85546875" style="180"/>
    <col min="1794" max="1794" width="2.5703125" style="180" customWidth="1"/>
    <col min="1795" max="1795" width="2" style="180" customWidth="1"/>
    <col min="1796" max="1796" width="3.140625" style="180" customWidth="1"/>
    <col min="1797" max="1797" width="3.7109375" style="180" customWidth="1"/>
    <col min="1798" max="1798" width="2.85546875" style="180" customWidth="1"/>
    <col min="1799" max="1799" width="4.28515625" style="180" customWidth="1"/>
    <col min="1800" max="1800" width="2" style="180" customWidth="1"/>
    <col min="1801" max="1801" width="1.140625" style="180" customWidth="1"/>
    <col min="1802" max="1802" width="7.42578125" style="180" customWidth="1"/>
    <col min="1803" max="1803" width="2.28515625" style="180" customWidth="1"/>
    <col min="1804" max="1804" width="10.28515625" style="180" customWidth="1"/>
    <col min="1805" max="1805" width="4.7109375" style="180" customWidth="1"/>
    <col min="1806" max="1806" width="1.85546875" style="180" customWidth="1"/>
    <col min="1807" max="1807" width="1.7109375" style="180" customWidth="1"/>
    <col min="1808" max="1808" width="4.85546875" style="180" customWidth="1"/>
    <col min="1809" max="1809" width="2.28515625" style="180" customWidth="1"/>
    <col min="1810" max="1810" width="8.140625" style="180" customWidth="1"/>
    <col min="1811" max="1811" width="14" style="180" customWidth="1"/>
    <col min="1812" max="1812" width="1.5703125" style="180" customWidth="1"/>
    <col min="1813" max="1813" width="2.85546875" style="180" customWidth="1"/>
    <col min="1814" max="1814" width="7.42578125" style="180" customWidth="1"/>
    <col min="1815" max="1815" width="3" style="180" customWidth="1"/>
    <col min="1816" max="1816" width="14.7109375" style="180" customWidth="1"/>
    <col min="1817" max="2049" width="6.85546875" style="180"/>
    <col min="2050" max="2050" width="2.5703125" style="180" customWidth="1"/>
    <col min="2051" max="2051" width="2" style="180" customWidth="1"/>
    <col min="2052" max="2052" width="3.140625" style="180" customWidth="1"/>
    <col min="2053" max="2053" width="3.7109375" style="180" customWidth="1"/>
    <col min="2054" max="2054" width="2.85546875" style="180" customWidth="1"/>
    <col min="2055" max="2055" width="4.28515625" style="180" customWidth="1"/>
    <col min="2056" max="2056" width="2" style="180" customWidth="1"/>
    <col min="2057" max="2057" width="1.140625" style="180" customWidth="1"/>
    <col min="2058" max="2058" width="7.42578125" style="180" customWidth="1"/>
    <col min="2059" max="2059" width="2.28515625" style="180" customWidth="1"/>
    <col min="2060" max="2060" width="10.28515625" style="180" customWidth="1"/>
    <col min="2061" max="2061" width="4.7109375" style="180" customWidth="1"/>
    <col min="2062" max="2062" width="1.85546875" style="180" customWidth="1"/>
    <col min="2063" max="2063" width="1.7109375" style="180" customWidth="1"/>
    <col min="2064" max="2064" width="4.85546875" style="180" customWidth="1"/>
    <col min="2065" max="2065" width="2.28515625" style="180" customWidth="1"/>
    <col min="2066" max="2066" width="8.140625" style="180" customWidth="1"/>
    <col min="2067" max="2067" width="14" style="180" customWidth="1"/>
    <col min="2068" max="2068" width="1.5703125" style="180" customWidth="1"/>
    <col min="2069" max="2069" width="2.85546875" style="180" customWidth="1"/>
    <col min="2070" max="2070" width="7.42578125" style="180" customWidth="1"/>
    <col min="2071" max="2071" width="3" style="180" customWidth="1"/>
    <col min="2072" max="2072" width="14.7109375" style="180" customWidth="1"/>
    <col min="2073" max="2305" width="6.85546875" style="180"/>
    <col min="2306" max="2306" width="2.5703125" style="180" customWidth="1"/>
    <col min="2307" max="2307" width="2" style="180" customWidth="1"/>
    <col min="2308" max="2308" width="3.140625" style="180" customWidth="1"/>
    <col min="2309" max="2309" width="3.7109375" style="180" customWidth="1"/>
    <col min="2310" max="2310" width="2.85546875" style="180" customWidth="1"/>
    <col min="2311" max="2311" width="4.28515625" style="180" customWidth="1"/>
    <col min="2312" max="2312" width="2" style="180" customWidth="1"/>
    <col min="2313" max="2313" width="1.140625" style="180" customWidth="1"/>
    <col min="2314" max="2314" width="7.42578125" style="180" customWidth="1"/>
    <col min="2315" max="2315" width="2.28515625" style="180" customWidth="1"/>
    <col min="2316" max="2316" width="10.28515625" style="180" customWidth="1"/>
    <col min="2317" max="2317" width="4.7109375" style="180" customWidth="1"/>
    <col min="2318" max="2318" width="1.85546875" style="180" customWidth="1"/>
    <col min="2319" max="2319" width="1.7109375" style="180" customWidth="1"/>
    <col min="2320" max="2320" width="4.85546875" style="180" customWidth="1"/>
    <col min="2321" max="2321" width="2.28515625" style="180" customWidth="1"/>
    <col min="2322" max="2322" width="8.140625" style="180" customWidth="1"/>
    <col min="2323" max="2323" width="14" style="180" customWidth="1"/>
    <col min="2324" max="2324" width="1.5703125" style="180" customWidth="1"/>
    <col min="2325" max="2325" width="2.85546875" style="180" customWidth="1"/>
    <col min="2326" max="2326" width="7.42578125" style="180" customWidth="1"/>
    <col min="2327" max="2327" width="3" style="180" customWidth="1"/>
    <col min="2328" max="2328" width="14.7109375" style="180" customWidth="1"/>
    <col min="2329" max="2561" width="6.85546875" style="180"/>
    <col min="2562" max="2562" width="2.5703125" style="180" customWidth="1"/>
    <col min="2563" max="2563" width="2" style="180" customWidth="1"/>
    <col min="2564" max="2564" width="3.140625" style="180" customWidth="1"/>
    <col min="2565" max="2565" width="3.7109375" style="180" customWidth="1"/>
    <col min="2566" max="2566" width="2.85546875" style="180" customWidth="1"/>
    <col min="2567" max="2567" width="4.28515625" style="180" customWidth="1"/>
    <col min="2568" max="2568" width="2" style="180" customWidth="1"/>
    <col min="2569" max="2569" width="1.140625" style="180" customWidth="1"/>
    <col min="2570" max="2570" width="7.42578125" style="180" customWidth="1"/>
    <col min="2571" max="2571" width="2.28515625" style="180" customWidth="1"/>
    <col min="2572" max="2572" width="10.28515625" style="180" customWidth="1"/>
    <col min="2573" max="2573" width="4.7109375" style="180" customWidth="1"/>
    <col min="2574" max="2574" width="1.85546875" style="180" customWidth="1"/>
    <col min="2575" max="2575" width="1.7109375" style="180" customWidth="1"/>
    <col min="2576" max="2576" width="4.85546875" style="180" customWidth="1"/>
    <col min="2577" max="2577" width="2.28515625" style="180" customWidth="1"/>
    <col min="2578" max="2578" width="8.140625" style="180" customWidth="1"/>
    <col min="2579" max="2579" width="14" style="180" customWidth="1"/>
    <col min="2580" max="2580" width="1.5703125" style="180" customWidth="1"/>
    <col min="2581" max="2581" width="2.85546875" style="180" customWidth="1"/>
    <col min="2582" max="2582" width="7.42578125" style="180" customWidth="1"/>
    <col min="2583" max="2583" width="3" style="180" customWidth="1"/>
    <col min="2584" max="2584" width="14.7109375" style="180" customWidth="1"/>
    <col min="2585" max="2817" width="6.85546875" style="180"/>
    <col min="2818" max="2818" width="2.5703125" style="180" customWidth="1"/>
    <col min="2819" max="2819" width="2" style="180" customWidth="1"/>
    <col min="2820" max="2820" width="3.140625" style="180" customWidth="1"/>
    <col min="2821" max="2821" width="3.7109375" style="180" customWidth="1"/>
    <col min="2822" max="2822" width="2.85546875" style="180" customWidth="1"/>
    <col min="2823" max="2823" width="4.28515625" style="180" customWidth="1"/>
    <col min="2824" max="2824" width="2" style="180" customWidth="1"/>
    <col min="2825" max="2825" width="1.140625" style="180" customWidth="1"/>
    <col min="2826" max="2826" width="7.42578125" style="180" customWidth="1"/>
    <col min="2827" max="2827" width="2.28515625" style="180" customWidth="1"/>
    <col min="2828" max="2828" width="10.28515625" style="180" customWidth="1"/>
    <col min="2829" max="2829" width="4.7109375" style="180" customWidth="1"/>
    <col min="2830" max="2830" width="1.85546875" style="180" customWidth="1"/>
    <col min="2831" max="2831" width="1.7109375" style="180" customWidth="1"/>
    <col min="2832" max="2832" width="4.85546875" style="180" customWidth="1"/>
    <col min="2833" max="2833" width="2.28515625" style="180" customWidth="1"/>
    <col min="2834" max="2834" width="8.140625" style="180" customWidth="1"/>
    <col min="2835" max="2835" width="14" style="180" customWidth="1"/>
    <col min="2836" max="2836" width="1.5703125" style="180" customWidth="1"/>
    <col min="2837" max="2837" width="2.85546875" style="180" customWidth="1"/>
    <col min="2838" max="2838" width="7.42578125" style="180" customWidth="1"/>
    <col min="2839" max="2839" width="3" style="180" customWidth="1"/>
    <col min="2840" max="2840" width="14.7109375" style="180" customWidth="1"/>
    <col min="2841" max="3073" width="6.85546875" style="180"/>
    <col min="3074" max="3074" width="2.5703125" style="180" customWidth="1"/>
    <col min="3075" max="3075" width="2" style="180" customWidth="1"/>
    <col min="3076" max="3076" width="3.140625" style="180" customWidth="1"/>
    <col min="3077" max="3077" width="3.7109375" style="180" customWidth="1"/>
    <col min="3078" max="3078" width="2.85546875" style="180" customWidth="1"/>
    <col min="3079" max="3079" width="4.28515625" style="180" customWidth="1"/>
    <col min="3080" max="3080" width="2" style="180" customWidth="1"/>
    <col min="3081" max="3081" width="1.140625" style="180" customWidth="1"/>
    <col min="3082" max="3082" width="7.42578125" style="180" customWidth="1"/>
    <col min="3083" max="3083" width="2.28515625" style="180" customWidth="1"/>
    <col min="3084" max="3084" width="10.28515625" style="180" customWidth="1"/>
    <col min="3085" max="3085" width="4.7109375" style="180" customWidth="1"/>
    <col min="3086" max="3086" width="1.85546875" style="180" customWidth="1"/>
    <col min="3087" max="3087" width="1.7109375" style="180" customWidth="1"/>
    <col min="3088" max="3088" width="4.85546875" style="180" customWidth="1"/>
    <col min="3089" max="3089" width="2.28515625" style="180" customWidth="1"/>
    <col min="3090" max="3090" width="8.140625" style="180" customWidth="1"/>
    <col min="3091" max="3091" width="14" style="180" customWidth="1"/>
    <col min="3092" max="3092" width="1.5703125" style="180" customWidth="1"/>
    <col min="3093" max="3093" width="2.85546875" style="180" customWidth="1"/>
    <col min="3094" max="3094" width="7.42578125" style="180" customWidth="1"/>
    <col min="3095" max="3095" width="3" style="180" customWidth="1"/>
    <col min="3096" max="3096" width="14.7109375" style="180" customWidth="1"/>
    <col min="3097" max="3329" width="6.85546875" style="180"/>
    <col min="3330" max="3330" width="2.5703125" style="180" customWidth="1"/>
    <col min="3331" max="3331" width="2" style="180" customWidth="1"/>
    <col min="3332" max="3332" width="3.140625" style="180" customWidth="1"/>
    <col min="3333" max="3333" width="3.7109375" style="180" customWidth="1"/>
    <col min="3334" max="3334" width="2.85546875" style="180" customWidth="1"/>
    <col min="3335" max="3335" width="4.28515625" style="180" customWidth="1"/>
    <col min="3336" max="3336" width="2" style="180" customWidth="1"/>
    <col min="3337" max="3337" width="1.140625" style="180" customWidth="1"/>
    <col min="3338" max="3338" width="7.42578125" style="180" customWidth="1"/>
    <col min="3339" max="3339" width="2.28515625" style="180" customWidth="1"/>
    <col min="3340" max="3340" width="10.28515625" style="180" customWidth="1"/>
    <col min="3341" max="3341" width="4.7109375" style="180" customWidth="1"/>
    <col min="3342" max="3342" width="1.85546875" style="180" customWidth="1"/>
    <col min="3343" max="3343" width="1.7109375" style="180" customWidth="1"/>
    <col min="3344" max="3344" width="4.85546875" style="180" customWidth="1"/>
    <col min="3345" max="3345" width="2.28515625" style="180" customWidth="1"/>
    <col min="3346" max="3346" width="8.140625" style="180" customWidth="1"/>
    <col min="3347" max="3347" width="14" style="180" customWidth="1"/>
    <col min="3348" max="3348" width="1.5703125" style="180" customWidth="1"/>
    <col min="3349" max="3349" width="2.85546875" style="180" customWidth="1"/>
    <col min="3350" max="3350" width="7.42578125" style="180" customWidth="1"/>
    <col min="3351" max="3351" width="3" style="180" customWidth="1"/>
    <col min="3352" max="3352" width="14.7109375" style="180" customWidth="1"/>
    <col min="3353" max="3585" width="6.85546875" style="180"/>
    <col min="3586" max="3586" width="2.5703125" style="180" customWidth="1"/>
    <col min="3587" max="3587" width="2" style="180" customWidth="1"/>
    <col min="3588" max="3588" width="3.140625" style="180" customWidth="1"/>
    <col min="3589" max="3589" width="3.7109375" style="180" customWidth="1"/>
    <col min="3590" max="3590" width="2.85546875" style="180" customWidth="1"/>
    <col min="3591" max="3591" width="4.28515625" style="180" customWidth="1"/>
    <col min="3592" max="3592" width="2" style="180" customWidth="1"/>
    <col min="3593" max="3593" width="1.140625" style="180" customWidth="1"/>
    <col min="3594" max="3594" width="7.42578125" style="180" customWidth="1"/>
    <col min="3595" max="3595" width="2.28515625" style="180" customWidth="1"/>
    <col min="3596" max="3596" width="10.28515625" style="180" customWidth="1"/>
    <col min="3597" max="3597" width="4.7109375" style="180" customWidth="1"/>
    <col min="3598" max="3598" width="1.85546875" style="180" customWidth="1"/>
    <col min="3599" max="3599" width="1.7109375" style="180" customWidth="1"/>
    <col min="3600" max="3600" width="4.85546875" style="180" customWidth="1"/>
    <col min="3601" max="3601" width="2.28515625" style="180" customWidth="1"/>
    <col min="3602" max="3602" width="8.140625" style="180" customWidth="1"/>
    <col min="3603" max="3603" width="14" style="180" customWidth="1"/>
    <col min="3604" max="3604" width="1.5703125" style="180" customWidth="1"/>
    <col min="3605" max="3605" width="2.85546875" style="180" customWidth="1"/>
    <col min="3606" max="3606" width="7.42578125" style="180" customWidth="1"/>
    <col min="3607" max="3607" width="3" style="180" customWidth="1"/>
    <col min="3608" max="3608" width="14.7109375" style="180" customWidth="1"/>
    <col min="3609" max="3841" width="6.85546875" style="180"/>
    <col min="3842" max="3842" width="2.5703125" style="180" customWidth="1"/>
    <col min="3843" max="3843" width="2" style="180" customWidth="1"/>
    <col min="3844" max="3844" width="3.140625" style="180" customWidth="1"/>
    <col min="3845" max="3845" width="3.7109375" style="180" customWidth="1"/>
    <col min="3846" max="3846" width="2.85546875" style="180" customWidth="1"/>
    <col min="3847" max="3847" width="4.28515625" style="180" customWidth="1"/>
    <col min="3848" max="3848" width="2" style="180" customWidth="1"/>
    <col min="3849" max="3849" width="1.140625" style="180" customWidth="1"/>
    <col min="3850" max="3850" width="7.42578125" style="180" customWidth="1"/>
    <col min="3851" max="3851" width="2.28515625" style="180" customWidth="1"/>
    <col min="3852" max="3852" width="10.28515625" style="180" customWidth="1"/>
    <col min="3853" max="3853" width="4.7109375" style="180" customWidth="1"/>
    <col min="3854" max="3854" width="1.85546875" style="180" customWidth="1"/>
    <col min="3855" max="3855" width="1.7109375" style="180" customWidth="1"/>
    <col min="3856" max="3856" width="4.85546875" style="180" customWidth="1"/>
    <col min="3857" max="3857" width="2.28515625" style="180" customWidth="1"/>
    <col min="3858" max="3858" width="8.140625" style="180" customWidth="1"/>
    <col min="3859" max="3859" width="14" style="180" customWidth="1"/>
    <col min="3860" max="3860" width="1.5703125" style="180" customWidth="1"/>
    <col min="3861" max="3861" width="2.85546875" style="180" customWidth="1"/>
    <col min="3862" max="3862" width="7.42578125" style="180" customWidth="1"/>
    <col min="3863" max="3863" width="3" style="180" customWidth="1"/>
    <col min="3864" max="3864" width="14.7109375" style="180" customWidth="1"/>
    <col min="3865" max="4097" width="6.85546875" style="180"/>
    <col min="4098" max="4098" width="2.5703125" style="180" customWidth="1"/>
    <col min="4099" max="4099" width="2" style="180" customWidth="1"/>
    <col min="4100" max="4100" width="3.140625" style="180" customWidth="1"/>
    <col min="4101" max="4101" width="3.7109375" style="180" customWidth="1"/>
    <col min="4102" max="4102" width="2.85546875" style="180" customWidth="1"/>
    <col min="4103" max="4103" width="4.28515625" style="180" customWidth="1"/>
    <col min="4104" max="4104" width="2" style="180" customWidth="1"/>
    <col min="4105" max="4105" width="1.140625" style="180" customWidth="1"/>
    <col min="4106" max="4106" width="7.42578125" style="180" customWidth="1"/>
    <col min="4107" max="4107" width="2.28515625" style="180" customWidth="1"/>
    <col min="4108" max="4108" width="10.28515625" style="180" customWidth="1"/>
    <col min="4109" max="4109" width="4.7109375" style="180" customWidth="1"/>
    <col min="4110" max="4110" width="1.85546875" style="180" customWidth="1"/>
    <col min="4111" max="4111" width="1.7109375" style="180" customWidth="1"/>
    <col min="4112" max="4112" width="4.85546875" style="180" customWidth="1"/>
    <col min="4113" max="4113" width="2.28515625" style="180" customWidth="1"/>
    <col min="4114" max="4114" width="8.140625" style="180" customWidth="1"/>
    <col min="4115" max="4115" width="14" style="180" customWidth="1"/>
    <col min="4116" max="4116" width="1.5703125" style="180" customWidth="1"/>
    <col min="4117" max="4117" width="2.85546875" style="180" customWidth="1"/>
    <col min="4118" max="4118" width="7.42578125" style="180" customWidth="1"/>
    <col min="4119" max="4119" width="3" style="180" customWidth="1"/>
    <col min="4120" max="4120" width="14.7109375" style="180" customWidth="1"/>
    <col min="4121" max="4353" width="6.85546875" style="180"/>
    <col min="4354" max="4354" width="2.5703125" style="180" customWidth="1"/>
    <col min="4355" max="4355" width="2" style="180" customWidth="1"/>
    <col min="4356" max="4356" width="3.140625" style="180" customWidth="1"/>
    <col min="4357" max="4357" width="3.7109375" style="180" customWidth="1"/>
    <col min="4358" max="4358" width="2.85546875" style="180" customWidth="1"/>
    <col min="4359" max="4359" width="4.28515625" style="180" customWidth="1"/>
    <col min="4360" max="4360" width="2" style="180" customWidth="1"/>
    <col min="4361" max="4361" width="1.140625" style="180" customWidth="1"/>
    <col min="4362" max="4362" width="7.42578125" style="180" customWidth="1"/>
    <col min="4363" max="4363" width="2.28515625" style="180" customWidth="1"/>
    <col min="4364" max="4364" width="10.28515625" style="180" customWidth="1"/>
    <col min="4365" max="4365" width="4.7109375" style="180" customWidth="1"/>
    <col min="4366" max="4366" width="1.85546875" style="180" customWidth="1"/>
    <col min="4367" max="4367" width="1.7109375" style="180" customWidth="1"/>
    <col min="4368" max="4368" width="4.85546875" style="180" customWidth="1"/>
    <col min="4369" max="4369" width="2.28515625" style="180" customWidth="1"/>
    <col min="4370" max="4370" width="8.140625" style="180" customWidth="1"/>
    <col min="4371" max="4371" width="14" style="180" customWidth="1"/>
    <col min="4372" max="4372" width="1.5703125" style="180" customWidth="1"/>
    <col min="4373" max="4373" width="2.85546875" style="180" customWidth="1"/>
    <col min="4374" max="4374" width="7.42578125" style="180" customWidth="1"/>
    <col min="4375" max="4375" width="3" style="180" customWidth="1"/>
    <col min="4376" max="4376" width="14.7109375" style="180" customWidth="1"/>
    <col min="4377" max="4609" width="6.85546875" style="180"/>
    <col min="4610" max="4610" width="2.5703125" style="180" customWidth="1"/>
    <col min="4611" max="4611" width="2" style="180" customWidth="1"/>
    <col min="4612" max="4612" width="3.140625" style="180" customWidth="1"/>
    <col min="4613" max="4613" width="3.7109375" style="180" customWidth="1"/>
    <col min="4614" max="4614" width="2.85546875" style="180" customWidth="1"/>
    <col min="4615" max="4615" width="4.28515625" style="180" customWidth="1"/>
    <col min="4616" max="4616" width="2" style="180" customWidth="1"/>
    <col min="4617" max="4617" width="1.140625" style="180" customWidth="1"/>
    <col min="4618" max="4618" width="7.42578125" style="180" customWidth="1"/>
    <col min="4619" max="4619" width="2.28515625" style="180" customWidth="1"/>
    <col min="4620" max="4620" width="10.28515625" style="180" customWidth="1"/>
    <col min="4621" max="4621" width="4.7109375" style="180" customWidth="1"/>
    <col min="4622" max="4622" width="1.85546875" style="180" customWidth="1"/>
    <col min="4623" max="4623" width="1.7109375" style="180" customWidth="1"/>
    <col min="4624" max="4624" width="4.85546875" style="180" customWidth="1"/>
    <col min="4625" max="4625" width="2.28515625" style="180" customWidth="1"/>
    <col min="4626" max="4626" width="8.140625" style="180" customWidth="1"/>
    <col min="4627" max="4627" width="14" style="180" customWidth="1"/>
    <col min="4628" max="4628" width="1.5703125" style="180" customWidth="1"/>
    <col min="4629" max="4629" width="2.85546875" style="180" customWidth="1"/>
    <col min="4630" max="4630" width="7.42578125" style="180" customWidth="1"/>
    <col min="4631" max="4631" width="3" style="180" customWidth="1"/>
    <col min="4632" max="4632" width="14.7109375" style="180" customWidth="1"/>
    <col min="4633" max="4865" width="6.85546875" style="180"/>
    <col min="4866" max="4866" width="2.5703125" style="180" customWidth="1"/>
    <col min="4867" max="4867" width="2" style="180" customWidth="1"/>
    <col min="4868" max="4868" width="3.140625" style="180" customWidth="1"/>
    <col min="4869" max="4869" width="3.7109375" style="180" customWidth="1"/>
    <col min="4870" max="4870" width="2.85546875" style="180" customWidth="1"/>
    <col min="4871" max="4871" width="4.28515625" style="180" customWidth="1"/>
    <col min="4872" max="4872" width="2" style="180" customWidth="1"/>
    <col min="4873" max="4873" width="1.140625" style="180" customWidth="1"/>
    <col min="4874" max="4874" width="7.42578125" style="180" customWidth="1"/>
    <col min="4875" max="4875" width="2.28515625" style="180" customWidth="1"/>
    <col min="4876" max="4876" width="10.28515625" style="180" customWidth="1"/>
    <col min="4877" max="4877" width="4.7109375" style="180" customWidth="1"/>
    <col min="4878" max="4878" width="1.85546875" style="180" customWidth="1"/>
    <col min="4879" max="4879" width="1.7109375" style="180" customWidth="1"/>
    <col min="4880" max="4880" width="4.85546875" style="180" customWidth="1"/>
    <col min="4881" max="4881" width="2.28515625" style="180" customWidth="1"/>
    <col min="4882" max="4882" width="8.140625" style="180" customWidth="1"/>
    <col min="4883" max="4883" width="14" style="180" customWidth="1"/>
    <col min="4884" max="4884" width="1.5703125" style="180" customWidth="1"/>
    <col min="4885" max="4885" width="2.85546875" style="180" customWidth="1"/>
    <col min="4886" max="4886" width="7.42578125" style="180" customWidth="1"/>
    <col min="4887" max="4887" width="3" style="180" customWidth="1"/>
    <col min="4888" max="4888" width="14.7109375" style="180" customWidth="1"/>
    <col min="4889" max="5121" width="6.85546875" style="180"/>
    <col min="5122" max="5122" width="2.5703125" style="180" customWidth="1"/>
    <col min="5123" max="5123" width="2" style="180" customWidth="1"/>
    <col min="5124" max="5124" width="3.140625" style="180" customWidth="1"/>
    <col min="5125" max="5125" width="3.7109375" style="180" customWidth="1"/>
    <col min="5126" max="5126" width="2.85546875" style="180" customWidth="1"/>
    <col min="5127" max="5127" width="4.28515625" style="180" customWidth="1"/>
    <col min="5128" max="5128" width="2" style="180" customWidth="1"/>
    <col min="5129" max="5129" width="1.140625" style="180" customWidth="1"/>
    <col min="5130" max="5130" width="7.42578125" style="180" customWidth="1"/>
    <col min="5131" max="5131" width="2.28515625" style="180" customWidth="1"/>
    <col min="5132" max="5132" width="10.28515625" style="180" customWidth="1"/>
    <col min="5133" max="5133" width="4.7109375" style="180" customWidth="1"/>
    <col min="5134" max="5134" width="1.85546875" style="180" customWidth="1"/>
    <col min="5135" max="5135" width="1.7109375" style="180" customWidth="1"/>
    <col min="5136" max="5136" width="4.85546875" style="180" customWidth="1"/>
    <col min="5137" max="5137" width="2.28515625" style="180" customWidth="1"/>
    <col min="5138" max="5138" width="8.140625" style="180" customWidth="1"/>
    <col min="5139" max="5139" width="14" style="180" customWidth="1"/>
    <col min="5140" max="5140" width="1.5703125" style="180" customWidth="1"/>
    <col min="5141" max="5141" width="2.85546875" style="180" customWidth="1"/>
    <col min="5142" max="5142" width="7.42578125" style="180" customWidth="1"/>
    <col min="5143" max="5143" width="3" style="180" customWidth="1"/>
    <col min="5144" max="5144" width="14.7109375" style="180" customWidth="1"/>
    <col min="5145" max="5377" width="6.85546875" style="180"/>
    <col min="5378" max="5378" width="2.5703125" style="180" customWidth="1"/>
    <col min="5379" max="5379" width="2" style="180" customWidth="1"/>
    <col min="5380" max="5380" width="3.140625" style="180" customWidth="1"/>
    <col min="5381" max="5381" width="3.7109375" style="180" customWidth="1"/>
    <col min="5382" max="5382" width="2.85546875" style="180" customWidth="1"/>
    <col min="5383" max="5383" width="4.28515625" style="180" customWidth="1"/>
    <col min="5384" max="5384" width="2" style="180" customWidth="1"/>
    <col min="5385" max="5385" width="1.140625" style="180" customWidth="1"/>
    <col min="5386" max="5386" width="7.42578125" style="180" customWidth="1"/>
    <col min="5387" max="5387" width="2.28515625" style="180" customWidth="1"/>
    <col min="5388" max="5388" width="10.28515625" style="180" customWidth="1"/>
    <col min="5389" max="5389" width="4.7109375" style="180" customWidth="1"/>
    <col min="5390" max="5390" width="1.85546875" style="180" customWidth="1"/>
    <col min="5391" max="5391" width="1.7109375" style="180" customWidth="1"/>
    <col min="5392" max="5392" width="4.85546875" style="180" customWidth="1"/>
    <col min="5393" max="5393" width="2.28515625" style="180" customWidth="1"/>
    <col min="5394" max="5394" width="8.140625" style="180" customWidth="1"/>
    <col min="5395" max="5395" width="14" style="180" customWidth="1"/>
    <col min="5396" max="5396" width="1.5703125" style="180" customWidth="1"/>
    <col min="5397" max="5397" width="2.85546875" style="180" customWidth="1"/>
    <col min="5398" max="5398" width="7.42578125" style="180" customWidth="1"/>
    <col min="5399" max="5399" width="3" style="180" customWidth="1"/>
    <col min="5400" max="5400" width="14.7109375" style="180" customWidth="1"/>
    <col min="5401" max="5633" width="6.85546875" style="180"/>
    <col min="5634" max="5634" width="2.5703125" style="180" customWidth="1"/>
    <col min="5635" max="5635" width="2" style="180" customWidth="1"/>
    <col min="5636" max="5636" width="3.140625" style="180" customWidth="1"/>
    <col min="5637" max="5637" width="3.7109375" style="180" customWidth="1"/>
    <col min="5638" max="5638" width="2.85546875" style="180" customWidth="1"/>
    <col min="5639" max="5639" width="4.28515625" style="180" customWidth="1"/>
    <col min="5640" max="5640" width="2" style="180" customWidth="1"/>
    <col min="5641" max="5641" width="1.140625" style="180" customWidth="1"/>
    <col min="5642" max="5642" width="7.42578125" style="180" customWidth="1"/>
    <col min="5643" max="5643" width="2.28515625" style="180" customWidth="1"/>
    <col min="5644" max="5644" width="10.28515625" style="180" customWidth="1"/>
    <col min="5645" max="5645" width="4.7109375" style="180" customWidth="1"/>
    <col min="5646" max="5646" width="1.85546875" style="180" customWidth="1"/>
    <col min="5647" max="5647" width="1.7109375" style="180" customWidth="1"/>
    <col min="5648" max="5648" width="4.85546875" style="180" customWidth="1"/>
    <col min="5649" max="5649" width="2.28515625" style="180" customWidth="1"/>
    <col min="5650" max="5650" width="8.140625" style="180" customWidth="1"/>
    <col min="5651" max="5651" width="14" style="180" customWidth="1"/>
    <col min="5652" max="5652" width="1.5703125" style="180" customWidth="1"/>
    <col min="5653" max="5653" width="2.85546875" style="180" customWidth="1"/>
    <col min="5654" max="5654" width="7.42578125" style="180" customWidth="1"/>
    <col min="5655" max="5655" width="3" style="180" customWidth="1"/>
    <col min="5656" max="5656" width="14.7109375" style="180" customWidth="1"/>
    <col min="5657" max="5889" width="6.85546875" style="180"/>
    <col min="5890" max="5890" width="2.5703125" style="180" customWidth="1"/>
    <col min="5891" max="5891" width="2" style="180" customWidth="1"/>
    <col min="5892" max="5892" width="3.140625" style="180" customWidth="1"/>
    <col min="5893" max="5893" width="3.7109375" style="180" customWidth="1"/>
    <col min="5894" max="5894" width="2.85546875" style="180" customWidth="1"/>
    <col min="5895" max="5895" width="4.28515625" style="180" customWidth="1"/>
    <col min="5896" max="5896" width="2" style="180" customWidth="1"/>
    <col min="5897" max="5897" width="1.140625" style="180" customWidth="1"/>
    <col min="5898" max="5898" width="7.42578125" style="180" customWidth="1"/>
    <col min="5899" max="5899" width="2.28515625" style="180" customWidth="1"/>
    <col min="5900" max="5900" width="10.28515625" style="180" customWidth="1"/>
    <col min="5901" max="5901" width="4.7109375" style="180" customWidth="1"/>
    <col min="5902" max="5902" width="1.85546875" style="180" customWidth="1"/>
    <col min="5903" max="5903" width="1.7109375" style="180" customWidth="1"/>
    <col min="5904" max="5904" width="4.85546875" style="180" customWidth="1"/>
    <col min="5905" max="5905" width="2.28515625" style="180" customWidth="1"/>
    <col min="5906" max="5906" width="8.140625" style="180" customWidth="1"/>
    <col min="5907" max="5907" width="14" style="180" customWidth="1"/>
    <col min="5908" max="5908" width="1.5703125" style="180" customWidth="1"/>
    <col min="5909" max="5909" width="2.85546875" style="180" customWidth="1"/>
    <col min="5910" max="5910" width="7.42578125" style="180" customWidth="1"/>
    <col min="5911" max="5911" width="3" style="180" customWidth="1"/>
    <col min="5912" max="5912" width="14.7109375" style="180" customWidth="1"/>
    <col min="5913" max="6145" width="6.85546875" style="180"/>
    <col min="6146" max="6146" width="2.5703125" style="180" customWidth="1"/>
    <col min="6147" max="6147" width="2" style="180" customWidth="1"/>
    <col min="6148" max="6148" width="3.140625" style="180" customWidth="1"/>
    <col min="6149" max="6149" width="3.7109375" style="180" customWidth="1"/>
    <col min="6150" max="6150" width="2.85546875" style="180" customWidth="1"/>
    <col min="6151" max="6151" width="4.28515625" style="180" customWidth="1"/>
    <col min="6152" max="6152" width="2" style="180" customWidth="1"/>
    <col min="6153" max="6153" width="1.140625" style="180" customWidth="1"/>
    <col min="6154" max="6154" width="7.42578125" style="180" customWidth="1"/>
    <col min="6155" max="6155" width="2.28515625" style="180" customWidth="1"/>
    <col min="6156" max="6156" width="10.28515625" style="180" customWidth="1"/>
    <col min="6157" max="6157" width="4.7109375" style="180" customWidth="1"/>
    <col min="6158" max="6158" width="1.85546875" style="180" customWidth="1"/>
    <col min="6159" max="6159" width="1.7109375" style="180" customWidth="1"/>
    <col min="6160" max="6160" width="4.85546875" style="180" customWidth="1"/>
    <col min="6161" max="6161" width="2.28515625" style="180" customWidth="1"/>
    <col min="6162" max="6162" width="8.140625" style="180" customWidth="1"/>
    <col min="6163" max="6163" width="14" style="180" customWidth="1"/>
    <col min="6164" max="6164" width="1.5703125" style="180" customWidth="1"/>
    <col min="6165" max="6165" width="2.85546875" style="180" customWidth="1"/>
    <col min="6166" max="6166" width="7.42578125" style="180" customWidth="1"/>
    <col min="6167" max="6167" width="3" style="180" customWidth="1"/>
    <col min="6168" max="6168" width="14.7109375" style="180" customWidth="1"/>
    <col min="6169" max="6401" width="6.85546875" style="180"/>
    <col min="6402" max="6402" width="2.5703125" style="180" customWidth="1"/>
    <col min="6403" max="6403" width="2" style="180" customWidth="1"/>
    <col min="6404" max="6404" width="3.140625" style="180" customWidth="1"/>
    <col min="6405" max="6405" width="3.7109375" style="180" customWidth="1"/>
    <col min="6406" max="6406" width="2.85546875" style="180" customWidth="1"/>
    <col min="6407" max="6407" width="4.28515625" style="180" customWidth="1"/>
    <col min="6408" max="6408" width="2" style="180" customWidth="1"/>
    <col min="6409" max="6409" width="1.140625" style="180" customWidth="1"/>
    <col min="6410" max="6410" width="7.42578125" style="180" customWidth="1"/>
    <col min="6411" max="6411" width="2.28515625" style="180" customWidth="1"/>
    <col min="6412" max="6412" width="10.28515625" style="180" customWidth="1"/>
    <col min="6413" max="6413" width="4.7109375" style="180" customWidth="1"/>
    <col min="6414" max="6414" width="1.85546875" style="180" customWidth="1"/>
    <col min="6415" max="6415" width="1.7109375" style="180" customWidth="1"/>
    <col min="6416" max="6416" width="4.85546875" style="180" customWidth="1"/>
    <col min="6417" max="6417" width="2.28515625" style="180" customWidth="1"/>
    <col min="6418" max="6418" width="8.140625" style="180" customWidth="1"/>
    <col min="6419" max="6419" width="14" style="180" customWidth="1"/>
    <col min="6420" max="6420" width="1.5703125" style="180" customWidth="1"/>
    <col min="6421" max="6421" width="2.85546875" style="180" customWidth="1"/>
    <col min="6422" max="6422" width="7.42578125" style="180" customWidth="1"/>
    <col min="6423" max="6423" width="3" style="180" customWidth="1"/>
    <col min="6424" max="6424" width="14.7109375" style="180" customWidth="1"/>
    <col min="6425" max="6657" width="6.85546875" style="180"/>
    <col min="6658" max="6658" width="2.5703125" style="180" customWidth="1"/>
    <col min="6659" max="6659" width="2" style="180" customWidth="1"/>
    <col min="6660" max="6660" width="3.140625" style="180" customWidth="1"/>
    <col min="6661" max="6661" width="3.7109375" style="180" customWidth="1"/>
    <col min="6662" max="6662" width="2.85546875" style="180" customWidth="1"/>
    <col min="6663" max="6663" width="4.28515625" style="180" customWidth="1"/>
    <col min="6664" max="6664" width="2" style="180" customWidth="1"/>
    <col min="6665" max="6665" width="1.140625" style="180" customWidth="1"/>
    <col min="6666" max="6666" width="7.42578125" style="180" customWidth="1"/>
    <col min="6667" max="6667" width="2.28515625" style="180" customWidth="1"/>
    <col min="6668" max="6668" width="10.28515625" style="180" customWidth="1"/>
    <col min="6669" max="6669" width="4.7109375" style="180" customWidth="1"/>
    <col min="6670" max="6670" width="1.85546875" style="180" customWidth="1"/>
    <col min="6671" max="6671" width="1.7109375" style="180" customWidth="1"/>
    <col min="6672" max="6672" width="4.85546875" style="180" customWidth="1"/>
    <col min="6673" max="6673" width="2.28515625" style="180" customWidth="1"/>
    <col min="6674" max="6674" width="8.140625" style="180" customWidth="1"/>
    <col min="6675" max="6675" width="14" style="180" customWidth="1"/>
    <col min="6676" max="6676" width="1.5703125" style="180" customWidth="1"/>
    <col min="6677" max="6677" width="2.85546875" style="180" customWidth="1"/>
    <col min="6678" max="6678" width="7.42578125" style="180" customWidth="1"/>
    <col min="6679" max="6679" width="3" style="180" customWidth="1"/>
    <col min="6680" max="6680" width="14.7109375" style="180" customWidth="1"/>
    <col min="6681" max="6913" width="6.85546875" style="180"/>
    <col min="6914" max="6914" width="2.5703125" style="180" customWidth="1"/>
    <col min="6915" max="6915" width="2" style="180" customWidth="1"/>
    <col min="6916" max="6916" width="3.140625" style="180" customWidth="1"/>
    <col min="6917" max="6917" width="3.7109375" style="180" customWidth="1"/>
    <col min="6918" max="6918" width="2.85546875" style="180" customWidth="1"/>
    <col min="6919" max="6919" width="4.28515625" style="180" customWidth="1"/>
    <col min="6920" max="6920" width="2" style="180" customWidth="1"/>
    <col min="6921" max="6921" width="1.140625" style="180" customWidth="1"/>
    <col min="6922" max="6922" width="7.42578125" style="180" customWidth="1"/>
    <col min="6923" max="6923" width="2.28515625" style="180" customWidth="1"/>
    <col min="6924" max="6924" width="10.28515625" style="180" customWidth="1"/>
    <col min="6925" max="6925" width="4.7109375" style="180" customWidth="1"/>
    <col min="6926" max="6926" width="1.85546875" style="180" customWidth="1"/>
    <col min="6927" max="6927" width="1.7109375" style="180" customWidth="1"/>
    <col min="6928" max="6928" width="4.85546875" style="180" customWidth="1"/>
    <col min="6929" max="6929" width="2.28515625" style="180" customWidth="1"/>
    <col min="6930" max="6930" width="8.140625" style="180" customWidth="1"/>
    <col min="6931" max="6931" width="14" style="180" customWidth="1"/>
    <col min="6932" max="6932" width="1.5703125" style="180" customWidth="1"/>
    <col min="6933" max="6933" width="2.85546875" style="180" customWidth="1"/>
    <col min="6934" max="6934" width="7.42578125" style="180" customWidth="1"/>
    <col min="6935" max="6935" width="3" style="180" customWidth="1"/>
    <col min="6936" max="6936" width="14.7109375" style="180" customWidth="1"/>
    <col min="6937" max="7169" width="6.85546875" style="180"/>
    <col min="7170" max="7170" width="2.5703125" style="180" customWidth="1"/>
    <col min="7171" max="7171" width="2" style="180" customWidth="1"/>
    <col min="7172" max="7172" width="3.140625" style="180" customWidth="1"/>
    <col min="7173" max="7173" width="3.7109375" style="180" customWidth="1"/>
    <col min="7174" max="7174" width="2.85546875" style="180" customWidth="1"/>
    <col min="7175" max="7175" width="4.28515625" style="180" customWidth="1"/>
    <col min="7176" max="7176" width="2" style="180" customWidth="1"/>
    <col min="7177" max="7177" width="1.140625" style="180" customWidth="1"/>
    <col min="7178" max="7178" width="7.42578125" style="180" customWidth="1"/>
    <col min="7179" max="7179" width="2.28515625" style="180" customWidth="1"/>
    <col min="7180" max="7180" width="10.28515625" style="180" customWidth="1"/>
    <col min="7181" max="7181" width="4.7109375" style="180" customWidth="1"/>
    <col min="7182" max="7182" width="1.85546875" style="180" customWidth="1"/>
    <col min="7183" max="7183" width="1.7109375" style="180" customWidth="1"/>
    <col min="7184" max="7184" width="4.85546875" style="180" customWidth="1"/>
    <col min="7185" max="7185" width="2.28515625" style="180" customWidth="1"/>
    <col min="7186" max="7186" width="8.140625" style="180" customWidth="1"/>
    <col min="7187" max="7187" width="14" style="180" customWidth="1"/>
    <col min="7188" max="7188" width="1.5703125" style="180" customWidth="1"/>
    <col min="7189" max="7189" width="2.85546875" style="180" customWidth="1"/>
    <col min="7190" max="7190" width="7.42578125" style="180" customWidth="1"/>
    <col min="7191" max="7191" width="3" style="180" customWidth="1"/>
    <col min="7192" max="7192" width="14.7109375" style="180" customWidth="1"/>
    <col min="7193" max="7425" width="6.85546875" style="180"/>
    <col min="7426" max="7426" width="2.5703125" style="180" customWidth="1"/>
    <col min="7427" max="7427" width="2" style="180" customWidth="1"/>
    <col min="7428" max="7428" width="3.140625" style="180" customWidth="1"/>
    <col min="7429" max="7429" width="3.7109375" style="180" customWidth="1"/>
    <col min="7430" max="7430" width="2.85546875" style="180" customWidth="1"/>
    <col min="7431" max="7431" width="4.28515625" style="180" customWidth="1"/>
    <col min="7432" max="7432" width="2" style="180" customWidth="1"/>
    <col min="7433" max="7433" width="1.140625" style="180" customWidth="1"/>
    <col min="7434" max="7434" width="7.42578125" style="180" customWidth="1"/>
    <col min="7435" max="7435" width="2.28515625" style="180" customWidth="1"/>
    <col min="7436" max="7436" width="10.28515625" style="180" customWidth="1"/>
    <col min="7437" max="7437" width="4.7109375" style="180" customWidth="1"/>
    <col min="7438" max="7438" width="1.85546875" style="180" customWidth="1"/>
    <col min="7439" max="7439" width="1.7109375" style="180" customWidth="1"/>
    <col min="7440" max="7440" width="4.85546875" style="180" customWidth="1"/>
    <col min="7441" max="7441" width="2.28515625" style="180" customWidth="1"/>
    <col min="7442" max="7442" width="8.140625" style="180" customWidth="1"/>
    <col min="7443" max="7443" width="14" style="180" customWidth="1"/>
    <col min="7444" max="7444" width="1.5703125" style="180" customWidth="1"/>
    <col min="7445" max="7445" width="2.85546875" style="180" customWidth="1"/>
    <col min="7446" max="7446" width="7.42578125" style="180" customWidth="1"/>
    <col min="7447" max="7447" width="3" style="180" customWidth="1"/>
    <col min="7448" max="7448" width="14.7109375" style="180" customWidth="1"/>
    <col min="7449" max="7681" width="6.85546875" style="180"/>
    <col min="7682" max="7682" width="2.5703125" style="180" customWidth="1"/>
    <col min="7683" max="7683" width="2" style="180" customWidth="1"/>
    <col min="7684" max="7684" width="3.140625" style="180" customWidth="1"/>
    <col min="7685" max="7685" width="3.7109375" style="180" customWidth="1"/>
    <col min="7686" max="7686" width="2.85546875" style="180" customWidth="1"/>
    <col min="7687" max="7687" width="4.28515625" style="180" customWidth="1"/>
    <col min="7688" max="7688" width="2" style="180" customWidth="1"/>
    <col min="7689" max="7689" width="1.140625" style="180" customWidth="1"/>
    <col min="7690" max="7690" width="7.42578125" style="180" customWidth="1"/>
    <col min="7691" max="7691" width="2.28515625" style="180" customWidth="1"/>
    <col min="7692" max="7692" width="10.28515625" style="180" customWidth="1"/>
    <col min="7693" max="7693" width="4.7109375" style="180" customWidth="1"/>
    <col min="7694" max="7694" width="1.85546875" style="180" customWidth="1"/>
    <col min="7695" max="7695" width="1.7109375" style="180" customWidth="1"/>
    <col min="7696" max="7696" width="4.85546875" style="180" customWidth="1"/>
    <col min="7697" max="7697" width="2.28515625" style="180" customWidth="1"/>
    <col min="7698" max="7698" width="8.140625" style="180" customWidth="1"/>
    <col min="7699" max="7699" width="14" style="180" customWidth="1"/>
    <col min="7700" max="7700" width="1.5703125" style="180" customWidth="1"/>
    <col min="7701" max="7701" width="2.85546875" style="180" customWidth="1"/>
    <col min="7702" max="7702" width="7.42578125" style="180" customWidth="1"/>
    <col min="7703" max="7703" width="3" style="180" customWidth="1"/>
    <col min="7704" max="7704" width="14.7109375" style="180" customWidth="1"/>
    <col min="7705" max="7937" width="6.85546875" style="180"/>
    <col min="7938" max="7938" width="2.5703125" style="180" customWidth="1"/>
    <col min="7939" max="7939" width="2" style="180" customWidth="1"/>
    <col min="7940" max="7940" width="3.140625" style="180" customWidth="1"/>
    <col min="7941" max="7941" width="3.7109375" style="180" customWidth="1"/>
    <col min="7942" max="7942" width="2.85546875" style="180" customWidth="1"/>
    <col min="7943" max="7943" width="4.28515625" style="180" customWidth="1"/>
    <col min="7944" max="7944" width="2" style="180" customWidth="1"/>
    <col min="7945" max="7945" width="1.140625" style="180" customWidth="1"/>
    <col min="7946" max="7946" width="7.42578125" style="180" customWidth="1"/>
    <col min="7947" max="7947" width="2.28515625" style="180" customWidth="1"/>
    <col min="7948" max="7948" width="10.28515625" style="180" customWidth="1"/>
    <col min="7949" max="7949" width="4.7109375" style="180" customWidth="1"/>
    <col min="7950" max="7950" width="1.85546875" style="180" customWidth="1"/>
    <col min="7951" max="7951" width="1.7109375" style="180" customWidth="1"/>
    <col min="7952" max="7952" width="4.85546875" style="180" customWidth="1"/>
    <col min="7953" max="7953" width="2.28515625" style="180" customWidth="1"/>
    <col min="7954" max="7954" width="8.140625" style="180" customWidth="1"/>
    <col min="7955" max="7955" width="14" style="180" customWidth="1"/>
    <col min="7956" max="7956" width="1.5703125" style="180" customWidth="1"/>
    <col min="7957" max="7957" width="2.85546875" style="180" customWidth="1"/>
    <col min="7958" max="7958" width="7.42578125" style="180" customWidth="1"/>
    <col min="7959" max="7959" width="3" style="180" customWidth="1"/>
    <col min="7960" max="7960" width="14.7109375" style="180" customWidth="1"/>
    <col min="7961" max="8193" width="6.85546875" style="180"/>
    <col min="8194" max="8194" width="2.5703125" style="180" customWidth="1"/>
    <col min="8195" max="8195" width="2" style="180" customWidth="1"/>
    <col min="8196" max="8196" width="3.140625" style="180" customWidth="1"/>
    <col min="8197" max="8197" width="3.7109375" style="180" customWidth="1"/>
    <col min="8198" max="8198" width="2.85546875" style="180" customWidth="1"/>
    <col min="8199" max="8199" width="4.28515625" style="180" customWidth="1"/>
    <col min="8200" max="8200" width="2" style="180" customWidth="1"/>
    <col min="8201" max="8201" width="1.140625" style="180" customWidth="1"/>
    <col min="8202" max="8202" width="7.42578125" style="180" customWidth="1"/>
    <col min="8203" max="8203" width="2.28515625" style="180" customWidth="1"/>
    <col min="8204" max="8204" width="10.28515625" style="180" customWidth="1"/>
    <col min="8205" max="8205" width="4.7109375" style="180" customWidth="1"/>
    <col min="8206" max="8206" width="1.85546875" style="180" customWidth="1"/>
    <col min="8207" max="8207" width="1.7109375" style="180" customWidth="1"/>
    <col min="8208" max="8208" width="4.85546875" style="180" customWidth="1"/>
    <col min="8209" max="8209" width="2.28515625" style="180" customWidth="1"/>
    <col min="8210" max="8210" width="8.140625" style="180" customWidth="1"/>
    <col min="8211" max="8211" width="14" style="180" customWidth="1"/>
    <col min="8212" max="8212" width="1.5703125" style="180" customWidth="1"/>
    <col min="8213" max="8213" width="2.85546875" style="180" customWidth="1"/>
    <col min="8214" max="8214" width="7.42578125" style="180" customWidth="1"/>
    <col min="8215" max="8215" width="3" style="180" customWidth="1"/>
    <col min="8216" max="8216" width="14.7109375" style="180" customWidth="1"/>
    <col min="8217" max="8449" width="6.85546875" style="180"/>
    <col min="8450" max="8450" width="2.5703125" style="180" customWidth="1"/>
    <col min="8451" max="8451" width="2" style="180" customWidth="1"/>
    <col min="8452" max="8452" width="3.140625" style="180" customWidth="1"/>
    <col min="8453" max="8453" width="3.7109375" style="180" customWidth="1"/>
    <col min="8454" max="8454" width="2.85546875" style="180" customWidth="1"/>
    <col min="8455" max="8455" width="4.28515625" style="180" customWidth="1"/>
    <col min="8456" max="8456" width="2" style="180" customWidth="1"/>
    <col min="8457" max="8457" width="1.140625" style="180" customWidth="1"/>
    <col min="8458" max="8458" width="7.42578125" style="180" customWidth="1"/>
    <col min="8459" max="8459" width="2.28515625" style="180" customWidth="1"/>
    <col min="8460" max="8460" width="10.28515625" style="180" customWidth="1"/>
    <col min="8461" max="8461" width="4.7109375" style="180" customWidth="1"/>
    <col min="8462" max="8462" width="1.85546875" style="180" customWidth="1"/>
    <col min="8463" max="8463" width="1.7109375" style="180" customWidth="1"/>
    <col min="8464" max="8464" width="4.85546875" style="180" customWidth="1"/>
    <col min="8465" max="8465" width="2.28515625" style="180" customWidth="1"/>
    <col min="8466" max="8466" width="8.140625" style="180" customWidth="1"/>
    <col min="8467" max="8467" width="14" style="180" customWidth="1"/>
    <col min="8468" max="8468" width="1.5703125" style="180" customWidth="1"/>
    <col min="8469" max="8469" width="2.85546875" style="180" customWidth="1"/>
    <col min="8470" max="8470" width="7.42578125" style="180" customWidth="1"/>
    <col min="8471" max="8471" width="3" style="180" customWidth="1"/>
    <col min="8472" max="8472" width="14.7109375" style="180" customWidth="1"/>
    <col min="8473" max="8705" width="6.85546875" style="180"/>
    <col min="8706" max="8706" width="2.5703125" style="180" customWidth="1"/>
    <col min="8707" max="8707" width="2" style="180" customWidth="1"/>
    <col min="8708" max="8708" width="3.140625" style="180" customWidth="1"/>
    <col min="8709" max="8709" width="3.7109375" style="180" customWidth="1"/>
    <col min="8710" max="8710" width="2.85546875" style="180" customWidth="1"/>
    <col min="8711" max="8711" width="4.28515625" style="180" customWidth="1"/>
    <col min="8712" max="8712" width="2" style="180" customWidth="1"/>
    <col min="8713" max="8713" width="1.140625" style="180" customWidth="1"/>
    <col min="8714" max="8714" width="7.42578125" style="180" customWidth="1"/>
    <col min="8715" max="8715" width="2.28515625" style="180" customWidth="1"/>
    <col min="8716" max="8716" width="10.28515625" style="180" customWidth="1"/>
    <col min="8717" max="8717" width="4.7109375" style="180" customWidth="1"/>
    <col min="8718" max="8718" width="1.85546875" style="180" customWidth="1"/>
    <col min="8719" max="8719" width="1.7109375" style="180" customWidth="1"/>
    <col min="8720" max="8720" width="4.85546875" style="180" customWidth="1"/>
    <col min="8721" max="8721" width="2.28515625" style="180" customWidth="1"/>
    <col min="8722" max="8722" width="8.140625" style="180" customWidth="1"/>
    <col min="8723" max="8723" width="14" style="180" customWidth="1"/>
    <col min="8724" max="8724" width="1.5703125" style="180" customWidth="1"/>
    <col min="8725" max="8725" width="2.85546875" style="180" customWidth="1"/>
    <col min="8726" max="8726" width="7.42578125" style="180" customWidth="1"/>
    <col min="8727" max="8727" width="3" style="180" customWidth="1"/>
    <col min="8728" max="8728" width="14.7109375" style="180" customWidth="1"/>
    <col min="8729" max="8961" width="6.85546875" style="180"/>
    <col min="8962" max="8962" width="2.5703125" style="180" customWidth="1"/>
    <col min="8963" max="8963" width="2" style="180" customWidth="1"/>
    <col min="8964" max="8964" width="3.140625" style="180" customWidth="1"/>
    <col min="8965" max="8965" width="3.7109375" style="180" customWidth="1"/>
    <col min="8966" max="8966" width="2.85546875" style="180" customWidth="1"/>
    <col min="8967" max="8967" width="4.28515625" style="180" customWidth="1"/>
    <col min="8968" max="8968" width="2" style="180" customWidth="1"/>
    <col min="8969" max="8969" width="1.140625" style="180" customWidth="1"/>
    <col min="8970" max="8970" width="7.42578125" style="180" customWidth="1"/>
    <col min="8971" max="8971" width="2.28515625" style="180" customWidth="1"/>
    <col min="8972" max="8972" width="10.28515625" style="180" customWidth="1"/>
    <col min="8973" max="8973" width="4.7109375" style="180" customWidth="1"/>
    <col min="8974" max="8974" width="1.85546875" style="180" customWidth="1"/>
    <col min="8975" max="8975" width="1.7109375" style="180" customWidth="1"/>
    <col min="8976" max="8976" width="4.85546875" style="180" customWidth="1"/>
    <col min="8977" max="8977" width="2.28515625" style="180" customWidth="1"/>
    <col min="8978" max="8978" width="8.140625" style="180" customWidth="1"/>
    <col min="8979" max="8979" width="14" style="180" customWidth="1"/>
    <col min="8980" max="8980" width="1.5703125" style="180" customWidth="1"/>
    <col min="8981" max="8981" width="2.85546875" style="180" customWidth="1"/>
    <col min="8982" max="8982" width="7.42578125" style="180" customWidth="1"/>
    <col min="8983" max="8983" width="3" style="180" customWidth="1"/>
    <col min="8984" max="8984" width="14.7109375" style="180" customWidth="1"/>
    <col min="8985" max="9217" width="6.85546875" style="180"/>
    <col min="9218" max="9218" width="2.5703125" style="180" customWidth="1"/>
    <col min="9219" max="9219" width="2" style="180" customWidth="1"/>
    <col min="9220" max="9220" width="3.140625" style="180" customWidth="1"/>
    <col min="9221" max="9221" width="3.7109375" style="180" customWidth="1"/>
    <col min="9222" max="9222" width="2.85546875" style="180" customWidth="1"/>
    <col min="9223" max="9223" width="4.28515625" style="180" customWidth="1"/>
    <col min="9224" max="9224" width="2" style="180" customWidth="1"/>
    <col min="9225" max="9225" width="1.140625" style="180" customWidth="1"/>
    <col min="9226" max="9226" width="7.42578125" style="180" customWidth="1"/>
    <col min="9227" max="9227" width="2.28515625" style="180" customWidth="1"/>
    <col min="9228" max="9228" width="10.28515625" style="180" customWidth="1"/>
    <col min="9229" max="9229" width="4.7109375" style="180" customWidth="1"/>
    <col min="9230" max="9230" width="1.85546875" style="180" customWidth="1"/>
    <col min="9231" max="9231" width="1.7109375" style="180" customWidth="1"/>
    <col min="9232" max="9232" width="4.85546875" style="180" customWidth="1"/>
    <col min="9233" max="9233" width="2.28515625" style="180" customWidth="1"/>
    <col min="9234" max="9234" width="8.140625" style="180" customWidth="1"/>
    <col min="9235" max="9235" width="14" style="180" customWidth="1"/>
    <col min="9236" max="9236" width="1.5703125" style="180" customWidth="1"/>
    <col min="9237" max="9237" width="2.85546875" style="180" customWidth="1"/>
    <col min="9238" max="9238" width="7.42578125" style="180" customWidth="1"/>
    <col min="9239" max="9239" width="3" style="180" customWidth="1"/>
    <col min="9240" max="9240" width="14.7109375" style="180" customWidth="1"/>
    <col min="9241" max="9473" width="6.85546875" style="180"/>
    <col min="9474" max="9474" width="2.5703125" style="180" customWidth="1"/>
    <col min="9475" max="9475" width="2" style="180" customWidth="1"/>
    <col min="9476" max="9476" width="3.140625" style="180" customWidth="1"/>
    <col min="9477" max="9477" width="3.7109375" style="180" customWidth="1"/>
    <col min="9478" max="9478" width="2.85546875" style="180" customWidth="1"/>
    <col min="9479" max="9479" width="4.28515625" style="180" customWidth="1"/>
    <col min="9480" max="9480" width="2" style="180" customWidth="1"/>
    <col min="9481" max="9481" width="1.140625" style="180" customWidth="1"/>
    <col min="9482" max="9482" width="7.42578125" style="180" customWidth="1"/>
    <col min="9483" max="9483" width="2.28515625" style="180" customWidth="1"/>
    <col min="9484" max="9484" width="10.28515625" style="180" customWidth="1"/>
    <col min="9485" max="9485" width="4.7109375" style="180" customWidth="1"/>
    <col min="9486" max="9486" width="1.85546875" style="180" customWidth="1"/>
    <col min="9487" max="9487" width="1.7109375" style="180" customWidth="1"/>
    <col min="9488" max="9488" width="4.85546875" style="180" customWidth="1"/>
    <col min="9489" max="9489" width="2.28515625" style="180" customWidth="1"/>
    <col min="9490" max="9490" width="8.140625" style="180" customWidth="1"/>
    <col min="9491" max="9491" width="14" style="180" customWidth="1"/>
    <col min="9492" max="9492" width="1.5703125" style="180" customWidth="1"/>
    <col min="9493" max="9493" width="2.85546875" style="180" customWidth="1"/>
    <col min="9494" max="9494" width="7.42578125" style="180" customWidth="1"/>
    <col min="9495" max="9495" width="3" style="180" customWidth="1"/>
    <col min="9496" max="9496" width="14.7109375" style="180" customWidth="1"/>
    <col min="9497" max="9729" width="6.85546875" style="180"/>
    <col min="9730" max="9730" width="2.5703125" style="180" customWidth="1"/>
    <col min="9731" max="9731" width="2" style="180" customWidth="1"/>
    <col min="9732" max="9732" width="3.140625" style="180" customWidth="1"/>
    <col min="9733" max="9733" width="3.7109375" style="180" customWidth="1"/>
    <col min="9734" max="9734" width="2.85546875" style="180" customWidth="1"/>
    <col min="9735" max="9735" width="4.28515625" style="180" customWidth="1"/>
    <col min="9736" max="9736" width="2" style="180" customWidth="1"/>
    <col min="9737" max="9737" width="1.140625" style="180" customWidth="1"/>
    <col min="9738" max="9738" width="7.42578125" style="180" customWidth="1"/>
    <col min="9739" max="9739" width="2.28515625" style="180" customWidth="1"/>
    <col min="9740" max="9740" width="10.28515625" style="180" customWidth="1"/>
    <col min="9741" max="9741" width="4.7109375" style="180" customWidth="1"/>
    <col min="9742" max="9742" width="1.85546875" style="180" customWidth="1"/>
    <col min="9743" max="9743" width="1.7109375" style="180" customWidth="1"/>
    <col min="9744" max="9744" width="4.85546875" style="180" customWidth="1"/>
    <col min="9745" max="9745" width="2.28515625" style="180" customWidth="1"/>
    <col min="9746" max="9746" width="8.140625" style="180" customWidth="1"/>
    <col min="9747" max="9747" width="14" style="180" customWidth="1"/>
    <col min="9748" max="9748" width="1.5703125" style="180" customWidth="1"/>
    <col min="9749" max="9749" width="2.85546875" style="180" customWidth="1"/>
    <col min="9750" max="9750" width="7.42578125" style="180" customWidth="1"/>
    <col min="9751" max="9751" width="3" style="180" customWidth="1"/>
    <col min="9752" max="9752" width="14.7109375" style="180" customWidth="1"/>
    <col min="9753" max="9985" width="6.85546875" style="180"/>
    <col min="9986" max="9986" width="2.5703125" style="180" customWidth="1"/>
    <col min="9987" max="9987" width="2" style="180" customWidth="1"/>
    <col min="9988" max="9988" width="3.140625" style="180" customWidth="1"/>
    <col min="9989" max="9989" width="3.7109375" style="180" customWidth="1"/>
    <col min="9990" max="9990" width="2.85546875" style="180" customWidth="1"/>
    <col min="9991" max="9991" width="4.28515625" style="180" customWidth="1"/>
    <col min="9992" max="9992" width="2" style="180" customWidth="1"/>
    <col min="9993" max="9993" width="1.140625" style="180" customWidth="1"/>
    <col min="9994" max="9994" width="7.42578125" style="180" customWidth="1"/>
    <col min="9995" max="9995" width="2.28515625" style="180" customWidth="1"/>
    <col min="9996" max="9996" width="10.28515625" style="180" customWidth="1"/>
    <col min="9997" max="9997" width="4.7109375" style="180" customWidth="1"/>
    <col min="9998" max="9998" width="1.85546875" style="180" customWidth="1"/>
    <col min="9999" max="9999" width="1.7109375" style="180" customWidth="1"/>
    <col min="10000" max="10000" width="4.85546875" style="180" customWidth="1"/>
    <col min="10001" max="10001" width="2.28515625" style="180" customWidth="1"/>
    <col min="10002" max="10002" width="8.140625" style="180" customWidth="1"/>
    <col min="10003" max="10003" width="14" style="180" customWidth="1"/>
    <col min="10004" max="10004" width="1.5703125" style="180" customWidth="1"/>
    <col min="10005" max="10005" width="2.85546875" style="180" customWidth="1"/>
    <col min="10006" max="10006" width="7.42578125" style="180" customWidth="1"/>
    <col min="10007" max="10007" width="3" style="180" customWidth="1"/>
    <col min="10008" max="10008" width="14.7109375" style="180" customWidth="1"/>
    <col min="10009" max="10241" width="6.85546875" style="180"/>
    <col min="10242" max="10242" width="2.5703125" style="180" customWidth="1"/>
    <col min="10243" max="10243" width="2" style="180" customWidth="1"/>
    <col min="10244" max="10244" width="3.140625" style="180" customWidth="1"/>
    <col min="10245" max="10245" width="3.7109375" style="180" customWidth="1"/>
    <col min="10246" max="10246" width="2.85546875" style="180" customWidth="1"/>
    <col min="10247" max="10247" width="4.28515625" style="180" customWidth="1"/>
    <col min="10248" max="10248" width="2" style="180" customWidth="1"/>
    <col min="10249" max="10249" width="1.140625" style="180" customWidth="1"/>
    <col min="10250" max="10250" width="7.42578125" style="180" customWidth="1"/>
    <col min="10251" max="10251" width="2.28515625" style="180" customWidth="1"/>
    <col min="10252" max="10252" width="10.28515625" style="180" customWidth="1"/>
    <col min="10253" max="10253" width="4.7109375" style="180" customWidth="1"/>
    <col min="10254" max="10254" width="1.85546875" style="180" customWidth="1"/>
    <col min="10255" max="10255" width="1.7109375" style="180" customWidth="1"/>
    <col min="10256" max="10256" width="4.85546875" style="180" customWidth="1"/>
    <col min="10257" max="10257" width="2.28515625" style="180" customWidth="1"/>
    <col min="10258" max="10258" width="8.140625" style="180" customWidth="1"/>
    <col min="10259" max="10259" width="14" style="180" customWidth="1"/>
    <col min="10260" max="10260" width="1.5703125" style="180" customWidth="1"/>
    <col min="10261" max="10261" width="2.85546875" style="180" customWidth="1"/>
    <col min="10262" max="10262" width="7.42578125" style="180" customWidth="1"/>
    <col min="10263" max="10263" width="3" style="180" customWidth="1"/>
    <col min="10264" max="10264" width="14.7109375" style="180" customWidth="1"/>
    <col min="10265" max="10497" width="6.85546875" style="180"/>
    <col min="10498" max="10498" width="2.5703125" style="180" customWidth="1"/>
    <col min="10499" max="10499" width="2" style="180" customWidth="1"/>
    <col min="10500" max="10500" width="3.140625" style="180" customWidth="1"/>
    <col min="10501" max="10501" width="3.7109375" style="180" customWidth="1"/>
    <col min="10502" max="10502" width="2.85546875" style="180" customWidth="1"/>
    <col min="10503" max="10503" width="4.28515625" style="180" customWidth="1"/>
    <col min="10504" max="10504" width="2" style="180" customWidth="1"/>
    <col min="10505" max="10505" width="1.140625" style="180" customWidth="1"/>
    <col min="10506" max="10506" width="7.42578125" style="180" customWidth="1"/>
    <col min="10507" max="10507" width="2.28515625" style="180" customWidth="1"/>
    <col min="10508" max="10508" width="10.28515625" style="180" customWidth="1"/>
    <col min="10509" max="10509" width="4.7109375" style="180" customWidth="1"/>
    <col min="10510" max="10510" width="1.85546875" style="180" customWidth="1"/>
    <col min="10511" max="10511" width="1.7109375" style="180" customWidth="1"/>
    <col min="10512" max="10512" width="4.85546875" style="180" customWidth="1"/>
    <col min="10513" max="10513" width="2.28515625" style="180" customWidth="1"/>
    <col min="10514" max="10514" width="8.140625" style="180" customWidth="1"/>
    <col min="10515" max="10515" width="14" style="180" customWidth="1"/>
    <col min="10516" max="10516" width="1.5703125" style="180" customWidth="1"/>
    <col min="10517" max="10517" width="2.85546875" style="180" customWidth="1"/>
    <col min="10518" max="10518" width="7.42578125" style="180" customWidth="1"/>
    <col min="10519" max="10519" width="3" style="180" customWidth="1"/>
    <col min="10520" max="10520" width="14.7109375" style="180" customWidth="1"/>
    <col min="10521" max="10753" width="6.85546875" style="180"/>
    <col min="10754" max="10754" width="2.5703125" style="180" customWidth="1"/>
    <col min="10755" max="10755" width="2" style="180" customWidth="1"/>
    <col min="10756" max="10756" width="3.140625" style="180" customWidth="1"/>
    <col min="10757" max="10757" width="3.7109375" style="180" customWidth="1"/>
    <col min="10758" max="10758" width="2.85546875" style="180" customWidth="1"/>
    <col min="10759" max="10759" width="4.28515625" style="180" customWidth="1"/>
    <col min="10760" max="10760" width="2" style="180" customWidth="1"/>
    <col min="10761" max="10761" width="1.140625" style="180" customWidth="1"/>
    <col min="10762" max="10762" width="7.42578125" style="180" customWidth="1"/>
    <col min="10763" max="10763" width="2.28515625" style="180" customWidth="1"/>
    <col min="10764" max="10764" width="10.28515625" style="180" customWidth="1"/>
    <col min="10765" max="10765" width="4.7109375" style="180" customWidth="1"/>
    <col min="10766" max="10766" width="1.85546875" style="180" customWidth="1"/>
    <col min="10767" max="10767" width="1.7109375" style="180" customWidth="1"/>
    <col min="10768" max="10768" width="4.85546875" style="180" customWidth="1"/>
    <col min="10769" max="10769" width="2.28515625" style="180" customWidth="1"/>
    <col min="10770" max="10770" width="8.140625" style="180" customWidth="1"/>
    <col min="10771" max="10771" width="14" style="180" customWidth="1"/>
    <col min="10772" max="10772" width="1.5703125" style="180" customWidth="1"/>
    <col min="10773" max="10773" width="2.85546875" style="180" customWidth="1"/>
    <col min="10774" max="10774" width="7.42578125" style="180" customWidth="1"/>
    <col min="10775" max="10775" width="3" style="180" customWidth="1"/>
    <col min="10776" max="10776" width="14.7109375" style="180" customWidth="1"/>
    <col min="10777" max="11009" width="6.85546875" style="180"/>
    <col min="11010" max="11010" width="2.5703125" style="180" customWidth="1"/>
    <col min="11011" max="11011" width="2" style="180" customWidth="1"/>
    <col min="11012" max="11012" width="3.140625" style="180" customWidth="1"/>
    <col min="11013" max="11013" width="3.7109375" style="180" customWidth="1"/>
    <col min="11014" max="11014" width="2.85546875" style="180" customWidth="1"/>
    <col min="11015" max="11015" width="4.28515625" style="180" customWidth="1"/>
    <col min="11016" max="11016" width="2" style="180" customWidth="1"/>
    <col min="11017" max="11017" width="1.140625" style="180" customWidth="1"/>
    <col min="11018" max="11018" width="7.42578125" style="180" customWidth="1"/>
    <col min="11019" max="11019" width="2.28515625" style="180" customWidth="1"/>
    <col min="11020" max="11020" width="10.28515625" style="180" customWidth="1"/>
    <col min="11021" max="11021" width="4.7109375" style="180" customWidth="1"/>
    <col min="11022" max="11022" width="1.85546875" style="180" customWidth="1"/>
    <col min="11023" max="11023" width="1.7109375" style="180" customWidth="1"/>
    <col min="11024" max="11024" width="4.85546875" style="180" customWidth="1"/>
    <col min="11025" max="11025" width="2.28515625" style="180" customWidth="1"/>
    <col min="11026" max="11026" width="8.140625" style="180" customWidth="1"/>
    <col min="11027" max="11027" width="14" style="180" customWidth="1"/>
    <col min="11028" max="11028" width="1.5703125" style="180" customWidth="1"/>
    <col min="11029" max="11029" width="2.85546875" style="180" customWidth="1"/>
    <col min="11030" max="11030" width="7.42578125" style="180" customWidth="1"/>
    <col min="11031" max="11031" width="3" style="180" customWidth="1"/>
    <col min="11032" max="11032" width="14.7109375" style="180" customWidth="1"/>
    <col min="11033" max="11265" width="6.85546875" style="180"/>
    <col min="11266" max="11266" width="2.5703125" style="180" customWidth="1"/>
    <col min="11267" max="11267" width="2" style="180" customWidth="1"/>
    <col min="11268" max="11268" width="3.140625" style="180" customWidth="1"/>
    <col min="11269" max="11269" width="3.7109375" style="180" customWidth="1"/>
    <col min="11270" max="11270" width="2.85546875" style="180" customWidth="1"/>
    <col min="11271" max="11271" width="4.28515625" style="180" customWidth="1"/>
    <col min="11272" max="11272" width="2" style="180" customWidth="1"/>
    <col min="11273" max="11273" width="1.140625" style="180" customWidth="1"/>
    <col min="11274" max="11274" width="7.42578125" style="180" customWidth="1"/>
    <col min="11275" max="11275" width="2.28515625" style="180" customWidth="1"/>
    <col min="11276" max="11276" width="10.28515625" style="180" customWidth="1"/>
    <col min="11277" max="11277" width="4.7109375" style="180" customWidth="1"/>
    <col min="11278" max="11278" width="1.85546875" style="180" customWidth="1"/>
    <col min="11279" max="11279" width="1.7109375" style="180" customWidth="1"/>
    <col min="11280" max="11280" width="4.85546875" style="180" customWidth="1"/>
    <col min="11281" max="11281" width="2.28515625" style="180" customWidth="1"/>
    <col min="11282" max="11282" width="8.140625" style="180" customWidth="1"/>
    <col min="11283" max="11283" width="14" style="180" customWidth="1"/>
    <col min="11284" max="11284" width="1.5703125" style="180" customWidth="1"/>
    <col min="11285" max="11285" width="2.85546875" style="180" customWidth="1"/>
    <col min="11286" max="11286" width="7.42578125" style="180" customWidth="1"/>
    <col min="11287" max="11287" width="3" style="180" customWidth="1"/>
    <col min="11288" max="11288" width="14.7109375" style="180" customWidth="1"/>
    <col min="11289" max="11521" width="6.85546875" style="180"/>
    <col min="11522" max="11522" width="2.5703125" style="180" customWidth="1"/>
    <col min="11523" max="11523" width="2" style="180" customWidth="1"/>
    <col min="11524" max="11524" width="3.140625" style="180" customWidth="1"/>
    <col min="11525" max="11525" width="3.7109375" style="180" customWidth="1"/>
    <col min="11526" max="11526" width="2.85546875" style="180" customWidth="1"/>
    <col min="11527" max="11527" width="4.28515625" style="180" customWidth="1"/>
    <col min="11528" max="11528" width="2" style="180" customWidth="1"/>
    <col min="11529" max="11529" width="1.140625" style="180" customWidth="1"/>
    <col min="11530" max="11530" width="7.42578125" style="180" customWidth="1"/>
    <col min="11531" max="11531" width="2.28515625" style="180" customWidth="1"/>
    <col min="11532" max="11532" width="10.28515625" style="180" customWidth="1"/>
    <col min="11533" max="11533" width="4.7109375" style="180" customWidth="1"/>
    <col min="11534" max="11534" width="1.85546875" style="180" customWidth="1"/>
    <col min="11535" max="11535" width="1.7109375" style="180" customWidth="1"/>
    <col min="11536" max="11536" width="4.85546875" style="180" customWidth="1"/>
    <col min="11537" max="11537" width="2.28515625" style="180" customWidth="1"/>
    <col min="11538" max="11538" width="8.140625" style="180" customWidth="1"/>
    <col min="11539" max="11539" width="14" style="180" customWidth="1"/>
    <col min="11540" max="11540" width="1.5703125" style="180" customWidth="1"/>
    <col min="11541" max="11541" width="2.85546875" style="180" customWidth="1"/>
    <col min="11542" max="11542" width="7.42578125" style="180" customWidth="1"/>
    <col min="11543" max="11543" width="3" style="180" customWidth="1"/>
    <col min="11544" max="11544" width="14.7109375" style="180" customWidth="1"/>
    <col min="11545" max="11777" width="6.85546875" style="180"/>
    <col min="11778" max="11778" width="2.5703125" style="180" customWidth="1"/>
    <col min="11779" max="11779" width="2" style="180" customWidth="1"/>
    <col min="11780" max="11780" width="3.140625" style="180" customWidth="1"/>
    <col min="11781" max="11781" width="3.7109375" style="180" customWidth="1"/>
    <col min="11782" max="11782" width="2.85546875" style="180" customWidth="1"/>
    <col min="11783" max="11783" width="4.28515625" style="180" customWidth="1"/>
    <col min="11784" max="11784" width="2" style="180" customWidth="1"/>
    <col min="11785" max="11785" width="1.140625" style="180" customWidth="1"/>
    <col min="11786" max="11786" width="7.42578125" style="180" customWidth="1"/>
    <col min="11787" max="11787" width="2.28515625" style="180" customWidth="1"/>
    <col min="11788" max="11788" width="10.28515625" style="180" customWidth="1"/>
    <col min="11789" max="11789" width="4.7109375" style="180" customWidth="1"/>
    <col min="11790" max="11790" width="1.85546875" style="180" customWidth="1"/>
    <col min="11791" max="11791" width="1.7109375" style="180" customWidth="1"/>
    <col min="11792" max="11792" width="4.85546875" style="180" customWidth="1"/>
    <col min="11793" max="11793" width="2.28515625" style="180" customWidth="1"/>
    <col min="11794" max="11794" width="8.140625" style="180" customWidth="1"/>
    <col min="11795" max="11795" width="14" style="180" customWidth="1"/>
    <col min="11796" max="11796" width="1.5703125" style="180" customWidth="1"/>
    <col min="11797" max="11797" width="2.85546875" style="180" customWidth="1"/>
    <col min="11798" max="11798" width="7.42578125" style="180" customWidth="1"/>
    <col min="11799" max="11799" width="3" style="180" customWidth="1"/>
    <col min="11800" max="11800" width="14.7109375" style="180" customWidth="1"/>
    <col min="11801" max="12033" width="6.85546875" style="180"/>
    <col min="12034" max="12034" width="2.5703125" style="180" customWidth="1"/>
    <col min="12035" max="12035" width="2" style="180" customWidth="1"/>
    <col min="12036" max="12036" width="3.140625" style="180" customWidth="1"/>
    <col min="12037" max="12037" width="3.7109375" style="180" customWidth="1"/>
    <col min="12038" max="12038" width="2.85546875" style="180" customWidth="1"/>
    <col min="12039" max="12039" width="4.28515625" style="180" customWidth="1"/>
    <col min="12040" max="12040" width="2" style="180" customWidth="1"/>
    <col min="12041" max="12041" width="1.140625" style="180" customWidth="1"/>
    <col min="12042" max="12042" width="7.42578125" style="180" customWidth="1"/>
    <col min="12043" max="12043" width="2.28515625" style="180" customWidth="1"/>
    <col min="12044" max="12044" width="10.28515625" style="180" customWidth="1"/>
    <col min="12045" max="12045" width="4.7109375" style="180" customWidth="1"/>
    <col min="12046" max="12046" width="1.85546875" style="180" customWidth="1"/>
    <col min="12047" max="12047" width="1.7109375" style="180" customWidth="1"/>
    <col min="12048" max="12048" width="4.85546875" style="180" customWidth="1"/>
    <col min="12049" max="12049" width="2.28515625" style="180" customWidth="1"/>
    <col min="12050" max="12050" width="8.140625" style="180" customWidth="1"/>
    <col min="12051" max="12051" width="14" style="180" customWidth="1"/>
    <col min="12052" max="12052" width="1.5703125" style="180" customWidth="1"/>
    <col min="12053" max="12053" width="2.85546875" style="180" customWidth="1"/>
    <col min="12054" max="12054" width="7.42578125" style="180" customWidth="1"/>
    <col min="12055" max="12055" width="3" style="180" customWidth="1"/>
    <col min="12056" max="12056" width="14.7109375" style="180" customWidth="1"/>
    <col min="12057" max="12289" width="6.85546875" style="180"/>
    <col min="12290" max="12290" width="2.5703125" style="180" customWidth="1"/>
    <col min="12291" max="12291" width="2" style="180" customWidth="1"/>
    <col min="12292" max="12292" width="3.140625" style="180" customWidth="1"/>
    <col min="12293" max="12293" width="3.7109375" style="180" customWidth="1"/>
    <col min="12294" max="12294" width="2.85546875" style="180" customWidth="1"/>
    <col min="12295" max="12295" width="4.28515625" style="180" customWidth="1"/>
    <col min="12296" max="12296" width="2" style="180" customWidth="1"/>
    <col min="12297" max="12297" width="1.140625" style="180" customWidth="1"/>
    <col min="12298" max="12298" width="7.42578125" style="180" customWidth="1"/>
    <col min="12299" max="12299" width="2.28515625" style="180" customWidth="1"/>
    <col min="12300" max="12300" width="10.28515625" style="180" customWidth="1"/>
    <col min="12301" max="12301" width="4.7109375" style="180" customWidth="1"/>
    <col min="12302" max="12302" width="1.85546875" style="180" customWidth="1"/>
    <col min="12303" max="12303" width="1.7109375" style="180" customWidth="1"/>
    <col min="12304" max="12304" width="4.85546875" style="180" customWidth="1"/>
    <col min="12305" max="12305" width="2.28515625" style="180" customWidth="1"/>
    <col min="12306" max="12306" width="8.140625" style="180" customWidth="1"/>
    <col min="12307" max="12307" width="14" style="180" customWidth="1"/>
    <col min="12308" max="12308" width="1.5703125" style="180" customWidth="1"/>
    <col min="12309" max="12309" width="2.85546875" style="180" customWidth="1"/>
    <col min="12310" max="12310" width="7.42578125" style="180" customWidth="1"/>
    <col min="12311" max="12311" width="3" style="180" customWidth="1"/>
    <col min="12312" max="12312" width="14.7109375" style="180" customWidth="1"/>
    <col min="12313" max="12545" width="6.85546875" style="180"/>
    <col min="12546" max="12546" width="2.5703125" style="180" customWidth="1"/>
    <col min="12547" max="12547" width="2" style="180" customWidth="1"/>
    <col min="12548" max="12548" width="3.140625" style="180" customWidth="1"/>
    <col min="12549" max="12549" width="3.7109375" style="180" customWidth="1"/>
    <col min="12550" max="12550" width="2.85546875" style="180" customWidth="1"/>
    <col min="12551" max="12551" width="4.28515625" style="180" customWidth="1"/>
    <col min="12552" max="12552" width="2" style="180" customWidth="1"/>
    <col min="12553" max="12553" width="1.140625" style="180" customWidth="1"/>
    <col min="12554" max="12554" width="7.42578125" style="180" customWidth="1"/>
    <col min="12555" max="12555" width="2.28515625" style="180" customWidth="1"/>
    <col min="12556" max="12556" width="10.28515625" style="180" customWidth="1"/>
    <col min="12557" max="12557" width="4.7109375" style="180" customWidth="1"/>
    <col min="12558" max="12558" width="1.85546875" style="180" customWidth="1"/>
    <col min="12559" max="12559" width="1.7109375" style="180" customWidth="1"/>
    <col min="12560" max="12560" width="4.85546875" style="180" customWidth="1"/>
    <col min="12561" max="12561" width="2.28515625" style="180" customWidth="1"/>
    <col min="12562" max="12562" width="8.140625" style="180" customWidth="1"/>
    <col min="12563" max="12563" width="14" style="180" customWidth="1"/>
    <col min="12564" max="12564" width="1.5703125" style="180" customWidth="1"/>
    <col min="12565" max="12565" width="2.85546875" style="180" customWidth="1"/>
    <col min="12566" max="12566" width="7.42578125" style="180" customWidth="1"/>
    <col min="12567" max="12567" width="3" style="180" customWidth="1"/>
    <col min="12568" max="12568" width="14.7109375" style="180" customWidth="1"/>
    <col min="12569" max="12801" width="6.85546875" style="180"/>
    <col min="12802" max="12802" width="2.5703125" style="180" customWidth="1"/>
    <col min="12803" max="12803" width="2" style="180" customWidth="1"/>
    <col min="12804" max="12804" width="3.140625" style="180" customWidth="1"/>
    <col min="12805" max="12805" width="3.7109375" style="180" customWidth="1"/>
    <col min="12806" max="12806" width="2.85546875" style="180" customWidth="1"/>
    <col min="12807" max="12807" width="4.28515625" style="180" customWidth="1"/>
    <col min="12808" max="12808" width="2" style="180" customWidth="1"/>
    <col min="12809" max="12809" width="1.140625" style="180" customWidth="1"/>
    <col min="12810" max="12810" width="7.42578125" style="180" customWidth="1"/>
    <col min="12811" max="12811" width="2.28515625" style="180" customWidth="1"/>
    <col min="12812" max="12812" width="10.28515625" style="180" customWidth="1"/>
    <col min="12813" max="12813" width="4.7109375" style="180" customWidth="1"/>
    <col min="12814" max="12814" width="1.85546875" style="180" customWidth="1"/>
    <col min="12815" max="12815" width="1.7109375" style="180" customWidth="1"/>
    <col min="12816" max="12816" width="4.85546875" style="180" customWidth="1"/>
    <col min="12817" max="12817" width="2.28515625" style="180" customWidth="1"/>
    <col min="12818" max="12818" width="8.140625" style="180" customWidth="1"/>
    <col min="12819" max="12819" width="14" style="180" customWidth="1"/>
    <col min="12820" max="12820" width="1.5703125" style="180" customWidth="1"/>
    <col min="12821" max="12821" width="2.85546875" style="180" customWidth="1"/>
    <col min="12822" max="12822" width="7.42578125" style="180" customWidth="1"/>
    <col min="12823" max="12823" width="3" style="180" customWidth="1"/>
    <col min="12824" max="12824" width="14.7109375" style="180" customWidth="1"/>
    <col min="12825" max="13057" width="6.85546875" style="180"/>
    <col min="13058" max="13058" width="2.5703125" style="180" customWidth="1"/>
    <col min="13059" max="13059" width="2" style="180" customWidth="1"/>
    <col min="13060" max="13060" width="3.140625" style="180" customWidth="1"/>
    <col min="13061" max="13061" width="3.7109375" style="180" customWidth="1"/>
    <col min="13062" max="13062" width="2.85546875" style="180" customWidth="1"/>
    <col min="13063" max="13063" width="4.28515625" style="180" customWidth="1"/>
    <col min="13064" max="13064" width="2" style="180" customWidth="1"/>
    <col min="13065" max="13065" width="1.140625" style="180" customWidth="1"/>
    <col min="13066" max="13066" width="7.42578125" style="180" customWidth="1"/>
    <col min="13067" max="13067" width="2.28515625" style="180" customWidth="1"/>
    <col min="13068" max="13068" width="10.28515625" style="180" customWidth="1"/>
    <col min="13069" max="13069" width="4.7109375" style="180" customWidth="1"/>
    <col min="13070" max="13070" width="1.85546875" style="180" customWidth="1"/>
    <col min="13071" max="13071" width="1.7109375" style="180" customWidth="1"/>
    <col min="13072" max="13072" width="4.85546875" style="180" customWidth="1"/>
    <col min="13073" max="13073" width="2.28515625" style="180" customWidth="1"/>
    <col min="13074" max="13074" width="8.140625" style="180" customWidth="1"/>
    <col min="13075" max="13075" width="14" style="180" customWidth="1"/>
    <col min="13076" max="13076" width="1.5703125" style="180" customWidth="1"/>
    <col min="13077" max="13077" width="2.85546875" style="180" customWidth="1"/>
    <col min="13078" max="13078" width="7.42578125" style="180" customWidth="1"/>
    <col min="13079" max="13079" width="3" style="180" customWidth="1"/>
    <col min="13080" max="13080" width="14.7109375" style="180" customWidth="1"/>
    <col min="13081" max="13313" width="6.85546875" style="180"/>
    <col min="13314" max="13314" width="2.5703125" style="180" customWidth="1"/>
    <col min="13315" max="13315" width="2" style="180" customWidth="1"/>
    <col min="13316" max="13316" width="3.140625" style="180" customWidth="1"/>
    <col min="13317" max="13317" width="3.7109375" style="180" customWidth="1"/>
    <col min="13318" max="13318" width="2.85546875" style="180" customWidth="1"/>
    <col min="13319" max="13319" width="4.28515625" style="180" customWidth="1"/>
    <col min="13320" max="13320" width="2" style="180" customWidth="1"/>
    <col min="13321" max="13321" width="1.140625" style="180" customWidth="1"/>
    <col min="13322" max="13322" width="7.42578125" style="180" customWidth="1"/>
    <col min="13323" max="13323" width="2.28515625" style="180" customWidth="1"/>
    <col min="13324" max="13324" width="10.28515625" style="180" customWidth="1"/>
    <col min="13325" max="13325" width="4.7109375" style="180" customWidth="1"/>
    <col min="13326" max="13326" width="1.85546875" style="180" customWidth="1"/>
    <col min="13327" max="13327" width="1.7109375" style="180" customWidth="1"/>
    <col min="13328" max="13328" width="4.85546875" style="180" customWidth="1"/>
    <col min="13329" max="13329" width="2.28515625" style="180" customWidth="1"/>
    <col min="13330" max="13330" width="8.140625" style="180" customWidth="1"/>
    <col min="13331" max="13331" width="14" style="180" customWidth="1"/>
    <col min="13332" max="13332" width="1.5703125" style="180" customWidth="1"/>
    <col min="13333" max="13333" width="2.85546875" style="180" customWidth="1"/>
    <col min="13334" max="13334" width="7.42578125" style="180" customWidth="1"/>
    <col min="13335" max="13335" width="3" style="180" customWidth="1"/>
    <col min="13336" max="13336" width="14.7109375" style="180" customWidth="1"/>
    <col min="13337" max="13569" width="6.85546875" style="180"/>
    <col min="13570" max="13570" width="2.5703125" style="180" customWidth="1"/>
    <col min="13571" max="13571" width="2" style="180" customWidth="1"/>
    <col min="13572" max="13572" width="3.140625" style="180" customWidth="1"/>
    <col min="13573" max="13573" width="3.7109375" style="180" customWidth="1"/>
    <col min="13574" max="13574" width="2.85546875" style="180" customWidth="1"/>
    <col min="13575" max="13575" width="4.28515625" style="180" customWidth="1"/>
    <col min="13576" max="13576" width="2" style="180" customWidth="1"/>
    <col min="13577" max="13577" width="1.140625" style="180" customWidth="1"/>
    <col min="13578" max="13578" width="7.42578125" style="180" customWidth="1"/>
    <col min="13579" max="13579" width="2.28515625" style="180" customWidth="1"/>
    <col min="13580" max="13580" width="10.28515625" style="180" customWidth="1"/>
    <col min="13581" max="13581" width="4.7109375" style="180" customWidth="1"/>
    <col min="13582" max="13582" width="1.85546875" style="180" customWidth="1"/>
    <col min="13583" max="13583" width="1.7109375" style="180" customWidth="1"/>
    <col min="13584" max="13584" width="4.85546875" style="180" customWidth="1"/>
    <col min="13585" max="13585" width="2.28515625" style="180" customWidth="1"/>
    <col min="13586" max="13586" width="8.140625" style="180" customWidth="1"/>
    <col min="13587" max="13587" width="14" style="180" customWidth="1"/>
    <col min="13588" max="13588" width="1.5703125" style="180" customWidth="1"/>
    <col min="13589" max="13589" width="2.85546875" style="180" customWidth="1"/>
    <col min="13590" max="13590" width="7.42578125" style="180" customWidth="1"/>
    <col min="13591" max="13591" width="3" style="180" customWidth="1"/>
    <col min="13592" max="13592" width="14.7109375" style="180" customWidth="1"/>
    <col min="13593" max="13825" width="6.85546875" style="180"/>
    <col min="13826" max="13826" width="2.5703125" style="180" customWidth="1"/>
    <col min="13827" max="13827" width="2" style="180" customWidth="1"/>
    <col min="13828" max="13828" width="3.140625" style="180" customWidth="1"/>
    <col min="13829" max="13829" width="3.7109375" style="180" customWidth="1"/>
    <col min="13830" max="13830" width="2.85546875" style="180" customWidth="1"/>
    <col min="13831" max="13831" width="4.28515625" style="180" customWidth="1"/>
    <col min="13832" max="13832" width="2" style="180" customWidth="1"/>
    <col min="13833" max="13833" width="1.140625" style="180" customWidth="1"/>
    <col min="13834" max="13834" width="7.42578125" style="180" customWidth="1"/>
    <col min="13835" max="13835" width="2.28515625" style="180" customWidth="1"/>
    <col min="13836" max="13836" width="10.28515625" style="180" customWidth="1"/>
    <col min="13837" max="13837" width="4.7109375" style="180" customWidth="1"/>
    <col min="13838" max="13838" width="1.85546875" style="180" customWidth="1"/>
    <col min="13839" max="13839" width="1.7109375" style="180" customWidth="1"/>
    <col min="13840" max="13840" width="4.85546875" style="180" customWidth="1"/>
    <col min="13841" max="13841" width="2.28515625" style="180" customWidth="1"/>
    <col min="13842" max="13842" width="8.140625" style="180" customWidth="1"/>
    <col min="13843" max="13843" width="14" style="180" customWidth="1"/>
    <col min="13844" max="13844" width="1.5703125" style="180" customWidth="1"/>
    <col min="13845" max="13845" width="2.85546875" style="180" customWidth="1"/>
    <col min="13846" max="13846" width="7.42578125" style="180" customWidth="1"/>
    <col min="13847" max="13847" width="3" style="180" customWidth="1"/>
    <col min="13848" max="13848" width="14.7109375" style="180" customWidth="1"/>
    <col min="13849" max="14081" width="6.85546875" style="180"/>
    <col min="14082" max="14082" width="2.5703125" style="180" customWidth="1"/>
    <col min="14083" max="14083" width="2" style="180" customWidth="1"/>
    <col min="14084" max="14084" width="3.140625" style="180" customWidth="1"/>
    <col min="14085" max="14085" width="3.7109375" style="180" customWidth="1"/>
    <col min="14086" max="14086" width="2.85546875" style="180" customWidth="1"/>
    <col min="14087" max="14087" width="4.28515625" style="180" customWidth="1"/>
    <col min="14088" max="14088" width="2" style="180" customWidth="1"/>
    <col min="14089" max="14089" width="1.140625" style="180" customWidth="1"/>
    <col min="14090" max="14090" width="7.42578125" style="180" customWidth="1"/>
    <col min="14091" max="14091" width="2.28515625" style="180" customWidth="1"/>
    <col min="14092" max="14092" width="10.28515625" style="180" customWidth="1"/>
    <col min="14093" max="14093" width="4.7109375" style="180" customWidth="1"/>
    <col min="14094" max="14094" width="1.85546875" style="180" customWidth="1"/>
    <col min="14095" max="14095" width="1.7109375" style="180" customWidth="1"/>
    <col min="14096" max="14096" width="4.85546875" style="180" customWidth="1"/>
    <col min="14097" max="14097" width="2.28515625" style="180" customWidth="1"/>
    <col min="14098" max="14098" width="8.140625" style="180" customWidth="1"/>
    <col min="14099" max="14099" width="14" style="180" customWidth="1"/>
    <col min="14100" max="14100" width="1.5703125" style="180" customWidth="1"/>
    <col min="14101" max="14101" width="2.85546875" style="180" customWidth="1"/>
    <col min="14102" max="14102" width="7.42578125" style="180" customWidth="1"/>
    <col min="14103" max="14103" width="3" style="180" customWidth="1"/>
    <col min="14104" max="14104" width="14.7109375" style="180" customWidth="1"/>
    <col min="14105" max="14337" width="6.85546875" style="180"/>
    <col min="14338" max="14338" width="2.5703125" style="180" customWidth="1"/>
    <col min="14339" max="14339" width="2" style="180" customWidth="1"/>
    <col min="14340" max="14340" width="3.140625" style="180" customWidth="1"/>
    <col min="14341" max="14341" width="3.7109375" style="180" customWidth="1"/>
    <col min="14342" max="14342" width="2.85546875" style="180" customWidth="1"/>
    <col min="14343" max="14343" width="4.28515625" style="180" customWidth="1"/>
    <col min="14344" max="14344" width="2" style="180" customWidth="1"/>
    <col min="14345" max="14345" width="1.140625" style="180" customWidth="1"/>
    <col min="14346" max="14346" width="7.42578125" style="180" customWidth="1"/>
    <col min="14347" max="14347" width="2.28515625" style="180" customWidth="1"/>
    <col min="14348" max="14348" width="10.28515625" style="180" customWidth="1"/>
    <col min="14349" max="14349" width="4.7109375" style="180" customWidth="1"/>
    <col min="14350" max="14350" width="1.85546875" style="180" customWidth="1"/>
    <col min="14351" max="14351" width="1.7109375" style="180" customWidth="1"/>
    <col min="14352" max="14352" width="4.85546875" style="180" customWidth="1"/>
    <col min="14353" max="14353" width="2.28515625" style="180" customWidth="1"/>
    <col min="14354" max="14354" width="8.140625" style="180" customWidth="1"/>
    <col min="14355" max="14355" width="14" style="180" customWidth="1"/>
    <col min="14356" max="14356" width="1.5703125" style="180" customWidth="1"/>
    <col min="14357" max="14357" width="2.85546875" style="180" customWidth="1"/>
    <col min="14358" max="14358" width="7.42578125" style="180" customWidth="1"/>
    <col min="14359" max="14359" width="3" style="180" customWidth="1"/>
    <col min="14360" max="14360" width="14.7109375" style="180" customWidth="1"/>
    <col min="14361" max="14593" width="6.85546875" style="180"/>
    <col min="14594" max="14594" width="2.5703125" style="180" customWidth="1"/>
    <col min="14595" max="14595" width="2" style="180" customWidth="1"/>
    <col min="14596" max="14596" width="3.140625" style="180" customWidth="1"/>
    <col min="14597" max="14597" width="3.7109375" style="180" customWidth="1"/>
    <col min="14598" max="14598" width="2.85546875" style="180" customWidth="1"/>
    <col min="14599" max="14599" width="4.28515625" style="180" customWidth="1"/>
    <col min="14600" max="14600" width="2" style="180" customWidth="1"/>
    <col min="14601" max="14601" width="1.140625" style="180" customWidth="1"/>
    <col min="14602" max="14602" width="7.42578125" style="180" customWidth="1"/>
    <col min="14603" max="14603" width="2.28515625" style="180" customWidth="1"/>
    <col min="14604" max="14604" width="10.28515625" style="180" customWidth="1"/>
    <col min="14605" max="14605" width="4.7109375" style="180" customWidth="1"/>
    <col min="14606" max="14606" width="1.85546875" style="180" customWidth="1"/>
    <col min="14607" max="14607" width="1.7109375" style="180" customWidth="1"/>
    <col min="14608" max="14608" width="4.85546875" style="180" customWidth="1"/>
    <col min="14609" max="14609" width="2.28515625" style="180" customWidth="1"/>
    <col min="14610" max="14610" width="8.140625" style="180" customWidth="1"/>
    <col min="14611" max="14611" width="14" style="180" customWidth="1"/>
    <col min="14612" max="14612" width="1.5703125" style="180" customWidth="1"/>
    <col min="14613" max="14613" width="2.85546875" style="180" customWidth="1"/>
    <col min="14614" max="14614" width="7.42578125" style="180" customWidth="1"/>
    <col min="14615" max="14615" width="3" style="180" customWidth="1"/>
    <col min="14616" max="14616" width="14.7109375" style="180" customWidth="1"/>
    <col min="14617" max="14849" width="6.85546875" style="180"/>
    <col min="14850" max="14850" width="2.5703125" style="180" customWidth="1"/>
    <col min="14851" max="14851" width="2" style="180" customWidth="1"/>
    <col min="14852" max="14852" width="3.140625" style="180" customWidth="1"/>
    <col min="14853" max="14853" width="3.7109375" style="180" customWidth="1"/>
    <col min="14854" max="14854" width="2.85546875" style="180" customWidth="1"/>
    <col min="14855" max="14855" width="4.28515625" style="180" customWidth="1"/>
    <col min="14856" max="14856" width="2" style="180" customWidth="1"/>
    <col min="14857" max="14857" width="1.140625" style="180" customWidth="1"/>
    <col min="14858" max="14858" width="7.42578125" style="180" customWidth="1"/>
    <col min="14859" max="14859" width="2.28515625" style="180" customWidth="1"/>
    <col min="14860" max="14860" width="10.28515625" style="180" customWidth="1"/>
    <col min="14861" max="14861" width="4.7109375" style="180" customWidth="1"/>
    <col min="14862" max="14862" width="1.85546875" style="180" customWidth="1"/>
    <col min="14863" max="14863" width="1.7109375" style="180" customWidth="1"/>
    <col min="14864" max="14864" width="4.85546875" style="180" customWidth="1"/>
    <col min="14865" max="14865" width="2.28515625" style="180" customWidth="1"/>
    <col min="14866" max="14866" width="8.140625" style="180" customWidth="1"/>
    <col min="14867" max="14867" width="14" style="180" customWidth="1"/>
    <col min="14868" max="14868" width="1.5703125" style="180" customWidth="1"/>
    <col min="14869" max="14869" width="2.85546875" style="180" customWidth="1"/>
    <col min="14870" max="14870" width="7.42578125" style="180" customWidth="1"/>
    <col min="14871" max="14871" width="3" style="180" customWidth="1"/>
    <col min="14872" max="14872" width="14.7109375" style="180" customWidth="1"/>
    <col min="14873" max="15105" width="6.85546875" style="180"/>
    <col min="15106" max="15106" width="2.5703125" style="180" customWidth="1"/>
    <col min="15107" max="15107" width="2" style="180" customWidth="1"/>
    <col min="15108" max="15108" width="3.140625" style="180" customWidth="1"/>
    <col min="15109" max="15109" width="3.7109375" style="180" customWidth="1"/>
    <col min="15110" max="15110" width="2.85546875" style="180" customWidth="1"/>
    <col min="15111" max="15111" width="4.28515625" style="180" customWidth="1"/>
    <col min="15112" max="15112" width="2" style="180" customWidth="1"/>
    <col min="15113" max="15113" width="1.140625" style="180" customWidth="1"/>
    <col min="15114" max="15114" width="7.42578125" style="180" customWidth="1"/>
    <col min="15115" max="15115" width="2.28515625" style="180" customWidth="1"/>
    <col min="15116" max="15116" width="10.28515625" style="180" customWidth="1"/>
    <col min="15117" max="15117" width="4.7109375" style="180" customWidth="1"/>
    <col min="15118" max="15118" width="1.85546875" style="180" customWidth="1"/>
    <col min="15119" max="15119" width="1.7109375" style="180" customWidth="1"/>
    <col min="15120" max="15120" width="4.85546875" style="180" customWidth="1"/>
    <col min="15121" max="15121" width="2.28515625" style="180" customWidth="1"/>
    <col min="15122" max="15122" width="8.140625" style="180" customWidth="1"/>
    <col min="15123" max="15123" width="14" style="180" customWidth="1"/>
    <col min="15124" max="15124" width="1.5703125" style="180" customWidth="1"/>
    <col min="15125" max="15125" width="2.85546875" style="180" customWidth="1"/>
    <col min="15126" max="15126" width="7.42578125" style="180" customWidth="1"/>
    <col min="15127" max="15127" width="3" style="180" customWidth="1"/>
    <col min="15128" max="15128" width="14.7109375" style="180" customWidth="1"/>
    <col min="15129" max="15361" width="6.85546875" style="180"/>
    <col min="15362" max="15362" width="2.5703125" style="180" customWidth="1"/>
    <col min="15363" max="15363" width="2" style="180" customWidth="1"/>
    <col min="15364" max="15364" width="3.140625" style="180" customWidth="1"/>
    <col min="15365" max="15365" width="3.7109375" style="180" customWidth="1"/>
    <col min="15366" max="15366" width="2.85546875" style="180" customWidth="1"/>
    <col min="15367" max="15367" width="4.28515625" style="180" customWidth="1"/>
    <col min="15368" max="15368" width="2" style="180" customWidth="1"/>
    <col min="15369" max="15369" width="1.140625" style="180" customWidth="1"/>
    <col min="15370" max="15370" width="7.42578125" style="180" customWidth="1"/>
    <col min="15371" max="15371" width="2.28515625" style="180" customWidth="1"/>
    <col min="15372" max="15372" width="10.28515625" style="180" customWidth="1"/>
    <col min="15373" max="15373" width="4.7109375" style="180" customWidth="1"/>
    <col min="15374" max="15374" width="1.85546875" style="180" customWidth="1"/>
    <col min="15375" max="15375" width="1.7109375" style="180" customWidth="1"/>
    <col min="15376" max="15376" width="4.85546875" style="180" customWidth="1"/>
    <col min="15377" max="15377" width="2.28515625" style="180" customWidth="1"/>
    <col min="15378" max="15378" width="8.140625" style="180" customWidth="1"/>
    <col min="15379" max="15379" width="14" style="180" customWidth="1"/>
    <col min="15380" max="15380" width="1.5703125" style="180" customWidth="1"/>
    <col min="15381" max="15381" width="2.85546875" style="180" customWidth="1"/>
    <col min="15382" max="15382" width="7.42578125" style="180" customWidth="1"/>
    <col min="15383" max="15383" width="3" style="180" customWidth="1"/>
    <col min="15384" max="15384" width="14.7109375" style="180" customWidth="1"/>
    <col min="15385" max="15617" width="6.85546875" style="180"/>
    <col min="15618" max="15618" width="2.5703125" style="180" customWidth="1"/>
    <col min="15619" max="15619" width="2" style="180" customWidth="1"/>
    <col min="15620" max="15620" width="3.140625" style="180" customWidth="1"/>
    <col min="15621" max="15621" width="3.7109375" style="180" customWidth="1"/>
    <col min="15622" max="15622" width="2.85546875" style="180" customWidth="1"/>
    <col min="15623" max="15623" width="4.28515625" style="180" customWidth="1"/>
    <col min="15624" max="15624" width="2" style="180" customWidth="1"/>
    <col min="15625" max="15625" width="1.140625" style="180" customWidth="1"/>
    <col min="15626" max="15626" width="7.42578125" style="180" customWidth="1"/>
    <col min="15627" max="15627" width="2.28515625" style="180" customWidth="1"/>
    <col min="15628" max="15628" width="10.28515625" style="180" customWidth="1"/>
    <col min="15629" max="15629" width="4.7109375" style="180" customWidth="1"/>
    <col min="15630" max="15630" width="1.85546875" style="180" customWidth="1"/>
    <col min="15631" max="15631" width="1.7109375" style="180" customWidth="1"/>
    <col min="15632" max="15632" width="4.85546875" style="180" customWidth="1"/>
    <col min="15633" max="15633" width="2.28515625" style="180" customWidth="1"/>
    <col min="15634" max="15634" width="8.140625" style="180" customWidth="1"/>
    <col min="15635" max="15635" width="14" style="180" customWidth="1"/>
    <col min="15636" max="15636" width="1.5703125" style="180" customWidth="1"/>
    <col min="15637" max="15637" width="2.85546875" style="180" customWidth="1"/>
    <col min="15638" max="15638" width="7.42578125" style="180" customWidth="1"/>
    <col min="15639" max="15639" width="3" style="180" customWidth="1"/>
    <col min="15640" max="15640" width="14.7109375" style="180" customWidth="1"/>
    <col min="15641" max="15873" width="6.85546875" style="180"/>
    <col min="15874" max="15874" width="2.5703125" style="180" customWidth="1"/>
    <col min="15875" max="15875" width="2" style="180" customWidth="1"/>
    <col min="15876" max="15876" width="3.140625" style="180" customWidth="1"/>
    <col min="15877" max="15877" width="3.7109375" style="180" customWidth="1"/>
    <col min="15878" max="15878" width="2.85546875" style="180" customWidth="1"/>
    <col min="15879" max="15879" width="4.28515625" style="180" customWidth="1"/>
    <col min="15880" max="15880" width="2" style="180" customWidth="1"/>
    <col min="15881" max="15881" width="1.140625" style="180" customWidth="1"/>
    <col min="15882" max="15882" width="7.42578125" style="180" customWidth="1"/>
    <col min="15883" max="15883" width="2.28515625" style="180" customWidth="1"/>
    <col min="15884" max="15884" width="10.28515625" style="180" customWidth="1"/>
    <col min="15885" max="15885" width="4.7109375" style="180" customWidth="1"/>
    <col min="15886" max="15886" width="1.85546875" style="180" customWidth="1"/>
    <col min="15887" max="15887" width="1.7109375" style="180" customWidth="1"/>
    <col min="15888" max="15888" width="4.85546875" style="180" customWidth="1"/>
    <col min="15889" max="15889" width="2.28515625" style="180" customWidth="1"/>
    <col min="15890" max="15890" width="8.140625" style="180" customWidth="1"/>
    <col min="15891" max="15891" width="14" style="180" customWidth="1"/>
    <col min="15892" max="15892" width="1.5703125" style="180" customWidth="1"/>
    <col min="15893" max="15893" width="2.85546875" style="180" customWidth="1"/>
    <col min="15894" max="15894" width="7.42578125" style="180" customWidth="1"/>
    <col min="15895" max="15895" width="3" style="180" customWidth="1"/>
    <col min="15896" max="15896" width="14.7109375" style="180" customWidth="1"/>
    <col min="15897" max="16129" width="6.85546875" style="180"/>
    <col min="16130" max="16130" width="2.5703125" style="180" customWidth="1"/>
    <col min="16131" max="16131" width="2" style="180" customWidth="1"/>
    <col min="16132" max="16132" width="3.140625" style="180" customWidth="1"/>
    <col min="16133" max="16133" width="3.7109375" style="180" customWidth="1"/>
    <col min="16134" max="16134" width="2.85546875" style="180" customWidth="1"/>
    <col min="16135" max="16135" width="4.28515625" style="180" customWidth="1"/>
    <col min="16136" max="16136" width="2" style="180" customWidth="1"/>
    <col min="16137" max="16137" width="1.140625" style="180" customWidth="1"/>
    <col min="16138" max="16138" width="7.42578125" style="180" customWidth="1"/>
    <col min="16139" max="16139" width="2.28515625" style="180" customWidth="1"/>
    <col min="16140" max="16140" width="10.28515625" style="180" customWidth="1"/>
    <col min="16141" max="16141" width="4.7109375" style="180" customWidth="1"/>
    <col min="16142" max="16142" width="1.85546875" style="180" customWidth="1"/>
    <col min="16143" max="16143" width="1.7109375" style="180" customWidth="1"/>
    <col min="16144" max="16144" width="4.85546875" style="180" customWidth="1"/>
    <col min="16145" max="16145" width="2.28515625" style="180" customWidth="1"/>
    <col min="16146" max="16146" width="8.140625" style="180" customWidth="1"/>
    <col min="16147" max="16147" width="14" style="180" customWidth="1"/>
    <col min="16148" max="16148" width="1.5703125" style="180" customWidth="1"/>
    <col min="16149" max="16149" width="2.85546875" style="180" customWidth="1"/>
    <col min="16150" max="16150" width="7.42578125" style="180" customWidth="1"/>
    <col min="16151" max="16151" width="3" style="180" customWidth="1"/>
    <col min="16152" max="16152" width="14.7109375" style="180" customWidth="1"/>
    <col min="16153" max="16384" width="6.85546875" style="180"/>
  </cols>
  <sheetData>
    <row r="1" spans="1:24" x14ac:dyDescent="0.25">
      <c r="A1" t="s">
        <v>1105</v>
      </c>
      <c r="B1"/>
      <c r="C1"/>
      <c r="J1" s="180" t="s">
        <v>1106</v>
      </c>
    </row>
    <row r="2" spans="1:24" ht="15.75" customHeight="1" x14ac:dyDescent="0.25">
      <c r="Q2" s="202" t="s">
        <v>1073</v>
      </c>
      <c r="R2" s="202"/>
      <c r="S2" s="202"/>
      <c r="T2" s="202"/>
      <c r="U2" s="202"/>
      <c r="V2" s="202"/>
      <c r="W2" s="202"/>
      <c r="X2" s="202"/>
    </row>
    <row r="3" spans="1:24" ht="6" customHeight="1" x14ac:dyDescent="0.25"/>
    <row r="4" spans="1:24" ht="24" customHeight="1" x14ac:dyDescent="0.25">
      <c r="B4" s="203" t="s">
        <v>1074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</row>
    <row r="5" spans="1:24" ht="0.75" customHeight="1" x14ac:dyDescent="0.25"/>
    <row r="6" spans="1:24" ht="17.25" customHeight="1" x14ac:dyDescent="0.25">
      <c r="B6" s="204" t="s">
        <v>649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</row>
    <row r="7" spans="1:24" ht="12" customHeight="1" x14ac:dyDescent="0.25">
      <c r="A7" s="180" t="s">
        <v>1107</v>
      </c>
      <c r="P7" s="201" t="s">
        <v>650</v>
      </c>
      <c r="Q7" s="201"/>
      <c r="R7" s="201"/>
      <c r="S7" s="182" t="s">
        <v>651</v>
      </c>
      <c r="U7" s="201" t="s">
        <v>652</v>
      </c>
      <c r="V7" s="201"/>
      <c r="W7" s="201"/>
      <c r="X7" s="182" t="s">
        <v>651</v>
      </c>
    </row>
    <row r="8" spans="1:24" ht="0.75" customHeight="1" x14ac:dyDescent="0.25"/>
    <row r="9" spans="1:24" ht="12" customHeight="1" x14ac:dyDescent="0.25">
      <c r="A9" s="180" t="str">
        <f>IF(TRIM($J7)="Total Revenue","Revenues",IF(TRIM($C7)="Non-Taxable Receipts","|-|Revenues",IF(TRIM($C7)="Total Operating Expense","Operating Expenses",IF(TRIM($C7)="Total Management Service Fee","|-|Operating Expenses",IF(TRIM($C7)="Rent/Lease: Land &amp; Buildings","Rent","")))))</f>
        <v/>
      </c>
      <c r="P9" s="201" t="s">
        <v>653</v>
      </c>
      <c r="Q9" s="201"/>
      <c r="R9" s="201"/>
      <c r="S9" s="182" t="s">
        <v>27</v>
      </c>
      <c r="U9" s="201" t="s">
        <v>653</v>
      </c>
      <c r="V9" s="201"/>
      <c r="W9" s="201"/>
      <c r="X9" s="182" t="s">
        <v>27</v>
      </c>
    </row>
    <row r="10" spans="1:24" ht="6" customHeight="1" x14ac:dyDescent="0.25"/>
    <row r="11" spans="1:24" ht="0.75" customHeight="1" x14ac:dyDescent="0.25"/>
    <row r="12" spans="1:24" ht="15" customHeight="1" x14ac:dyDescent="0.25">
      <c r="B12" s="193" t="s">
        <v>94</v>
      </c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</row>
    <row r="13" spans="1:24" ht="12" customHeight="1" x14ac:dyDescent="0.25">
      <c r="C13" s="195"/>
      <c r="D13" s="195"/>
      <c r="E13" s="195"/>
      <c r="F13" s="195"/>
      <c r="G13" s="195"/>
    </row>
    <row r="14" spans="1:24" ht="0.75" customHeight="1" x14ac:dyDescent="0.25"/>
    <row r="15" spans="1:24" ht="14.25" customHeight="1" x14ac:dyDescent="0.25">
      <c r="C15" s="199" t="s">
        <v>115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</row>
    <row r="16" spans="1:24" ht="12" customHeight="1" x14ac:dyDescent="0.25">
      <c r="C16" s="195"/>
      <c r="D16" s="195"/>
      <c r="E16" s="195"/>
      <c r="F16" s="195"/>
      <c r="G16" s="195"/>
    </row>
    <row r="17" spans="1:24" ht="0.75" customHeight="1" x14ac:dyDescent="0.25"/>
    <row r="18" spans="1:24" ht="12" customHeight="1" x14ac:dyDescent="0.25">
      <c r="A18" s="180" t="s">
        <v>16</v>
      </c>
      <c r="D18" s="198" t="s">
        <v>654</v>
      </c>
      <c r="E18" s="198"/>
      <c r="F18" s="198"/>
      <c r="G18" s="198"/>
      <c r="H18" s="198"/>
      <c r="J18" s="198" t="s">
        <v>116</v>
      </c>
      <c r="K18" s="198"/>
      <c r="L18" s="198"/>
      <c r="M18" s="198"/>
      <c r="N18" s="198"/>
      <c r="O18" s="198"/>
      <c r="P18" s="194">
        <v>28098</v>
      </c>
      <c r="Q18" s="194"/>
      <c r="R18" s="194"/>
      <c r="S18" s="183">
        <v>1.361</v>
      </c>
      <c r="U18" s="194">
        <v>223446</v>
      </c>
      <c r="V18" s="194"/>
      <c r="W18" s="194"/>
      <c r="X18" s="183">
        <v>1.7650000000000001</v>
      </c>
    </row>
    <row r="19" spans="1:24" ht="0.75" customHeight="1" x14ac:dyDescent="0.25">
      <c r="A19" s="180" t="s">
        <v>16</v>
      </c>
    </row>
    <row r="20" spans="1:24" ht="12" customHeight="1" x14ac:dyDescent="0.25">
      <c r="A20" s="180" t="s">
        <v>16</v>
      </c>
      <c r="D20" s="198" t="s">
        <v>655</v>
      </c>
      <c r="E20" s="198"/>
      <c r="F20" s="198"/>
      <c r="G20" s="198"/>
      <c r="H20" s="198"/>
      <c r="J20" s="198" t="s">
        <v>533</v>
      </c>
      <c r="K20" s="198"/>
      <c r="L20" s="198"/>
      <c r="M20" s="198"/>
      <c r="N20" s="198"/>
      <c r="O20" s="198"/>
      <c r="P20" s="194">
        <v>0</v>
      </c>
      <c r="Q20" s="194"/>
      <c r="R20" s="194"/>
      <c r="S20" s="183">
        <v>0</v>
      </c>
      <c r="U20" s="194">
        <v>0</v>
      </c>
      <c r="V20" s="194"/>
      <c r="W20" s="194"/>
      <c r="X20" s="183">
        <v>0</v>
      </c>
    </row>
    <row r="21" spans="1:24" ht="0.75" customHeight="1" x14ac:dyDescent="0.25">
      <c r="A21" s="180" t="s">
        <v>16</v>
      </c>
    </row>
    <row r="22" spans="1:24" ht="12" customHeight="1" x14ac:dyDescent="0.25">
      <c r="A22" s="180" t="s">
        <v>16</v>
      </c>
      <c r="D22" s="198" t="s">
        <v>656</v>
      </c>
      <c r="E22" s="198"/>
      <c r="F22" s="198"/>
      <c r="G22" s="198"/>
      <c r="H22" s="198"/>
      <c r="J22" s="198" t="s">
        <v>118</v>
      </c>
      <c r="K22" s="198"/>
      <c r="L22" s="198"/>
      <c r="M22" s="198"/>
      <c r="N22" s="198"/>
      <c r="O22" s="198"/>
      <c r="P22" s="194">
        <v>630066.5</v>
      </c>
      <c r="Q22" s="194"/>
      <c r="R22" s="194"/>
      <c r="S22" s="183">
        <v>30.516999999999999</v>
      </c>
      <c r="U22" s="194">
        <v>4100283.71</v>
      </c>
      <c r="V22" s="194"/>
      <c r="W22" s="194"/>
      <c r="X22" s="183">
        <v>32.381</v>
      </c>
    </row>
    <row r="23" spans="1:24" ht="0.75" customHeight="1" x14ac:dyDescent="0.25">
      <c r="A23" s="180" t="s">
        <v>16</v>
      </c>
    </row>
    <row r="24" spans="1:24" ht="12" customHeight="1" x14ac:dyDescent="0.25">
      <c r="A24" s="180" t="s">
        <v>16</v>
      </c>
      <c r="D24" s="198" t="s">
        <v>657</v>
      </c>
      <c r="E24" s="198"/>
      <c r="F24" s="198"/>
      <c r="G24" s="198"/>
      <c r="H24" s="198"/>
      <c r="J24" s="198" t="s">
        <v>119</v>
      </c>
      <c r="K24" s="198"/>
      <c r="L24" s="198"/>
      <c r="M24" s="198"/>
      <c r="N24" s="198"/>
      <c r="O24" s="198"/>
      <c r="P24" s="194">
        <v>369070.5</v>
      </c>
      <c r="Q24" s="194"/>
      <c r="R24" s="194"/>
      <c r="S24" s="183">
        <v>17.876000000000001</v>
      </c>
      <c r="U24" s="194">
        <v>2693750.2800000003</v>
      </c>
      <c r="V24" s="194"/>
      <c r="W24" s="194"/>
      <c r="X24" s="183">
        <v>21.273000000000003</v>
      </c>
    </row>
    <row r="25" spans="1:24" ht="0.75" customHeight="1" x14ac:dyDescent="0.25">
      <c r="A25" s="180" t="s">
        <v>16</v>
      </c>
    </row>
    <row r="26" spans="1:24" ht="12" customHeight="1" x14ac:dyDescent="0.25">
      <c r="A26" s="180" t="s">
        <v>16</v>
      </c>
      <c r="D26" s="198" t="s">
        <v>658</v>
      </c>
      <c r="E26" s="198"/>
      <c r="F26" s="198"/>
      <c r="G26" s="198"/>
      <c r="H26" s="198"/>
      <c r="J26" s="198" t="s">
        <v>120</v>
      </c>
      <c r="K26" s="198"/>
      <c r="L26" s="198"/>
      <c r="M26" s="198"/>
      <c r="N26" s="198"/>
      <c r="O26" s="198"/>
      <c r="P26" s="194">
        <v>489265.51</v>
      </c>
      <c r="Q26" s="194"/>
      <c r="R26" s="194"/>
      <c r="S26" s="183">
        <v>23.696999999999999</v>
      </c>
      <c r="U26" s="194">
        <v>2697519.5100000002</v>
      </c>
      <c r="V26" s="194"/>
      <c r="W26" s="194"/>
      <c r="X26" s="183">
        <v>21.303000000000001</v>
      </c>
    </row>
    <row r="27" spans="1:24" ht="0.75" customHeight="1" x14ac:dyDescent="0.25">
      <c r="A27" s="180" t="s">
        <v>16</v>
      </c>
    </row>
    <row r="28" spans="1:24" ht="12" customHeight="1" x14ac:dyDescent="0.25">
      <c r="A28" s="180" t="s">
        <v>16</v>
      </c>
      <c r="D28" s="198" t="s">
        <v>659</v>
      </c>
      <c r="E28" s="198"/>
      <c r="F28" s="198"/>
      <c r="G28" s="198"/>
      <c r="H28" s="198"/>
      <c r="J28" s="198" t="s">
        <v>121</v>
      </c>
      <c r="K28" s="198"/>
      <c r="L28" s="198"/>
      <c r="M28" s="198"/>
      <c r="N28" s="198"/>
      <c r="O28" s="198"/>
      <c r="P28" s="194">
        <v>86000</v>
      </c>
      <c r="Q28" s="194"/>
      <c r="R28" s="194"/>
      <c r="S28" s="183">
        <v>4.165</v>
      </c>
      <c r="U28" s="194">
        <v>450326.16000000003</v>
      </c>
      <c r="V28" s="194"/>
      <c r="W28" s="194"/>
      <c r="X28" s="183">
        <v>3.5560000000000005</v>
      </c>
    </row>
    <row r="29" spans="1:24" ht="0.75" customHeight="1" x14ac:dyDescent="0.25">
      <c r="A29" s="180" t="s">
        <v>16</v>
      </c>
    </row>
    <row r="30" spans="1:24" ht="12" customHeight="1" x14ac:dyDescent="0.25">
      <c r="A30" s="180" t="s">
        <v>16</v>
      </c>
      <c r="D30" s="198" t="s">
        <v>660</v>
      </c>
      <c r="E30" s="198"/>
      <c r="F30" s="198"/>
      <c r="G30" s="198"/>
      <c r="H30" s="198"/>
      <c r="J30" s="198" t="s">
        <v>122</v>
      </c>
      <c r="K30" s="198"/>
      <c r="L30" s="198"/>
      <c r="M30" s="198"/>
      <c r="N30" s="198"/>
      <c r="O30" s="198"/>
      <c r="P30" s="194">
        <v>-185009.43</v>
      </c>
      <c r="Q30" s="194"/>
      <c r="R30" s="194"/>
      <c r="S30" s="183">
        <v>-8.9610000000000003</v>
      </c>
      <c r="U30" s="194">
        <v>-955705.17</v>
      </c>
      <c r="V30" s="194"/>
      <c r="W30" s="194"/>
      <c r="X30" s="183">
        <v>-7.5469999999999997</v>
      </c>
    </row>
    <row r="31" spans="1:24" ht="0.75" customHeight="1" x14ac:dyDescent="0.25">
      <c r="A31" s="180" t="s">
        <v>16</v>
      </c>
    </row>
    <row r="32" spans="1:24" ht="12" customHeight="1" x14ac:dyDescent="0.25">
      <c r="A32" s="180" t="s">
        <v>16</v>
      </c>
      <c r="D32" s="198" t="s">
        <v>661</v>
      </c>
      <c r="E32" s="198"/>
      <c r="F32" s="198"/>
      <c r="G32" s="198"/>
      <c r="H32" s="198"/>
      <c r="J32" s="198" t="s">
        <v>123</v>
      </c>
      <c r="K32" s="198"/>
      <c r="L32" s="198"/>
      <c r="M32" s="198"/>
      <c r="N32" s="198"/>
      <c r="O32" s="198"/>
      <c r="P32" s="194">
        <v>43708</v>
      </c>
      <c r="Q32" s="194"/>
      <c r="R32" s="194"/>
      <c r="S32" s="183">
        <v>2.117</v>
      </c>
      <c r="U32" s="194">
        <v>292070</v>
      </c>
      <c r="V32" s="194"/>
      <c r="W32" s="194"/>
      <c r="X32" s="183">
        <v>2.3069999999999999</v>
      </c>
    </row>
    <row r="33" spans="1:24" ht="0.75" customHeight="1" x14ac:dyDescent="0.25">
      <c r="A33" s="180" t="s">
        <v>16</v>
      </c>
    </row>
    <row r="34" spans="1:24" ht="12" customHeight="1" x14ac:dyDescent="0.25">
      <c r="A34" s="180" t="s">
        <v>16</v>
      </c>
      <c r="D34" s="198" t="s">
        <v>662</v>
      </c>
      <c r="E34" s="198"/>
      <c r="F34" s="198"/>
      <c r="G34" s="198"/>
      <c r="H34" s="198"/>
      <c r="J34" s="198" t="s">
        <v>124</v>
      </c>
      <c r="K34" s="198"/>
      <c r="L34" s="198"/>
      <c r="M34" s="198"/>
      <c r="N34" s="198"/>
      <c r="O34" s="198"/>
      <c r="P34" s="194">
        <v>-4978</v>
      </c>
      <c r="Q34" s="194"/>
      <c r="R34" s="194"/>
      <c r="S34" s="183">
        <v>-0.24099999999999999</v>
      </c>
      <c r="U34" s="194">
        <v>-35036</v>
      </c>
      <c r="V34" s="194"/>
      <c r="W34" s="194"/>
      <c r="X34" s="183">
        <v>-0.27700000000000002</v>
      </c>
    </row>
    <row r="35" spans="1:24" ht="0.75" customHeight="1" x14ac:dyDescent="0.25">
      <c r="A35" s="180" t="s">
        <v>16</v>
      </c>
    </row>
    <row r="36" spans="1:24" ht="12" customHeight="1" x14ac:dyDescent="0.25">
      <c r="A36" s="180" t="s">
        <v>16</v>
      </c>
      <c r="D36" s="198" t="s">
        <v>663</v>
      </c>
      <c r="E36" s="198"/>
      <c r="F36" s="198"/>
      <c r="G36" s="198"/>
      <c r="H36" s="198"/>
      <c r="J36" s="198" t="s">
        <v>125</v>
      </c>
      <c r="K36" s="198"/>
      <c r="L36" s="198"/>
      <c r="M36" s="198"/>
      <c r="N36" s="198"/>
      <c r="O36" s="198"/>
      <c r="P36" s="194">
        <v>0</v>
      </c>
      <c r="Q36" s="194"/>
      <c r="R36" s="194"/>
      <c r="S36" s="183">
        <v>0</v>
      </c>
      <c r="U36" s="194">
        <v>0</v>
      </c>
      <c r="V36" s="194"/>
      <c r="W36" s="194"/>
      <c r="X36" s="183">
        <v>0</v>
      </c>
    </row>
    <row r="37" spans="1:24" ht="0.75" customHeight="1" x14ac:dyDescent="0.25">
      <c r="A37" s="180" t="s">
        <v>16</v>
      </c>
    </row>
    <row r="38" spans="1:24" ht="12" customHeight="1" x14ac:dyDescent="0.25">
      <c r="A38" s="180" t="s">
        <v>16</v>
      </c>
      <c r="D38" s="198" t="s">
        <v>664</v>
      </c>
      <c r="E38" s="198"/>
      <c r="F38" s="198"/>
      <c r="G38" s="198"/>
      <c r="H38" s="198"/>
      <c r="J38" s="198" t="s">
        <v>534</v>
      </c>
      <c r="K38" s="198"/>
      <c r="L38" s="198"/>
      <c r="M38" s="198"/>
      <c r="N38" s="198"/>
      <c r="O38" s="198"/>
      <c r="P38" s="194">
        <v>0</v>
      </c>
      <c r="Q38" s="194"/>
      <c r="R38" s="194"/>
      <c r="S38" s="183">
        <v>0</v>
      </c>
      <c r="U38" s="194">
        <v>0</v>
      </c>
      <c r="V38" s="194"/>
      <c r="W38" s="194"/>
      <c r="X38" s="183">
        <v>0</v>
      </c>
    </row>
    <row r="39" spans="1:24" ht="0.75" customHeight="1" x14ac:dyDescent="0.25">
      <c r="A39" s="180" t="s">
        <v>16</v>
      </c>
    </row>
    <row r="40" spans="1:24" ht="12" customHeight="1" x14ac:dyDescent="0.25">
      <c r="A40" s="180" t="s">
        <v>16</v>
      </c>
      <c r="D40" s="198" t="s">
        <v>665</v>
      </c>
      <c r="E40" s="198"/>
      <c r="F40" s="198"/>
      <c r="G40" s="198"/>
      <c r="H40" s="198"/>
      <c r="J40" s="198" t="s">
        <v>127</v>
      </c>
      <c r="K40" s="198"/>
      <c r="L40" s="198"/>
      <c r="M40" s="198"/>
      <c r="N40" s="198"/>
      <c r="O40" s="198"/>
      <c r="P40" s="194">
        <v>0</v>
      </c>
      <c r="Q40" s="194"/>
      <c r="R40" s="194"/>
      <c r="S40" s="183">
        <v>0</v>
      </c>
      <c r="U40" s="194">
        <v>58872</v>
      </c>
      <c r="V40" s="194"/>
      <c r="W40" s="194"/>
      <c r="X40" s="183">
        <v>0.46500000000000002</v>
      </c>
    </row>
    <row r="41" spans="1:24" ht="0.75" customHeight="1" x14ac:dyDescent="0.25">
      <c r="A41" s="180" t="s">
        <v>16</v>
      </c>
    </row>
    <row r="42" spans="1:24" ht="12" customHeight="1" x14ac:dyDescent="0.25">
      <c r="A42" s="180" t="s">
        <v>16</v>
      </c>
      <c r="D42" s="198" t="s">
        <v>666</v>
      </c>
      <c r="E42" s="198"/>
      <c r="F42" s="198"/>
      <c r="G42" s="198"/>
      <c r="H42" s="198"/>
      <c r="J42" s="198" t="s">
        <v>128</v>
      </c>
      <c r="K42" s="198"/>
      <c r="L42" s="198"/>
      <c r="M42" s="198"/>
      <c r="N42" s="198"/>
      <c r="O42" s="198"/>
      <c r="P42" s="194">
        <v>0</v>
      </c>
      <c r="Q42" s="194"/>
      <c r="R42" s="194"/>
      <c r="S42" s="183">
        <v>0</v>
      </c>
      <c r="U42" s="194">
        <v>-18514.849999999999</v>
      </c>
      <c r="V42" s="194"/>
      <c r="W42" s="194"/>
      <c r="X42" s="183">
        <v>-0.14599999999999999</v>
      </c>
    </row>
    <row r="43" spans="1:24" ht="0.75" customHeight="1" x14ac:dyDescent="0.25">
      <c r="A43" s="180" t="s">
        <v>16</v>
      </c>
    </row>
    <row r="44" spans="1:24" ht="12" customHeight="1" x14ac:dyDescent="0.25">
      <c r="A44" s="180" t="s">
        <v>16</v>
      </c>
      <c r="D44" s="198" t="s">
        <v>1075</v>
      </c>
      <c r="E44" s="198"/>
      <c r="F44" s="198"/>
      <c r="G44" s="198"/>
      <c r="H44" s="198"/>
      <c r="J44" s="198" t="s">
        <v>535</v>
      </c>
      <c r="K44" s="198"/>
      <c r="L44" s="198"/>
      <c r="M44" s="198"/>
      <c r="N44" s="198"/>
      <c r="O44" s="198"/>
      <c r="P44" s="194">
        <v>0</v>
      </c>
      <c r="Q44" s="194"/>
      <c r="R44" s="194"/>
      <c r="S44" s="183">
        <v>0</v>
      </c>
      <c r="U44" s="194">
        <v>0</v>
      </c>
      <c r="V44" s="194"/>
      <c r="W44" s="194"/>
      <c r="X44" s="183">
        <v>0</v>
      </c>
    </row>
    <row r="45" spans="1:24" ht="0.75" customHeight="1" x14ac:dyDescent="0.25">
      <c r="A45" s="180" t="s">
        <v>16</v>
      </c>
    </row>
    <row r="46" spans="1:24" ht="12" customHeight="1" x14ac:dyDescent="0.25">
      <c r="A46" s="180" t="s">
        <v>16</v>
      </c>
      <c r="D46" s="198" t="s">
        <v>1076</v>
      </c>
      <c r="E46" s="198"/>
      <c r="F46" s="198"/>
      <c r="G46" s="198"/>
      <c r="H46" s="198"/>
      <c r="J46" s="198" t="s">
        <v>536</v>
      </c>
      <c r="K46" s="198"/>
      <c r="L46" s="198"/>
      <c r="M46" s="198"/>
      <c r="N46" s="198"/>
      <c r="O46" s="198"/>
      <c r="P46" s="194">
        <v>0</v>
      </c>
      <c r="Q46" s="194"/>
      <c r="R46" s="194"/>
      <c r="S46" s="183">
        <v>0</v>
      </c>
      <c r="U46" s="194">
        <v>0</v>
      </c>
      <c r="V46" s="194"/>
      <c r="W46" s="194"/>
      <c r="X46" s="183">
        <v>0</v>
      </c>
    </row>
    <row r="47" spans="1:24" ht="0.75" customHeight="1" x14ac:dyDescent="0.25">
      <c r="A47" s="180" t="s">
        <v>16</v>
      </c>
    </row>
    <row r="48" spans="1:24" ht="12" customHeight="1" x14ac:dyDescent="0.25">
      <c r="A48" s="180" t="s">
        <v>16</v>
      </c>
      <c r="D48" s="198" t="s">
        <v>667</v>
      </c>
      <c r="E48" s="198"/>
      <c r="F48" s="198"/>
      <c r="G48" s="198"/>
      <c r="H48" s="198"/>
      <c r="J48" s="198" t="s">
        <v>129</v>
      </c>
      <c r="K48" s="198"/>
      <c r="L48" s="198"/>
      <c r="M48" s="198"/>
      <c r="N48" s="198"/>
      <c r="O48" s="198"/>
      <c r="P48" s="194">
        <v>31220</v>
      </c>
      <c r="Q48" s="194"/>
      <c r="R48" s="194"/>
      <c r="S48" s="183">
        <v>1.512</v>
      </c>
      <c r="U48" s="194">
        <v>161898</v>
      </c>
      <c r="V48" s="194"/>
      <c r="W48" s="194"/>
      <c r="X48" s="183">
        <v>1.2789999999999999</v>
      </c>
    </row>
    <row r="49" spans="1:24" ht="0.75" customHeight="1" x14ac:dyDescent="0.25">
      <c r="A49" s="180" t="s">
        <v>16</v>
      </c>
    </row>
    <row r="50" spans="1:24" ht="12" customHeight="1" x14ac:dyDescent="0.25">
      <c r="A50" s="180" t="s">
        <v>16</v>
      </c>
      <c r="D50" s="198" t="s">
        <v>668</v>
      </c>
      <c r="E50" s="198"/>
      <c r="F50" s="198"/>
      <c r="G50" s="198"/>
      <c r="H50" s="198"/>
      <c r="J50" s="198" t="s">
        <v>130</v>
      </c>
      <c r="K50" s="198"/>
      <c r="L50" s="198"/>
      <c r="M50" s="198"/>
      <c r="N50" s="198"/>
      <c r="O50" s="198"/>
      <c r="P50" s="194">
        <v>18394.900000000001</v>
      </c>
      <c r="Q50" s="194"/>
      <c r="R50" s="194"/>
      <c r="S50" s="183">
        <v>0.89100000000000001</v>
      </c>
      <c r="U50" s="194">
        <v>99722.900000000009</v>
      </c>
      <c r="V50" s="194"/>
      <c r="W50" s="194"/>
      <c r="X50" s="183">
        <v>0.78800000000000003</v>
      </c>
    </row>
    <row r="51" spans="1:24" ht="0.75" customHeight="1" x14ac:dyDescent="0.25">
      <c r="A51" s="180" t="s">
        <v>16</v>
      </c>
    </row>
    <row r="52" spans="1:24" ht="12" customHeight="1" x14ac:dyDescent="0.25">
      <c r="A52" s="180" t="s">
        <v>16</v>
      </c>
      <c r="D52" s="198" t="s">
        <v>669</v>
      </c>
      <c r="E52" s="198"/>
      <c r="F52" s="198"/>
      <c r="G52" s="198"/>
      <c r="H52" s="198"/>
      <c r="J52" s="198" t="s">
        <v>131</v>
      </c>
      <c r="K52" s="198"/>
      <c r="L52" s="198"/>
      <c r="M52" s="198"/>
      <c r="N52" s="198"/>
      <c r="O52" s="198"/>
      <c r="P52" s="194">
        <v>0</v>
      </c>
      <c r="Q52" s="194"/>
      <c r="R52" s="194"/>
      <c r="S52" s="183">
        <v>0</v>
      </c>
      <c r="U52" s="194">
        <v>0</v>
      </c>
      <c r="V52" s="194"/>
      <c r="W52" s="194"/>
      <c r="X52" s="183">
        <v>0</v>
      </c>
    </row>
    <row r="53" spans="1:24" ht="0.75" customHeight="1" x14ac:dyDescent="0.25">
      <c r="A53" s="180" t="s">
        <v>16</v>
      </c>
    </row>
    <row r="54" spans="1:24" ht="12" customHeight="1" x14ac:dyDescent="0.25">
      <c r="A54" s="180" t="s">
        <v>16</v>
      </c>
      <c r="D54" s="198" t="s">
        <v>670</v>
      </c>
      <c r="E54" s="198"/>
      <c r="F54" s="198"/>
      <c r="G54" s="198"/>
      <c r="H54" s="198"/>
      <c r="J54" s="198" t="s">
        <v>537</v>
      </c>
      <c r="K54" s="198"/>
      <c r="L54" s="198"/>
      <c r="M54" s="198"/>
      <c r="N54" s="198"/>
      <c r="O54" s="198"/>
      <c r="P54" s="194">
        <v>0</v>
      </c>
      <c r="Q54" s="194"/>
      <c r="R54" s="194"/>
      <c r="S54" s="183">
        <v>0</v>
      </c>
      <c r="U54" s="194">
        <v>0</v>
      </c>
      <c r="V54" s="194"/>
      <c r="W54" s="194"/>
      <c r="X54" s="183">
        <v>0</v>
      </c>
    </row>
    <row r="55" spans="1:24" ht="0.75" customHeight="1" x14ac:dyDescent="0.25">
      <c r="A55" s="180" t="s">
        <v>16</v>
      </c>
    </row>
    <row r="56" spans="1:24" ht="12" customHeight="1" x14ac:dyDescent="0.25">
      <c r="A56" s="180" t="s">
        <v>16</v>
      </c>
      <c r="D56" s="198" t="s">
        <v>671</v>
      </c>
      <c r="E56" s="198"/>
      <c r="F56" s="198"/>
      <c r="G56" s="198"/>
      <c r="H56" s="198"/>
      <c r="J56" s="198" t="s">
        <v>133</v>
      </c>
      <c r="K56" s="198"/>
      <c r="L56" s="198"/>
      <c r="M56" s="198"/>
      <c r="N56" s="198"/>
      <c r="O56" s="198"/>
      <c r="P56" s="194">
        <v>228242</v>
      </c>
      <c r="Q56" s="194"/>
      <c r="R56" s="194"/>
      <c r="S56" s="183">
        <v>11.055</v>
      </c>
      <c r="U56" s="194">
        <v>1191244</v>
      </c>
      <c r="V56" s="194"/>
      <c r="W56" s="194"/>
      <c r="X56" s="183">
        <v>9.4079999999999995</v>
      </c>
    </row>
    <row r="57" spans="1:24" ht="0.75" customHeight="1" x14ac:dyDescent="0.25">
      <c r="A57" s="180" t="s">
        <v>16</v>
      </c>
    </row>
    <row r="58" spans="1:24" ht="12" customHeight="1" x14ac:dyDescent="0.25">
      <c r="A58" s="180" t="s">
        <v>16</v>
      </c>
      <c r="D58" s="198" t="s">
        <v>672</v>
      </c>
      <c r="E58" s="198"/>
      <c r="F58" s="198"/>
      <c r="G58" s="198"/>
      <c r="H58" s="198"/>
      <c r="J58" s="198" t="s">
        <v>134</v>
      </c>
      <c r="K58" s="198"/>
      <c r="L58" s="198"/>
      <c r="M58" s="198"/>
      <c r="N58" s="198"/>
      <c r="O58" s="198"/>
      <c r="P58" s="194">
        <v>241638.1</v>
      </c>
      <c r="Q58" s="194"/>
      <c r="R58" s="194"/>
      <c r="S58" s="183">
        <v>11.704000000000001</v>
      </c>
      <c r="U58" s="194">
        <v>1275538.46</v>
      </c>
      <c r="V58" s="194"/>
      <c r="W58" s="194"/>
      <c r="X58" s="183">
        <v>10.073</v>
      </c>
    </row>
    <row r="59" spans="1:24" ht="0.75" customHeight="1" x14ac:dyDescent="0.25"/>
    <row r="60" spans="1:24" ht="12" customHeight="1" x14ac:dyDescent="0.25">
      <c r="D60" s="198" t="s">
        <v>673</v>
      </c>
      <c r="E60" s="198"/>
      <c r="F60" s="198"/>
      <c r="G60" s="198"/>
      <c r="H60" s="198"/>
      <c r="J60" s="198" t="s">
        <v>135</v>
      </c>
      <c r="K60" s="198"/>
      <c r="L60" s="198"/>
      <c r="M60" s="198"/>
      <c r="N60" s="198"/>
      <c r="O60" s="198"/>
      <c r="P60" s="194">
        <v>0</v>
      </c>
      <c r="Q60" s="194"/>
      <c r="R60" s="194"/>
      <c r="S60" s="183">
        <v>0</v>
      </c>
      <c r="U60" s="194">
        <v>0</v>
      </c>
      <c r="V60" s="194"/>
      <c r="W60" s="194"/>
      <c r="X60" s="183">
        <v>0</v>
      </c>
    </row>
    <row r="61" spans="1:24" ht="0.75" customHeight="1" x14ac:dyDescent="0.25"/>
    <row r="62" spans="1:24" ht="12" customHeight="1" x14ac:dyDescent="0.25">
      <c r="D62" s="198" t="s">
        <v>674</v>
      </c>
      <c r="E62" s="198"/>
      <c r="F62" s="198"/>
      <c r="G62" s="198"/>
      <c r="H62" s="198"/>
      <c r="J62" s="198" t="s">
        <v>136</v>
      </c>
      <c r="K62" s="198"/>
      <c r="L62" s="198"/>
      <c r="M62" s="198"/>
      <c r="N62" s="198"/>
      <c r="O62" s="198"/>
      <c r="P62" s="194">
        <v>0</v>
      </c>
      <c r="Q62" s="194"/>
      <c r="R62" s="194"/>
      <c r="S62" s="183">
        <v>0</v>
      </c>
      <c r="U62" s="194">
        <v>0</v>
      </c>
      <c r="V62" s="194"/>
      <c r="W62" s="194"/>
      <c r="X62" s="183">
        <v>0</v>
      </c>
    </row>
    <row r="63" spans="1:24" ht="2.25" customHeight="1" x14ac:dyDescent="0.25"/>
    <row r="64" spans="1:24" ht="10.5" customHeight="1" x14ac:dyDescent="0.25">
      <c r="P64" s="197"/>
      <c r="Q64" s="197"/>
      <c r="R64" s="197"/>
      <c r="S64" s="184"/>
      <c r="U64" s="197"/>
      <c r="V64" s="197"/>
      <c r="W64" s="197"/>
      <c r="X64" s="184"/>
    </row>
    <row r="65" spans="1:24" ht="1.5" customHeight="1" x14ac:dyDescent="0.25"/>
    <row r="66" spans="1:24" ht="13.5" customHeight="1" x14ac:dyDescent="0.25">
      <c r="E66" s="199" t="s">
        <v>137</v>
      </c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4">
        <v>1975716.08</v>
      </c>
      <c r="Q66" s="194"/>
      <c r="R66" s="194"/>
      <c r="S66" s="183">
        <v>95.692999999999998</v>
      </c>
      <c r="U66" s="194">
        <v>12235415</v>
      </c>
      <c r="V66" s="194"/>
      <c r="W66" s="194"/>
      <c r="X66" s="183">
        <v>96.626000000000005</v>
      </c>
    </row>
    <row r="67" spans="1:24" ht="0.75" customHeight="1" x14ac:dyDescent="0.25"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</row>
    <row r="68" spans="1:24" ht="12" customHeight="1" x14ac:dyDescent="0.25">
      <c r="C68" s="195"/>
      <c r="D68" s="195"/>
      <c r="E68" s="195"/>
      <c r="F68" s="195"/>
      <c r="G68" s="195"/>
    </row>
    <row r="69" spans="1:24" ht="9.75" customHeight="1" x14ac:dyDescent="0.25"/>
    <row r="70" spans="1:24" ht="0.75" customHeight="1" x14ac:dyDescent="0.25">
      <c r="A70" s="180" t="s">
        <v>16</v>
      </c>
    </row>
    <row r="71" spans="1:24" ht="14.25" customHeight="1" x14ac:dyDescent="0.25">
      <c r="A71" s="180" t="s">
        <v>16</v>
      </c>
      <c r="C71" s="199" t="s">
        <v>138</v>
      </c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</row>
    <row r="72" spans="1:24" ht="12" customHeight="1" x14ac:dyDescent="0.25">
      <c r="A72" s="180" t="s">
        <v>16</v>
      </c>
      <c r="C72" s="195"/>
      <c r="D72" s="195"/>
      <c r="E72" s="195"/>
      <c r="F72" s="195"/>
      <c r="G72" s="195"/>
    </row>
    <row r="73" spans="1:24" ht="0.75" customHeight="1" x14ac:dyDescent="0.25">
      <c r="A73" s="180" t="s">
        <v>16</v>
      </c>
    </row>
    <row r="74" spans="1:24" ht="12" customHeight="1" x14ac:dyDescent="0.25">
      <c r="A74" s="180" t="s">
        <v>16</v>
      </c>
      <c r="D74" s="198" t="s">
        <v>675</v>
      </c>
      <c r="E74" s="198"/>
      <c r="F74" s="198"/>
      <c r="G74" s="198"/>
      <c r="H74" s="198"/>
      <c r="J74" s="198" t="s">
        <v>139</v>
      </c>
      <c r="K74" s="198"/>
      <c r="L74" s="198"/>
      <c r="M74" s="198"/>
      <c r="N74" s="198"/>
      <c r="O74" s="198"/>
      <c r="P74" s="194">
        <v>-2335.1</v>
      </c>
      <c r="Q74" s="194"/>
      <c r="R74" s="194"/>
      <c r="S74" s="183">
        <v>-0.113</v>
      </c>
      <c r="U74" s="194">
        <v>1023.58</v>
      </c>
      <c r="V74" s="194"/>
      <c r="W74" s="194"/>
      <c r="X74" s="183">
        <v>8.0000000000000002E-3</v>
      </c>
    </row>
    <row r="75" spans="1:24" ht="0.75" customHeight="1" x14ac:dyDescent="0.25">
      <c r="A75" s="180" t="s">
        <v>16</v>
      </c>
    </row>
    <row r="76" spans="1:24" ht="12" customHeight="1" x14ac:dyDescent="0.25">
      <c r="A76" s="180" t="s">
        <v>16</v>
      </c>
      <c r="D76" s="198" t="s">
        <v>676</v>
      </c>
      <c r="E76" s="198"/>
      <c r="F76" s="198"/>
      <c r="G76" s="198"/>
      <c r="H76" s="198"/>
      <c r="J76" s="198" t="s">
        <v>140</v>
      </c>
      <c r="K76" s="198"/>
      <c r="L76" s="198"/>
      <c r="M76" s="198"/>
      <c r="N76" s="198"/>
      <c r="O76" s="198"/>
      <c r="P76" s="194">
        <v>119579.19</v>
      </c>
      <c r="Q76" s="194"/>
      <c r="R76" s="194"/>
      <c r="S76" s="183">
        <v>5.7919999999999998</v>
      </c>
      <c r="U76" s="194">
        <v>759831.88</v>
      </c>
      <c r="V76" s="194"/>
      <c r="W76" s="194"/>
      <c r="X76" s="183">
        <v>6.0010000000000003</v>
      </c>
    </row>
    <row r="77" spans="1:24" ht="0.75" customHeight="1" x14ac:dyDescent="0.25">
      <c r="A77" s="180" t="s">
        <v>16</v>
      </c>
    </row>
    <row r="78" spans="1:24" ht="12" customHeight="1" x14ac:dyDescent="0.25">
      <c r="A78" s="180" t="s">
        <v>16</v>
      </c>
      <c r="D78" s="198" t="s">
        <v>677</v>
      </c>
      <c r="E78" s="198"/>
      <c r="F78" s="198"/>
      <c r="G78" s="198"/>
      <c r="H78" s="198"/>
      <c r="J78" s="198" t="s">
        <v>141</v>
      </c>
      <c r="K78" s="198"/>
      <c r="L78" s="198"/>
      <c r="M78" s="198"/>
      <c r="N78" s="198"/>
      <c r="O78" s="198"/>
      <c r="P78" s="194">
        <v>19001.62</v>
      </c>
      <c r="Q78" s="194"/>
      <c r="R78" s="194"/>
      <c r="S78" s="183">
        <v>0.92</v>
      </c>
      <c r="U78" s="194">
        <v>72257.929999999993</v>
      </c>
      <c r="V78" s="194"/>
      <c r="W78" s="194"/>
      <c r="X78" s="183">
        <v>0.57099999999999995</v>
      </c>
    </row>
    <row r="79" spans="1:24" ht="0.75" customHeight="1" x14ac:dyDescent="0.25">
      <c r="A79" s="180" t="s">
        <v>16</v>
      </c>
    </row>
    <row r="80" spans="1:24" ht="12" customHeight="1" x14ac:dyDescent="0.25">
      <c r="A80" s="180" t="s">
        <v>16</v>
      </c>
      <c r="D80" s="198" t="s">
        <v>678</v>
      </c>
      <c r="E80" s="198"/>
      <c r="F80" s="198"/>
      <c r="G80" s="198"/>
      <c r="H80" s="198"/>
      <c r="J80" s="198" t="s">
        <v>538</v>
      </c>
      <c r="K80" s="198"/>
      <c r="L80" s="198"/>
      <c r="M80" s="198"/>
      <c r="N80" s="198"/>
      <c r="O80" s="198"/>
      <c r="P80" s="194">
        <v>0</v>
      </c>
      <c r="Q80" s="194"/>
      <c r="R80" s="194"/>
      <c r="S80" s="183">
        <v>0</v>
      </c>
      <c r="U80" s="194">
        <v>0</v>
      </c>
      <c r="V80" s="194"/>
      <c r="W80" s="194"/>
      <c r="X80" s="183">
        <v>0</v>
      </c>
    </row>
    <row r="81" spans="1:24" ht="0.75" customHeight="1" x14ac:dyDescent="0.25">
      <c r="A81" s="180" t="s">
        <v>16</v>
      </c>
    </row>
    <row r="82" spans="1:24" ht="12" customHeight="1" x14ac:dyDescent="0.25">
      <c r="A82" s="180" t="s">
        <v>16</v>
      </c>
      <c r="D82" s="198" t="s">
        <v>679</v>
      </c>
      <c r="E82" s="198"/>
      <c r="F82" s="198"/>
      <c r="G82" s="198"/>
      <c r="H82" s="198"/>
      <c r="J82" s="198" t="s">
        <v>143</v>
      </c>
      <c r="K82" s="198"/>
      <c r="L82" s="198"/>
      <c r="M82" s="198"/>
      <c r="N82" s="198"/>
      <c r="O82" s="198"/>
      <c r="P82" s="194">
        <v>0</v>
      </c>
      <c r="Q82" s="194"/>
      <c r="R82" s="194"/>
      <c r="S82" s="183">
        <v>0</v>
      </c>
      <c r="U82" s="194">
        <v>0</v>
      </c>
      <c r="V82" s="194"/>
      <c r="W82" s="194"/>
      <c r="X82" s="183">
        <v>0</v>
      </c>
    </row>
    <row r="83" spans="1:24" ht="0.75" customHeight="1" x14ac:dyDescent="0.25">
      <c r="A83" s="180" t="s">
        <v>16</v>
      </c>
    </row>
    <row r="84" spans="1:24" ht="12" customHeight="1" x14ac:dyDescent="0.25">
      <c r="A84" s="180" t="s">
        <v>16</v>
      </c>
      <c r="D84" s="198" t="s">
        <v>680</v>
      </c>
      <c r="E84" s="198"/>
      <c r="F84" s="198"/>
      <c r="G84" s="198"/>
      <c r="H84" s="198"/>
      <c r="J84" s="198" t="s">
        <v>144</v>
      </c>
      <c r="K84" s="198"/>
      <c r="L84" s="198"/>
      <c r="M84" s="198"/>
      <c r="N84" s="198"/>
      <c r="O84" s="198"/>
      <c r="P84" s="194">
        <v>873.51</v>
      </c>
      <c r="Q84" s="194"/>
      <c r="R84" s="194"/>
      <c r="S84" s="183">
        <v>4.2000000000000003E-2</v>
      </c>
      <c r="U84" s="194">
        <v>873.51</v>
      </c>
      <c r="V84" s="194"/>
      <c r="W84" s="194"/>
      <c r="X84" s="183">
        <v>7.000000000000001E-3</v>
      </c>
    </row>
    <row r="85" spans="1:24" ht="0.75" customHeight="1" x14ac:dyDescent="0.25">
      <c r="A85" s="180" t="s">
        <v>16</v>
      </c>
    </row>
    <row r="86" spans="1:24" ht="12" customHeight="1" x14ac:dyDescent="0.25">
      <c r="A86" s="180" t="s">
        <v>16</v>
      </c>
      <c r="D86" s="198" t="s">
        <v>681</v>
      </c>
      <c r="E86" s="198"/>
      <c r="F86" s="198"/>
      <c r="G86" s="198"/>
      <c r="H86" s="198"/>
      <c r="J86" s="198" t="s">
        <v>145</v>
      </c>
      <c r="K86" s="198"/>
      <c r="L86" s="198"/>
      <c r="M86" s="198"/>
      <c r="N86" s="198"/>
      <c r="O86" s="198"/>
      <c r="P86" s="194">
        <v>7649.45</v>
      </c>
      <c r="Q86" s="194"/>
      <c r="R86" s="194"/>
      <c r="S86" s="183">
        <v>0.37</v>
      </c>
      <c r="U86" s="194">
        <v>56341.87</v>
      </c>
      <c r="V86" s="194"/>
      <c r="W86" s="194"/>
      <c r="X86" s="183">
        <v>0.44500000000000001</v>
      </c>
    </row>
    <row r="87" spans="1:24" ht="0.75" customHeight="1" x14ac:dyDescent="0.25">
      <c r="A87" s="180" t="s">
        <v>16</v>
      </c>
    </row>
    <row r="88" spans="1:24" ht="12" customHeight="1" x14ac:dyDescent="0.25">
      <c r="A88" s="180" t="s">
        <v>16</v>
      </c>
      <c r="D88" s="198" t="s">
        <v>682</v>
      </c>
      <c r="E88" s="198"/>
      <c r="F88" s="198"/>
      <c r="G88" s="198"/>
      <c r="H88" s="198"/>
      <c r="J88" s="198" t="s">
        <v>539</v>
      </c>
      <c r="K88" s="198"/>
      <c r="L88" s="198"/>
      <c r="M88" s="198"/>
      <c r="N88" s="198"/>
      <c r="O88" s="198"/>
      <c r="P88" s="194">
        <v>0</v>
      </c>
      <c r="Q88" s="194"/>
      <c r="R88" s="194"/>
      <c r="S88" s="183">
        <v>0</v>
      </c>
      <c r="U88" s="194">
        <v>0</v>
      </c>
      <c r="V88" s="194"/>
      <c r="W88" s="194"/>
      <c r="X88" s="183">
        <v>0</v>
      </c>
    </row>
    <row r="89" spans="1:24" ht="0.75" customHeight="1" x14ac:dyDescent="0.25">
      <c r="A89" s="180" t="s">
        <v>16</v>
      </c>
    </row>
    <row r="90" spans="1:24" ht="12" customHeight="1" x14ac:dyDescent="0.25">
      <c r="A90" s="180" t="s">
        <v>16</v>
      </c>
      <c r="D90" s="198" t="s">
        <v>684</v>
      </c>
      <c r="E90" s="198"/>
      <c r="F90" s="198"/>
      <c r="G90" s="198"/>
      <c r="H90" s="198"/>
      <c r="J90" s="198" t="s">
        <v>147</v>
      </c>
      <c r="K90" s="198"/>
      <c r="L90" s="198"/>
      <c r="M90" s="198"/>
      <c r="N90" s="198"/>
      <c r="O90" s="198"/>
      <c r="P90" s="194">
        <v>0</v>
      </c>
      <c r="Q90" s="194"/>
      <c r="R90" s="194"/>
      <c r="S90" s="183">
        <v>0</v>
      </c>
      <c r="U90" s="194">
        <v>0</v>
      </c>
      <c r="V90" s="194"/>
      <c r="W90" s="194"/>
      <c r="X90" s="183">
        <v>0</v>
      </c>
    </row>
    <row r="91" spans="1:24" ht="0.75" customHeight="1" x14ac:dyDescent="0.25">
      <c r="A91" s="180" t="s">
        <v>16</v>
      </c>
    </row>
    <row r="92" spans="1:24" ht="12" customHeight="1" x14ac:dyDescent="0.25">
      <c r="A92" s="180" t="s">
        <v>16</v>
      </c>
      <c r="D92" s="198" t="s">
        <v>685</v>
      </c>
      <c r="E92" s="198"/>
      <c r="F92" s="198"/>
      <c r="G92" s="198"/>
      <c r="H92" s="198"/>
      <c r="J92" s="198" t="s">
        <v>148</v>
      </c>
      <c r="K92" s="198"/>
      <c r="L92" s="198"/>
      <c r="M92" s="198"/>
      <c r="N92" s="198"/>
      <c r="O92" s="198"/>
      <c r="P92" s="194">
        <v>0</v>
      </c>
      <c r="Q92" s="194"/>
      <c r="R92" s="194"/>
      <c r="S92" s="183">
        <v>0</v>
      </c>
      <c r="U92" s="194">
        <v>0</v>
      </c>
      <c r="V92" s="194"/>
      <c r="W92" s="194"/>
      <c r="X92" s="183">
        <v>0</v>
      </c>
    </row>
    <row r="93" spans="1:24" ht="0.75" customHeight="1" x14ac:dyDescent="0.25">
      <c r="A93" s="180" t="s">
        <v>16</v>
      </c>
    </row>
    <row r="94" spans="1:24" ht="12" customHeight="1" x14ac:dyDescent="0.25">
      <c r="A94" s="180" t="s">
        <v>16</v>
      </c>
      <c r="D94" s="198" t="s">
        <v>686</v>
      </c>
      <c r="E94" s="198"/>
      <c r="F94" s="198"/>
      <c r="G94" s="198"/>
      <c r="H94" s="198"/>
      <c r="J94" s="198" t="s">
        <v>149</v>
      </c>
      <c r="K94" s="198"/>
      <c r="L94" s="198"/>
      <c r="M94" s="198"/>
      <c r="N94" s="198"/>
      <c r="O94" s="198"/>
      <c r="P94" s="194">
        <v>0</v>
      </c>
      <c r="Q94" s="194"/>
      <c r="R94" s="194"/>
      <c r="S94" s="183">
        <v>0</v>
      </c>
      <c r="U94" s="194">
        <v>0</v>
      </c>
      <c r="V94" s="194"/>
      <c r="W94" s="194"/>
      <c r="X94" s="183">
        <v>0</v>
      </c>
    </row>
    <row r="95" spans="1:24" ht="0.75" customHeight="1" x14ac:dyDescent="0.25">
      <c r="A95" s="180" t="s">
        <v>16</v>
      </c>
    </row>
    <row r="96" spans="1:24" ht="12" customHeight="1" x14ac:dyDescent="0.25">
      <c r="A96" s="180" t="s">
        <v>16</v>
      </c>
      <c r="D96" s="198" t="s">
        <v>687</v>
      </c>
      <c r="E96" s="198"/>
      <c r="F96" s="198"/>
      <c r="G96" s="198"/>
      <c r="H96" s="198"/>
      <c r="J96" s="198" t="s">
        <v>150</v>
      </c>
      <c r="K96" s="198"/>
      <c r="L96" s="198"/>
      <c r="M96" s="198"/>
      <c r="N96" s="198"/>
      <c r="O96" s="198"/>
      <c r="P96" s="194">
        <v>-2087.5500000000002</v>
      </c>
      <c r="Q96" s="194"/>
      <c r="R96" s="194"/>
      <c r="S96" s="183">
        <v>-0.10100000000000002</v>
      </c>
      <c r="U96" s="194">
        <v>1576.45</v>
      </c>
      <c r="V96" s="194"/>
      <c r="W96" s="194"/>
      <c r="X96" s="183">
        <v>1.2E-2</v>
      </c>
    </row>
    <row r="97" spans="1:24" ht="0.75" customHeight="1" x14ac:dyDescent="0.25">
      <c r="A97" s="180" t="s">
        <v>16</v>
      </c>
    </row>
    <row r="98" spans="1:24" ht="12" customHeight="1" x14ac:dyDescent="0.25">
      <c r="A98" s="180" t="s">
        <v>16</v>
      </c>
      <c r="D98" s="198" t="s">
        <v>688</v>
      </c>
      <c r="E98" s="198"/>
      <c r="F98" s="198"/>
      <c r="G98" s="198"/>
      <c r="H98" s="198"/>
      <c r="J98" s="198" t="s">
        <v>151</v>
      </c>
      <c r="K98" s="198"/>
      <c r="L98" s="198"/>
      <c r="M98" s="198"/>
      <c r="N98" s="198"/>
      <c r="O98" s="198"/>
      <c r="P98" s="194">
        <v>113038.25</v>
      </c>
      <c r="Q98" s="194"/>
      <c r="R98" s="194"/>
      <c r="S98" s="183">
        <v>5.4750000000000005</v>
      </c>
      <c r="U98" s="194">
        <v>758986.23999999999</v>
      </c>
      <c r="V98" s="194"/>
      <c r="W98" s="194"/>
      <c r="X98" s="183">
        <v>5.9939999999999998</v>
      </c>
    </row>
    <row r="99" spans="1:24" ht="0.75" customHeight="1" x14ac:dyDescent="0.25">
      <c r="A99" s="180" t="s">
        <v>16</v>
      </c>
    </row>
    <row r="100" spans="1:24" ht="12" customHeight="1" x14ac:dyDescent="0.25">
      <c r="A100" s="180" t="s">
        <v>16</v>
      </c>
      <c r="D100" s="198" t="s">
        <v>689</v>
      </c>
      <c r="E100" s="198"/>
      <c r="F100" s="198"/>
      <c r="G100" s="198"/>
      <c r="H100" s="198"/>
      <c r="J100" s="198" t="s">
        <v>152</v>
      </c>
      <c r="K100" s="198"/>
      <c r="L100" s="198"/>
      <c r="M100" s="198"/>
      <c r="N100" s="198"/>
      <c r="O100" s="198"/>
      <c r="P100" s="194">
        <v>24546</v>
      </c>
      <c r="Q100" s="194"/>
      <c r="R100" s="194"/>
      <c r="S100" s="183">
        <v>1.1890000000000001</v>
      </c>
      <c r="U100" s="194">
        <v>92099.71</v>
      </c>
      <c r="V100" s="194"/>
      <c r="W100" s="194"/>
      <c r="X100" s="183">
        <v>0.72700000000000009</v>
      </c>
    </row>
    <row r="101" spans="1:24" ht="0.75" customHeight="1" x14ac:dyDescent="0.25">
      <c r="A101" s="180" t="s">
        <v>16</v>
      </c>
    </row>
    <row r="102" spans="1:24" ht="12" customHeight="1" x14ac:dyDescent="0.25">
      <c r="A102" s="180" t="s">
        <v>16</v>
      </c>
      <c r="D102" s="198" t="s">
        <v>690</v>
      </c>
      <c r="E102" s="198"/>
      <c r="F102" s="198"/>
      <c r="G102" s="198"/>
      <c r="H102" s="198"/>
      <c r="J102" s="198" t="s">
        <v>540</v>
      </c>
      <c r="K102" s="198"/>
      <c r="L102" s="198"/>
      <c r="M102" s="198"/>
      <c r="N102" s="198"/>
      <c r="O102" s="198"/>
      <c r="P102" s="194">
        <v>0</v>
      </c>
      <c r="Q102" s="194"/>
      <c r="R102" s="194"/>
      <c r="S102" s="183">
        <v>0</v>
      </c>
      <c r="U102" s="194">
        <v>0</v>
      </c>
      <c r="V102" s="194"/>
      <c r="W102" s="194"/>
      <c r="X102" s="183">
        <v>0</v>
      </c>
    </row>
    <row r="103" spans="1:24" ht="0.75" customHeight="1" x14ac:dyDescent="0.25">
      <c r="A103" s="180" t="s">
        <v>16</v>
      </c>
    </row>
    <row r="104" spans="1:24" ht="12" customHeight="1" x14ac:dyDescent="0.25">
      <c r="A104" s="180" t="s">
        <v>16</v>
      </c>
      <c r="D104" s="198" t="s">
        <v>691</v>
      </c>
      <c r="E104" s="198"/>
      <c r="F104" s="198"/>
      <c r="G104" s="198"/>
      <c r="H104" s="198"/>
      <c r="J104" s="198" t="s">
        <v>154</v>
      </c>
      <c r="K104" s="198"/>
      <c r="L104" s="198"/>
      <c r="M104" s="198"/>
      <c r="N104" s="198"/>
      <c r="O104" s="198"/>
      <c r="P104" s="194">
        <v>0</v>
      </c>
      <c r="Q104" s="194"/>
      <c r="R104" s="194"/>
      <c r="S104" s="183">
        <v>0</v>
      </c>
      <c r="U104" s="194">
        <v>0</v>
      </c>
      <c r="V104" s="194"/>
      <c r="W104" s="194"/>
      <c r="X104" s="183">
        <v>0</v>
      </c>
    </row>
    <row r="105" spans="1:24" ht="0.75" customHeight="1" x14ac:dyDescent="0.25">
      <c r="A105" s="180" t="s">
        <v>16</v>
      </c>
    </row>
    <row r="106" spans="1:24" ht="12" customHeight="1" x14ac:dyDescent="0.25">
      <c r="A106" s="180" t="s">
        <v>16</v>
      </c>
      <c r="D106" s="198" t="s">
        <v>692</v>
      </c>
      <c r="E106" s="198"/>
      <c r="F106" s="198"/>
      <c r="G106" s="198"/>
      <c r="H106" s="198"/>
      <c r="J106" s="198" t="s">
        <v>155</v>
      </c>
      <c r="K106" s="198"/>
      <c r="L106" s="198"/>
      <c r="M106" s="198"/>
      <c r="N106" s="198"/>
      <c r="O106" s="198"/>
      <c r="P106" s="194">
        <v>0</v>
      </c>
      <c r="Q106" s="194"/>
      <c r="R106" s="194"/>
      <c r="S106" s="183">
        <v>0</v>
      </c>
      <c r="U106" s="194">
        <v>0</v>
      </c>
      <c r="V106" s="194"/>
      <c r="W106" s="194"/>
      <c r="X106" s="183">
        <v>0</v>
      </c>
    </row>
    <row r="107" spans="1:24" ht="0.75" customHeight="1" x14ac:dyDescent="0.25">
      <c r="A107" s="180" t="s">
        <v>16</v>
      </c>
    </row>
    <row r="108" spans="1:24" ht="12" customHeight="1" x14ac:dyDescent="0.25">
      <c r="A108" s="180" t="s">
        <v>16</v>
      </c>
      <c r="D108" s="198" t="s">
        <v>693</v>
      </c>
      <c r="E108" s="198"/>
      <c r="F108" s="198"/>
      <c r="G108" s="198"/>
      <c r="H108" s="198"/>
      <c r="J108" s="198" t="s">
        <v>156</v>
      </c>
      <c r="K108" s="198"/>
      <c r="L108" s="198"/>
      <c r="M108" s="198"/>
      <c r="N108" s="198"/>
      <c r="O108" s="198"/>
      <c r="P108" s="194">
        <v>804.31000000000006</v>
      </c>
      <c r="Q108" s="194"/>
      <c r="R108" s="194"/>
      <c r="S108" s="183">
        <v>3.9E-2</v>
      </c>
      <c r="U108" s="194">
        <v>1447.83</v>
      </c>
      <c r="V108" s="194"/>
      <c r="W108" s="194"/>
      <c r="X108" s="183">
        <v>1.0999999999999999E-2</v>
      </c>
    </row>
    <row r="109" spans="1:24" ht="0.75" customHeight="1" x14ac:dyDescent="0.25">
      <c r="A109" s="180" t="s">
        <v>16</v>
      </c>
    </row>
    <row r="110" spans="1:24" ht="12" customHeight="1" x14ac:dyDescent="0.25">
      <c r="A110" s="180" t="s">
        <v>16</v>
      </c>
      <c r="D110" s="198" t="s">
        <v>694</v>
      </c>
      <c r="E110" s="198"/>
      <c r="F110" s="198"/>
      <c r="G110" s="198"/>
      <c r="H110" s="198"/>
      <c r="J110" s="198" t="s">
        <v>157</v>
      </c>
      <c r="K110" s="198"/>
      <c r="L110" s="198"/>
      <c r="M110" s="198"/>
      <c r="N110" s="198"/>
      <c r="O110" s="198"/>
      <c r="P110" s="194">
        <v>7913.9800000000005</v>
      </c>
      <c r="Q110" s="194"/>
      <c r="R110" s="194"/>
      <c r="S110" s="183">
        <v>0.38300000000000001</v>
      </c>
      <c r="U110" s="194">
        <v>55890.71</v>
      </c>
      <c r="V110" s="194"/>
      <c r="W110" s="194"/>
      <c r="X110" s="183">
        <v>0.441</v>
      </c>
    </row>
    <row r="111" spans="1:24" ht="0.75" customHeight="1" x14ac:dyDescent="0.25">
      <c r="A111" s="180" t="s">
        <v>16</v>
      </c>
    </row>
    <row r="112" spans="1:24" ht="12" customHeight="1" x14ac:dyDescent="0.25">
      <c r="A112" s="180" t="s">
        <v>16</v>
      </c>
      <c r="D112" s="198" t="s">
        <v>695</v>
      </c>
      <c r="E112" s="198"/>
      <c r="F112" s="198"/>
      <c r="G112" s="198"/>
      <c r="H112" s="198"/>
      <c r="J112" s="198" t="s">
        <v>158</v>
      </c>
      <c r="K112" s="198"/>
      <c r="L112" s="198"/>
      <c r="M112" s="198"/>
      <c r="N112" s="198"/>
      <c r="O112" s="198"/>
      <c r="P112" s="194">
        <v>0</v>
      </c>
      <c r="Q112" s="194"/>
      <c r="R112" s="194"/>
      <c r="S112" s="183">
        <v>0</v>
      </c>
      <c r="U112" s="194">
        <v>0</v>
      </c>
      <c r="V112" s="194"/>
      <c r="W112" s="194"/>
      <c r="X112" s="183">
        <v>0</v>
      </c>
    </row>
    <row r="113" spans="1:24" ht="12" customHeight="1" x14ac:dyDescent="0.25">
      <c r="A113" s="180" t="s">
        <v>16</v>
      </c>
      <c r="D113" s="198" t="s">
        <v>697</v>
      </c>
      <c r="E113" s="198"/>
      <c r="F113" s="198"/>
      <c r="G113" s="198"/>
      <c r="H113" s="198"/>
      <c r="J113" s="198" t="s">
        <v>541</v>
      </c>
      <c r="K113" s="198"/>
      <c r="L113" s="198"/>
      <c r="M113" s="198"/>
      <c r="N113" s="198"/>
      <c r="O113" s="198"/>
      <c r="P113" s="194">
        <v>0</v>
      </c>
      <c r="Q113" s="194"/>
      <c r="R113" s="194"/>
      <c r="S113" s="183">
        <v>0</v>
      </c>
      <c r="U113" s="194">
        <v>0</v>
      </c>
      <c r="V113" s="194"/>
      <c r="W113" s="194"/>
      <c r="X113" s="183">
        <v>0</v>
      </c>
    </row>
    <row r="114" spans="1:24" ht="0.75" customHeight="1" x14ac:dyDescent="0.25">
      <c r="A114" s="180" t="s">
        <v>16</v>
      </c>
    </row>
    <row r="115" spans="1:24" ht="12" customHeight="1" x14ac:dyDescent="0.25">
      <c r="A115" s="180" t="s">
        <v>16</v>
      </c>
      <c r="D115" s="198" t="s">
        <v>698</v>
      </c>
      <c r="E115" s="198"/>
      <c r="F115" s="198"/>
      <c r="G115" s="198"/>
      <c r="H115" s="198"/>
      <c r="J115" s="198" t="s">
        <v>161</v>
      </c>
      <c r="K115" s="198"/>
      <c r="L115" s="198"/>
      <c r="M115" s="198"/>
      <c r="N115" s="198"/>
      <c r="O115" s="198"/>
      <c r="P115" s="194">
        <v>0</v>
      </c>
      <c r="Q115" s="194"/>
      <c r="R115" s="194"/>
      <c r="S115" s="183">
        <v>0</v>
      </c>
      <c r="U115" s="194">
        <v>0</v>
      </c>
      <c r="V115" s="194"/>
      <c r="W115" s="194"/>
      <c r="X115" s="183">
        <v>0</v>
      </c>
    </row>
    <row r="116" spans="1:24" ht="0.75" customHeight="1" x14ac:dyDescent="0.25">
      <c r="A116" s="180" t="s">
        <v>16</v>
      </c>
    </row>
    <row r="117" spans="1:24" ht="12" customHeight="1" x14ac:dyDescent="0.25">
      <c r="A117" s="180" t="s">
        <v>16</v>
      </c>
      <c r="D117" s="198" t="s">
        <v>1077</v>
      </c>
      <c r="E117" s="198"/>
      <c r="F117" s="198"/>
      <c r="G117" s="198"/>
      <c r="H117" s="198"/>
      <c r="J117" s="198" t="s">
        <v>159</v>
      </c>
      <c r="K117" s="198"/>
      <c r="L117" s="198"/>
      <c r="M117" s="198"/>
      <c r="N117" s="198"/>
      <c r="O117" s="198"/>
      <c r="P117" s="194">
        <v>0</v>
      </c>
      <c r="Q117" s="194"/>
      <c r="R117" s="194"/>
      <c r="S117" s="183">
        <v>0</v>
      </c>
      <c r="U117" s="194">
        <v>0</v>
      </c>
      <c r="V117" s="194"/>
      <c r="W117" s="194"/>
      <c r="X117" s="183">
        <v>0</v>
      </c>
    </row>
    <row r="118" spans="1:24" ht="0.75" customHeight="1" x14ac:dyDescent="0.25">
      <c r="A118" s="180" t="s">
        <v>16</v>
      </c>
    </row>
    <row r="119" spans="1:24" ht="12" customHeight="1" x14ac:dyDescent="0.25">
      <c r="A119" s="180" t="s">
        <v>16</v>
      </c>
      <c r="D119" s="198" t="s">
        <v>699</v>
      </c>
      <c r="E119" s="198"/>
      <c r="F119" s="198"/>
      <c r="G119" s="198"/>
      <c r="H119" s="198"/>
      <c r="J119" s="198" t="s">
        <v>162</v>
      </c>
      <c r="K119" s="198"/>
      <c r="L119" s="198"/>
      <c r="M119" s="198"/>
      <c r="N119" s="198"/>
      <c r="O119" s="198"/>
      <c r="P119" s="194">
        <v>-87.5</v>
      </c>
      <c r="Q119" s="194"/>
      <c r="R119" s="194"/>
      <c r="S119" s="183">
        <v>-4.0000000000000001E-3</v>
      </c>
      <c r="U119" s="194">
        <v>1131.58</v>
      </c>
      <c r="V119" s="194"/>
      <c r="W119" s="194"/>
      <c r="X119" s="183">
        <v>8.9999999999999993E-3</v>
      </c>
    </row>
    <row r="120" spans="1:24" ht="0.75" customHeight="1" x14ac:dyDescent="0.25">
      <c r="A120" s="180" t="s">
        <v>16</v>
      </c>
    </row>
    <row r="121" spans="1:24" ht="12" customHeight="1" x14ac:dyDescent="0.25">
      <c r="A121" s="180" t="s">
        <v>16</v>
      </c>
      <c r="D121" s="198" t="s">
        <v>700</v>
      </c>
      <c r="E121" s="198"/>
      <c r="F121" s="198"/>
      <c r="G121" s="198"/>
      <c r="H121" s="198"/>
      <c r="J121" s="198" t="s">
        <v>163</v>
      </c>
      <c r="K121" s="198"/>
      <c r="L121" s="198"/>
      <c r="M121" s="198"/>
      <c r="N121" s="198"/>
      <c r="O121" s="198"/>
      <c r="P121" s="194">
        <v>31290.3</v>
      </c>
      <c r="Q121" s="194"/>
      <c r="R121" s="194"/>
      <c r="S121" s="183">
        <v>1.516</v>
      </c>
      <c r="U121" s="194">
        <v>220426.08000000002</v>
      </c>
      <c r="V121" s="194"/>
      <c r="W121" s="194"/>
      <c r="X121" s="183">
        <v>1.7410000000000003</v>
      </c>
    </row>
    <row r="122" spans="1:24" ht="0.75" customHeight="1" x14ac:dyDescent="0.25">
      <c r="A122" s="180" t="s">
        <v>16</v>
      </c>
    </row>
    <row r="123" spans="1:24" ht="12" customHeight="1" x14ac:dyDescent="0.25">
      <c r="A123" s="180" t="s">
        <v>16</v>
      </c>
      <c r="D123" s="198" t="s">
        <v>701</v>
      </c>
      <c r="E123" s="198"/>
      <c r="F123" s="198"/>
      <c r="G123" s="198"/>
      <c r="H123" s="198"/>
      <c r="J123" s="198" t="s">
        <v>164</v>
      </c>
      <c r="K123" s="198"/>
      <c r="L123" s="198"/>
      <c r="M123" s="198"/>
      <c r="N123" s="198"/>
      <c r="O123" s="198"/>
      <c r="P123" s="194">
        <v>4316.3599999999997</v>
      </c>
      <c r="Q123" s="194"/>
      <c r="R123" s="194"/>
      <c r="S123" s="183">
        <v>0.20899999999999999</v>
      </c>
      <c r="U123" s="194">
        <v>19642.53</v>
      </c>
      <c r="V123" s="194"/>
      <c r="W123" s="194"/>
      <c r="X123" s="183">
        <v>0.155</v>
      </c>
    </row>
    <row r="124" spans="1:24" ht="0.75" customHeight="1" x14ac:dyDescent="0.25">
      <c r="A124" s="180" t="s">
        <v>16</v>
      </c>
    </row>
    <row r="125" spans="1:24" ht="12" customHeight="1" x14ac:dyDescent="0.25">
      <c r="A125" s="180" t="s">
        <v>16</v>
      </c>
      <c r="D125" s="198" t="s">
        <v>702</v>
      </c>
      <c r="E125" s="198"/>
      <c r="F125" s="198"/>
      <c r="G125" s="198"/>
      <c r="H125" s="198"/>
      <c r="J125" s="198" t="s">
        <v>165</v>
      </c>
      <c r="K125" s="198"/>
      <c r="L125" s="198"/>
      <c r="M125" s="198"/>
      <c r="N125" s="198"/>
      <c r="O125" s="198"/>
      <c r="P125" s="194">
        <v>0</v>
      </c>
      <c r="Q125" s="194"/>
      <c r="R125" s="194"/>
      <c r="S125" s="183">
        <v>0</v>
      </c>
      <c r="U125" s="194">
        <v>0</v>
      </c>
      <c r="V125" s="194"/>
      <c r="W125" s="194"/>
      <c r="X125" s="183">
        <v>0</v>
      </c>
    </row>
    <row r="126" spans="1:24" ht="0.75" customHeight="1" x14ac:dyDescent="0.25">
      <c r="A126" s="180" t="s">
        <v>16</v>
      </c>
    </row>
    <row r="127" spans="1:24" ht="12" customHeight="1" x14ac:dyDescent="0.25">
      <c r="A127" s="180" t="s">
        <v>16</v>
      </c>
      <c r="D127" s="198" t="s">
        <v>703</v>
      </c>
      <c r="E127" s="198"/>
      <c r="F127" s="198"/>
      <c r="G127" s="198"/>
      <c r="H127" s="198"/>
      <c r="J127" s="198" t="s">
        <v>166</v>
      </c>
      <c r="K127" s="198"/>
      <c r="L127" s="198"/>
      <c r="M127" s="198"/>
      <c r="N127" s="198"/>
      <c r="O127" s="198"/>
      <c r="P127" s="194">
        <v>0</v>
      </c>
      <c r="Q127" s="194"/>
      <c r="R127" s="194"/>
      <c r="S127" s="183">
        <v>0</v>
      </c>
      <c r="U127" s="194">
        <v>0</v>
      </c>
      <c r="V127" s="194"/>
      <c r="W127" s="194"/>
      <c r="X127" s="183">
        <v>0</v>
      </c>
    </row>
    <row r="128" spans="1:24" ht="0.75" customHeight="1" x14ac:dyDescent="0.25">
      <c r="A128" s="180" t="s">
        <v>16</v>
      </c>
    </row>
    <row r="129" spans="1:24" ht="12" customHeight="1" x14ac:dyDescent="0.25">
      <c r="A129" s="180" t="s">
        <v>16</v>
      </c>
      <c r="D129" s="198" t="s">
        <v>704</v>
      </c>
      <c r="E129" s="198"/>
      <c r="F129" s="198"/>
      <c r="G129" s="198"/>
      <c r="H129" s="198"/>
      <c r="J129" s="198" t="s">
        <v>167</v>
      </c>
      <c r="K129" s="198"/>
      <c r="L129" s="198"/>
      <c r="M129" s="198"/>
      <c r="N129" s="198"/>
      <c r="O129" s="198"/>
      <c r="P129" s="194">
        <v>0</v>
      </c>
      <c r="Q129" s="194"/>
      <c r="R129" s="194"/>
      <c r="S129" s="183">
        <v>0</v>
      </c>
      <c r="U129" s="194">
        <v>0</v>
      </c>
      <c r="V129" s="194"/>
      <c r="W129" s="194"/>
      <c r="X129" s="183">
        <v>0</v>
      </c>
    </row>
    <row r="130" spans="1:24" ht="0.75" customHeight="1" x14ac:dyDescent="0.25">
      <c r="A130" s="180" t="s">
        <v>16</v>
      </c>
    </row>
    <row r="131" spans="1:24" ht="12" customHeight="1" x14ac:dyDescent="0.25">
      <c r="A131" s="180" t="s">
        <v>16</v>
      </c>
      <c r="D131" s="198" t="s">
        <v>705</v>
      </c>
      <c r="E131" s="198"/>
      <c r="F131" s="198"/>
      <c r="G131" s="198"/>
      <c r="H131" s="198"/>
      <c r="J131" s="198" t="s">
        <v>168</v>
      </c>
      <c r="K131" s="198"/>
      <c r="L131" s="198"/>
      <c r="M131" s="198"/>
      <c r="N131" s="198"/>
      <c r="O131" s="198"/>
      <c r="P131" s="194">
        <v>437.44</v>
      </c>
      <c r="Q131" s="194"/>
      <c r="R131" s="194"/>
      <c r="S131" s="183">
        <v>2.1000000000000001E-2</v>
      </c>
      <c r="U131" s="194">
        <v>2711.98</v>
      </c>
      <c r="V131" s="194"/>
      <c r="W131" s="194"/>
      <c r="X131" s="183">
        <v>2.1000000000000001E-2</v>
      </c>
    </row>
    <row r="132" spans="1:24" ht="0.75" customHeight="1" x14ac:dyDescent="0.25">
      <c r="A132" s="180" t="s">
        <v>16</v>
      </c>
    </row>
    <row r="133" spans="1:24" ht="12" customHeight="1" x14ac:dyDescent="0.25">
      <c r="A133" s="180" t="s">
        <v>16</v>
      </c>
      <c r="D133" s="198" t="s">
        <v>706</v>
      </c>
      <c r="E133" s="198"/>
      <c r="F133" s="198"/>
      <c r="G133" s="198"/>
      <c r="H133" s="198"/>
      <c r="J133" s="198" t="s">
        <v>542</v>
      </c>
      <c r="K133" s="198"/>
      <c r="L133" s="198"/>
      <c r="M133" s="198"/>
      <c r="N133" s="198"/>
      <c r="O133" s="198"/>
      <c r="P133" s="194">
        <v>3293.7200000000003</v>
      </c>
      <c r="Q133" s="194"/>
      <c r="R133" s="194"/>
      <c r="S133" s="183">
        <v>0.16</v>
      </c>
      <c r="U133" s="194">
        <v>11930.53</v>
      </c>
      <c r="V133" s="194"/>
      <c r="W133" s="194"/>
      <c r="X133" s="183">
        <v>9.4E-2</v>
      </c>
    </row>
    <row r="134" spans="1:24" ht="0.75" customHeight="1" x14ac:dyDescent="0.25">
      <c r="A134" s="180" t="s">
        <v>16</v>
      </c>
    </row>
    <row r="135" spans="1:24" ht="12" customHeight="1" x14ac:dyDescent="0.25">
      <c r="A135" s="180" t="s">
        <v>16</v>
      </c>
      <c r="D135" s="198" t="s">
        <v>707</v>
      </c>
      <c r="E135" s="198"/>
      <c r="F135" s="198"/>
      <c r="G135" s="198"/>
      <c r="H135" s="198"/>
      <c r="J135" s="198" t="s">
        <v>170</v>
      </c>
      <c r="K135" s="198"/>
      <c r="L135" s="198"/>
      <c r="M135" s="198"/>
      <c r="N135" s="198"/>
      <c r="O135" s="198"/>
      <c r="P135" s="194">
        <v>0</v>
      </c>
      <c r="Q135" s="194"/>
      <c r="R135" s="194"/>
      <c r="S135" s="183">
        <v>0</v>
      </c>
      <c r="U135" s="194">
        <v>0</v>
      </c>
      <c r="V135" s="194"/>
      <c r="W135" s="194"/>
      <c r="X135" s="183">
        <v>0</v>
      </c>
    </row>
    <row r="136" spans="1:24" ht="0.75" customHeight="1" x14ac:dyDescent="0.25">
      <c r="A136" s="180" t="s">
        <v>16</v>
      </c>
    </row>
    <row r="137" spans="1:24" ht="12" customHeight="1" x14ac:dyDescent="0.25">
      <c r="A137" s="180" t="s">
        <v>16</v>
      </c>
      <c r="D137" s="198" t="s">
        <v>1078</v>
      </c>
      <c r="E137" s="198"/>
      <c r="F137" s="198"/>
      <c r="G137" s="198"/>
      <c r="H137" s="198"/>
      <c r="J137" s="198" t="s">
        <v>171</v>
      </c>
      <c r="K137" s="198"/>
      <c r="L137" s="198"/>
      <c r="M137" s="198"/>
      <c r="N137" s="198"/>
      <c r="O137" s="198"/>
      <c r="P137" s="194">
        <v>0</v>
      </c>
      <c r="Q137" s="194"/>
      <c r="R137" s="194"/>
      <c r="S137" s="183">
        <v>0</v>
      </c>
      <c r="U137" s="194">
        <v>0</v>
      </c>
      <c r="V137" s="194"/>
      <c r="W137" s="194"/>
      <c r="X137" s="183">
        <v>0</v>
      </c>
    </row>
    <row r="138" spans="1:24" ht="0.75" customHeight="1" x14ac:dyDescent="0.25">
      <c r="A138" s="180" t="s">
        <v>16</v>
      </c>
    </row>
    <row r="139" spans="1:24" ht="12" customHeight="1" x14ac:dyDescent="0.25">
      <c r="A139" s="180" t="s">
        <v>16</v>
      </c>
      <c r="D139" s="198" t="s">
        <v>709</v>
      </c>
      <c r="E139" s="198"/>
      <c r="F139" s="198"/>
      <c r="G139" s="198"/>
      <c r="H139" s="198"/>
      <c r="J139" s="198" t="s">
        <v>172</v>
      </c>
      <c r="K139" s="198"/>
      <c r="L139" s="198"/>
      <c r="M139" s="198"/>
      <c r="N139" s="198"/>
      <c r="O139" s="198"/>
      <c r="P139" s="194">
        <v>0</v>
      </c>
      <c r="Q139" s="194"/>
      <c r="R139" s="194"/>
      <c r="S139" s="183">
        <v>0</v>
      </c>
      <c r="U139" s="194">
        <v>0</v>
      </c>
      <c r="V139" s="194"/>
      <c r="W139" s="194"/>
      <c r="X139" s="183">
        <v>0</v>
      </c>
    </row>
    <row r="140" spans="1:24" ht="0.75" customHeight="1" x14ac:dyDescent="0.25">
      <c r="A140" s="180" t="s">
        <v>16</v>
      </c>
    </row>
    <row r="141" spans="1:24" ht="12" customHeight="1" x14ac:dyDescent="0.25">
      <c r="A141" s="180" t="s">
        <v>16</v>
      </c>
      <c r="D141" s="198" t="s">
        <v>710</v>
      </c>
      <c r="E141" s="198"/>
      <c r="F141" s="198"/>
      <c r="G141" s="198"/>
      <c r="H141" s="198"/>
      <c r="J141" s="198" t="s">
        <v>173</v>
      </c>
      <c r="K141" s="198"/>
      <c r="L141" s="198"/>
      <c r="M141" s="198"/>
      <c r="N141" s="198"/>
      <c r="O141" s="198"/>
      <c r="P141" s="194">
        <v>346.8</v>
      </c>
      <c r="Q141" s="194"/>
      <c r="R141" s="194"/>
      <c r="S141" s="183">
        <v>1.7000000000000001E-2</v>
      </c>
      <c r="U141" s="194">
        <v>2092.36</v>
      </c>
      <c r="V141" s="194"/>
      <c r="W141" s="194"/>
      <c r="X141" s="183">
        <v>1.7000000000000001E-2</v>
      </c>
    </row>
    <row r="142" spans="1:24" ht="0.75" customHeight="1" x14ac:dyDescent="0.25">
      <c r="A142" s="180" t="s">
        <v>16</v>
      </c>
    </row>
    <row r="143" spans="1:24" ht="12" customHeight="1" x14ac:dyDescent="0.25">
      <c r="A143" s="180" t="s">
        <v>16</v>
      </c>
      <c r="D143" s="198" t="s">
        <v>711</v>
      </c>
      <c r="E143" s="198"/>
      <c r="F143" s="198"/>
      <c r="G143" s="198"/>
      <c r="H143" s="198"/>
      <c r="J143" s="198" t="s">
        <v>174</v>
      </c>
      <c r="K143" s="198"/>
      <c r="L143" s="198"/>
      <c r="M143" s="198"/>
      <c r="N143" s="198"/>
      <c r="O143" s="198"/>
      <c r="P143" s="194">
        <v>0</v>
      </c>
      <c r="Q143" s="194"/>
      <c r="R143" s="194"/>
      <c r="S143" s="183">
        <v>0</v>
      </c>
      <c r="U143" s="194">
        <v>907.46</v>
      </c>
      <c r="V143" s="194"/>
      <c r="W143" s="194"/>
      <c r="X143" s="183">
        <v>7.000000000000001E-3</v>
      </c>
    </row>
    <row r="144" spans="1:24" ht="0.75" customHeight="1" x14ac:dyDescent="0.25">
      <c r="A144" s="180" t="s">
        <v>16</v>
      </c>
    </row>
    <row r="145" spans="1:24" ht="12" customHeight="1" x14ac:dyDescent="0.25">
      <c r="A145" s="180" t="s">
        <v>16</v>
      </c>
      <c r="D145" s="198" t="s">
        <v>712</v>
      </c>
      <c r="E145" s="198"/>
      <c r="F145" s="198"/>
      <c r="G145" s="198"/>
      <c r="H145" s="198"/>
      <c r="J145" s="198" t="s">
        <v>175</v>
      </c>
      <c r="K145" s="198"/>
      <c r="L145" s="198"/>
      <c r="M145" s="198"/>
      <c r="N145" s="198"/>
      <c r="O145" s="198"/>
      <c r="P145" s="194">
        <v>2421.8200000000002</v>
      </c>
      <c r="Q145" s="194"/>
      <c r="R145" s="194"/>
      <c r="S145" s="183">
        <v>0.11700000000000001</v>
      </c>
      <c r="U145" s="194">
        <v>14490.460000000001</v>
      </c>
      <c r="V145" s="194"/>
      <c r="W145" s="194"/>
      <c r="X145" s="183">
        <v>0.114</v>
      </c>
    </row>
    <row r="146" spans="1:24" ht="0.75" customHeight="1" x14ac:dyDescent="0.25">
      <c r="A146" s="180" t="s">
        <v>16</v>
      </c>
    </row>
    <row r="147" spans="1:24" ht="12" customHeight="1" x14ac:dyDescent="0.25">
      <c r="A147" s="180" t="s">
        <v>16</v>
      </c>
      <c r="D147" s="198" t="s">
        <v>713</v>
      </c>
      <c r="E147" s="198"/>
      <c r="F147" s="198"/>
      <c r="G147" s="198"/>
      <c r="H147" s="198"/>
      <c r="J147" s="198" t="s">
        <v>176</v>
      </c>
      <c r="K147" s="198"/>
      <c r="L147" s="198"/>
      <c r="M147" s="198"/>
      <c r="N147" s="198"/>
      <c r="O147" s="198"/>
      <c r="P147" s="194">
        <v>693.6</v>
      </c>
      <c r="Q147" s="194"/>
      <c r="R147" s="194"/>
      <c r="S147" s="183">
        <v>3.4000000000000002E-2</v>
      </c>
      <c r="U147" s="194">
        <v>5907.16</v>
      </c>
      <c r="V147" s="194"/>
      <c r="W147" s="194"/>
      <c r="X147" s="183">
        <v>4.7E-2</v>
      </c>
    </row>
    <row r="148" spans="1:24" ht="0.75" customHeight="1" x14ac:dyDescent="0.25">
      <c r="A148" s="180" t="s">
        <v>16</v>
      </c>
    </row>
    <row r="149" spans="1:24" ht="12" customHeight="1" x14ac:dyDescent="0.25">
      <c r="A149" s="180" t="s">
        <v>16</v>
      </c>
      <c r="D149" s="198" t="s">
        <v>714</v>
      </c>
      <c r="E149" s="198"/>
      <c r="F149" s="198"/>
      <c r="G149" s="198"/>
      <c r="H149" s="198"/>
      <c r="J149" s="198" t="s">
        <v>177</v>
      </c>
      <c r="K149" s="198"/>
      <c r="L149" s="198"/>
      <c r="M149" s="198"/>
      <c r="N149" s="198"/>
      <c r="O149" s="198"/>
      <c r="P149" s="194">
        <v>0</v>
      </c>
      <c r="Q149" s="194"/>
      <c r="R149" s="194"/>
      <c r="S149" s="183">
        <v>0</v>
      </c>
      <c r="U149" s="194">
        <v>0</v>
      </c>
      <c r="V149" s="194"/>
      <c r="W149" s="194"/>
      <c r="X149" s="183">
        <v>0</v>
      </c>
    </row>
    <row r="150" spans="1:24" ht="0.75" customHeight="1" x14ac:dyDescent="0.25">
      <c r="A150" s="180" t="s">
        <v>16</v>
      </c>
    </row>
    <row r="151" spans="1:24" ht="12" customHeight="1" x14ac:dyDescent="0.25">
      <c r="A151" s="180" t="s">
        <v>16</v>
      </c>
      <c r="D151" s="198" t="s">
        <v>715</v>
      </c>
      <c r="E151" s="198"/>
      <c r="F151" s="198"/>
      <c r="G151" s="198"/>
      <c r="H151" s="198"/>
      <c r="J151" s="198" t="s">
        <v>178</v>
      </c>
      <c r="K151" s="198"/>
      <c r="L151" s="198"/>
      <c r="M151" s="198"/>
      <c r="N151" s="198"/>
      <c r="O151" s="198"/>
      <c r="P151" s="194">
        <v>0</v>
      </c>
      <c r="Q151" s="194"/>
      <c r="R151" s="194"/>
      <c r="S151" s="183">
        <v>0</v>
      </c>
      <c r="U151" s="194">
        <v>0</v>
      </c>
      <c r="V151" s="194"/>
      <c r="W151" s="194"/>
      <c r="X151" s="183">
        <v>0</v>
      </c>
    </row>
    <row r="152" spans="1:24" ht="0.75" customHeight="1" x14ac:dyDescent="0.25">
      <c r="A152" s="180" t="s">
        <v>16</v>
      </c>
    </row>
    <row r="153" spans="1:24" ht="12" customHeight="1" x14ac:dyDescent="0.25">
      <c r="A153" s="180" t="s">
        <v>16</v>
      </c>
      <c r="D153" s="198" t="s">
        <v>716</v>
      </c>
      <c r="E153" s="198"/>
      <c r="F153" s="198"/>
      <c r="G153" s="198"/>
      <c r="H153" s="198"/>
      <c r="J153" s="198" t="s">
        <v>179</v>
      </c>
      <c r="K153" s="198"/>
      <c r="L153" s="198"/>
      <c r="M153" s="198"/>
      <c r="N153" s="198"/>
      <c r="O153" s="198"/>
      <c r="P153" s="194">
        <v>0</v>
      </c>
      <c r="Q153" s="194"/>
      <c r="R153" s="194"/>
      <c r="S153" s="183">
        <v>0</v>
      </c>
      <c r="U153" s="194">
        <v>0</v>
      </c>
      <c r="V153" s="194"/>
      <c r="W153" s="194"/>
      <c r="X153" s="183">
        <v>0</v>
      </c>
    </row>
    <row r="154" spans="1:24" ht="0.75" customHeight="1" x14ac:dyDescent="0.25">
      <c r="A154" s="180" t="s">
        <v>16</v>
      </c>
    </row>
    <row r="155" spans="1:24" ht="12" customHeight="1" x14ac:dyDescent="0.25">
      <c r="A155" s="180" t="s">
        <v>16</v>
      </c>
      <c r="D155" s="198" t="s">
        <v>717</v>
      </c>
      <c r="E155" s="198"/>
      <c r="F155" s="198"/>
      <c r="G155" s="198"/>
      <c r="H155" s="198"/>
      <c r="J155" s="198" t="s">
        <v>543</v>
      </c>
      <c r="K155" s="198"/>
      <c r="L155" s="198"/>
      <c r="M155" s="198"/>
      <c r="N155" s="198"/>
      <c r="O155" s="198"/>
      <c r="P155" s="194">
        <v>0</v>
      </c>
      <c r="Q155" s="194"/>
      <c r="R155" s="194"/>
      <c r="S155" s="183">
        <v>0</v>
      </c>
      <c r="U155" s="194">
        <v>0</v>
      </c>
      <c r="V155" s="194"/>
      <c r="W155" s="194"/>
      <c r="X155" s="183">
        <v>0</v>
      </c>
    </row>
    <row r="156" spans="1:24" ht="0.75" customHeight="1" x14ac:dyDescent="0.25">
      <c r="A156" s="180" t="s">
        <v>16</v>
      </c>
    </row>
    <row r="157" spans="1:24" ht="12" customHeight="1" x14ac:dyDescent="0.25">
      <c r="A157" s="180" t="s">
        <v>16</v>
      </c>
      <c r="D157" s="198" t="s">
        <v>718</v>
      </c>
      <c r="E157" s="198"/>
      <c r="F157" s="198"/>
      <c r="G157" s="198"/>
      <c r="H157" s="198"/>
      <c r="J157" s="198" t="s">
        <v>181</v>
      </c>
      <c r="K157" s="198"/>
      <c r="L157" s="198"/>
      <c r="M157" s="198"/>
      <c r="N157" s="198"/>
      <c r="O157" s="198"/>
      <c r="P157" s="194">
        <v>0</v>
      </c>
      <c r="Q157" s="194"/>
      <c r="R157" s="194"/>
      <c r="S157" s="183">
        <v>0</v>
      </c>
      <c r="U157" s="194">
        <v>0</v>
      </c>
      <c r="V157" s="194"/>
      <c r="W157" s="194"/>
      <c r="X157" s="183">
        <v>0</v>
      </c>
    </row>
    <row r="158" spans="1:24" ht="0.75" customHeight="1" x14ac:dyDescent="0.25">
      <c r="A158" s="180" t="s">
        <v>16</v>
      </c>
    </row>
    <row r="159" spans="1:24" ht="12" customHeight="1" x14ac:dyDescent="0.25">
      <c r="A159" s="180" t="s">
        <v>16</v>
      </c>
      <c r="D159" s="198" t="s">
        <v>719</v>
      </c>
      <c r="E159" s="198"/>
      <c r="F159" s="198"/>
      <c r="G159" s="198"/>
      <c r="H159" s="198"/>
      <c r="J159" s="198" t="s">
        <v>182</v>
      </c>
      <c r="K159" s="198"/>
      <c r="L159" s="198"/>
      <c r="M159" s="198"/>
      <c r="N159" s="198"/>
      <c r="O159" s="198"/>
      <c r="P159" s="194">
        <v>9.26</v>
      </c>
      <c r="Q159" s="194"/>
      <c r="R159" s="194"/>
      <c r="S159" s="183">
        <v>0</v>
      </c>
      <c r="U159" s="194">
        <v>231.5</v>
      </c>
      <c r="V159" s="194"/>
      <c r="W159" s="194"/>
      <c r="X159" s="183">
        <v>2E-3</v>
      </c>
    </row>
    <row r="160" spans="1:24" ht="0.75" customHeight="1" x14ac:dyDescent="0.25">
      <c r="A160" s="180" t="s">
        <v>16</v>
      </c>
    </row>
    <row r="161" spans="1:24" ht="12" customHeight="1" x14ac:dyDescent="0.25">
      <c r="A161" s="180" t="s">
        <v>16</v>
      </c>
      <c r="D161" s="198" t="s">
        <v>720</v>
      </c>
      <c r="E161" s="198"/>
      <c r="F161" s="198"/>
      <c r="G161" s="198"/>
      <c r="H161" s="198"/>
      <c r="J161" s="198" t="s">
        <v>183</v>
      </c>
      <c r="K161" s="198"/>
      <c r="L161" s="198"/>
      <c r="M161" s="198"/>
      <c r="N161" s="198"/>
      <c r="O161" s="198"/>
      <c r="P161" s="194">
        <v>0</v>
      </c>
      <c r="Q161" s="194"/>
      <c r="R161" s="194"/>
      <c r="S161" s="183">
        <v>0</v>
      </c>
      <c r="U161" s="194">
        <v>0</v>
      </c>
      <c r="V161" s="194"/>
      <c r="W161" s="194"/>
      <c r="X161" s="183">
        <v>0</v>
      </c>
    </row>
    <row r="162" spans="1:24" ht="0.75" customHeight="1" x14ac:dyDescent="0.25">
      <c r="A162" s="180" t="s">
        <v>16</v>
      </c>
    </row>
    <row r="163" spans="1:24" ht="12" customHeight="1" x14ac:dyDescent="0.25">
      <c r="A163" s="180" t="s">
        <v>16</v>
      </c>
      <c r="D163" s="198" t="s">
        <v>721</v>
      </c>
      <c r="E163" s="198"/>
      <c r="F163" s="198"/>
      <c r="G163" s="198"/>
      <c r="H163" s="198"/>
      <c r="J163" s="198" t="s">
        <v>184</v>
      </c>
      <c r="K163" s="198"/>
      <c r="L163" s="198"/>
      <c r="M163" s="198"/>
      <c r="N163" s="198"/>
      <c r="O163" s="198"/>
      <c r="P163" s="194">
        <v>3162.31</v>
      </c>
      <c r="Q163" s="194"/>
      <c r="R163" s="194"/>
      <c r="S163" s="183">
        <v>0.153</v>
      </c>
      <c r="U163" s="194">
        <v>13700.19</v>
      </c>
      <c r="V163" s="194"/>
      <c r="W163" s="194"/>
      <c r="X163" s="183">
        <v>0.10800000000000001</v>
      </c>
    </row>
    <row r="164" spans="1:24" ht="0.75" customHeight="1" x14ac:dyDescent="0.25">
      <c r="A164" s="180" t="s">
        <v>16</v>
      </c>
    </row>
    <row r="165" spans="1:24" ht="12" customHeight="1" x14ac:dyDescent="0.25">
      <c r="A165" s="180" t="s">
        <v>16</v>
      </c>
      <c r="D165" s="198" t="s">
        <v>722</v>
      </c>
      <c r="E165" s="198"/>
      <c r="F165" s="198"/>
      <c r="G165" s="198"/>
      <c r="H165" s="198"/>
      <c r="J165" s="198" t="s">
        <v>185</v>
      </c>
      <c r="K165" s="198"/>
      <c r="L165" s="198"/>
      <c r="M165" s="198"/>
      <c r="N165" s="198"/>
      <c r="O165" s="198"/>
      <c r="P165" s="194">
        <v>5333.76</v>
      </c>
      <c r="Q165" s="194"/>
      <c r="R165" s="194"/>
      <c r="S165" s="183">
        <v>0.25800000000000001</v>
      </c>
      <c r="U165" s="194">
        <v>22395.48</v>
      </c>
      <c r="V165" s="194"/>
      <c r="W165" s="194"/>
      <c r="X165" s="183">
        <v>0.17699999999999999</v>
      </c>
    </row>
    <row r="166" spans="1:24" ht="0.75" customHeight="1" x14ac:dyDescent="0.25">
      <c r="A166" s="180" t="s">
        <v>16</v>
      </c>
    </row>
    <row r="167" spans="1:24" ht="12" customHeight="1" x14ac:dyDescent="0.25">
      <c r="A167" s="180" t="s">
        <v>16</v>
      </c>
      <c r="D167" s="198" t="s">
        <v>723</v>
      </c>
      <c r="E167" s="198"/>
      <c r="F167" s="198"/>
      <c r="G167" s="198"/>
      <c r="H167" s="198"/>
      <c r="J167" s="198" t="s">
        <v>186</v>
      </c>
      <c r="K167" s="198"/>
      <c r="L167" s="198"/>
      <c r="M167" s="198"/>
      <c r="N167" s="198"/>
      <c r="O167" s="198"/>
      <c r="P167" s="194">
        <v>0</v>
      </c>
      <c r="Q167" s="194"/>
      <c r="R167" s="194"/>
      <c r="S167" s="183">
        <v>0</v>
      </c>
      <c r="U167" s="194">
        <v>0</v>
      </c>
      <c r="V167" s="194"/>
      <c r="W167" s="194"/>
      <c r="X167" s="183">
        <v>0</v>
      </c>
    </row>
    <row r="168" spans="1:24" ht="0.75" customHeight="1" x14ac:dyDescent="0.25">
      <c r="A168" s="180" t="s">
        <v>16</v>
      </c>
    </row>
    <row r="169" spans="1:24" ht="12" customHeight="1" x14ac:dyDescent="0.25">
      <c r="A169" s="180" t="s">
        <v>16</v>
      </c>
      <c r="D169" s="198" t="s">
        <v>724</v>
      </c>
      <c r="E169" s="198"/>
      <c r="F169" s="198"/>
      <c r="G169" s="198"/>
      <c r="H169" s="198"/>
      <c r="J169" s="198" t="s">
        <v>187</v>
      </c>
      <c r="K169" s="198"/>
      <c r="L169" s="198"/>
      <c r="M169" s="198"/>
      <c r="N169" s="198"/>
      <c r="O169" s="198"/>
      <c r="P169" s="194">
        <v>0</v>
      </c>
      <c r="Q169" s="194"/>
      <c r="R169" s="194"/>
      <c r="S169" s="183">
        <v>0</v>
      </c>
      <c r="U169" s="194">
        <v>0</v>
      </c>
      <c r="V169" s="194"/>
      <c r="W169" s="194"/>
      <c r="X169" s="183">
        <v>0</v>
      </c>
    </row>
    <row r="170" spans="1:24" ht="0.75" customHeight="1" x14ac:dyDescent="0.25">
      <c r="A170" s="180" t="s">
        <v>16</v>
      </c>
    </row>
    <row r="171" spans="1:24" ht="12" customHeight="1" x14ac:dyDescent="0.25">
      <c r="A171" s="180" t="s">
        <v>16</v>
      </c>
      <c r="D171" s="198" t="s">
        <v>725</v>
      </c>
      <c r="E171" s="198"/>
      <c r="F171" s="198"/>
      <c r="G171" s="198"/>
      <c r="H171" s="198"/>
      <c r="J171" s="198" t="s">
        <v>188</v>
      </c>
      <c r="K171" s="198"/>
      <c r="L171" s="198"/>
      <c r="M171" s="198"/>
      <c r="N171" s="198"/>
      <c r="O171" s="198"/>
      <c r="P171" s="194">
        <v>92.600000000000009</v>
      </c>
      <c r="Q171" s="194"/>
      <c r="R171" s="194"/>
      <c r="S171" s="183">
        <v>4.0000000000000001E-3</v>
      </c>
      <c r="U171" s="194">
        <v>92.600000000000009</v>
      </c>
      <c r="V171" s="194"/>
      <c r="W171" s="194"/>
      <c r="X171" s="183">
        <v>1E-3</v>
      </c>
    </row>
    <row r="172" spans="1:24" ht="0.75" customHeight="1" x14ac:dyDescent="0.25">
      <c r="A172" s="180" t="s">
        <v>16</v>
      </c>
    </row>
    <row r="173" spans="1:24" ht="12" customHeight="1" x14ac:dyDescent="0.25">
      <c r="A173" s="180" t="s">
        <v>16</v>
      </c>
      <c r="D173" s="198" t="s">
        <v>726</v>
      </c>
      <c r="E173" s="198"/>
      <c r="F173" s="198"/>
      <c r="G173" s="198"/>
      <c r="H173" s="198"/>
      <c r="J173" s="198" t="s">
        <v>544</v>
      </c>
      <c r="K173" s="198"/>
      <c r="L173" s="198"/>
      <c r="M173" s="198"/>
      <c r="N173" s="198"/>
      <c r="O173" s="198"/>
      <c r="P173" s="194">
        <v>203.72</v>
      </c>
      <c r="Q173" s="194"/>
      <c r="R173" s="194"/>
      <c r="S173" s="183">
        <v>0.01</v>
      </c>
      <c r="U173" s="194">
        <v>703.76</v>
      </c>
      <c r="V173" s="194"/>
      <c r="W173" s="194"/>
      <c r="X173" s="183">
        <v>6.0000000000000001E-3</v>
      </c>
    </row>
    <row r="174" spans="1:24" ht="0.75" customHeight="1" x14ac:dyDescent="0.25">
      <c r="A174" s="180" t="s">
        <v>16</v>
      </c>
    </row>
    <row r="175" spans="1:24" ht="12" customHeight="1" x14ac:dyDescent="0.25">
      <c r="A175" s="180" t="s">
        <v>16</v>
      </c>
      <c r="D175" s="198" t="s">
        <v>727</v>
      </c>
      <c r="E175" s="198"/>
      <c r="F175" s="198"/>
      <c r="G175" s="198"/>
      <c r="H175" s="198"/>
      <c r="J175" s="198" t="s">
        <v>190</v>
      </c>
      <c r="K175" s="198"/>
      <c r="L175" s="198"/>
      <c r="M175" s="198"/>
      <c r="N175" s="198"/>
      <c r="O175" s="198"/>
      <c r="P175" s="194">
        <v>0</v>
      </c>
      <c r="Q175" s="194"/>
      <c r="R175" s="194"/>
      <c r="S175" s="183">
        <v>0</v>
      </c>
      <c r="U175" s="194">
        <v>0</v>
      </c>
      <c r="V175" s="194"/>
      <c r="W175" s="194"/>
      <c r="X175" s="183">
        <v>0</v>
      </c>
    </row>
    <row r="176" spans="1:24" ht="0.75" customHeight="1" x14ac:dyDescent="0.25">
      <c r="A176" s="180" t="s">
        <v>16</v>
      </c>
    </row>
    <row r="177" spans="1:24" ht="12" customHeight="1" x14ac:dyDescent="0.25">
      <c r="A177" s="180" t="s">
        <v>16</v>
      </c>
      <c r="D177" s="198" t="s">
        <v>728</v>
      </c>
      <c r="E177" s="198"/>
      <c r="F177" s="198"/>
      <c r="G177" s="198"/>
      <c r="H177" s="198"/>
      <c r="J177" s="198" t="s">
        <v>191</v>
      </c>
      <c r="K177" s="198"/>
      <c r="L177" s="198"/>
      <c r="M177" s="198"/>
      <c r="N177" s="198"/>
      <c r="O177" s="198"/>
      <c r="P177" s="194">
        <v>0</v>
      </c>
      <c r="Q177" s="194"/>
      <c r="R177" s="194"/>
      <c r="S177" s="183">
        <v>0</v>
      </c>
      <c r="U177" s="194">
        <v>0</v>
      </c>
      <c r="V177" s="194"/>
      <c r="W177" s="194"/>
      <c r="X177" s="183">
        <v>0</v>
      </c>
    </row>
    <row r="178" spans="1:24" ht="0.75" customHeight="1" x14ac:dyDescent="0.25">
      <c r="A178" s="180" t="s">
        <v>16</v>
      </c>
    </row>
    <row r="179" spans="1:24" ht="12" customHeight="1" x14ac:dyDescent="0.25">
      <c r="A179" s="180" t="s">
        <v>16</v>
      </c>
      <c r="D179" s="198" t="s">
        <v>729</v>
      </c>
      <c r="E179" s="198"/>
      <c r="F179" s="198"/>
      <c r="G179" s="198"/>
      <c r="H179" s="198"/>
      <c r="J179" s="198" t="s">
        <v>192</v>
      </c>
      <c r="K179" s="198"/>
      <c r="L179" s="198"/>
      <c r="M179" s="198"/>
      <c r="N179" s="198"/>
      <c r="O179" s="198"/>
      <c r="P179" s="194">
        <v>0</v>
      </c>
      <c r="Q179" s="194"/>
      <c r="R179" s="194"/>
      <c r="S179" s="183">
        <v>0</v>
      </c>
      <c r="U179" s="194">
        <v>0</v>
      </c>
      <c r="V179" s="194"/>
      <c r="W179" s="194"/>
      <c r="X179" s="183">
        <v>0</v>
      </c>
    </row>
    <row r="180" spans="1:24" ht="0.75" customHeight="1" x14ac:dyDescent="0.25">
      <c r="A180" s="180" t="s">
        <v>16</v>
      </c>
    </row>
    <row r="181" spans="1:24" ht="12" customHeight="1" x14ac:dyDescent="0.25">
      <c r="A181" s="180" t="s">
        <v>16</v>
      </c>
      <c r="D181" s="198" t="s">
        <v>730</v>
      </c>
      <c r="E181" s="198"/>
      <c r="F181" s="198"/>
      <c r="G181" s="198"/>
      <c r="H181" s="198"/>
      <c r="J181" s="198" t="s">
        <v>193</v>
      </c>
      <c r="K181" s="198"/>
      <c r="L181" s="198"/>
      <c r="M181" s="198"/>
      <c r="N181" s="198"/>
      <c r="O181" s="198"/>
      <c r="P181" s="194">
        <v>0</v>
      </c>
      <c r="Q181" s="194"/>
      <c r="R181" s="194"/>
      <c r="S181" s="183">
        <v>0</v>
      </c>
      <c r="U181" s="194">
        <v>0</v>
      </c>
      <c r="V181" s="194"/>
      <c r="W181" s="194"/>
      <c r="X181" s="183">
        <v>0</v>
      </c>
    </row>
    <row r="182" spans="1:24" ht="0.75" customHeight="1" x14ac:dyDescent="0.25">
      <c r="A182" s="180" t="s">
        <v>16</v>
      </c>
    </row>
    <row r="183" spans="1:24" ht="12" customHeight="1" x14ac:dyDescent="0.25">
      <c r="A183" s="180" t="s">
        <v>16</v>
      </c>
      <c r="D183" s="198" t="s">
        <v>731</v>
      </c>
      <c r="E183" s="198"/>
      <c r="F183" s="198"/>
      <c r="G183" s="198"/>
      <c r="H183" s="198"/>
      <c r="J183" s="198" t="s">
        <v>194</v>
      </c>
      <c r="K183" s="198"/>
      <c r="L183" s="198"/>
      <c r="M183" s="198"/>
      <c r="N183" s="198"/>
      <c r="O183" s="198"/>
      <c r="P183" s="194">
        <v>0</v>
      </c>
      <c r="Q183" s="194"/>
      <c r="R183" s="194"/>
      <c r="S183" s="183">
        <v>0</v>
      </c>
      <c r="U183" s="194">
        <v>0</v>
      </c>
      <c r="V183" s="194"/>
      <c r="W183" s="194"/>
      <c r="X183" s="183">
        <v>0</v>
      </c>
    </row>
    <row r="184" spans="1:24" ht="0.75" customHeight="1" x14ac:dyDescent="0.25">
      <c r="A184" s="180" t="s">
        <v>16</v>
      </c>
    </row>
    <row r="185" spans="1:24" ht="12" customHeight="1" x14ac:dyDescent="0.25">
      <c r="A185" s="180" t="s">
        <v>16</v>
      </c>
      <c r="D185" s="198" t="s">
        <v>732</v>
      </c>
      <c r="E185" s="198"/>
      <c r="F185" s="198"/>
      <c r="G185" s="198"/>
      <c r="H185" s="198"/>
      <c r="J185" s="198" t="s">
        <v>195</v>
      </c>
      <c r="K185" s="198"/>
      <c r="L185" s="198"/>
      <c r="M185" s="198"/>
      <c r="N185" s="198"/>
      <c r="O185" s="198"/>
      <c r="P185" s="194">
        <v>0</v>
      </c>
      <c r="Q185" s="194"/>
      <c r="R185" s="194"/>
      <c r="S185" s="183">
        <v>0</v>
      </c>
      <c r="U185" s="194">
        <v>0</v>
      </c>
      <c r="V185" s="194"/>
      <c r="W185" s="194"/>
      <c r="X185" s="183">
        <v>0</v>
      </c>
    </row>
    <row r="186" spans="1:24" ht="0.75" customHeight="1" x14ac:dyDescent="0.25">
      <c r="A186" s="180" t="s">
        <v>16</v>
      </c>
    </row>
    <row r="187" spans="1:24" ht="12" customHeight="1" x14ac:dyDescent="0.25">
      <c r="A187" s="180" t="s">
        <v>16</v>
      </c>
      <c r="D187" s="198" t="s">
        <v>733</v>
      </c>
      <c r="E187" s="198"/>
      <c r="F187" s="198"/>
      <c r="G187" s="198"/>
      <c r="H187" s="198"/>
      <c r="J187" s="198" t="s">
        <v>196</v>
      </c>
      <c r="K187" s="198"/>
      <c r="L187" s="198"/>
      <c r="M187" s="198"/>
      <c r="N187" s="198"/>
      <c r="O187" s="198"/>
      <c r="P187" s="194">
        <v>0</v>
      </c>
      <c r="Q187" s="194"/>
      <c r="R187" s="194"/>
      <c r="S187" s="183">
        <v>0</v>
      </c>
      <c r="U187" s="194">
        <v>0</v>
      </c>
      <c r="V187" s="194"/>
      <c r="W187" s="194"/>
      <c r="X187" s="183">
        <v>0</v>
      </c>
    </row>
    <row r="188" spans="1:24" ht="0.75" customHeight="1" x14ac:dyDescent="0.25">
      <c r="A188" s="180" t="s">
        <v>16</v>
      </c>
    </row>
    <row r="189" spans="1:24" ht="12" customHeight="1" x14ac:dyDescent="0.25">
      <c r="A189" s="180" t="s">
        <v>16</v>
      </c>
      <c r="D189" s="198" t="s">
        <v>734</v>
      </c>
      <c r="E189" s="198"/>
      <c r="F189" s="198"/>
      <c r="G189" s="198"/>
      <c r="H189" s="198"/>
      <c r="J189" s="198" t="s">
        <v>197</v>
      </c>
      <c r="K189" s="198"/>
      <c r="L189" s="198"/>
      <c r="M189" s="198"/>
      <c r="N189" s="198"/>
      <c r="O189" s="198"/>
      <c r="P189" s="194">
        <v>0</v>
      </c>
      <c r="Q189" s="194"/>
      <c r="R189" s="194"/>
      <c r="S189" s="183">
        <v>0</v>
      </c>
      <c r="U189" s="194">
        <v>0</v>
      </c>
      <c r="V189" s="194"/>
      <c r="W189" s="194"/>
      <c r="X189" s="183">
        <v>0</v>
      </c>
    </row>
    <row r="190" spans="1:24" ht="0.75" customHeight="1" x14ac:dyDescent="0.25">
      <c r="A190" s="180" t="s">
        <v>16</v>
      </c>
    </row>
    <row r="191" spans="1:24" ht="12" customHeight="1" x14ac:dyDescent="0.25">
      <c r="A191" s="180" t="s">
        <v>16</v>
      </c>
      <c r="D191" s="198" t="s">
        <v>735</v>
      </c>
      <c r="E191" s="198"/>
      <c r="F191" s="198"/>
      <c r="G191" s="198"/>
      <c r="H191" s="198"/>
      <c r="J191" s="198" t="s">
        <v>198</v>
      </c>
      <c r="K191" s="198"/>
      <c r="L191" s="198"/>
      <c r="M191" s="198"/>
      <c r="N191" s="198"/>
      <c r="O191" s="198"/>
      <c r="P191" s="194">
        <v>0</v>
      </c>
      <c r="Q191" s="194"/>
      <c r="R191" s="194"/>
      <c r="S191" s="183">
        <v>0</v>
      </c>
      <c r="U191" s="194">
        <v>0</v>
      </c>
      <c r="V191" s="194"/>
      <c r="W191" s="194"/>
      <c r="X191" s="183">
        <v>0</v>
      </c>
    </row>
    <row r="192" spans="1:24" ht="0.75" customHeight="1" x14ac:dyDescent="0.25">
      <c r="A192" s="180" t="s">
        <v>16</v>
      </c>
    </row>
    <row r="193" spans="1:24" ht="12" customHeight="1" x14ac:dyDescent="0.25">
      <c r="A193" s="180" t="s">
        <v>16</v>
      </c>
      <c r="D193" s="198" t="s">
        <v>736</v>
      </c>
      <c r="E193" s="198"/>
      <c r="F193" s="198"/>
      <c r="G193" s="198"/>
      <c r="H193" s="198"/>
      <c r="J193" s="198" t="s">
        <v>545</v>
      </c>
      <c r="K193" s="198"/>
      <c r="L193" s="198"/>
      <c r="M193" s="198"/>
      <c r="N193" s="198"/>
      <c r="O193" s="198"/>
      <c r="P193" s="194">
        <v>0</v>
      </c>
      <c r="Q193" s="194"/>
      <c r="R193" s="194"/>
      <c r="S193" s="183">
        <v>0</v>
      </c>
      <c r="U193" s="194">
        <v>0</v>
      </c>
      <c r="V193" s="194"/>
      <c r="W193" s="194"/>
      <c r="X193" s="183">
        <v>0</v>
      </c>
    </row>
    <row r="194" spans="1:24" ht="0.75" customHeight="1" x14ac:dyDescent="0.25">
      <c r="A194" s="180" t="s">
        <v>16</v>
      </c>
    </row>
    <row r="195" spans="1:24" ht="12" customHeight="1" x14ac:dyDescent="0.25">
      <c r="A195" s="180" t="s">
        <v>16</v>
      </c>
      <c r="D195" s="198" t="s">
        <v>737</v>
      </c>
      <c r="E195" s="198"/>
      <c r="F195" s="198"/>
      <c r="G195" s="198"/>
      <c r="H195" s="198"/>
      <c r="J195" s="198" t="s">
        <v>200</v>
      </c>
      <c r="K195" s="198"/>
      <c r="L195" s="198"/>
      <c r="M195" s="198"/>
      <c r="N195" s="198"/>
      <c r="O195" s="198"/>
      <c r="P195" s="194">
        <v>0</v>
      </c>
      <c r="Q195" s="194"/>
      <c r="R195" s="194"/>
      <c r="S195" s="183">
        <v>0</v>
      </c>
      <c r="U195" s="194">
        <v>0</v>
      </c>
      <c r="V195" s="194"/>
      <c r="W195" s="194"/>
      <c r="X195" s="183">
        <v>0</v>
      </c>
    </row>
    <row r="196" spans="1:24" ht="0.75" customHeight="1" x14ac:dyDescent="0.25">
      <c r="A196" s="180" t="s">
        <v>16</v>
      </c>
    </row>
    <row r="197" spans="1:24" ht="12" customHeight="1" x14ac:dyDescent="0.25">
      <c r="A197" s="180" t="s">
        <v>16</v>
      </c>
      <c r="D197" s="198" t="s">
        <v>738</v>
      </c>
      <c r="E197" s="198"/>
      <c r="F197" s="198"/>
      <c r="G197" s="198"/>
      <c r="H197" s="198"/>
      <c r="J197" s="198" t="s">
        <v>201</v>
      </c>
      <c r="K197" s="198"/>
      <c r="L197" s="198"/>
      <c r="M197" s="198"/>
      <c r="N197" s="198"/>
      <c r="O197" s="198"/>
      <c r="P197" s="194">
        <v>118.57000000000001</v>
      </c>
      <c r="Q197" s="194"/>
      <c r="R197" s="194"/>
      <c r="S197" s="183">
        <v>6.0000000000000001E-3</v>
      </c>
      <c r="U197" s="194">
        <v>2312.5100000000002</v>
      </c>
      <c r="V197" s="194"/>
      <c r="W197" s="194"/>
      <c r="X197" s="183">
        <v>1.7999999999999999E-2</v>
      </c>
    </row>
    <row r="198" spans="1:24" ht="0.75" customHeight="1" x14ac:dyDescent="0.25">
      <c r="A198" s="180" t="s">
        <v>16</v>
      </c>
    </row>
    <row r="199" spans="1:24" ht="12" customHeight="1" x14ac:dyDescent="0.25">
      <c r="A199" s="180" t="s">
        <v>16</v>
      </c>
      <c r="D199" s="198" t="s">
        <v>739</v>
      </c>
      <c r="E199" s="198"/>
      <c r="F199" s="198"/>
      <c r="G199" s="198"/>
      <c r="H199" s="198"/>
      <c r="J199" s="198" t="s">
        <v>202</v>
      </c>
      <c r="K199" s="198"/>
      <c r="L199" s="198"/>
      <c r="M199" s="198"/>
      <c r="N199" s="198"/>
      <c r="O199" s="198"/>
      <c r="P199" s="194">
        <v>88239.76</v>
      </c>
      <c r="Q199" s="194"/>
      <c r="R199" s="194"/>
      <c r="S199" s="183">
        <v>4.274</v>
      </c>
      <c r="U199" s="194">
        <v>647763.65</v>
      </c>
      <c r="V199" s="194"/>
      <c r="W199" s="194"/>
      <c r="X199" s="183">
        <v>5.1159999999999997</v>
      </c>
    </row>
    <row r="200" spans="1:24" ht="0.75" customHeight="1" x14ac:dyDescent="0.25">
      <c r="A200" s="180" t="s">
        <v>16</v>
      </c>
    </row>
    <row r="201" spans="1:24" ht="12" customHeight="1" x14ac:dyDescent="0.25">
      <c r="A201" s="180" t="s">
        <v>16</v>
      </c>
      <c r="D201" s="198" t="s">
        <v>740</v>
      </c>
      <c r="E201" s="198"/>
      <c r="F201" s="198"/>
      <c r="G201" s="198"/>
      <c r="H201" s="198"/>
      <c r="J201" s="198" t="s">
        <v>203</v>
      </c>
      <c r="K201" s="198"/>
      <c r="L201" s="198"/>
      <c r="M201" s="198"/>
      <c r="N201" s="198"/>
      <c r="O201" s="198"/>
      <c r="P201" s="194">
        <v>0</v>
      </c>
      <c r="Q201" s="194"/>
      <c r="R201" s="194"/>
      <c r="S201" s="183">
        <v>0</v>
      </c>
      <c r="U201" s="194">
        <v>0</v>
      </c>
      <c r="V201" s="194"/>
      <c r="W201" s="194"/>
      <c r="X201" s="183">
        <v>0</v>
      </c>
    </row>
    <row r="202" spans="1:24" ht="0.75" customHeight="1" x14ac:dyDescent="0.25">
      <c r="A202" s="180" t="s">
        <v>16</v>
      </c>
    </row>
    <row r="203" spans="1:24" ht="12" customHeight="1" x14ac:dyDescent="0.25">
      <c r="A203" s="180" t="s">
        <v>16</v>
      </c>
      <c r="D203" s="198" t="s">
        <v>741</v>
      </c>
      <c r="E203" s="198"/>
      <c r="F203" s="198"/>
      <c r="G203" s="198"/>
      <c r="H203" s="198"/>
      <c r="J203" s="198" t="s">
        <v>204</v>
      </c>
      <c r="K203" s="198"/>
      <c r="L203" s="198"/>
      <c r="M203" s="198"/>
      <c r="N203" s="198"/>
      <c r="O203" s="198"/>
      <c r="P203" s="194">
        <v>0</v>
      </c>
      <c r="Q203" s="194"/>
      <c r="R203" s="194"/>
      <c r="S203" s="183">
        <v>0</v>
      </c>
      <c r="U203" s="194">
        <v>395</v>
      </c>
      <c r="V203" s="194"/>
      <c r="W203" s="194"/>
      <c r="X203" s="183">
        <v>3.0000000000000001E-3</v>
      </c>
    </row>
    <row r="204" spans="1:24" ht="0.75" customHeight="1" x14ac:dyDescent="0.25">
      <c r="A204" s="180" t="s">
        <v>16</v>
      </c>
    </row>
    <row r="205" spans="1:24" ht="12" customHeight="1" x14ac:dyDescent="0.25">
      <c r="A205" s="180" t="s">
        <v>16</v>
      </c>
      <c r="D205" s="198" t="s">
        <v>742</v>
      </c>
      <c r="E205" s="198"/>
      <c r="F205" s="198"/>
      <c r="G205" s="198"/>
      <c r="H205" s="198"/>
      <c r="J205" s="198" t="s">
        <v>205</v>
      </c>
      <c r="K205" s="198"/>
      <c r="L205" s="198"/>
      <c r="M205" s="198"/>
      <c r="N205" s="198"/>
      <c r="O205" s="198"/>
      <c r="P205" s="194">
        <v>0</v>
      </c>
      <c r="Q205" s="194"/>
      <c r="R205" s="194"/>
      <c r="S205" s="183">
        <v>0</v>
      </c>
      <c r="U205" s="194">
        <v>0</v>
      </c>
      <c r="V205" s="194"/>
      <c r="W205" s="194"/>
      <c r="X205" s="183">
        <v>0</v>
      </c>
    </row>
    <row r="206" spans="1:24" ht="0.75" customHeight="1" x14ac:dyDescent="0.25">
      <c r="A206" s="180" t="s">
        <v>16</v>
      </c>
    </row>
    <row r="207" spans="1:24" ht="12" customHeight="1" x14ac:dyDescent="0.25">
      <c r="A207" s="180" t="s">
        <v>16</v>
      </c>
      <c r="D207" s="198" t="s">
        <v>744</v>
      </c>
      <c r="E207" s="198"/>
      <c r="F207" s="198"/>
      <c r="G207" s="198"/>
      <c r="H207" s="198"/>
      <c r="J207" s="198" t="s">
        <v>207</v>
      </c>
      <c r="K207" s="198"/>
      <c r="L207" s="198"/>
      <c r="M207" s="198"/>
      <c r="N207" s="198"/>
      <c r="O207" s="198"/>
      <c r="P207" s="194">
        <v>0</v>
      </c>
      <c r="Q207" s="194"/>
      <c r="R207" s="194"/>
      <c r="S207" s="183">
        <v>0</v>
      </c>
      <c r="U207" s="194">
        <v>0</v>
      </c>
      <c r="V207" s="194"/>
      <c r="W207" s="194"/>
      <c r="X207" s="183">
        <v>0</v>
      </c>
    </row>
    <row r="208" spans="1:24" ht="0.75" customHeight="1" x14ac:dyDescent="0.25">
      <c r="A208" s="180" t="s">
        <v>16</v>
      </c>
    </row>
    <row r="209" spans="1:24" ht="12" customHeight="1" x14ac:dyDescent="0.25">
      <c r="A209" s="180" t="s">
        <v>16</v>
      </c>
      <c r="D209" s="198" t="s">
        <v>745</v>
      </c>
      <c r="E209" s="198"/>
      <c r="F209" s="198"/>
      <c r="G209" s="198"/>
      <c r="H209" s="198"/>
      <c r="J209" s="198" t="s">
        <v>208</v>
      </c>
      <c r="K209" s="198"/>
      <c r="L209" s="198"/>
      <c r="M209" s="198"/>
      <c r="N209" s="198"/>
      <c r="O209" s="198"/>
      <c r="P209" s="194">
        <v>4980.46</v>
      </c>
      <c r="Q209" s="194"/>
      <c r="R209" s="194"/>
      <c r="S209" s="183">
        <v>0.24099999999999999</v>
      </c>
      <c r="U209" s="194">
        <v>48777.46</v>
      </c>
      <c r="V209" s="194"/>
      <c r="W209" s="194"/>
      <c r="X209" s="183">
        <v>0.38500000000000001</v>
      </c>
    </row>
    <row r="210" spans="1:24" ht="0.75" customHeight="1" x14ac:dyDescent="0.25">
      <c r="A210" s="180" t="s">
        <v>16</v>
      </c>
    </row>
    <row r="211" spans="1:24" ht="12" customHeight="1" x14ac:dyDescent="0.25">
      <c r="A211" s="180" t="s">
        <v>16</v>
      </c>
      <c r="D211" s="198" t="s">
        <v>746</v>
      </c>
      <c r="E211" s="198"/>
      <c r="F211" s="198"/>
      <c r="G211" s="198"/>
      <c r="H211" s="198"/>
      <c r="J211" s="198" t="s">
        <v>209</v>
      </c>
      <c r="K211" s="198"/>
      <c r="L211" s="198"/>
      <c r="M211" s="198"/>
      <c r="N211" s="198"/>
      <c r="O211" s="198"/>
      <c r="P211" s="194">
        <v>0</v>
      </c>
      <c r="Q211" s="194"/>
      <c r="R211" s="194"/>
      <c r="S211" s="183">
        <v>0</v>
      </c>
      <c r="U211" s="194">
        <v>0</v>
      </c>
      <c r="V211" s="194"/>
      <c r="W211" s="194"/>
      <c r="X211" s="183">
        <v>0</v>
      </c>
    </row>
    <row r="212" spans="1:24" ht="0.75" customHeight="1" x14ac:dyDescent="0.25">
      <c r="A212" s="180" t="s">
        <v>16</v>
      </c>
    </row>
    <row r="213" spans="1:24" ht="12" customHeight="1" x14ac:dyDescent="0.25">
      <c r="A213" s="180" t="s">
        <v>16</v>
      </c>
      <c r="D213" s="198" t="s">
        <v>1072</v>
      </c>
      <c r="E213" s="198"/>
      <c r="F213" s="198"/>
      <c r="G213" s="198"/>
      <c r="H213" s="198"/>
      <c r="J213" s="198" t="s">
        <v>206</v>
      </c>
      <c r="K213" s="198"/>
      <c r="L213" s="198"/>
      <c r="M213" s="198"/>
      <c r="N213" s="198"/>
      <c r="O213" s="198"/>
      <c r="P213" s="194">
        <v>0</v>
      </c>
      <c r="Q213" s="194"/>
      <c r="R213" s="194"/>
      <c r="S213" s="183">
        <v>0</v>
      </c>
      <c r="U213" s="194">
        <v>0</v>
      </c>
      <c r="V213" s="194"/>
      <c r="W213" s="194"/>
      <c r="X213" s="183">
        <v>0</v>
      </c>
    </row>
    <row r="214" spans="1:24" ht="0.75" customHeight="1" x14ac:dyDescent="0.25">
      <c r="A214" s="180" t="s">
        <v>16</v>
      </c>
    </row>
    <row r="215" spans="1:24" ht="12" customHeight="1" x14ac:dyDescent="0.25">
      <c r="A215" s="180" t="s">
        <v>16</v>
      </c>
      <c r="D215" s="198" t="s">
        <v>747</v>
      </c>
      <c r="E215" s="198"/>
      <c r="F215" s="198"/>
      <c r="G215" s="198"/>
      <c r="H215" s="198"/>
      <c r="J215" s="198" t="s">
        <v>210</v>
      </c>
      <c r="K215" s="198"/>
      <c r="L215" s="198"/>
      <c r="M215" s="198"/>
      <c r="N215" s="198"/>
      <c r="O215" s="198"/>
      <c r="P215" s="194">
        <v>0</v>
      </c>
      <c r="Q215" s="194"/>
      <c r="R215" s="194"/>
      <c r="S215" s="183">
        <v>0</v>
      </c>
      <c r="U215" s="194">
        <v>0</v>
      </c>
      <c r="V215" s="194"/>
      <c r="W215" s="194"/>
      <c r="X215" s="183">
        <v>0</v>
      </c>
    </row>
    <row r="216" spans="1:24" ht="0.75" customHeight="1" x14ac:dyDescent="0.25">
      <c r="A216" s="180" t="s">
        <v>16</v>
      </c>
    </row>
    <row r="217" spans="1:24" ht="12" customHeight="1" x14ac:dyDescent="0.25">
      <c r="A217" s="180" t="s">
        <v>16</v>
      </c>
      <c r="D217" s="198" t="s">
        <v>748</v>
      </c>
      <c r="E217" s="198"/>
      <c r="F217" s="198"/>
      <c r="G217" s="198"/>
      <c r="H217" s="198"/>
      <c r="J217" s="198" t="s">
        <v>211</v>
      </c>
      <c r="K217" s="198"/>
      <c r="L217" s="198"/>
      <c r="M217" s="198"/>
      <c r="N217" s="198"/>
      <c r="O217" s="198"/>
      <c r="P217" s="194">
        <v>0</v>
      </c>
      <c r="Q217" s="194"/>
      <c r="R217" s="194"/>
      <c r="S217" s="183">
        <v>0</v>
      </c>
      <c r="U217" s="194">
        <v>0</v>
      </c>
      <c r="V217" s="194"/>
      <c r="W217" s="194"/>
      <c r="X217" s="183">
        <v>0</v>
      </c>
    </row>
    <row r="218" spans="1:24" ht="12" customHeight="1" x14ac:dyDescent="0.25">
      <c r="A218" s="180" t="s">
        <v>16</v>
      </c>
      <c r="D218" s="198" t="s">
        <v>749</v>
      </c>
      <c r="E218" s="198"/>
      <c r="F218" s="198"/>
      <c r="G218" s="198"/>
      <c r="H218" s="198"/>
      <c r="J218" s="198" t="s">
        <v>212</v>
      </c>
      <c r="K218" s="198"/>
      <c r="L218" s="198"/>
      <c r="M218" s="198"/>
      <c r="N218" s="198"/>
      <c r="O218" s="198"/>
      <c r="P218" s="194">
        <v>0</v>
      </c>
      <c r="Q218" s="194"/>
      <c r="R218" s="194"/>
      <c r="S218" s="183">
        <v>0</v>
      </c>
      <c r="U218" s="194">
        <v>0</v>
      </c>
      <c r="V218" s="194"/>
      <c r="W218" s="194"/>
      <c r="X218" s="183">
        <v>0</v>
      </c>
    </row>
    <row r="219" spans="1:24" ht="0.75" customHeight="1" x14ac:dyDescent="0.25">
      <c r="A219" s="180" t="s">
        <v>16</v>
      </c>
    </row>
    <row r="220" spans="1:24" ht="12" customHeight="1" x14ac:dyDescent="0.25">
      <c r="A220" s="180" t="s">
        <v>16</v>
      </c>
      <c r="D220" s="198" t="s">
        <v>750</v>
      </c>
      <c r="E220" s="198"/>
      <c r="F220" s="198"/>
      <c r="G220" s="198"/>
      <c r="H220" s="198"/>
      <c r="J220" s="198" t="s">
        <v>213</v>
      </c>
      <c r="K220" s="198"/>
      <c r="L220" s="198"/>
      <c r="M220" s="198"/>
      <c r="N220" s="198"/>
      <c r="O220" s="198"/>
      <c r="P220" s="194">
        <v>0</v>
      </c>
      <c r="Q220" s="194"/>
      <c r="R220" s="194"/>
      <c r="S220" s="183">
        <v>0</v>
      </c>
      <c r="U220" s="194">
        <v>0</v>
      </c>
      <c r="V220" s="194"/>
      <c r="W220" s="194"/>
      <c r="X220" s="183">
        <v>0</v>
      </c>
    </row>
    <row r="221" spans="1:24" ht="0.75" customHeight="1" x14ac:dyDescent="0.25">
      <c r="A221" s="180" t="s">
        <v>16</v>
      </c>
    </row>
    <row r="222" spans="1:24" ht="12" customHeight="1" x14ac:dyDescent="0.25">
      <c r="A222" s="180" t="s">
        <v>16</v>
      </c>
      <c r="D222" s="198" t="s">
        <v>751</v>
      </c>
      <c r="E222" s="198"/>
      <c r="F222" s="198"/>
      <c r="G222" s="198"/>
      <c r="H222" s="198"/>
      <c r="J222" s="198" t="s">
        <v>214</v>
      </c>
      <c r="K222" s="198"/>
      <c r="L222" s="198"/>
      <c r="M222" s="198"/>
      <c r="N222" s="198"/>
      <c r="O222" s="198"/>
      <c r="P222" s="194">
        <v>75</v>
      </c>
      <c r="Q222" s="194"/>
      <c r="R222" s="194"/>
      <c r="S222" s="183">
        <v>4.0000000000000001E-3</v>
      </c>
      <c r="U222" s="194">
        <v>75</v>
      </c>
      <c r="V222" s="194"/>
      <c r="W222" s="194"/>
      <c r="X222" s="183">
        <v>1E-3</v>
      </c>
    </row>
    <row r="223" spans="1:24" ht="0.75" customHeight="1" x14ac:dyDescent="0.25">
      <c r="A223" s="180" t="s">
        <v>16</v>
      </c>
    </row>
    <row r="224" spans="1:24" ht="12" customHeight="1" x14ac:dyDescent="0.25">
      <c r="A224" s="180" t="s">
        <v>16</v>
      </c>
      <c r="D224" s="198" t="s">
        <v>752</v>
      </c>
      <c r="E224" s="198"/>
      <c r="F224" s="198"/>
      <c r="G224" s="198"/>
      <c r="H224" s="198"/>
      <c r="J224" s="198" t="s">
        <v>215</v>
      </c>
      <c r="K224" s="198"/>
      <c r="L224" s="198"/>
      <c r="M224" s="198"/>
      <c r="N224" s="198"/>
      <c r="O224" s="198"/>
      <c r="P224" s="194">
        <v>0</v>
      </c>
      <c r="Q224" s="194"/>
      <c r="R224" s="194"/>
      <c r="S224" s="183">
        <v>0</v>
      </c>
      <c r="U224" s="194">
        <v>0</v>
      </c>
      <c r="V224" s="194"/>
      <c r="W224" s="194"/>
      <c r="X224" s="183">
        <v>0</v>
      </c>
    </row>
    <row r="225" spans="1:24" ht="0.75" customHeight="1" x14ac:dyDescent="0.25">
      <c r="A225" s="180" t="s">
        <v>16</v>
      </c>
    </row>
    <row r="226" spans="1:24" ht="12" customHeight="1" x14ac:dyDescent="0.25">
      <c r="A226" s="180" t="s">
        <v>16</v>
      </c>
      <c r="D226" s="198" t="s">
        <v>753</v>
      </c>
      <c r="E226" s="198"/>
      <c r="F226" s="198"/>
      <c r="G226" s="198"/>
      <c r="H226" s="198"/>
      <c r="J226" s="198" t="s">
        <v>546</v>
      </c>
      <c r="K226" s="198"/>
      <c r="L226" s="198"/>
      <c r="M226" s="198"/>
      <c r="N226" s="198"/>
      <c r="O226" s="198"/>
      <c r="P226" s="194">
        <v>0</v>
      </c>
      <c r="Q226" s="194"/>
      <c r="R226" s="194"/>
      <c r="S226" s="183">
        <v>0</v>
      </c>
      <c r="U226" s="194">
        <v>0</v>
      </c>
      <c r="V226" s="194"/>
      <c r="W226" s="194"/>
      <c r="X226" s="183">
        <v>0</v>
      </c>
    </row>
    <row r="227" spans="1:24" ht="0.75" customHeight="1" x14ac:dyDescent="0.25">
      <c r="A227" s="180" t="s">
        <v>16</v>
      </c>
    </row>
    <row r="228" spans="1:24" ht="12" customHeight="1" x14ac:dyDescent="0.25">
      <c r="A228" s="180" t="s">
        <v>16</v>
      </c>
      <c r="D228" s="198" t="s">
        <v>754</v>
      </c>
      <c r="E228" s="198"/>
      <c r="F228" s="198"/>
      <c r="G228" s="198"/>
      <c r="H228" s="198"/>
      <c r="J228" s="198" t="s">
        <v>547</v>
      </c>
      <c r="K228" s="198"/>
      <c r="L228" s="198"/>
      <c r="M228" s="198"/>
      <c r="N228" s="198"/>
      <c r="O228" s="198"/>
      <c r="P228" s="194">
        <v>0</v>
      </c>
      <c r="Q228" s="194"/>
      <c r="R228" s="194"/>
      <c r="S228" s="183">
        <v>0</v>
      </c>
      <c r="U228" s="194">
        <v>0</v>
      </c>
      <c r="V228" s="194"/>
      <c r="W228" s="194"/>
      <c r="X228" s="183">
        <v>0</v>
      </c>
    </row>
    <row r="229" spans="1:24" ht="0.75" customHeight="1" x14ac:dyDescent="0.25">
      <c r="A229" s="180" t="s">
        <v>16</v>
      </c>
    </row>
    <row r="230" spans="1:24" ht="12" customHeight="1" x14ac:dyDescent="0.25">
      <c r="A230" s="180" t="s">
        <v>16</v>
      </c>
      <c r="D230" s="198" t="s">
        <v>755</v>
      </c>
      <c r="E230" s="198"/>
      <c r="F230" s="198"/>
      <c r="G230" s="198"/>
      <c r="H230" s="198"/>
      <c r="J230" s="198" t="s">
        <v>546</v>
      </c>
      <c r="K230" s="198"/>
      <c r="L230" s="198"/>
      <c r="M230" s="198"/>
      <c r="N230" s="198"/>
      <c r="O230" s="198"/>
      <c r="P230" s="194">
        <v>0</v>
      </c>
      <c r="Q230" s="194"/>
      <c r="R230" s="194"/>
      <c r="S230" s="183">
        <v>0</v>
      </c>
      <c r="U230" s="194">
        <v>0</v>
      </c>
      <c r="V230" s="194"/>
      <c r="W230" s="194"/>
      <c r="X230" s="183">
        <v>0</v>
      </c>
    </row>
    <row r="231" spans="1:24" ht="0.75" customHeight="1" x14ac:dyDescent="0.25">
      <c r="A231" s="180" t="s">
        <v>16</v>
      </c>
    </row>
    <row r="232" spans="1:24" ht="12" customHeight="1" x14ac:dyDescent="0.25">
      <c r="A232" s="180" t="s">
        <v>16</v>
      </c>
      <c r="D232" s="198" t="s">
        <v>756</v>
      </c>
      <c r="E232" s="198"/>
      <c r="F232" s="198"/>
      <c r="G232" s="198"/>
      <c r="H232" s="198"/>
      <c r="J232" s="198" t="s">
        <v>219</v>
      </c>
      <c r="K232" s="198"/>
      <c r="L232" s="198"/>
      <c r="M232" s="198"/>
      <c r="N232" s="198"/>
      <c r="O232" s="198"/>
      <c r="P232" s="194">
        <v>485.40000000000003</v>
      </c>
      <c r="Q232" s="194"/>
      <c r="R232" s="194"/>
      <c r="S232" s="183">
        <v>2.4E-2</v>
      </c>
      <c r="U232" s="194">
        <v>2928.58</v>
      </c>
      <c r="V232" s="194"/>
      <c r="W232" s="194"/>
      <c r="X232" s="183">
        <v>2.3E-2</v>
      </c>
    </row>
    <row r="233" spans="1:24" ht="0.75" customHeight="1" x14ac:dyDescent="0.25">
      <c r="A233" s="180" t="s">
        <v>16</v>
      </c>
    </row>
    <row r="234" spans="1:24" ht="12" customHeight="1" x14ac:dyDescent="0.25">
      <c r="A234" s="180" t="s">
        <v>16</v>
      </c>
      <c r="D234" s="198" t="s">
        <v>757</v>
      </c>
      <c r="E234" s="198"/>
      <c r="F234" s="198"/>
      <c r="G234" s="198"/>
      <c r="H234" s="198"/>
      <c r="J234" s="198" t="s">
        <v>548</v>
      </c>
      <c r="K234" s="198"/>
      <c r="L234" s="198"/>
      <c r="M234" s="198"/>
      <c r="N234" s="198"/>
      <c r="O234" s="198"/>
      <c r="P234" s="194">
        <v>0</v>
      </c>
      <c r="Q234" s="194"/>
      <c r="R234" s="194"/>
      <c r="S234" s="183">
        <v>0</v>
      </c>
      <c r="U234" s="194">
        <v>1140.69</v>
      </c>
      <c r="V234" s="194"/>
      <c r="W234" s="194"/>
      <c r="X234" s="183">
        <v>8.9999999999999993E-3</v>
      </c>
    </row>
    <row r="235" spans="1:24" ht="0.75" customHeight="1" x14ac:dyDescent="0.25">
      <c r="A235" s="180" t="s">
        <v>16</v>
      </c>
    </row>
    <row r="236" spans="1:24" ht="12" customHeight="1" x14ac:dyDescent="0.25">
      <c r="A236" s="180" t="s">
        <v>16</v>
      </c>
      <c r="D236" s="198" t="s">
        <v>758</v>
      </c>
      <c r="E236" s="198"/>
      <c r="F236" s="198"/>
      <c r="G236" s="198"/>
      <c r="H236" s="198"/>
      <c r="J236" s="198" t="s">
        <v>221</v>
      </c>
      <c r="K236" s="198"/>
      <c r="L236" s="198"/>
      <c r="M236" s="198"/>
      <c r="N236" s="198"/>
      <c r="O236" s="198"/>
      <c r="P236" s="194">
        <v>0</v>
      </c>
      <c r="Q236" s="194"/>
      <c r="R236" s="194"/>
      <c r="S236" s="183">
        <v>0</v>
      </c>
      <c r="U236" s="194">
        <v>0</v>
      </c>
      <c r="V236" s="194"/>
      <c r="W236" s="194"/>
      <c r="X236" s="183">
        <v>0</v>
      </c>
    </row>
    <row r="237" spans="1:24" ht="0.75" customHeight="1" x14ac:dyDescent="0.25">
      <c r="A237" s="180" t="s">
        <v>16</v>
      </c>
    </row>
    <row r="238" spans="1:24" ht="12" customHeight="1" x14ac:dyDescent="0.25">
      <c r="A238" s="180" t="s">
        <v>16</v>
      </c>
      <c r="D238" s="198" t="s">
        <v>759</v>
      </c>
      <c r="E238" s="198"/>
      <c r="F238" s="198"/>
      <c r="G238" s="198"/>
      <c r="H238" s="198"/>
      <c r="J238" s="198" t="s">
        <v>549</v>
      </c>
      <c r="K238" s="198"/>
      <c r="L238" s="198"/>
      <c r="M238" s="198"/>
      <c r="N238" s="198"/>
      <c r="O238" s="198"/>
      <c r="P238" s="194">
        <v>485.40000000000003</v>
      </c>
      <c r="Q238" s="194"/>
      <c r="R238" s="194"/>
      <c r="S238" s="183">
        <v>2.4E-2</v>
      </c>
      <c r="U238" s="194">
        <v>4133.99</v>
      </c>
      <c r="V238" s="194"/>
      <c r="W238" s="194"/>
      <c r="X238" s="183">
        <v>3.3000000000000002E-2</v>
      </c>
    </row>
    <row r="239" spans="1:24" ht="0.75" customHeight="1" x14ac:dyDescent="0.25">
      <c r="A239" s="180" t="s">
        <v>16</v>
      </c>
    </row>
    <row r="240" spans="1:24" ht="12" customHeight="1" x14ac:dyDescent="0.25">
      <c r="A240" s="180" t="s">
        <v>16</v>
      </c>
      <c r="D240" s="198" t="s">
        <v>760</v>
      </c>
      <c r="E240" s="198"/>
      <c r="F240" s="198"/>
      <c r="G240" s="198"/>
      <c r="H240" s="198"/>
      <c r="J240" s="198" t="s">
        <v>550</v>
      </c>
      <c r="K240" s="198"/>
      <c r="L240" s="198"/>
      <c r="M240" s="198"/>
      <c r="N240" s="198"/>
      <c r="O240" s="198"/>
      <c r="P240" s="194">
        <v>1205.4100000000001</v>
      </c>
      <c r="Q240" s="194"/>
      <c r="R240" s="194"/>
      <c r="S240" s="183">
        <v>5.800000000000001E-2</v>
      </c>
      <c r="U240" s="194">
        <v>6965.49</v>
      </c>
      <c r="V240" s="194"/>
      <c r="W240" s="194"/>
      <c r="X240" s="183">
        <v>5.5E-2</v>
      </c>
    </row>
    <row r="241" spans="1:24" ht="0.75" customHeight="1" x14ac:dyDescent="0.25">
      <c r="A241" s="180" t="s">
        <v>16</v>
      </c>
    </row>
    <row r="242" spans="1:24" ht="12" customHeight="1" x14ac:dyDescent="0.25">
      <c r="A242" s="180" t="s">
        <v>16</v>
      </c>
      <c r="D242" s="198" t="s">
        <v>761</v>
      </c>
      <c r="E242" s="198"/>
      <c r="F242" s="198"/>
      <c r="G242" s="198"/>
      <c r="H242" s="198"/>
      <c r="J242" s="198" t="s">
        <v>551</v>
      </c>
      <c r="K242" s="198"/>
      <c r="L242" s="198"/>
      <c r="M242" s="198"/>
      <c r="N242" s="198"/>
      <c r="O242" s="198"/>
      <c r="P242" s="194">
        <v>0</v>
      </c>
      <c r="Q242" s="194"/>
      <c r="R242" s="194"/>
      <c r="S242" s="183">
        <v>0</v>
      </c>
      <c r="U242" s="194">
        <v>0</v>
      </c>
      <c r="V242" s="194"/>
      <c r="W242" s="194"/>
      <c r="X242" s="183">
        <v>0</v>
      </c>
    </row>
    <row r="243" spans="1:24" ht="0.75" customHeight="1" x14ac:dyDescent="0.25">
      <c r="A243" s="180" t="s">
        <v>16</v>
      </c>
    </row>
    <row r="244" spans="1:24" ht="12" customHeight="1" x14ac:dyDescent="0.25">
      <c r="A244" s="180" t="s">
        <v>16</v>
      </c>
      <c r="D244" s="198" t="s">
        <v>762</v>
      </c>
      <c r="E244" s="198"/>
      <c r="F244" s="198"/>
      <c r="G244" s="198"/>
      <c r="H244" s="198"/>
      <c r="J244" s="198" t="s">
        <v>552</v>
      </c>
      <c r="K244" s="198"/>
      <c r="L244" s="198"/>
      <c r="M244" s="198"/>
      <c r="N244" s="198"/>
      <c r="O244" s="198"/>
      <c r="P244" s="194">
        <v>0</v>
      </c>
      <c r="Q244" s="194"/>
      <c r="R244" s="194"/>
      <c r="S244" s="183">
        <v>0</v>
      </c>
      <c r="U244" s="194">
        <v>0</v>
      </c>
      <c r="V244" s="194"/>
      <c r="W244" s="194"/>
      <c r="X244" s="183">
        <v>0</v>
      </c>
    </row>
    <row r="245" spans="1:24" ht="0.75" customHeight="1" x14ac:dyDescent="0.25">
      <c r="A245" s="180" t="s">
        <v>16</v>
      </c>
    </row>
    <row r="246" spans="1:24" ht="12" customHeight="1" x14ac:dyDescent="0.25">
      <c r="A246" s="180" t="s">
        <v>16</v>
      </c>
      <c r="D246" s="198" t="s">
        <v>763</v>
      </c>
      <c r="E246" s="198"/>
      <c r="F246" s="198"/>
      <c r="G246" s="198"/>
      <c r="H246" s="198"/>
      <c r="J246" s="198" t="s">
        <v>225</v>
      </c>
      <c r="K246" s="198"/>
      <c r="L246" s="198"/>
      <c r="M246" s="198"/>
      <c r="N246" s="198"/>
      <c r="O246" s="198"/>
      <c r="P246" s="194">
        <v>0</v>
      </c>
      <c r="Q246" s="194"/>
      <c r="R246" s="194"/>
      <c r="S246" s="183">
        <v>0</v>
      </c>
      <c r="U246" s="194">
        <v>0</v>
      </c>
      <c r="V246" s="194"/>
      <c r="W246" s="194"/>
      <c r="X246" s="183">
        <v>0</v>
      </c>
    </row>
    <row r="247" spans="1:24" ht="0.75" customHeight="1" x14ac:dyDescent="0.25">
      <c r="A247" s="180" t="s">
        <v>16</v>
      </c>
    </row>
    <row r="248" spans="1:24" ht="12" customHeight="1" x14ac:dyDescent="0.25">
      <c r="A248" s="180" t="s">
        <v>16</v>
      </c>
      <c r="D248" s="198" t="s">
        <v>764</v>
      </c>
      <c r="E248" s="198"/>
      <c r="F248" s="198"/>
      <c r="G248" s="198"/>
      <c r="H248" s="198"/>
      <c r="J248" s="198" t="s">
        <v>226</v>
      </c>
      <c r="K248" s="198"/>
      <c r="L248" s="198"/>
      <c r="M248" s="198"/>
      <c r="N248" s="198"/>
      <c r="O248" s="198"/>
      <c r="P248" s="194">
        <v>0</v>
      </c>
      <c r="Q248" s="194"/>
      <c r="R248" s="194"/>
      <c r="S248" s="183">
        <v>0</v>
      </c>
      <c r="U248" s="194">
        <v>0</v>
      </c>
      <c r="V248" s="194"/>
      <c r="W248" s="194"/>
      <c r="X248" s="183">
        <v>0</v>
      </c>
    </row>
    <row r="249" spans="1:24" ht="0.75" customHeight="1" x14ac:dyDescent="0.25">
      <c r="A249" s="180" t="s">
        <v>16</v>
      </c>
    </row>
    <row r="250" spans="1:24" ht="12" customHeight="1" x14ac:dyDescent="0.25">
      <c r="A250" s="180" t="s">
        <v>16</v>
      </c>
      <c r="D250" s="198" t="s">
        <v>765</v>
      </c>
      <c r="E250" s="198"/>
      <c r="F250" s="198"/>
      <c r="G250" s="198"/>
      <c r="H250" s="198"/>
      <c r="J250" s="198" t="s">
        <v>227</v>
      </c>
      <c r="K250" s="198"/>
      <c r="L250" s="198"/>
      <c r="M250" s="198"/>
      <c r="N250" s="198"/>
      <c r="O250" s="198"/>
      <c r="P250" s="194">
        <v>0</v>
      </c>
      <c r="Q250" s="194"/>
      <c r="R250" s="194"/>
      <c r="S250" s="183">
        <v>0</v>
      </c>
      <c r="U250" s="194">
        <v>0</v>
      </c>
      <c r="V250" s="194"/>
      <c r="W250" s="194"/>
      <c r="X250" s="183">
        <v>0</v>
      </c>
    </row>
    <row r="251" spans="1:24" ht="0.75" customHeight="1" x14ac:dyDescent="0.25">
      <c r="A251" s="180" t="s">
        <v>16</v>
      </c>
    </row>
    <row r="252" spans="1:24" ht="12" customHeight="1" x14ac:dyDescent="0.25">
      <c r="A252" s="180" t="s">
        <v>16</v>
      </c>
      <c r="D252" s="198" t="s">
        <v>767</v>
      </c>
      <c r="E252" s="198"/>
      <c r="F252" s="198"/>
      <c r="G252" s="198"/>
      <c r="H252" s="198"/>
      <c r="J252" s="198" t="s">
        <v>231</v>
      </c>
      <c r="K252" s="198"/>
      <c r="L252" s="198"/>
      <c r="M252" s="198"/>
      <c r="N252" s="198"/>
      <c r="O252" s="198"/>
      <c r="P252" s="194">
        <v>4373.88</v>
      </c>
      <c r="Q252" s="194"/>
      <c r="R252" s="194"/>
      <c r="S252" s="183">
        <v>0.21199999999999999</v>
      </c>
      <c r="U252" s="194">
        <v>26401.98</v>
      </c>
      <c r="V252" s="194"/>
      <c r="W252" s="194"/>
      <c r="X252" s="183">
        <v>0.20899999999999999</v>
      </c>
    </row>
    <row r="253" spans="1:24" ht="0.75" customHeight="1" x14ac:dyDescent="0.25">
      <c r="A253" s="180" t="s">
        <v>16</v>
      </c>
    </row>
    <row r="254" spans="1:24" ht="12" customHeight="1" x14ac:dyDescent="0.25">
      <c r="A254" s="180" t="s">
        <v>16</v>
      </c>
      <c r="D254" s="198" t="s">
        <v>768</v>
      </c>
      <c r="E254" s="198"/>
      <c r="F254" s="198"/>
      <c r="G254" s="198"/>
      <c r="H254" s="198"/>
      <c r="J254" s="198" t="s">
        <v>230</v>
      </c>
      <c r="K254" s="198"/>
      <c r="L254" s="198"/>
      <c r="M254" s="198"/>
      <c r="N254" s="198"/>
      <c r="O254" s="198"/>
      <c r="P254" s="194">
        <v>2353.14</v>
      </c>
      <c r="Q254" s="194"/>
      <c r="R254" s="194"/>
      <c r="S254" s="183">
        <v>0.114</v>
      </c>
      <c r="U254" s="194">
        <v>19397.169999999998</v>
      </c>
      <c r="V254" s="194"/>
      <c r="W254" s="194"/>
      <c r="X254" s="183">
        <v>0.153</v>
      </c>
    </row>
    <row r="255" spans="1:24" ht="0.75" customHeight="1" x14ac:dyDescent="0.25">
      <c r="A255" s="180" t="s">
        <v>16</v>
      </c>
    </row>
    <row r="256" spans="1:24" ht="12" customHeight="1" x14ac:dyDescent="0.25">
      <c r="A256" s="180" t="s">
        <v>16</v>
      </c>
      <c r="D256" s="198" t="s">
        <v>769</v>
      </c>
      <c r="E256" s="198"/>
      <c r="F256" s="198"/>
      <c r="G256" s="198"/>
      <c r="H256" s="198"/>
      <c r="J256" s="198" t="s">
        <v>553</v>
      </c>
      <c r="K256" s="198"/>
      <c r="L256" s="198"/>
      <c r="M256" s="198"/>
      <c r="N256" s="198"/>
      <c r="O256" s="198"/>
      <c r="P256" s="194">
        <v>3157.66</v>
      </c>
      <c r="Q256" s="194"/>
      <c r="R256" s="194"/>
      <c r="S256" s="183">
        <v>0.153</v>
      </c>
      <c r="U256" s="194">
        <v>20473.86</v>
      </c>
      <c r="V256" s="194"/>
      <c r="W256" s="194"/>
      <c r="X256" s="183">
        <v>0.16200000000000001</v>
      </c>
    </row>
    <row r="257" spans="1:24" ht="0.75" customHeight="1" x14ac:dyDescent="0.25">
      <c r="A257" s="180" t="s">
        <v>16</v>
      </c>
    </row>
    <row r="258" spans="1:24" ht="12" customHeight="1" x14ac:dyDescent="0.25">
      <c r="A258" s="180" t="s">
        <v>16</v>
      </c>
      <c r="D258" s="198" t="s">
        <v>771</v>
      </c>
      <c r="E258" s="198"/>
      <c r="F258" s="198"/>
      <c r="G258" s="198"/>
      <c r="H258" s="198"/>
      <c r="J258" s="198" t="s">
        <v>233</v>
      </c>
      <c r="K258" s="198"/>
      <c r="L258" s="198"/>
      <c r="M258" s="198"/>
      <c r="N258" s="198"/>
      <c r="O258" s="198"/>
      <c r="P258" s="194">
        <v>0</v>
      </c>
      <c r="Q258" s="194"/>
      <c r="R258" s="194"/>
      <c r="S258" s="183">
        <v>0</v>
      </c>
      <c r="U258" s="194">
        <v>90.210000000000008</v>
      </c>
      <c r="V258" s="194"/>
      <c r="W258" s="194"/>
      <c r="X258" s="183">
        <v>1E-3</v>
      </c>
    </row>
    <row r="259" spans="1:24" ht="0.75" customHeight="1" x14ac:dyDescent="0.25">
      <c r="A259" s="180" t="s">
        <v>16</v>
      </c>
    </row>
    <row r="260" spans="1:24" ht="12" customHeight="1" x14ac:dyDescent="0.25">
      <c r="A260" s="180" t="s">
        <v>16</v>
      </c>
      <c r="D260" s="198" t="s">
        <v>772</v>
      </c>
      <c r="E260" s="198"/>
      <c r="F260" s="198"/>
      <c r="G260" s="198"/>
      <c r="H260" s="198"/>
      <c r="J260" s="198" t="s">
        <v>234</v>
      </c>
      <c r="K260" s="198"/>
      <c r="L260" s="198"/>
      <c r="M260" s="198"/>
      <c r="N260" s="198"/>
      <c r="O260" s="198"/>
      <c r="P260" s="194">
        <v>189.56</v>
      </c>
      <c r="Q260" s="194"/>
      <c r="R260" s="194"/>
      <c r="S260" s="183">
        <v>8.9999999999999993E-3</v>
      </c>
      <c r="U260" s="194">
        <v>-15.25</v>
      </c>
      <c r="V260" s="194"/>
      <c r="W260" s="194"/>
      <c r="X260" s="183">
        <v>0</v>
      </c>
    </row>
    <row r="261" spans="1:24" ht="0.75" customHeight="1" x14ac:dyDescent="0.25">
      <c r="A261" s="180" t="s">
        <v>16</v>
      </c>
    </row>
    <row r="262" spans="1:24" ht="12" customHeight="1" x14ac:dyDescent="0.25">
      <c r="A262" s="180" t="s">
        <v>16</v>
      </c>
      <c r="D262" s="198" t="s">
        <v>773</v>
      </c>
      <c r="E262" s="198"/>
      <c r="F262" s="198"/>
      <c r="G262" s="198"/>
      <c r="H262" s="198"/>
      <c r="J262" s="198" t="s">
        <v>235</v>
      </c>
      <c r="K262" s="198"/>
      <c r="L262" s="198"/>
      <c r="M262" s="198"/>
      <c r="N262" s="198"/>
      <c r="O262" s="198"/>
      <c r="P262" s="194">
        <v>699.30000000000007</v>
      </c>
      <c r="Q262" s="194"/>
      <c r="R262" s="194"/>
      <c r="S262" s="183">
        <v>3.4000000000000002E-2</v>
      </c>
      <c r="U262" s="194">
        <v>2006.71</v>
      </c>
      <c r="V262" s="194"/>
      <c r="W262" s="194"/>
      <c r="X262" s="183">
        <v>1.6E-2</v>
      </c>
    </row>
    <row r="263" spans="1:24" ht="0.75" customHeight="1" x14ac:dyDescent="0.25">
      <c r="A263" s="180" t="s">
        <v>16</v>
      </c>
    </row>
    <row r="264" spans="1:24" ht="12" customHeight="1" x14ac:dyDescent="0.25">
      <c r="A264" s="180" t="s">
        <v>16</v>
      </c>
      <c r="D264" s="198" t="s">
        <v>774</v>
      </c>
      <c r="E264" s="198"/>
      <c r="F264" s="198"/>
      <c r="G264" s="198"/>
      <c r="H264" s="198"/>
      <c r="J264" s="198" t="s">
        <v>236</v>
      </c>
      <c r="K264" s="198"/>
      <c r="L264" s="198"/>
      <c r="M264" s="198"/>
      <c r="N264" s="198"/>
      <c r="O264" s="198"/>
      <c r="P264" s="194">
        <v>0</v>
      </c>
      <c r="Q264" s="194"/>
      <c r="R264" s="194"/>
      <c r="S264" s="183">
        <v>0</v>
      </c>
      <c r="U264" s="194">
        <v>0</v>
      </c>
      <c r="V264" s="194"/>
      <c r="W264" s="194"/>
      <c r="X264" s="183">
        <v>0</v>
      </c>
    </row>
    <row r="265" spans="1:24" ht="0.75" customHeight="1" x14ac:dyDescent="0.25">
      <c r="A265" s="180" t="s">
        <v>16</v>
      </c>
    </row>
    <row r="266" spans="1:24" ht="12" customHeight="1" x14ac:dyDescent="0.25">
      <c r="A266" s="180" t="s">
        <v>16</v>
      </c>
      <c r="D266" s="198" t="s">
        <v>777</v>
      </c>
      <c r="E266" s="198"/>
      <c r="F266" s="198"/>
      <c r="G266" s="198"/>
      <c r="H266" s="198"/>
      <c r="J266" s="198" t="s">
        <v>554</v>
      </c>
      <c r="K266" s="198"/>
      <c r="L266" s="198"/>
      <c r="M266" s="198"/>
      <c r="N266" s="198"/>
      <c r="O266" s="198"/>
      <c r="P266" s="194">
        <v>0</v>
      </c>
      <c r="Q266" s="194"/>
      <c r="R266" s="194"/>
      <c r="S266" s="183">
        <v>0</v>
      </c>
      <c r="U266" s="194">
        <v>583.38</v>
      </c>
      <c r="V266" s="194"/>
      <c r="W266" s="194"/>
      <c r="X266" s="183">
        <v>5.0000000000000001E-3</v>
      </c>
    </row>
    <row r="267" spans="1:24" ht="0.75" customHeight="1" x14ac:dyDescent="0.25">
      <c r="A267" s="180" t="s">
        <v>16</v>
      </c>
    </row>
    <row r="268" spans="1:24" ht="12" customHeight="1" x14ac:dyDescent="0.25">
      <c r="A268" s="180" t="s">
        <v>16</v>
      </c>
      <c r="D268" s="198" t="s">
        <v>778</v>
      </c>
      <c r="E268" s="198"/>
      <c r="F268" s="198"/>
      <c r="G268" s="198"/>
      <c r="H268" s="198"/>
      <c r="J268" s="198" t="s">
        <v>239</v>
      </c>
      <c r="K268" s="198"/>
      <c r="L268" s="198"/>
      <c r="M268" s="198"/>
      <c r="N268" s="198"/>
      <c r="O268" s="198"/>
      <c r="P268" s="194">
        <v>0</v>
      </c>
      <c r="Q268" s="194"/>
      <c r="R268" s="194"/>
      <c r="S268" s="183">
        <v>0</v>
      </c>
      <c r="U268" s="194">
        <v>0</v>
      </c>
      <c r="V268" s="194"/>
      <c r="W268" s="194"/>
      <c r="X268" s="183">
        <v>0</v>
      </c>
    </row>
    <row r="269" spans="1:24" ht="0.75" customHeight="1" x14ac:dyDescent="0.25">
      <c r="A269" s="180" t="s">
        <v>16</v>
      </c>
    </row>
    <row r="270" spans="1:24" ht="12" customHeight="1" x14ac:dyDescent="0.25">
      <c r="A270" s="180" t="s">
        <v>16</v>
      </c>
      <c r="D270" s="198" t="s">
        <v>780</v>
      </c>
      <c r="E270" s="198"/>
      <c r="F270" s="198"/>
      <c r="G270" s="198"/>
      <c r="H270" s="198"/>
      <c r="J270" s="198" t="s">
        <v>241</v>
      </c>
      <c r="K270" s="198"/>
      <c r="L270" s="198"/>
      <c r="M270" s="198"/>
      <c r="N270" s="198"/>
      <c r="O270" s="198"/>
      <c r="P270" s="194">
        <v>0</v>
      </c>
      <c r="Q270" s="194"/>
      <c r="R270" s="194"/>
      <c r="S270" s="183">
        <v>0</v>
      </c>
      <c r="U270" s="194">
        <v>66.319999999999993</v>
      </c>
      <c r="V270" s="194"/>
      <c r="W270" s="194"/>
      <c r="X270" s="183">
        <v>1E-3</v>
      </c>
    </row>
    <row r="271" spans="1:24" ht="0.75" customHeight="1" x14ac:dyDescent="0.25">
      <c r="A271" s="180" t="s">
        <v>16</v>
      </c>
    </row>
    <row r="272" spans="1:24" ht="12" customHeight="1" x14ac:dyDescent="0.25">
      <c r="A272" s="180" t="s">
        <v>16</v>
      </c>
      <c r="D272" s="198" t="s">
        <v>781</v>
      </c>
      <c r="E272" s="198"/>
      <c r="F272" s="198"/>
      <c r="G272" s="198"/>
      <c r="H272" s="198"/>
      <c r="J272" s="198" t="s">
        <v>242</v>
      </c>
      <c r="K272" s="198"/>
      <c r="L272" s="198"/>
      <c r="M272" s="198"/>
      <c r="N272" s="198"/>
      <c r="O272" s="198"/>
      <c r="P272" s="194">
        <v>0</v>
      </c>
      <c r="Q272" s="194"/>
      <c r="R272" s="194"/>
      <c r="S272" s="183">
        <v>0</v>
      </c>
      <c r="U272" s="194">
        <v>0</v>
      </c>
      <c r="V272" s="194"/>
      <c r="W272" s="194"/>
      <c r="X272" s="183">
        <v>0</v>
      </c>
    </row>
    <row r="273" spans="1:24" ht="0.75" customHeight="1" x14ac:dyDescent="0.25">
      <c r="A273" s="180" t="s">
        <v>16</v>
      </c>
    </row>
    <row r="274" spans="1:24" ht="12" customHeight="1" x14ac:dyDescent="0.25">
      <c r="A274" s="180" t="s">
        <v>16</v>
      </c>
      <c r="D274" s="198" t="s">
        <v>782</v>
      </c>
      <c r="E274" s="198"/>
      <c r="F274" s="198"/>
      <c r="G274" s="198"/>
      <c r="H274" s="198"/>
      <c r="J274" s="198" t="s">
        <v>243</v>
      </c>
      <c r="K274" s="198"/>
      <c r="L274" s="198"/>
      <c r="M274" s="198"/>
      <c r="N274" s="198"/>
      <c r="O274" s="198"/>
      <c r="P274" s="194">
        <v>0</v>
      </c>
      <c r="Q274" s="194"/>
      <c r="R274" s="194"/>
      <c r="S274" s="183">
        <v>0</v>
      </c>
      <c r="U274" s="194">
        <v>0</v>
      </c>
      <c r="V274" s="194"/>
      <c r="W274" s="194"/>
      <c r="X274" s="183">
        <v>0</v>
      </c>
    </row>
    <row r="275" spans="1:24" ht="0.75" customHeight="1" x14ac:dyDescent="0.25">
      <c r="A275" s="180" t="s">
        <v>16</v>
      </c>
    </row>
    <row r="276" spans="1:24" ht="12" customHeight="1" x14ac:dyDescent="0.25">
      <c r="A276" s="180" t="s">
        <v>16</v>
      </c>
      <c r="D276" s="198" t="s">
        <v>783</v>
      </c>
      <c r="E276" s="198"/>
      <c r="F276" s="198"/>
      <c r="G276" s="198"/>
      <c r="H276" s="198"/>
      <c r="J276" s="198" t="s">
        <v>244</v>
      </c>
      <c r="K276" s="198"/>
      <c r="L276" s="198"/>
      <c r="M276" s="198"/>
      <c r="N276" s="198"/>
      <c r="O276" s="198"/>
      <c r="P276" s="194">
        <v>0</v>
      </c>
      <c r="Q276" s="194"/>
      <c r="R276" s="194"/>
      <c r="S276" s="183">
        <v>0</v>
      </c>
      <c r="U276" s="194">
        <v>0</v>
      </c>
      <c r="V276" s="194"/>
      <c r="W276" s="194"/>
      <c r="X276" s="183">
        <v>0</v>
      </c>
    </row>
    <row r="277" spans="1:24" ht="0.75" customHeight="1" x14ac:dyDescent="0.25">
      <c r="A277" s="180" t="s">
        <v>16</v>
      </c>
    </row>
    <row r="278" spans="1:24" ht="12" customHeight="1" x14ac:dyDescent="0.25">
      <c r="A278" s="180" t="s">
        <v>16</v>
      </c>
      <c r="D278" s="198" t="s">
        <v>784</v>
      </c>
      <c r="E278" s="198"/>
      <c r="F278" s="198"/>
      <c r="G278" s="198"/>
      <c r="H278" s="198"/>
      <c r="J278" s="198" t="s">
        <v>245</v>
      </c>
      <c r="K278" s="198"/>
      <c r="L278" s="198"/>
      <c r="M278" s="198"/>
      <c r="N278" s="198"/>
      <c r="O278" s="198"/>
      <c r="P278" s="194">
        <v>0</v>
      </c>
      <c r="Q278" s="194"/>
      <c r="R278" s="194"/>
      <c r="S278" s="183">
        <v>0</v>
      </c>
      <c r="U278" s="194">
        <v>0</v>
      </c>
      <c r="V278" s="194"/>
      <c r="W278" s="194"/>
      <c r="X278" s="183">
        <v>0</v>
      </c>
    </row>
    <row r="279" spans="1:24" ht="0.75" customHeight="1" x14ac:dyDescent="0.25">
      <c r="A279" s="180" t="s">
        <v>16</v>
      </c>
    </row>
    <row r="280" spans="1:24" ht="12" customHeight="1" x14ac:dyDescent="0.25">
      <c r="A280" s="180" t="s">
        <v>16</v>
      </c>
      <c r="D280" s="198" t="s">
        <v>785</v>
      </c>
      <c r="E280" s="198"/>
      <c r="F280" s="198"/>
      <c r="G280" s="198"/>
      <c r="H280" s="198"/>
      <c r="J280" s="198" t="s">
        <v>246</v>
      </c>
      <c r="K280" s="198"/>
      <c r="L280" s="198"/>
      <c r="M280" s="198"/>
      <c r="N280" s="198"/>
      <c r="O280" s="198"/>
      <c r="P280" s="194">
        <v>28833.99</v>
      </c>
      <c r="Q280" s="194"/>
      <c r="R280" s="194"/>
      <c r="S280" s="183">
        <v>1.397</v>
      </c>
      <c r="U280" s="194">
        <v>148552.41</v>
      </c>
      <c r="V280" s="194"/>
      <c r="W280" s="194"/>
      <c r="X280" s="183">
        <v>1.173</v>
      </c>
    </row>
    <row r="281" spans="1:24" ht="0.75" customHeight="1" x14ac:dyDescent="0.25">
      <c r="A281" s="180" t="s">
        <v>16</v>
      </c>
    </row>
    <row r="282" spans="1:24" ht="12" customHeight="1" x14ac:dyDescent="0.25">
      <c r="A282" s="180" t="s">
        <v>16</v>
      </c>
      <c r="D282" s="198" t="s">
        <v>786</v>
      </c>
      <c r="E282" s="198"/>
      <c r="F282" s="198"/>
      <c r="G282" s="198"/>
      <c r="H282" s="198"/>
      <c r="J282" s="198" t="s">
        <v>247</v>
      </c>
      <c r="K282" s="198"/>
      <c r="L282" s="198"/>
      <c r="M282" s="198"/>
      <c r="N282" s="198"/>
      <c r="O282" s="198"/>
      <c r="P282" s="194">
        <v>27812.02</v>
      </c>
      <c r="Q282" s="194"/>
      <c r="R282" s="194"/>
      <c r="S282" s="183">
        <v>1.347</v>
      </c>
      <c r="U282" s="194">
        <v>147478.18</v>
      </c>
      <c r="V282" s="194"/>
      <c r="W282" s="194"/>
      <c r="X282" s="183">
        <v>1.165</v>
      </c>
    </row>
    <row r="283" spans="1:24" ht="0.75" customHeight="1" x14ac:dyDescent="0.25">
      <c r="A283" s="180" t="s">
        <v>16</v>
      </c>
    </row>
    <row r="284" spans="1:24" ht="12" customHeight="1" x14ac:dyDescent="0.25">
      <c r="A284" s="180" t="s">
        <v>16</v>
      </c>
      <c r="D284" s="198" t="s">
        <v>787</v>
      </c>
      <c r="E284" s="198"/>
      <c r="F284" s="198"/>
      <c r="G284" s="198"/>
      <c r="H284" s="198"/>
      <c r="J284" s="198" t="s">
        <v>248</v>
      </c>
      <c r="K284" s="198"/>
      <c r="L284" s="198"/>
      <c r="M284" s="198"/>
      <c r="N284" s="198"/>
      <c r="O284" s="198"/>
      <c r="P284" s="194">
        <v>4700.76</v>
      </c>
      <c r="Q284" s="194"/>
      <c r="R284" s="194"/>
      <c r="S284" s="183">
        <v>0.22800000000000001</v>
      </c>
      <c r="U284" s="194">
        <v>18550.14</v>
      </c>
      <c r="V284" s="194"/>
      <c r="W284" s="194"/>
      <c r="X284" s="183">
        <v>0.14599999999999999</v>
      </c>
    </row>
    <row r="285" spans="1:24" ht="0.75" customHeight="1" x14ac:dyDescent="0.25">
      <c r="A285" s="180" t="s">
        <v>16</v>
      </c>
    </row>
    <row r="286" spans="1:24" ht="12" customHeight="1" x14ac:dyDescent="0.25">
      <c r="A286" s="180" t="s">
        <v>16</v>
      </c>
      <c r="D286" s="198" t="s">
        <v>788</v>
      </c>
      <c r="E286" s="198"/>
      <c r="F286" s="198"/>
      <c r="G286" s="198"/>
      <c r="H286" s="198"/>
      <c r="J286" s="198" t="s">
        <v>555</v>
      </c>
      <c r="K286" s="198"/>
      <c r="L286" s="198"/>
      <c r="M286" s="198"/>
      <c r="N286" s="198"/>
      <c r="O286" s="198"/>
      <c r="P286" s="194">
        <v>-879.49</v>
      </c>
      <c r="Q286" s="194"/>
      <c r="R286" s="194"/>
      <c r="S286" s="183">
        <v>-4.2999999999999997E-2</v>
      </c>
      <c r="U286" s="194">
        <v>-6226.28</v>
      </c>
      <c r="V286" s="194"/>
      <c r="W286" s="194"/>
      <c r="X286" s="183">
        <v>-4.9000000000000002E-2</v>
      </c>
    </row>
    <row r="287" spans="1:24" ht="0.75" customHeight="1" x14ac:dyDescent="0.25">
      <c r="A287" s="180" t="s">
        <v>16</v>
      </c>
    </row>
    <row r="288" spans="1:24" ht="12" customHeight="1" x14ac:dyDescent="0.25">
      <c r="A288" s="180" t="s">
        <v>16</v>
      </c>
      <c r="D288" s="198" t="s">
        <v>789</v>
      </c>
      <c r="E288" s="198"/>
      <c r="F288" s="198"/>
      <c r="G288" s="198"/>
      <c r="H288" s="198"/>
      <c r="J288" s="198" t="s">
        <v>250</v>
      </c>
      <c r="K288" s="198"/>
      <c r="L288" s="198"/>
      <c r="M288" s="198"/>
      <c r="N288" s="198"/>
      <c r="O288" s="198"/>
      <c r="P288" s="194">
        <v>-6125.92</v>
      </c>
      <c r="Q288" s="194"/>
      <c r="R288" s="194"/>
      <c r="S288" s="183">
        <v>-0.29699999999999999</v>
      </c>
      <c r="U288" s="194">
        <v>-37007.32</v>
      </c>
      <c r="V288" s="194"/>
      <c r="W288" s="194"/>
      <c r="X288" s="183">
        <v>-0.29199999999999998</v>
      </c>
    </row>
    <row r="289" spans="1:24" ht="0.75" customHeight="1" x14ac:dyDescent="0.25">
      <c r="A289" s="180" t="s">
        <v>16</v>
      </c>
    </row>
    <row r="290" spans="1:24" ht="12" customHeight="1" x14ac:dyDescent="0.25">
      <c r="A290" s="180" t="s">
        <v>16</v>
      </c>
      <c r="D290" s="198" t="s">
        <v>790</v>
      </c>
      <c r="E290" s="198"/>
      <c r="F290" s="198"/>
      <c r="G290" s="198"/>
      <c r="H290" s="198"/>
      <c r="J290" s="198" t="s">
        <v>251</v>
      </c>
      <c r="K290" s="198"/>
      <c r="L290" s="198"/>
      <c r="M290" s="198"/>
      <c r="N290" s="198"/>
      <c r="O290" s="198"/>
      <c r="P290" s="194">
        <v>-6192.76</v>
      </c>
      <c r="Q290" s="194"/>
      <c r="R290" s="194"/>
      <c r="S290" s="183">
        <v>-0.3</v>
      </c>
      <c r="U290" s="194">
        <v>-36055.35</v>
      </c>
      <c r="V290" s="194"/>
      <c r="W290" s="194"/>
      <c r="X290" s="183">
        <v>-0.28499999999999998</v>
      </c>
    </row>
    <row r="291" spans="1:24" ht="0.75" customHeight="1" x14ac:dyDescent="0.25">
      <c r="A291" s="180" t="s">
        <v>16</v>
      </c>
    </row>
    <row r="292" spans="1:24" ht="12" customHeight="1" x14ac:dyDescent="0.25">
      <c r="A292" s="180" t="s">
        <v>16</v>
      </c>
      <c r="D292" s="198" t="s">
        <v>791</v>
      </c>
      <c r="E292" s="198"/>
      <c r="F292" s="198"/>
      <c r="G292" s="198"/>
      <c r="H292" s="198"/>
      <c r="J292" s="198" t="s">
        <v>252</v>
      </c>
      <c r="K292" s="198"/>
      <c r="L292" s="198"/>
      <c r="M292" s="198"/>
      <c r="N292" s="198"/>
      <c r="O292" s="198"/>
      <c r="P292" s="194">
        <v>-134.31</v>
      </c>
      <c r="Q292" s="194"/>
      <c r="R292" s="194"/>
      <c r="S292" s="183">
        <v>-7.000000000000001E-3</v>
      </c>
      <c r="U292" s="194">
        <v>-316.95</v>
      </c>
      <c r="V292" s="194"/>
      <c r="W292" s="194"/>
      <c r="X292" s="183">
        <v>-3.0000000000000001E-3</v>
      </c>
    </row>
    <row r="293" spans="1:24" ht="0.75" customHeight="1" x14ac:dyDescent="0.25">
      <c r="A293" s="180" t="s">
        <v>16</v>
      </c>
    </row>
    <row r="294" spans="1:24" ht="12" customHeight="1" x14ac:dyDescent="0.25">
      <c r="A294" s="180" t="s">
        <v>16</v>
      </c>
      <c r="D294" s="198" t="s">
        <v>792</v>
      </c>
      <c r="E294" s="198"/>
      <c r="F294" s="198"/>
      <c r="G294" s="198"/>
      <c r="H294" s="198"/>
      <c r="J294" s="198" t="s">
        <v>79</v>
      </c>
      <c r="K294" s="198"/>
      <c r="L294" s="198"/>
      <c r="M294" s="198"/>
      <c r="N294" s="198"/>
      <c r="O294" s="198"/>
      <c r="P294" s="194">
        <v>0</v>
      </c>
      <c r="Q294" s="194"/>
      <c r="R294" s="194"/>
      <c r="S294" s="183">
        <v>0</v>
      </c>
      <c r="U294" s="194">
        <v>0</v>
      </c>
      <c r="V294" s="194"/>
      <c r="W294" s="194"/>
      <c r="X294" s="183">
        <v>0</v>
      </c>
    </row>
    <row r="295" spans="1:24" ht="0.75" customHeight="1" x14ac:dyDescent="0.25">
      <c r="A295" s="180" t="s">
        <v>16</v>
      </c>
    </row>
    <row r="296" spans="1:24" ht="12" customHeight="1" x14ac:dyDescent="0.25">
      <c r="A296" s="180" t="s">
        <v>16</v>
      </c>
      <c r="D296" s="198" t="s">
        <v>793</v>
      </c>
      <c r="E296" s="198"/>
      <c r="F296" s="198"/>
      <c r="G296" s="198"/>
      <c r="H296" s="198"/>
      <c r="J296" s="198" t="s">
        <v>253</v>
      </c>
      <c r="K296" s="198"/>
      <c r="L296" s="198"/>
      <c r="M296" s="198"/>
      <c r="N296" s="198"/>
      <c r="O296" s="198"/>
      <c r="P296" s="194">
        <v>0</v>
      </c>
      <c r="Q296" s="194"/>
      <c r="R296" s="194"/>
      <c r="S296" s="183">
        <v>0</v>
      </c>
      <c r="U296" s="194">
        <v>618.12</v>
      </c>
      <c r="V296" s="194"/>
      <c r="W296" s="194"/>
      <c r="X296" s="183">
        <v>5.0000000000000001E-3</v>
      </c>
    </row>
    <row r="297" spans="1:24" ht="0.75" customHeight="1" x14ac:dyDescent="0.25">
      <c r="A297" s="180" t="s">
        <v>16</v>
      </c>
    </row>
    <row r="298" spans="1:24" ht="12" customHeight="1" x14ac:dyDescent="0.25">
      <c r="A298" s="180" t="s">
        <v>16</v>
      </c>
      <c r="D298" s="198" t="s">
        <v>794</v>
      </c>
      <c r="E298" s="198"/>
      <c r="F298" s="198"/>
      <c r="G298" s="198"/>
      <c r="H298" s="198"/>
      <c r="J298" s="198" t="s">
        <v>254</v>
      </c>
      <c r="K298" s="198"/>
      <c r="L298" s="198"/>
      <c r="M298" s="198"/>
      <c r="N298" s="198"/>
      <c r="O298" s="198"/>
      <c r="P298" s="194">
        <v>2177.56</v>
      </c>
      <c r="Q298" s="194"/>
      <c r="R298" s="194"/>
      <c r="S298" s="183">
        <v>0.105</v>
      </c>
      <c r="U298" s="194">
        <v>14398.56</v>
      </c>
      <c r="V298" s="194"/>
      <c r="W298" s="194"/>
      <c r="X298" s="183">
        <v>0.114</v>
      </c>
    </row>
    <row r="299" spans="1:24" ht="0.75" customHeight="1" x14ac:dyDescent="0.25">
      <c r="A299" s="180" t="s">
        <v>16</v>
      </c>
    </row>
    <row r="300" spans="1:24" ht="12" customHeight="1" x14ac:dyDescent="0.25">
      <c r="A300" s="180" t="s">
        <v>16</v>
      </c>
      <c r="D300" s="198" t="s">
        <v>795</v>
      </c>
      <c r="E300" s="198"/>
      <c r="F300" s="198"/>
      <c r="G300" s="198"/>
      <c r="H300" s="198"/>
      <c r="J300" s="198" t="s">
        <v>255</v>
      </c>
      <c r="K300" s="198"/>
      <c r="L300" s="198"/>
      <c r="M300" s="198"/>
      <c r="N300" s="198"/>
      <c r="O300" s="198"/>
      <c r="P300" s="194">
        <v>0</v>
      </c>
      <c r="Q300" s="194"/>
      <c r="R300" s="194"/>
      <c r="S300" s="183">
        <v>0</v>
      </c>
      <c r="U300" s="194">
        <v>0</v>
      </c>
      <c r="V300" s="194"/>
      <c r="W300" s="194"/>
      <c r="X300" s="183">
        <v>0</v>
      </c>
    </row>
    <row r="301" spans="1:24" ht="0.75" customHeight="1" x14ac:dyDescent="0.25">
      <c r="A301" s="180" t="s">
        <v>16</v>
      </c>
    </row>
    <row r="302" spans="1:24" ht="12" customHeight="1" x14ac:dyDescent="0.25">
      <c r="A302" s="180" t="s">
        <v>16</v>
      </c>
      <c r="D302" s="198" t="s">
        <v>796</v>
      </c>
      <c r="E302" s="198"/>
      <c r="F302" s="198"/>
      <c r="G302" s="198"/>
      <c r="H302" s="198"/>
      <c r="J302" s="198" t="s">
        <v>556</v>
      </c>
      <c r="K302" s="198"/>
      <c r="L302" s="198"/>
      <c r="M302" s="198"/>
      <c r="N302" s="198"/>
      <c r="O302" s="198"/>
      <c r="P302" s="194">
        <v>0</v>
      </c>
      <c r="Q302" s="194"/>
      <c r="R302" s="194"/>
      <c r="S302" s="183">
        <v>0</v>
      </c>
      <c r="U302" s="194">
        <v>0</v>
      </c>
      <c r="V302" s="194"/>
      <c r="W302" s="194"/>
      <c r="X302" s="183">
        <v>0</v>
      </c>
    </row>
    <row r="303" spans="1:24" ht="0.75" customHeight="1" x14ac:dyDescent="0.25">
      <c r="A303" s="180" t="s">
        <v>16</v>
      </c>
    </row>
    <row r="304" spans="1:24" ht="12" customHeight="1" x14ac:dyDescent="0.25">
      <c r="A304" s="180" t="s">
        <v>16</v>
      </c>
      <c r="D304" s="198" t="s">
        <v>797</v>
      </c>
      <c r="E304" s="198"/>
      <c r="F304" s="198"/>
      <c r="G304" s="198"/>
      <c r="H304" s="198"/>
      <c r="J304" s="198" t="s">
        <v>257</v>
      </c>
      <c r="K304" s="198"/>
      <c r="L304" s="198"/>
      <c r="M304" s="198"/>
      <c r="N304" s="198"/>
      <c r="O304" s="198"/>
      <c r="P304" s="194">
        <v>0</v>
      </c>
      <c r="Q304" s="194"/>
      <c r="R304" s="194"/>
      <c r="S304" s="183">
        <v>0</v>
      </c>
      <c r="U304" s="194">
        <v>0</v>
      </c>
      <c r="V304" s="194"/>
      <c r="W304" s="194"/>
      <c r="X304" s="183">
        <v>0</v>
      </c>
    </row>
    <row r="305" spans="1:24" ht="0.75" customHeight="1" x14ac:dyDescent="0.25">
      <c r="A305" s="180" t="s">
        <v>16</v>
      </c>
    </row>
    <row r="306" spans="1:24" ht="12" customHeight="1" x14ac:dyDescent="0.25">
      <c r="A306" s="180" t="s">
        <v>16</v>
      </c>
      <c r="D306" s="198" t="s">
        <v>798</v>
      </c>
      <c r="E306" s="198"/>
      <c r="F306" s="198"/>
      <c r="G306" s="198"/>
      <c r="H306" s="198"/>
      <c r="J306" s="198" t="s">
        <v>258</v>
      </c>
      <c r="K306" s="198"/>
      <c r="L306" s="198"/>
      <c r="M306" s="198"/>
      <c r="N306" s="198"/>
      <c r="O306" s="198"/>
      <c r="P306" s="194">
        <v>43222.94</v>
      </c>
      <c r="Q306" s="194"/>
      <c r="R306" s="194"/>
      <c r="S306" s="183">
        <v>2.093</v>
      </c>
      <c r="U306" s="194">
        <v>149834.51</v>
      </c>
      <c r="V306" s="194"/>
      <c r="W306" s="194"/>
      <c r="X306" s="183">
        <v>1.1830000000000001</v>
      </c>
    </row>
    <row r="307" spans="1:24" ht="0.75" customHeight="1" x14ac:dyDescent="0.25">
      <c r="A307" s="180" t="s">
        <v>16</v>
      </c>
    </row>
    <row r="308" spans="1:24" ht="12" customHeight="1" x14ac:dyDescent="0.25">
      <c r="A308" s="180" t="s">
        <v>16</v>
      </c>
      <c r="D308" s="198" t="s">
        <v>799</v>
      </c>
      <c r="E308" s="198"/>
      <c r="F308" s="198"/>
      <c r="G308" s="198"/>
      <c r="H308" s="198"/>
      <c r="J308" s="200" t="s">
        <v>557</v>
      </c>
      <c r="K308" s="200"/>
      <c r="L308" s="200"/>
      <c r="M308" s="200"/>
      <c r="N308" s="200"/>
      <c r="O308" s="200"/>
      <c r="P308" s="194">
        <v>921</v>
      </c>
      <c r="Q308" s="194"/>
      <c r="R308" s="194"/>
      <c r="S308" s="183">
        <v>4.4999999999999998E-2</v>
      </c>
      <c r="U308" s="194">
        <v>7895.9800000000005</v>
      </c>
      <c r="V308" s="194"/>
      <c r="W308" s="194"/>
      <c r="X308" s="183">
        <v>6.2000000000000006E-2</v>
      </c>
    </row>
    <row r="309" spans="1:24" ht="11.25" customHeight="1" x14ac:dyDescent="0.25">
      <c r="A309" s="180" t="s">
        <v>16</v>
      </c>
      <c r="J309" s="200"/>
      <c r="K309" s="200"/>
      <c r="L309" s="200"/>
      <c r="M309" s="200"/>
      <c r="N309" s="200"/>
      <c r="O309" s="200"/>
    </row>
    <row r="310" spans="1:24" ht="0.75" customHeight="1" x14ac:dyDescent="0.25">
      <c r="A310" s="180" t="s">
        <v>16</v>
      </c>
    </row>
    <row r="311" spans="1:24" ht="12" customHeight="1" x14ac:dyDescent="0.25">
      <c r="A311" s="180" t="s">
        <v>16</v>
      </c>
      <c r="D311" s="198" t="s">
        <v>800</v>
      </c>
      <c r="E311" s="198"/>
      <c r="F311" s="198"/>
      <c r="G311" s="198"/>
      <c r="H311" s="198"/>
      <c r="J311" s="198" t="s">
        <v>260</v>
      </c>
      <c r="K311" s="198"/>
      <c r="L311" s="198"/>
      <c r="M311" s="198"/>
      <c r="N311" s="198"/>
      <c r="O311" s="198"/>
      <c r="P311" s="194">
        <v>376</v>
      </c>
      <c r="Q311" s="194"/>
      <c r="R311" s="194"/>
      <c r="S311" s="183">
        <v>1.7999999999999999E-2</v>
      </c>
      <c r="U311" s="194">
        <v>2866</v>
      </c>
      <c r="V311" s="194"/>
      <c r="W311" s="194"/>
      <c r="X311" s="183">
        <v>2.3E-2</v>
      </c>
    </row>
    <row r="312" spans="1:24" ht="0.75" customHeight="1" x14ac:dyDescent="0.25">
      <c r="A312" s="180" t="s">
        <v>16</v>
      </c>
    </row>
    <row r="313" spans="1:24" ht="12" customHeight="1" x14ac:dyDescent="0.25">
      <c r="A313" s="180" t="s">
        <v>16</v>
      </c>
      <c r="D313" s="198" t="s">
        <v>801</v>
      </c>
      <c r="E313" s="198"/>
      <c r="F313" s="198"/>
      <c r="G313" s="198"/>
      <c r="H313" s="198"/>
      <c r="J313" s="198" t="s">
        <v>261</v>
      </c>
      <c r="K313" s="198"/>
      <c r="L313" s="198"/>
      <c r="M313" s="198"/>
      <c r="N313" s="198"/>
      <c r="O313" s="198"/>
      <c r="P313" s="194">
        <v>0</v>
      </c>
      <c r="Q313" s="194"/>
      <c r="R313" s="194"/>
      <c r="S313" s="183">
        <v>0</v>
      </c>
      <c r="U313" s="194">
        <v>0</v>
      </c>
      <c r="V313" s="194"/>
      <c r="W313" s="194"/>
      <c r="X313" s="183">
        <v>0</v>
      </c>
    </row>
    <row r="314" spans="1:24" ht="0.75" customHeight="1" x14ac:dyDescent="0.25">
      <c r="A314" s="180" t="s">
        <v>16</v>
      </c>
    </row>
    <row r="315" spans="1:24" ht="12" customHeight="1" x14ac:dyDescent="0.25">
      <c r="A315" s="180" t="s">
        <v>16</v>
      </c>
      <c r="D315" s="198" t="s">
        <v>802</v>
      </c>
      <c r="E315" s="198"/>
      <c r="F315" s="198"/>
      <c r="G315" s="198"/>
      <c r="H315" s="198"/>
      <c r="J315" s="198" t="s">
        <v>262</v>
      </c>
      <c r="K315" s="198"/>
      <c r="L315" s="198"/>
      <c r="M315" s="198"/>
      <c r="N315" s="198"/>
      <c r="O315" s="198"/>
      <c r="P315" s="194">
        <v>0</v>
      </c>
      <c r="Q315" s="194"/>
      <c r="R315" s="194"/>
      <c r="S315" s="183">
        <v>0</v>
      </c>
      <c r="U315" s="194">
        <v>0</v>
      </c>
      <c r="V315" s="194"/>
      <c r="W315" s="194"/>
      <c r="X315" s="183">
        <v>0</v>
      </c>
    </row>
    <row r="316" spans="1:24" ht="0.75" customHeight="1" x14ac:dyDescent="0.25">
      <c r="A316" s="180" t="s">
        <v>16</v>
      </c>
    </row>
    <row r="317" spans="1:24" ht="12" customHeight="1" x14ac:dyDescent="0.25">
      <c r="A317" s="180" t="s">
        <v>16</v>
      </c>
      <c r="D317" s="198" t="s">
        <v>803</v>
      </c>
      <c r="E317" s="198"/>
      <c r="F317" s="198"/>
      <c r="G317" s="198"/>
      <c r="H317" s="198"/>
      <c r="J317" s="198" t="s">
        <v>263</v>
      </c>
      <c r="K317" s="198"/>
      <c r="L317" s="198"/>
      <c r="M317" s="198"/>
      <c r="N317" s="198"/>
      <c r="O317" s="198"/>
      <c r="P317" s="194">
        <v>11.99</v>
      </c>
      <c r="Q317" s="194"/>
      <c r="R317" s="194"/>
      <c r="S317" s="183">
        <v>1E-3</v>
      </c>
      <c r="U317" s="194">
        <v>-610.36</v>
      </c>
      <c r="V317" s="194"/>
      <c r="W317" s="194"/>
      <c r="X317" s="183">
        <v>-5.0000000000000001E-3</v>
      </c>
    </row>
    <row r="318" spans="1:24" ht="0.75" customHeight="1" x14ac:dyDescent="0.25">
      <c r="A318" s="180" t="s">
        <v>16</v>
      </c>
    </row>
    <row r="319" spans="1:24" ht="12" customHeight="1" x14ac:dyDescent="0.25">
      <c r="A319" s="180" t="s">
        <v>16</v>
      </c>
      <c r="D319" s="198" t="s">
        <v>804</v>
      </c>
      <c r="E319" s="198"/>
      <c r="F319" s="198"/>
      <c r="G319" s="198"/>
      <c r="H319" s="198"/>
      <c r="J319" s="198" t="s">
        <v>264</v>
      </c>
      <c r="K319" s="198"/>
      <c r="L319" s="198"/>
      <c r="M319" s="198"/>
      <c r="N319" s="198"/>
      <c r="O319" s="198"/>
      <c r="P319" s="194">
        <v>0</v>
      </c>
      <c r="Q319" s="194"/>
      <c r="R319" s="194"/>
      <c r="S319" s="183">
        <v>0</v>
      </c>
      <c r="U319" s="194">
        <v>0</v>
      </c>
      <c r="V319" s="194"/>
      <c r="W319" s="194"/>
      <c r="X319" s="183">
        <v>0</v>
      </c>
    </row>
    <row r="320" spans="1:24" ht="0.75" customHeight="1" x14ac:dyDescent="0.25">
      <c r="A320" s="180" t="s">
        <v>16</v>
      </c>
    </row>
    <row r="321" spans="1:24" ht="12" customHeight="1" x14ac:dyDescent="0.25">
      <c r="A321" s="180" t="s">
        <v>16</v>
      </c>
      <c r="D321" s="198" t="s">
        <v>805</v>
      </c>
      <c r="E321" s="198"/>
      <c r="F321" s="198"/>
      <c r="G321" s="198"/>
      <c r="H321" s="198"/>
      <c r="J321" s="198" t="s">
        <v>72</v>
      </c>
      <c r="K321" s="198"/>
      <c r="L321" s="198"/>
      <c r="M321" s="198"/>
      <c r="N321" s="198"/>
      <c r="O321" s="198"/>
      <c r="P321" s="194">
        <v>0</v>
      </c>
      <c r="Q321" s="194"/>
      <c r="R321" s="194"/>
      <c r="S321" s="183">
        <v>0</v>
      </c>
      <c r="U321" s="194">
        <v>1000.11</v>
      </c>
      <c r="V321" s="194"/>
      <c r="W321" s="194"/>
      <c r="X321" s="183">
        <v>8.0000000000000002E-3</v>
      </c>
    </row>
    <row r="322" spans="1:24" ht="12" customHeight="1" x14ac:dyDescent="0.25">
      <c r="A322" s="180" t="s">
        <v>16</v>
      </c>
      <c r="D322" s="198" t="s">
        <v>806</v>
      </c>
      <c r="E322" s="198"/>
      <c r="F322" s="198"/>
      <c r="G322" s="198"/>
      <c r="H322" s="198"/>
      <c r="J322" s="198" t="s">
        <v>265</v>
      </c>
      <c r="K322" s="198"/>
      <c r="L322" s="198"/>
      <c r="M322" s="198"/>
      <c r="N322" s="198"/>
      <c r="O322" s="198"/>
      <c r="P322" s="194">
        <v>0</v>
      </c>
      <c r="Q322" s="194"/>
      <c r="R322" s="194"/>
      <c r="S322" s="183">
        <v>0</v>
      </c>
      <c r="U322" s="194">
        <v>0</v>
      </c>
      <c r="V322" s="194"/>
      <c r="W322" s="194"/>
      <c r="X322" s="183">
        <v>0</v>
      </c>
    </row>
    <row r="323" spans="1:24" ht="0.75" customHeight="1" x14ac:dyDescent="0.25">
      <c r="A323" s="180" t="s">
        <v>16</v>
      </c>
    </row>
    <row r="324" spans="1:24" ht="12" customHeight="1" x14ac:dyDescent="0.25">
      <c r="A324" s="180" t="s">
        <v>16</v>
      </c>
      <c r="D324" s="198" t="s">
        <v>807</v>
      </c>
      <c r="E324" s="198"/>
      <c r="F324" s="198"/>
      <c r="G324" s="198"/>
      <c r="H324" s="198"/>
      <c r="J324" s="198" t="s">
        <v>266</v>
      </c>
      <c r="K324" s="198"/>
      <c r="L324" s="198"/>
      <c r="M324" s="198"/>
      <c r="N324" s="198"/>
      <c r="O324" s="198"/>
      <c r="P324" s="194">
        <v>0</v>
      </c>
      <c r="Q324" s="194"/>
      <c r="R324" s="194"/>
      <c r="S324" s="183">
        <v>0</v>
      </c>
      <c r="U324" s="194">
        <v>0</v>
      </c>
      <c r="V324" s="194"/>
      <c r="W324" s="194"/>
      <c r="X324" s="183">
        <v>0</v>
      </c>
    </row>
    <row r="325" spans="1:24" ht="0.75" customHeight="1" x14ac:dyDescent="0.25">
      <c r="A325" s="180" t="s">
        <v>16</v>
      </c>
    </row>
    <row r="326" spans="1:24" ht="12" customHeight="1" x14ac:dyDescent="0.25">
      <c r="A326" s="180" t="s">
        <v>16</v>
      </c>
      <c r="D326" s="198" t="s">
        <v>808</v>
      </c>
      <c r="E326" s="198"/>
      <c r="F326" s="198"/>
      <c r="G326" s="198"/>
      <c r="H326" s="198"/>
      <c r="J326" s="198" t="s">
        <v>558</v>
      </c>
      <c r="K326" s="198"/>
      <c r="L326" s="198"/>
      <c r="M326" s="198"/>
      <c r="N326" s="198"/>
      <c r="O326" s="198"/>
      <c r="P326" s="194">
        <v>0</v>
      </c>
      <c r="Q326" s="194"/>
      <c r="R326" s="194"/>
      <c r="S326" s="183">
        <v>0</v>
      </c>
      <c r="U326" s="194">
        <v>0</v>
      </c>
      <c r="V326" s="194"/>
      <c r="W326" s="194"/>
      <c r="X326" s="183">
        <v>0</v>
      </c>
    </row>
    <row r="327" spans="1:24" ht="0.75" customHeight="1" x14ac:dyDescent="0.25">
      <c r="A327" s="180" t="s">
        <v>16</v>
      </c>
    </row>
    <row r="328" spans="1:24" ht="12" customHeight="1" x14ac:dyDescent="0.25">
      <c r="A328" s="180" t="s">
        <v>16</v>
      </c>
      <c r="D328" s="198" t="s">
        <v>810</v>
      </c>
      <c r="E328" s="198"/>
      <c r="F328" s="198"/>
      <c r="G328" s="198"/>
      <c r="H328" s="198"/>
      <c r="J328" s="198" t="s">
        <v>559</v>
      </c>
      <c r="K328" s="198"/>
      <c r="L328" s="198"/>
      <c r="M328" s="198"/>
      <c r="N328" s="198"/>
      <c r="O328" s="198"/>
      <c r="P328" s="194">
        <v>0</v>
      </c>
      <c r="Q328" s="194"/>
      <c r="R328" s="194"/>
      <c r="S328" s="183">
        <v>0</v>
      </c>
      <c r="U328" s="194">
        <v>0</v>
      </c>
      <c r="V328" s="194"/>
      <c r="W328" s="194"/>
      <c r="X328" s="183">
        <v>0</v>
      </c>
    </row>
    <row r="329" spans="1:24" ht="0.75" customHeight="1" x14ac:dyDescent="0.25">
      <c r="A329" s="180" t="s">
        <v>16</v>
      </c>
    </row>
    <row r="330" spans="1:24" ht="12" customHeight="1" x14ac:dyDescent="0.25">
      <c r="A330" s="180" t="s">
        <v>16</v>
      </c>
      <c r="D330" s="198" t="s">
        <v>811</v>
      </c>
      <c r="E330" s="198"/>
      <c r="F330" s="198"/>
      <c r="G330" s="198"/>
      <c r="H330" s="198"/>
      <c r="J330" s="198" t="s">
        <v>270</v>
      </c>
      <c r="K330" s="198"/>
      <c r="L330" s="198"/>
      <c r="M330" s="198"/>
      <c r="N330" s="198"/>
      <c r="O330" s="198"/>
      <c r="P330" s="194">
        <v>0</v>
      </c>
      <c r="Q330" s="194"/>
      <c r="R330" s="194"/>
      <c r="S330" s="183">
        <v>0</v>
      </c>
      <c r="U330" s="194">
        <v>0</v>
      </c>
      <c r="V330" s="194"/>
      <c r="W330" s="194"/>
      <c r="X330" s="183">
        <v>0</v>
      </c>
    </row>
    <row r="331" spans="1:24" ht="0.75" customHeight="1" x14ac:dyDescent="0.25">
      <c r="A331" s="180" t="s">
        <v>16</v>
      </c>
    </row>
    <row r="332" spans="1:24" ht="12" customHeight="1" x14ac:dyDescent="0.25">
      <c r="A332" s="180" t="s">
        <v>16</v>
      </c>
      <c r="D332" s="198" t="s">
        <v>812</v>
      </c>
      <c r="E332" s="198"/>
      <c r="F332" s="198"/>
      <c r="G332" s="198"/>
      <c r="H332" s="198"/>
      <c r="J332" s="198" t="s">
        <v>80</v>
      </c>
      <c r="K332" s="198"/>
      <c r="L332" s="198"/>
      <c r="M332" s="198"/>
      <c r="N332" s="198"/>
      <c r="O332" s="198"/>
      <c r="P332" s="194">
        <v>108.33</v>
      </c>
      <c r="Q332" s="194"/>
      <c r="R332" s="194"/>
      <c r="S332" s="183">
        <v>5.0000000000000001E-3</v>
      </c>
      <c r="U332" s="194">
        <v>758.31000000000006</v>
      </c>
      <c r="V332" s="194"/>
      <c r="W332" s="194"/>
      <c r="X332" s="183">
        <v>6.0000000000000001E-3</v>
      </c>
    </row>
    <row r="333" spans="1:24" ht="0.75" customHeight="1" x14ac:dyDescent="0.25">
      <c r="A333" s="180" t="s">
        <v>16</v>
      </c>
    </row>
    <row r="334" spans="1:24" ht="12" customHeight="1" x14ac:dyDescent="0.25">
      <c r="A334" s="180" t="s">
        <v>16</v>
      </c>
      <c r="D334" s="198" t="s">
        <v>813</v>
      </c>
      <c r="E334" s="198"/>
      <c r="F334" s="198"/>
      <c r="G334" s="198"/>
      <c r="H334" s="198"/>
      <c r="J334" s="198" t="s">
        <v>271</v>
      </c>
      <c r="K334" s="198"/>
      <c r="L334" s="198"/>
      <c r="M334" s="198"/>
      <c r="N334" s="198"/>
      <c r="O334" s="198"/>
      <c r="P334" s="194">
        <v>0</v>
      </c>
      <c r="Q334" s="194"/>
      <c r="R334" s="194"/>
      <c r="S334" s="183">
        <v>0</v>
      </c>
      <c r="U334" s="194">
        <v>0</v>
      </c>
      <c r="V334" s="194"/>
      <c r="W334" s="194"/>
      <c r="X334" s="183">
        <v>0</v>
      </c>
    </row>
    <row r="335" spans="1:24" ht="0.75" customHeight="1" x14ac:dyDescent="0.25">
      <c r="A335" s="180" t="s">
        <v>16</v>
      </c>
    </row>
    <row r="336" spans="1:24" ht="12" customHeight="1" x14ac:dyDescent="0.25">
      <c r="A336" s="180" t="s">
        <v>16</v>
      </c>
      <c r="D336" s="198" t="s">
        <v>814</v>
      </c>
      <c r="E336" s="198"/>
      <c r="F336" s="198"/>
      <c r="G336" s="198"/>
      <c r="H336" s="198"/>
      <c r="J336" s="198" t="s">
        <v>272</v>
      </c>
      <c r="K336" s="198"/>
      <c r="L336" s="198"/>
      <c r="M336" s="198"/>
      <c r="N336" s="198"/>
      <c r="O336" s="198"/>
      <c r="P336" s="194">
        <v>0</v>
      </c>
      <c r="Q336" s="194"/>
      <c r="R336" s="194"/>
      <c r="S336" s="183">
        <v>0</v>
      </c>
      <c r="U336" s="194">
        <v>0</v>
      </c>
      <c r="V336" s="194"/>
      <c r="W336" s="194"/>
      <c r="X336" s="183">
        <v>0</v>
      </c>
    </row>
    <row r="337" spans="1:24" ht="0.75" customHeight="1" x14ac:dyDescent="0.25">
      <c r="A337" s="180" t="s">
        <v>16</v>
      </c>
    </row>
    <row r="338" spans="1:24" ht="12" customHeight="1" x14ac:dyDescent="0.25">
      <c r="A338" s="180" t="s">
        <v>16</v>
      </c>
      <c r="D338" s="198" t="s">
        <v>815</v>
      </c>
      <c r="E338" s="198"/>
      <c r="F338" s="198"/>
      <c r="G338" s="198"/>
      <c r="H338" s="198"/>
      <c r="J338" s="198" t="s">
        <v>273</v>
      </c>
      <c r="K338" s="198"/>
      <c r="L338" s="198"/>
      <c r="M338" s="198"/>
      <c r="N338" s="198"/>
      <c r="O338" s="198"/>
      <c r="P338" s="194">
        <v>0</v>
      </c>
      <c r="Q338" s="194"/>
      <c r="R338" s="194"/>
      <c r="S338" s="183">
        <v>0</v>
      </c>
      <c r="U338" s="194">
        <v>0</v>
      </c>
      <c r="V338" s="194"/>
      <c r="W338" s="194"/>
      <c r="X338" s="183">
        <v>0</v>
      </c>
    </row>
    <row r="339" spans="1:24" ht="0.75" customHeight="1" x14ac:dyDescent="0.25">
      <c r="A339" s="180" t="s">
        <v>16</v>
      </c>
    </row>
    <row r="340" spans="1:24" ht="12" customHeight="1" x14ac:dyDescent="0.25">
      <c r="A340" s="180" t="s">
        <v>16</v>
      </c>
      <c r="D340" s="198" t="s">
        <v>816</v>
      </c>
      <c r="E340" s="198"/>
      <c r="F340" s="198"/>
      <c r="G340" s="198"/>
      <c r="H340" s="198"/>
      <c r="J340" s="198" t="s">
        <v>73</v>
      </c>
      <c r="K340" s="198"/>
      <c r="L340" s="198"/>
      <c r="M340" s="198"/>
      <c r="N340" s="198"/>
      <c r="O340" s="198"/>
      <c r="P340" s="194">
        <v>0</v>
      </c>
      <c r="Q340" s="194"/>
      <c r="R340" s="194"/>
      <c r="S340" s="183">
        <v>0</v>
      </c>
      <c r="U340" s="194">
        <v>0</v>
      </c>
      <c r="V340" s="194"/>
      <c r="W340" s="194"/>
      <c r="X340" s="183">
        <v>0</v>
      </c>
    </row>
    <row r="341" spans="1:24" ht="0.75" customHeight="1" x14ac:dyDescent="0.25">
      <c r="A341" s="180" t="s">
        <v>16</v>
      </c>
    </row>
    <row r="342" spans="1:24" ht="12" customHeight="1" x14ac:dyDescent="0.25">
      <c r="A342" s="180" t="s">
        <v>16</v>
      </c>
      <c r="D342" s="198" t="s">
        <v>817</v>
      </c>
      <c r="E342" s="198"/>
      <c r="F342" s="198"/>
      <c r="G342" s="198"/>
      <c r="H342" s="198"/>
      <c r="J342" s="198" t="s">
        <v>274</v>
      </c>
      <c r="K342" s="198"/>
      <c r="L342" s="198"/>
      <c r="M342" s="198"/>
      <c r="N342" s="198"/>
      <c r="O342" s="198"/>
      <c r="P342" s="194">
        <v>0</v>
      </c>
      <c r="Q342" s="194"/>
      <c r="R342" s="194"/>
      <c r="S342" s="183">
        <v>0</v>
      </c>
      <c r="U342" s="194">
        <v>0</v>
      </c>
      <c r="V342" s="194"/>
      <c r="W342" s="194"/>
      <c r="X342" s="183">
        <v>0</v>
      </c>
    </row>
    <row r="343" spans="1:24" ht="0.75" customHeight="1" x14ac:dyDescent="0.25">
      <c r="A343" s="180" t="s">
        <v>16</v>
      </c>
    </row>
    <row r="344" spans="1:24" ht="12" customHeight="1" x14ac:dyDescent="0.25">
      <c r="A344" s="180" t="s">
        <v>16</v>
      </c>
      <c r="D344" s="198" t="s">
        <v>818</v>
      </c>
      <c r="E344" s="198"/>
      <c r="F344" s="198"/>
      <c r="G344" s="198"/>
      <c r="H344" s="198"/>
      <c r="J344" s="198" t="s">
        <v>275</v>
      </c>
      <c r="K344" s="198"/>
      <c r="L344" s="198"/>
      <c r="M344" s="198"/>
      <c r="N344" s="198"/>
      <c r="O344" s="198"/>
      <c r="P344" s="194">
        <v>0</v>
      </c>
      <c r="Q344" s="194"/>
      <c r="R344" s="194"/>
      <c r="S344" s="183">
        <v>0</v>
      </c>
      <c r="U344" s="194">
        <v>0</v>
      </c>
      <c r="V344" s="194"/>
      <c r="W344" s="194"/>
      <c r="X344" s="183">
        <v>0</v>
      </c>
    </row>
    <row r="345" spans="1:24" ht="0.75" customHeight="1" x14ac:dyDescent="0.25">
      <c r="A345" s="180" t="s">
        <v>16</v>
      </c>
    </row>
    <row r="346" spans="1:24" ht="12" customHeight="1" x14ac:dyDescent="0.25">
      <c r="A346" s="180" t="s">
        <v>16</v>
      </c>
      <c r="D346" s="198" t="s">
        <v>819</v>
      </c>
      <c r="E346" s="198"/>
      <c r="F346" s="198"/>
      <c r="G346" s="198"/>
      <c r="H346" s="198"/>
      <c r="J346" s="198" t="s">
        <v>276</v>
      </c>
      <c r="K346" s="198"/>
      <c r="L346" s="198"/>
      <c r="M346" s="198"/>
      <c r="N346" s="198"/>
      <c r="O346" s="198"/>
      <c r="P346" s="194">
        <v>1760</v>
      </c>
      <c r="Q346" s="194"/>
      <c r="R346" s="194"/>
      <c r="S346" s="183">
        <v>8.5000000000000006E-2</v>
      </c>
      <c r="U346" s="194">
        <v>24021.59</v>
      </c>
      <c r="V346" s="194"/>
      <c r="W346" s="194"/>
      <c r="X346" s="183">
        <v>0.19</v>
      </c>
    </row>
    <row r="347" spans="1:24" ht="2.25" customHeight="1" x14ac:dyDescent="0.25">
      <c r="A347" s="180" t="s">
        <v>16</v>
      </c>
    </row>
    <row r="348" spans="1:24" ht="10.5" customHeight="1" x14ac:dyDescent="0.25">
      <c r="A348" s="180" t="s">
        <v>16</v>
      </c>
      <c r="P348" s="197"/>
      <c r="Q348" s="197"/>
      <c r="R348" s="197"/>
      <c r="S348" s="184"/>
      <c r="U348" s="197"/>
      <c r="V348" s="197"/>
      <c r="W348" s="197"/>
      <c r="X348" s="184"/>
    </row>
    <row r="349" spans="1:24" ht="1.5" customHeight="1" x14ac:dyDescent="0.25">
      <c r="A349" s="180" t="s">
        <v>16</v>
      </c>
    </row>
    <row r="350" spans="1:24" ht="13.5" customHeight="1" x14ac:dyDescent="0.25">
      <c r="A350" s="180" t="s">
        <v>16</v>
      </c>
      <c r="E350" s="199" t="s">
        <v>278</v>
      </c>
      <c r="F350" s="199"/>
      <c r="G350" s="199"/>
      <c r="H350" s="199"/>
      <c r="I350" s="199"/>
      <c r="J350" s="199"/>
      <c r="K350" s="199"/>
      <c r="L350" s="199"/>
      <c r="M350" s="199"/>
      <c r="N350" s="199"/>
      <c r="O350" s="199"/>
      <c r="P350" s="194">
        <v>543453.5</v>
      </c>
      <c r="Q350" s="194"/>
      <c r="R350" s="194"/>
      <c r="S350" s="183">
        <v>26.321999999999999</v>
      </c>
      <c r="U350" s="194">
        <v>3335947.7800000003</v>
      </c>
      <c r="V350" s="194"/>
      <c r="W350" s="194"/>
      <c r="X350" s="183">
        <v>26.344999999999999</v>
      </c>
    </row>
    <row r="351" spans="1:24" ht="0.75" customHeight="1" x14ac:dyDescent="0.25">
      <c r="A351" s="180" t="s">
        <v>16</v>
      </c>
      <c r="E351" s="199"/>
      <c r="F351" s="199"/>
      <c r="G351" s="199"/>
      <c r="H351" s="199"/>
      <c r="I351" s="199"/>
      <c r="J351" s="199"/>
      <c r="K351" s="199"/>
      <c r="L351" s="199"/>
      <c r="M351" s="199"/>
      <c r="N351" s="199"/>
      <c r="O351" s="199"/>
    </row>
    <row r="352" spans="1:24" ht="12" customHeight="1" x14ac:dyDescent="0.25">
      <c r="A352" s="180" t="s">
        <v>16</v>
      </c>
      <c r="C352" s="195"/>
      <c r="D352" s="195"/>
      <c r="E352" s="195"/>
      <c r="F352" s="195"/>
      <c r="G352" s="195"/>
    </row>
    <row r="353" spans="1:24" ht="9.75" customHeight="1" x14ac:dyDescent="0.25">
      <c r="A353" s="180" t="s">
        <v>16</v>
      </c>
    </row>
    <row r="354" spans="1:24" ht="0.75" customHeight="1" x14ac:dyDescent="0.25">
      <c r="A354" s="180" t="s">
        <v>16</v>
      </c>
    </row>
    <row r="355" spans="1:24" ht="14.25" customHeight="1" x14ac:dyDescent="0.25">
      <c r="A355" s="180" t="s">
        <v>16</v>
      </c>
      <c r="C355" s="199" t="s">
        <v>279</v>
      </c>
      <c r="D355" s="199"/>
      <c r="E355" s="199"/>
      <c r="F355" s="199"/>
      <c r="G355" s="199"/>
      <c r="H355" s="199"/>
      <c r="I355" s="199"/>
      <c r="J355" s="199"/>
      <c r="K355" s="199"/>
      <c r="L355" s="199"/>
      <c r="M355" s="199"/>
      <c r="N355" s="199"/>
    </row>
    <row r="356" spans="1:24" ht="12" customHeight="1" x14ac:dyDescent="0.25">
      <c r="A356" s="180" t="s">
        <v>16</v>
      </c>
      <c r="C356" s="195"/>
      <c r="D356" s="195"/>
      <c r="E356" s="195"/>
      <c r="F356" s="195"/>
      <c r="G356" s="195"/>
    </row>
    <row r="357" spans="1:24" ht="0.75" customHeight="1" x14ac:dyDescent="0.25">
      <c r="A357" s="180" t="s">
        <v>16</v>
      </c>
    </row>
    <row r="358" spans="1:24" ht="12" customHeight="1" x14ac:dyDescent="0.25">
      <c r="A358" s="180" t="s">
        <v>16</v>
      </c>
      <c r="D358" s="198" t="s">
        <v>821</v>
      </c>
      <c r="E358" s="198"/>
      <c r="F358" s="198"/>
      <c r="G358" s="198"/>
      <c r="H358" s="198"/>
      <c r="J358" s="198" t="s">
        <v>280</v>
      </c>
      <c r="K358" s="198"/>
      <c r="L358" s="198"/>
      <c r="M358" s="198"/>
      <c r="N358" s="198"/>
      <c r="O358" s="198"/>
      <c r="P358" s="194">
        <v>0</v>
      </c>
      <c r="Q358" s="194"/>
      <c r="R358" s="194"/>
      <c r="S358" s="183">
        <v>0</v>
      </c>
      <c r="U358" s="194">
        <v>0</v>
      </c>
      <c r="V358" s="194"/>
      <c r="W358" s="194"/>
      <c r="X358" s="183">
        <v>0</v>
      </c>
    </row>
    <row r="359" spans="1:24" ht="0.75" customHeight="1" x14ac:dyDescent="0.25">
      <c r="A359" s="180" t="s">
        <v>16</v>
      </c>
    </row>
    <row r="360" spans="1:24" ht="12" customHeight="1" x14ac:dyDescent="0.25">
      <c r="A360" s="180" t="s">
        <v>16</v>
      </c>
      <c r="D360" s="198" t="s">
        <v>822</v>
      </c>
      <c r="E360" s="198"/>
      <c r="F360" s="198"/>
      <c r="G360" s="198"/>
      <c r="H360" s="198"/>
      <c r="J360" s="198" t="s">
        <v>560</v>
      </c>
      <c r="K360" s="198"/>
      <c r="L360" s="198"/>
      <c r="M360" s="198"/>
      <c r="N360" s="198"/>
      <c r="O360" s="198"/>
      <c r="P360" s="194">
        <v>-57020.639999999999</v>
      </c>
      <c r="Q360" s="194"/>
      <c r="R360" s="194"/>
      <c r="S360" s="183">
        <v>-2.762</v>
      </c>
      <c r="U360" s="194">
        <v>-233678.52000000002</v>
      </c>
      <c r="V360" s="194"/>
      <c r="W360" s="194"/>
      <c r="X360" s="183">
        <v>-1.845</v>
      </c>
    </row>
    <row r="361" spans="1:24" ht="0.75" customHeight="1" x14ac:dyDescent="0.25">
      <c r="A361" s="180" t="s">
        <v>16</v>
      </c>
    </row>
    <row r="362" spans="1:24" ht="12" customHeight="1" x14ac:dyDescent="0.25">
      <c r="A362" s="180" t="s">
        <v>16</v>
      </c>
      <c r="D362" s="198" t="s">
        <v>1079</v>
      </c>
      <c r="E362" s="198"/>
      <c r="F362" s="198"/>
      <c r="G362" s="198"/>
      <c r="H362" s="198"/>
      <c r="J362" s="198" t="s">
        <v>561</v>
      </c>
      <c r="K362" s="198"/>
      <c r="L362" s="198"/>
      <c r="M362" s="198"/>
      <c r="N362" s="198"/>
      <c r="O362" s="198"/>
      <c r="P362" s="194">
        <v>0</v>
      </c>
      <c r="Q362" s="194"/>
      <c r="R362" s="194"/>
      <c r="S362" s="183">
        <v>0</v>
      </c>
      <c r="U362" s="194">
        <v>0</v>
      </c>
      <c r="V362" s="194"/>
      <c r="W362" s="194"/>
      <c r="X362" s="183">
        <v>0</v>
      </c>
    </row>
    <row r="363" spans="1:24" ht="0.75" customHeight="1" x14ac:dyDescent="0.25">
      <c r="A363" s="180" t="s">
        <v>16</v>
      </c>
    </row>
    <row r="364" spans="1:24" ht="12" customHeight="1" x14ac:dyDescent="0.25">
      <c r="A364" s="180" t="s">
        <v>16</v>
      </c>
      <c r="D364" s="198" t="s">
        <v>823</v>
      </c>
      <c r="E364" s="198"/>
      <c r="F364" s="198"/>
      <c r="G364" s="198"/>
      <c r="H364" s="198"/>
      <c r="J364" s="198" t="s">
        <v>282</v>
      </c>
      <c r="K364" s="198"/>
      <c r="L364" s="198"/>
      <c r="M364" s="198"/>
      <c r="N364" s="198"/>
      <c r="O364" s="198"/>
      <c r="P364" s="194">
        <v>-2207.86</v>
      </c>
      <c r="Q364" s="194"/>
      <c r="R364" s="194"/>
      <c r="S364" s="183">
        <v>-0.107</v>
      </c>
      <c r="U364" s="194">
        <v>-5216.13</v>
      </c>
      <c r="V364" s="194"/>
      <c r="W364" s="194"/>
      <c r="X364" s="183">
        <v>-4.1000000000000009E-2</v>
      </c>
    </row>
    <row r="365" spans="1:24" ht="0.75" customHeight="1" x14ac:dyDescent="0.25">
      <c r="A365" s="180" t="s">
        <v>16</v>
      </c>
    </row>
    <row r="366" spans="1:24" ht="12" customHeight="1" x14ac:dyDescent="0.25">
      <c r="A366" s="180" t="s">
        <v>16</v>
      </c>
      <c r="D366" s="198" t="s">
        <v>824</v>
      </c>
      <c r="E366" s="198"/>
      <c r="F366" s="198"/>
      <c r="G366" s="198"/>
      <c r="H366" s="198"/>
      <c r="J366" s="198" t="s">
        <v>562</v>
      </c>
      <c r="K366" s="198"/>
      <c r="L366" s="198"/>
      <c r="M366" s="198"/>
      <c r="N366" s="198"/>
      <c r="O366" s="198"/>
      <c r="P366" s="194">
        <v>0.31</v>
      </c>
      <c r="Q366" s="194"/>
      <c r="R366" s="194"/>
      <c r="S366" s="183">
        <v>0</v>
      </c>
      <c r="U366" s="194">
        <v>57.15</v>
      </c>
      <c r="V366" s="194"/>
      <c r="W366" s="194"/>
      <c r="X366" s="183">
        <v>0</v>
      </c>
    </row>
    <row r="367" spans="1:24" ht="0.75" customHeight="1" x14ac:dyDescent="0.25">
      <c r="A367" s="180" t="s">
        <v>16</v>
      </c>
    </row>
    <row r="368" spans="1:24" ht="12" customHeight="1" x14ac:dyDescent="0.25">
      <c r="A368" s="180" t="s">
        <v>16</v>
      </c>
      <c r="D368" s="198" t="s">
        <v>825</v>
      </c>
      <c r="E368" s="198"/>
      <c r="F368" s="198"/>
      <c r="G368" s="198"/>
      <c r="H368" s="198"/>
      <c r="J368" s="198" t="s">
        <v>563</v>
      </c>
      <c r="K368" s="198"/>
      <c r="L368" s="198"/>
      <c r="M368" s="198"/>
      <c r="N368" s="198"/>
      <c r="O368" s="198"/>
      <c r="P368" s="194">
        <v>-24740.63</v>
      </c>
      <c r="Q368" s="194"/>
      <c r="R368" s="194"/>
      <c r="S368" s="183">
        <v>-1.198</v>
      </c>
      <c r="U368" s="194">
        <v>-170455.81</v>
      </c>
      <c r="V368" s="194"/>
      <c r="W368" s="194"/>
      <c r="X368" s="183">
        <v>-1.3460000000000003</v>
      </c>
    </row>
    <row r="369" spans="1:24" ht="0.75" customHeight="1" x14ac:dyDescent="0.25">
      <c r="A369" s="180" t="s">
        <v>16</v>
      </c>
    </row>
    <row r="370" spans="1:24" ht="12" customHeight="1" x14ac:dyDescent="0.25">
      <c r="A370" s="180" t="s">
        <v>16</v>
      </c>
      <c r="D370" s="198" t="s">
        <v>826</v>
      </c>
      <c r="E370" s="198"/>
      <c r="F370" s="198"/>
      <c r="G370" s="198"/>
      <c r="H370" s="198"/>
      <c r="J370" s="198" t="s">
        <v>285</v>
      </c>
      <c r="K370" s="198"/>
      <c r="L370" s="198"/>
      <c r="M370" s="198"/>
      <c r="N370" s="198"/>
      <c r="O370" s="198"/>
      <c r="P370" s="194">
        <v>-6512.76</v>
      </c>
      <c r="Q370" s="194"/>
      <c r="R370" s="194"/>
      <c r="S370" s="183">
        <v>-0.315</v>
      </c>
      <c r="U370" s="194">
        <v>-32831.629999999997</v>
      </c>
      <c r="V370" s="194"/>
      <c r="W370" s="194"/>
      <c r="X370" s="183">
        <v>-0.25900000000000001</v>
      </c>
    </row>
    <row r="371" spans="1:24" ht="0.75" customHeight="1" x14ac:dyDescent="0.25">
      <c r="A371" s="180" t="s">
        <v>16</v>
      </c>
    </row>
    <row r="372" spans="1:24" ht="12" customHeight="1" x14ac:dyDescent="0.25">
      <c r="A372" s="180" t="s">
        <v>16</v>
      </c>
      <c r="D372" s="198" t="s">
        <v>1080</v>
      </c>
      <c r="E372" s="198"/>
      <c r="F372" s="198"/>
      <c r="G372" s="198"/>
      <c r="H372" s="198"/>
      <c r="J372" s="198" t="s">
        <v>286</v>
      </c>
      <c r="K372" s="198"/>
      <c r="L372" s="198"/>
      <c r="M372" s="198"/>
      <c r="N372" s="198"/>
      <c r="O372" s="198"/>
      <c r="P372" s="194">
        <v>0</v>
      </c>
      <c r="Q372" s="194"/>
      <c r="R372" s="194"/>
      <c r="S372" s="183">
        <v>0</v>
      </c>
      <c r="U372" s="194">
        <v>0</v>
      </c>
      <c r="V372" s="194"/>
      <c r="W372" s="194"/>
      <c r="X372" s="183">
        <v>0</v>
      </c>
    </row>
    <row r="373" spans="1:24" ht="0.75" customHeight="1" x14ac:dyDescent="0.25">
      <c r="A373" s="180" t="s">
        <v>16</v>
      </c>
    </row>
    <row r="374" spans="1:24" ht="12" customHeight="1" x14ac:dyDescent="0.25">
      <c r="A374" s="180" t="s">
        <v>16</v>
      </c>
      <c r="D374" s="198" t="s">
        <v>828</v>
      </c>
      <c r="E374" s="198"/>
      <c r="F374" s="198"/>
      <c r="G374" s="198"/>
      <c r="H374" s="198"/>
      <c r="J374" s="198" t="s">
        <v>287</v>
      </c>
      <c r="K374" s="198"/>
      <c r="L374" s="198"/>
      <c r="M374" s="198"/>
      <c r="N374" s="198"/>
      <c r="O374" s="198"/>
      <c r="P374" s="194">
        <v>0</v>
      </c>
      <c r="Q374" s="194"/>
      <c r="R374" s="194"/>
      <c r="S374" s="183">
        <v>0</v>
      </c>
      <c r="U374" s="194">
        <v>0</v>
      </c>
      <c r="V374" s="194"/>
      <c r="W374" s="194"/>
      <c r="X374" s="183">
        <v>0</v>
      </c>
    </row>
    <row r="375" spans="1:24" ht="0.75" customHeight="1" x14ac:dyDescent="0.25">
      <c r="A375" s="180" t="s">
        <v>16</v>
      </c>
    </row>
    <row r="376" spans="1:24" ht="12" customHeight="1" x14ac:dyDescent="0.25">
      <c r="A376" s="180" t="s">
        <v>16</v>
      </c>
      <c r="D376" s="198" t="s">
        <v>829</v>
      </c>
      <c r="E376" s="198"/>
      <c r="F376" s="198"/>
      <c r="G376" s="198"/>
      <c r="H376" s="198"/>
      <c r="J376" s="198" t="s">
        <v>288</v>
      </c>
      <c r="K376" s="198"/>
      <c r="L376" s="198"/>
      <c r="M376" s="198"/>
      <c r="N376" s="198"/>
      <c r="O376" s="198"/>
      <c r="P376" s="194">
        <v>-2026.19</v>
      </c>
      <c r="Q376" s="194"/>
      <c r="R376" s="194"/>
      <c r="S376" s="183">
        <v>-9.8000000000000004E-2</v>
      </c>
      <c r="U376" s="194">
        <v>-10600.18</v>
      </c>
      <c r="V376" s="194"/>
      <c r="W376" s="194"/>
      <c r="X376" s="183">
        <v>-8.4000000000000005E-2</v>
      </c>
    </row>
    <row r="377" spans="1:24" ht="0.75" customHeight="1" x14ac:dyDescent="0.25">
      <c r="A377" s="180" t="s">
        <v>16</v>
      </c>
    </row>
    <row r="378" spans="1:24" ht="12" customHeight="1" x14ac:dyDescent="0.25">
      <c r="A378" s="180" t="s">
        <v>16</v>
      </c>
      <c r="D378" s="198" t="s">
        <v>830</v>
      </c>
      <c r="E378" s="198"/>
      <c r="F378" s="198"/>
      <c r="G378" s="198"/>
      <c r="H378" s="198"/>
      <c r="J378" s="198" t="s">
        <v>289</v>
      </c>
      <c r="K378" s="198"/>
      <c r="L378" s="198"/>
      <c r="M378" s="198"/>
      <c r="N378" s="198"/>
      <c r="O378" s="198"/>
      <c r="P378" s="194">
        <v>0</v>
      </c>
      <c r="Q378" s="194"/>
      <c r="R378" s="194"/>
      <c r="S378" s="183">
        <v>0</v>
      </c>
      <c r="U378" s="194">
        <v>0</v>
      </c>
      <c r="V378" s="194"/>
      <c r="W378" s="194"/>
      <c r="X378" s="183">
        <v>0</v>
      </c>
    </row>
    <row r="379" spans="1:24" ht="0.75" customHeight="1" x14ac:dyDescent="0.25">
      <c r="A379" s="180" t="s">
        <v>16</v>
      </c>
    </row>
    <row r="380" spans="1:24" ht="12" customHeight="1" x14ac:dyDescent="0.25">
      <c r="A380" s="180" t="s">
        <v>16</v>
      </c>
      <c r="D380" s="198" t="s">
        <v>831</v>
      </c>
      <c r="E380" s="198"/>
      <c r="F380" s="198"/>
      <c r="G380" s="198"/>
      <c r="H380" s="198"/>
      <c r="J380" s="198" t="s">
        <v>75</v>
      </c>
      <c r="K380" s="198"/>
      <c r="L380" s="198"/>
      <c r="M380" s="198"/>
      <c r="N380" s="198"/>
      <c r="O380" s="198"/>
      <c r="P380" s="194">
        <v>0</v>
      </c>
      <c r="Q380" s="194"/>
      <c r="R380" s="194"/>
      <c r="S380" s="183">
        <v>0</v>
      </c>
      <c r="U380" s="194">
        <v>0</v>
      </c>
      <c r="V380" s="194"/>
      <c r="W380" s="194"/>
      <c r="X380" s="183">
        <v>0</v>
      </c>
    </row>
    <row r="381" spans="1:24" ht="0.75" customHeight="1" x14ac:dyDescent="0.25">
      <c r="A381" s="180" t="s">
        <v>16</v>
      </c>
    </row>
    <row r="382" spans="1:24" ht="12" customHeight="1" x14ac:dyDescent="0.25">
      <c r="A382" s="180" t="s">
        <v>16</v>
      </c>
      <c r="D382" s="198" t="s">
        <v>832</v>
      </c>
      <c r="E382" s="198"/>
      <c r="F382" s="198"/>
      <c r="G382" s="198"/>
      <c r="H382" s="198"/>
      <c r="J382" s="198" t="s">
        <v>290</v>
      </c>
      <c r="K382" s="198"/>
      <c r="L382" s="198"/>
      <c r="M382" s="198"/>
      <c r="N382" s="198"/>
      <c r="O382" s="198"/>
      <c r="P382" s="194">
        <v>-362032.18</v>
      </c>
      <c r="Q382" s="194"/>
      <c r="R382" s="194"/>
      <c r="S382" s="183">
        <v>-17.535</v>
      </c>
      <c r="U382" s="194">
        <v>-2455947.13</v>
      </c>
      <c r="V382" s="194"/>
      <c r="W382" s="194"/>
      <c r="X382" s="183">
        <v>-19.395</v>
      </c>
    </row>
    <row r="383" spans="1:24" ht="0.75" customHeight="1" x14ac:dyDescent="0.25">
      <c r="A383" s="180" t="s">
        <v>16</v>
      </c>
    </row>
    <row r="384" spans="1:24" ht="12" customHeight="1" x14ac:dyDescent="0.25">
      <c r="A384" s="180" t="s">
        <v>16</v>
      </c>
      <c r="D384" s="198" t="s">
        <v>833</v>
      </c>
      <c r="E384" s="198"/>
      <c r="F384" s="198"/>
      <c r="G384" s="198"/>
      <c r="H384" s="198"/>
      <c r="J384" s="198" t="s">
        <v>291</v>
      </c>
      <c r="K384" s="198"/>
      <c r="L384" s="198"/>
      <c r="M384" s="198"/>
      <c r="N384" s="198"/>
      <c r="O384" s="198"/>
      <c r="P384" s="194">
        <v>0</v>
      </c>
      <c r="Q384" s="194"/>
      <c r="R384" s="194"/>
      <c r="S384" s="183">
        <v>0</v>
      </c>
      <c r="U384" s="194">
        <v>0</v>
      </c>
      <c r="V384" s="194"/>
      <c r="W384" s="194"/>
      <c r="X384" s="183">
        <v>0</v>
      </c>
    </row>
    <row r="385" spans="1:24" ht="2.25" customHeight="1" x14ac:dyDescent="0.25">
      <c r="A385" s="180" t="s">
        <v>16</v>
      </c>
    </row>
    <row r="386" spans="1:24" ht="10.5" customHeight="1" x14ac:dyDescent="0.25">
      <c r="A386" s="180" t="s">
        <v>16</v>
      </c>
      <c r="P386" s="197"/>
      <c r="Q386" s="197"/>
      <c r="R386" s="197"/>
      <c r="S386" s="184"/>
      <c r="U386" s="197"/>
      <c r="V386" s="197"/>
      <c r="W386" s="197"/>
      <c r="X386" s="184"/>
    </row>
    <row r="387" spans="1:24" ht="1.5" customHeight="1" x14ac:dyDescent="0.25">
      <c r="A387" s="180" t="s">
        <v>16</v>
      </c>
    </row>
    <row r="388" spans="1:24" ht="13.5" customHeight="1" x14ac:dyDescent="0.25">
      <c r="A388" s="180" t="s">
        <v>16</v>
      </c>
      <c r="E388" s="199" t="s">
        <v>292</v>
      </c>
      <c r="F388" s="199"/>
      <c r="G388" s="199"/>
      <c r="H388" s="199"/>
      <c r="I388" s="199"/>
      <c r="J388" s="199"/>
      <c r="K388" s="199"/>
      <c r="L388" s="199"/>
      <c r="M388" s="199"/>
      <c r="N388" s="199"/>
      <c r="O388" s="199"/>
      <c r="P388" s="194">
        <v>-454539.95</v>
      </c>
      <c r="Q388" s="194"/>
      <c r="R388" s="194"/>
      <c r="S388" s="183">
        <v>-22.015999999999998</v>
      </c>
      <c r="U388" s="194">
        <v>-2908672.25</v>
      </c>
      <c r="V388" s="194"/>
      <c r="W388" s="194"/>
      <c r="X388" s="183">
        <v>-22.97</v>
      </c>
    </row>
    <row r="389" spans="1:24" ht="0.75" customHeight="1" x14ac:dyDescent="0.25">
      <c r="A389" s="180" t="s">
        <v>16</v>
      </c>
      <c r="E389" s="199"/>
      <c r="F389" s="199"/>
      <c r="G389" s="199"/>
      <c r="H389" s="199"/>
      <c r="I389" s="199"/>
      <c r="J389" s="199"/>
      <c r="K389" s="199"/>
      <c r="L389" s="199"/>
      <c r="M389" s="199"/>
      <c r="N389" s="199"/>
      <c r="O389" s="199"/>
    </row>
    <row r="390" spans="1:24" ht="12" customHeight="1" x14ac:dyDescent="0.25">
      <c r="A390" s="180" t="s">
        <v>16</v>
      </c>
      <c r="C390" s="195"/>
      <c r="D390" s="195"/>
      <c r="E390" s="195"/>
      <c r="F390" s="195"/>
      <c r="G390" s="195"/>
    </row>
    <row r="391" spans="1:24" ht="9.75" customHeight="1" x14ac:dyDescent="0.25">
      <c r="A391" s="180" t="s">
        <v>16</v>
      </c>
    </row>
    <row r="392" spans="1:24" ht="2.25" customHeight="1" x14ac:dyDescent="0.25">
      <c r="A392" s="180" t="s">
        <v>16</v>
      </c>
    </row>
    <row r="393" spans="1:24" ht="10.5" customHeight="1" x14ac:dyDescent="0.25">
      <c r="P393" s="197"/>
      <c r="Q393" s="197"/>
      <c r="R393" s="197"/>
      <c r="S393" s="184"/>
      <c r="U393" s="197"/>
      <c r="V393" s="197"/>
      <c r="W393" s="197"/>
      <c r="X393" s="184"/>
    </row>
    <row r="394" spans="1:24" ht="2.25" customHeight="1" x14ac:dyDescent="0.25"/>
    <row r="395" spans="1:24" ht="14.25" customHeight="1" x14ac:dyDescent="0.25">
      <c r="E395" s="193" t="s">
        <v>27</v>
      </c>
      <c r="F395" s="193"/>
      <c r="G395" s="193"/>
      <c r="H395" s="193"/>
      <c r="I395" s="193"/>
      <c r="J395" s="193"/>
      <c r="K395" s="193"/>
      <c r="L395" s="193"/>
      <c r="M395" s="193"/>
      <c r="N395" s="193"/>
      <c r="O395" s="193"/>
      <c r="P395" s="194">
        <v>2064629.6300000001</v>
      </c>
      <c r="Q395" s="194"/>
      <c r="R395" s="194"/>
      <c r="S395" s="183">
        <v>100</v>
      </c>
      <c r="U395" s="194">
        <v>12662690.530000001</v>
      </c>
      <c r="V395" s="194"/>
      <c r="W395" s="194"/>
      <c r="X395" s="183">
        <v>100</v>
      </c>
    </row>
    <row r="396" spans="1:24" ht="1.5" customHeight="1" x14ac:dyDescent="0.25">
      <c r="E396" s="193"/>
      <c r="F396" s="193"/>
      <c r="G396" s="193"/>
      <c r="H396" s="193"/>
      <c r="I396" s="193"/>
      <c r="J396" s="193"/>
      <c r="K396" s="193"/>
      <c r="L396" s="193"/>
      <c r="M396" s="193"/>
      <c r="N396" s="193"/>
      <c r="O396" s="193"/>
    </row>
    <row r="397" spans="1:24" ht="12" customHeight="1" x14ac:dyDescent="0.25">
      <c r="C397" s="195"/>
      <c r="D397" s="195"/>
      <c r="E397" s="195"/>
      <c r="F397" s="195"/>
      <c r="G397" s="195"/>
    </row>
    <row r="398" spans="1:24" ht="9.75" customHeight="1" x14ac:dyDescent="0.25"/>
    <row r="399" spans="1:24" ht="2.25" customHeight="1" x14ac:dyDescent="0.25"/>
    <row r="400" spans="1:24" ht="10.5" customHeight="1" x14ac:dyDescent="0.25">
      <c r="P400" s="197"/>
      <c r="Q400" s="197"/>
      <c r="R400" s="197"/>
      <c r="S400" s="184"/>
      <c r="U400" s="197"/>
      <c r="V400" s="197"/>
      <c r="W400" s="197"/>
      <c r="X400" s="184"/>
    </row>
    <row r="401" spans="2:24" ht="2.25" customHeight="1" x14ac:dyDescent="0.25"/>
    <row r="402" spans="2:24" ht="14.25" customHeight="1" x14ac:dyDescent="0.25">
      <c r="E402" s="193" t="s">
        <v>293</v>
      </c>
      <c r="F402" s="193"/>
      <c r="G402" s="193"/>
      <c r="H402" s="193"/>
      <c r="I402" s="193"/>
      <c r="J402" s="193"/>
      <c r="K402" s="193"/>
      <c r="L402" s="193"/>
      <c r="M402" s="193"/>
      <c r="N402" s="193"/>
      <c r="O402" s="193"/>
      <c r="P402" s="194">
        <v>2064629.6300000001</v>
      </c>
      <c r="Q402" s="194"/>
      <c r="R402" s="194"/>
      <c r="S402" s="183">
        <v>100</v>
      </c>
      <c r="U402" s="194">
        <v>12662690.530000001</v>
      </c>
      <c r="V402" s="194"/>
      <c r="W402" s="194"/>
      <c r="X402" s="183">
        <v>100</v>
      </c>
    </row>
    <row r="403" spans="2:24" ht="1.5" customHeight="1" x14ac:dyDescent="0.25">
      <c r="E403" s="193"/>
      <c r="F403" s="193"/>
      <c r="G403" s="193"/>
      <c r="H403" s="193"/>
      <c r="I403" s="193"/>
      <c r="J403" s="193"/>
      <c r="K403" s="193"/>
      <c r="L403" s="193"/>
      <c r="M403" s="193"/>
      <c r="N403" s="193"/>
      <c r="O403" s="193"/>
    </row>
    <row r="404" spans="2:24" ht="12" customHeight="1" x14ac:dyDescent="0.25">
      <c r="C404" s="195"/>
      <c r="D404" s="195"/>
      <c r="E404" s="195"/>
      <c r="F404" s="195"/>
      <c r="G404" s="195"/>
    </row>
    <row r="405" spans="2:24" ht="9.75" customHeight="1" x14ac:dyDescent="0.25"/>
    <row r="406" spans="2:24" ht="0.75" customHeight="1" x14ac:dyDescent="0.25"/>
    <row r="407" spans="2:24" ht="15" customHeight="1" x14ac:dyDescent="0.25">
      <c r="B407" s="193" t="s">
        <v>294</v>
      </c>
      <c r="C407" s="193"/>
      <c r="D407" s="193"/>
      <c r="E407" s="193"/>
      <c r="F407" s="193"/>
      <c r="G407" s="193"/>
      <c r="H407" s="193"/>
      <c r="I407" s="193"/>
      <c r="J407" s="193"/>
      <c r="K407" s="193"/>
      <c r="L407" s="193"/>
      <c r="M407" s="193"/>
    </row>
    <row r="408" spans="2:24" ht="12" customHeight="1" x14ac:dyDescent="0.25">
      <c r="C408" s="195"/>
      <c r="D408" s="195"/>
      <c r="E408" s="195"/>
      <c r="F408" s="195"/>
      <c r="G408" s="195"/>
    </row>
    <row r="409" spans="2:24" ht="0.75" customHeight="1" x14ac:dyDescent="0.25"/>
    <row r="410" spans="2:24" ht="14.25" customHeight="1" x14ac:dyDescent="0.25">
      <c r="C410" s="199" t="s">
        <v>95</v>
      </c>
      <c r="D410" s="199"/>
      <c r="E410" s="199"/>
      <c r="F410" s="199"/>
      <c r="G410" s="199"/>
      <c r="H410" s="199"/>
      <c r="I410" s="199"/>
      <c r="J410" s="199"/>
      <c r="K410" s="199"/>
      <c r="L410" s="199"/>
      <c r="M410" s="199"/>
      <c r="N410" s="199"/>
    </row>
    <row r="411" spans="2:24" ht="12" customHeight="1" x14ac:dyDescent="0.25">
      <c r="C411" s="195"/>
      <c r="D411" s="195"/>
      <c r="E411" s="195"/>
      <c r="F411" s="195"/>
      <c r="G411" s="195"/>
    </row>
    <row r="412" spans="2:24" ht="0.75" customHeight="1" x14ac:dyDescent="0.25"/>
    <row r="413" spans="2:24" ht="12" customHeight="1" x14ac:dyDescent="0.25">
      <c r="D413" s="198" t="s">
        <v>834</v>
      </c>
      <c r="E413" s="198"/>
      <c r="F413" s="198"/>
      <c r="G413" s="198"/>
      <c r="H413" s="198"/>
      <c r="J413" s="198" t="s">
        <v>295</v>
      </c>
      <c r="K413" s="198"/>
      <c r="L413" s="198"/>
      <c r="M413" s="198"/>
      <c r="N413" s="198"/>
      <c r="O413" s="198"/>
      <c r="P413" s="194">
        <v>13345.48</v>
      </c>
      <c r="Q413" s="194"/>
      <c r="R413" s="194"/>
      <c r="S413" s="183">
        <v>0.64600000000000013</v>
      </c>
      <c r="U413" s="194">
        <v>107922.1</v>
      </c>
      <c r="V413" s="194"/>
      <c r="W413" s="194"/>
      <c r="X413" s="183">
        <v>0.85200000000000009</v>
      </c>
    </row>
    <row r="414" spans="2:24" ht="0.75" customHeight="1" x14ac:dyDescent="0.25"/>
    <row r="415" spans="2:24" ht="12" customHeight="1" x14ac:dyDescent="0.25">
      <c r="D415" s="198" t="s">
        <v>835</v>
      </c>
      <c r="E415" s="198"/>
      <c r="F415" s="198"/>
      <c r="G415" s="198"/>
      <c r="H415" s="198"/>
      <c r="J415" s="198" t="s">
        <v>296</v>
      </c>
      <c r="K415" s="198"/>
      <c r="L415" s="198"/>
      <c r="M415" s="198"/>
      <c r="N415" s="198"/>
      <c r="O415" s="198"/>
      <c r="P415" s="194">
        <v>16862.11</v>
      </c>
      <c r="Q415" s="194"/>
      <c r="R415" s="194"/>
      <c r="S415" s="183">
        <v>0.81699999999999995</v>
      </c>
      <c r="U415" s="194">
        <v>77944.25</v>
      </c>
      <c r="V415" s="194"/>
      <c r="W415" s="194"/>
      <c r="X415" s="183">
        <v>0.61599999999999999</v>
      </c>
    </row>
    <row r="416" spans="2:24" ht="0.75" customHeight="1" x14ac:dyDescent="0.25"/>
    <row r="417" spans="1:24" ht="12" customHeight="1" x14ac:dyDescent="0.25">
      <c r="D417" s="198" t="s">
        <v>836</v>
      </c>
      <c r="E417" s="198"/>
      <c r="F417" s="198"/>
      <c r="G417" s="198"/>
      <c r="H417" s="198"/>
      <c r="J417" s="198" t="s">
        <v>297</v>
      </c>
      <c r="K417" s="198"/>
      <c r="L417" s="198"/>
      <c r="M417" s="198"/>
      <c r="N417" s="198"/>
      <c r="O417" s="198"/>
      <c r="P417" s="194">
        <v>15503.23</v>
      </c>
      <c r="Q417" s="194"/>
      <c r="R417" s="194"/>
      <c r="S417" s="183">
        <v>0.751</v>
      </c>
      <c r="U417" s="194">
        <v>78821.3</v>
      </c>
      <c r="V417" s="194"/>
      <c r="W417" s="194"/>
      <c r="X417" s="183">
        <v>0.622</v>
      </c>
    </row>
    <row r="418" spans="1:24" ht="0.75" customHeight="1" x14ac:dyDescent="0.25"/>
    <row r="419" spans="1:24" ht="12" customHeight="1" x14ac:dyDescent="0.25">
      <c r="A419" s="180" t="s">
        <v>16</v>
      </c>
      <c r="D419" s="198" t="s">
        <v>837</v>
      </c>
      <c r="E419" s="198"/>
      <c r="F419" s="198"/>
      <c r="G419" s="198"/>
      <c r="H419" s="198"/>
      <c r="J419" s="198" t="s">
        <v>298</v>
      </c>
      <c r="K419" s="198"/>
      <c r="L419" s="198"/>
      <c r="M419" s="198"/>
      <c r="N419" s="198"/>
      <c r="O419" s="198"/>
      <c r="P419" s="194">
        <v>142388.75</v>
      </c>
      <c r="Q419" s="194"/>
      <c r="R419" s="194"/>
      <c r="S419" s="183">
        <v>6.8970000000000002</v>
      </c>
      <c r="U419" s="194">
        <v>774416.65</v>
      </c>
      <c r="V419" s="194"/>
      <c r="W419" s="194"/>
      <c r="X419" s="183">
        <v>6.1159999999999997</v>
      </c>
    </row>
    <row r="420" spans="1:24" ht="0.75" customHeight="1" x14ac:dyDescent="0.25">
      <c r="A420" s="180" t="s">
        <v>16</v>
      </c>
    </row>
    <row r="421" spans="1:24" ht="12" customHeight="1" x14ac:dyDescent="0.25">
      <c r="A421" s="180" t="s">
        <v>16</v>
      </c>
      <c r="D421" s="198" t="s">
        <v>838</v>
      </c>
      <c r="E421" s="198"/>
      <c r="F421" s="198"/>
      <c r="G421" s="198"/>
      <c r="H421" s="198"/>
      <c r="J421" s="198" t="s">
        <v>299</v>
      </c>
      <c r="K421" s="198"/>
      <c r="L421" s="198"/>
      <c r="M421" s="198"/>
      <c r="N421" s="198"/>
      <c r="O421" s="198"/>
      <c r="P421" s="194">
        <v>3227.02</v>
      </c>
      <c r="Q421" s="194"/>
      <c r="R421" s="194"/>
      <c r="S421" s="183">
        <v>0.156</v>
      </c>
      <c r="U421" s="194">
        <v>37831.79</v>
      </c>
      <c r="V421" s="194"/>
      <c r="W421" s="194"/>
      <c r="X421" s="183">
        <v>0.29899999999999999</v>
      </c>
    </row>
    <row r="422" spans="1:24" ht="0.75" customHeight="1" x14ac:dyDescent="0.25">
      <c r="A422" s="180" t="s">
        <v>16</v>
      </c>
    </row>
    <row r="423" spans="1:24" ht="12" customHeight="1" x14ac:dyDescent="0.25">
      <c r="A423" s="180" t="s">
        <v>16</v>
      </c>
      <c r="D423" s="198" t="s">
        <v>839</v>
      </c>
      <c r="E423" s="198"/>
      <c r="F423" s="198"/>
      <c r="G423" s="198"/>
      <c r="H423" s="198"/>
      <c r="J423" s="198" t="s">
        <v>300</v>
      </c>
      <c r="K423" s="198"/>
      <c r="L423" s="198"/>
      <c r="M423" s="198"/>
      <c r="N423" s="198"/>
      <c r="O423" s="198"/>
      <c r="P423" s="194">
        <v>88650.17</v>
      </c>
      <c r="Q423" s="194"/>
      <c r="R423" s="194"/>
      <c r="S423" s="183">
        <v>4.2939999999999996</v>
      </c>
      <c r="U423" s="194">
        <v>474028.76</v>
      </c>
      <c r="V423" s="194"/>
      <c r="W423" s="194"/>
      <c r="X423" s="183">
        <v>3.7440000000000002</v>
      </c>
    </row>
    <row r="424" spans="1:24" ht="0.75" customHeight="1" x14ac:dyDescent="0.25">
      <c r="A424" s="180" t="s">
        <v>16</v>
      </c>
    </row>
    <row r="425" spans="1:24" ht="12" customHeight="1" x14ac:dyDescent="0.25">
      <c r="A425" s="180" t="s">
        <v>16</v>
      </c>
      <c r="D425" s="198" t="s">
        <v>840</v>
      </c>
      <c r="E425" s="198"/>
      <c r="F425" s="198"/>
      <c r="G425" s="198"/>
      <c r="H425" s="198"/>
      <c r="J425" s="198" t="s">
        <v>301</v>
      </c>
      <c r="K425" s="198"/>
      <c r="L425" s="198"/>
      <c r="M425" s="198"/>
      <c r="N425" s="198"/>
      <c r="O425" s="198"/>
      <c r="P425" s="194">
        <v>-88.66</v>
      </c>
      <c r="Q425" s="194"/>
      <c r="R425" s="194"/>
      <c r="S425" s="183">
        <v>-4.0000000000000001E-3</v>
      </c>
      <c r="U425" s="194">
        <v>4919.72</v>
      </c>
      <c r="V425" s="194"/>
      <c r="W425" s="194"/>
      <c r="X425" s="183">
        <v>3.9E-2</v>
      </c>
    </row>
    <row r="426" spans="1:24" ht="12" customHeight="1" x14ac:dyDescent="0.25">
      <c r="A426" s="180" t="s">
        <v>16</v>
      </c>
      <c r="D426" s="198" t="s">
        <v>841</v>
      </c>
      <c r="E426" s="198"/>
      <c r="F426" s="198"/>
      <c r="G426" s="198"/>
      <c r="H426" s="198"/>
      <c r="J426" s="198" t="s">
        <v>302</v>
      </c>
      <c r="K426" s="198"/>
      <c r="L426" s="198"/>
      <c r="M426" s="198"/>
      <c r="N426" s="198"/>
      <c r="O426" s="198"/>
      <c r="P426" s="194">
        <v>156217.37</v>
      </c>
      <c r="Q426" s="194"/>
      <c r="R426" s="194"/>
      <c r="S426" s="183">
        <v>7.5660000000000007</v>
      </c>
      <c r="U426" s="194">
        <v>810626.56000000006</v>
      </c>
      <c r="V426" s="194"/>
      <c r="W426" s="194"/>
      <c r="X426" s="183">
        <v>6.402000000000001</v>
      </c>
    </row>
    <row r="427" spans="1:24" ht="0.75" customHeight="1" x14ac:dyDescent="0.25">
      <c r="A427" s="180" t="s">
        <v>16</v>
      </c>
    </row>
    <row r="428" spans="1:24" ht="12" customHeight="1" x14ac:dyDescent="0.25">
      <c r="A428" s="180" t="s">
        <v>16</v>
      </c>
      <c r="D428" s="198" t="s">
        <v>842</v>
      </c>
      <c r="E428" s="198"/>
      <c r="F428" s="198"/>
      <c r="G428" s="198"/>
      <c r="H428" s="198"/>
      <c r="J428" s="198" t="s">
        <v>303</v>
      </c>
      <c r="K428" s="198"/>
      <c r="L428" s="198"/>
      <c r="M428" s="198"/>
      <c r="N428" s="198"/>
      <c r="O428" s="198"/>
      <c r="P428" s="194">
        <v>7503.9800000000005</v>
      </c>
      <c r="Q428" s="194"/>
      <c r="R428" s="194"/>
      <c r="S428" s="183">
        <v>0.36299999999999999</v>
      </c>
      <c r="U428" s="194">
        <v>40940.26</v>
      </c>
      <c r="V428" s="194"/>
      <c r="W428" s="194"/>
      <c r="X428" s="183">
        <v>0.32300000000000006</v>
      </c>
    </row>
    <row r="429" spans="1:24" ht="0.75" customHeight="1" x14ac:dyDescent="0.25">
      <c r="A429" s="180" t="s">
        <v>16</v>
      </c>
    </row>
    <row r="430" spans="1:24" ht="12" customHeight="1" x14ac:dyDescent="0.25">
      <c r="A430" s="180" t="s">
        <v>16</v>
      </c>
      <c r="D430" s="198" t="s">
        <v>843</v>
      </c>
      <c r="E430" s="198"/>
      <c r="F430" s="198"/>
      <c r="G430" s="198"/>
      <c r="H430" s="198"/>
      <c r="J430" s="198" t="s">
        <v>304</v>
      </c>
      <c r="K430" s="198"/>
      <c r="L430" s="198"/>
      <c r="M430" s="198"/>
      <c r="N430" s="198"/>
      <c r="O430" s="198"/>
      <c r="P430" s="194">
        <v>0</v>
      </c>
      <c r="Q430" s="194"/>
      <c r="R430" s="194"/>
      <c r="S430" s="183">
        <v>0</v>
      </c>
      <c r="U430" s="194">
        <v>8666.7999999999993</v>
      </c>
      <c r="V430" s="194"/>
      <c r="W430" s="194"/>
      <c r="X430" s="183">
        <v>6.8000000000000005E-2</v>
      </c>
    </row>
    <row r="431" spans="1:24" ht="0.75" customHeight="1" x14ac:dyDescent="0.25">
      <c r="A431" s="180" t="s">
        <v>16</v>
      </c>
    </row>
    <row r="432" spans="1:24" ht="12" customHeight="1" x14ac:dyDescent="0.25">
      <c r="A432" s="180" t="s">
        <v>16</v>
      </c>
      <c r="D432" s="198" t="s">
        <v>844</v>
      </c>
      <c r="E432" s="198"/>
      <c r="F432" s="198"/>
      <c r="G432" s="198"/>
      <c r="H432" s="198"/>
      <c r="J432" s="198" t="s">
        <v>305</v>
      </c>
      <c r="K432" s="198"/>
      <c r="L432" s="198"/>
      <c r="M432" s="198"/>
      <c r="N432" s="198"/>
      <c r="O432" s="198"/>
      <c r="P432" s="194">
        <v>0</v>
      </c>
      <c r="Q432" s="194"/>
      <c r="R432" s="194"/>
      <c r="S432" s="183">
        <v>0</v>
      </c>
      <c r="U432" s="194">
        <v>0</v>
      </c>
      <c r="V432" s="194"/>
      <c r="W432" s="194"/>
      <c r="X432" s="183">
        <v>0</v>
      </c>
    </row>
    <row r="433" spans="1:24" ht="0.75" customHeight="1" x14ac:dyDescent="0.25">
      <c r="A433" s="180" t="s">
        <v>16</v>
      </c>
    </row>
    <row r="434" spans="1:24" ht="12" customHeight="1" x14ac:dyDescent="0.25">
      <c r="A434" s="180" t="s">
        <v>16</v>
      </c>
      <c r="D434" s="198" t="s">
        <v>845</v>
      </c>
      <c r="E434" s="198"/>
      <c r="F434" s="198"/>
      <c r="G434" s="198"/>
      <c r="H434" s="198"/>
      <c r="J434" s="198" t="s">
        <v>306</v>
      </c>
      <c r="K434" s="198"/>
      <c r="L434" s="198"/>
      <c r="M434" s="198"/>
      <c r="N434" s="198"/>
      <c r="O434" s="198"/>
      <c r="P434" s="194">
        <v>4392.3500000000004</v>
      </c>
      <c r="Q434" s="194"/>
      <c r="R434" s="194"/>
      <c r="S434" s="183">
        <v>0.21300000000000002</v>
      </c>
      <c r="U434" s="194">
        <v>12656.75</v>
      </c>
      <c r="V434" s="194"/>
      <c r="W434" s="194"/>
      <c r="X434" s="183">
        <v>0.1</v>
      </c>
    </row>
    <row r="435" spans="1:24" ht="0.75" customHeight="1" x14ac:dyDescent="0.25">
      <c r="A435" s="180" t="s">
        <v>16</v>
      </c>
    </row>
    <row r="436" spans="1:24" ht="12" customHeight="1" x14ac:dyDescent="0.25">
      <c r="A436" s="180" t="s">
        <v>16</v>
      </c>
      <c r="D436" s="198" t="s">
        <v>846</v>
      </c>
      <c r="E436" s="198"/>
      <c r="F436" s="198"/>
      <c r="G436" s="198"/>
      <c r="H436" s="198"/>
      <c r="J436" s="198" t="s">
        <v>307</v>
      </c>
      <c r="K436" s="198"/>
      <c r="L436" s="198"/>
      <c r="M436" s="198"/>
      <c r="N436" s="198"/>
      <c r="O436" s="198"/>
      <c r="P436" s="194">
        <v>4301.67</v>
      </c>
      <c r="Q436" s="194"/>
      <c r="R436" s="194"/>
      <c r="S436" s="183">
        <v>0.20800000000000002</v>
      </c>
      <c r="U436" s="194">
        <v>8031.92</v>
      </c>
      <c r="V436" s="194"/>
      <c r="W436" s="194"/>
      <c r="X436" s="183">
        <v>6.3E-2</v>
      </c>
    </row>
    <row r="437" spans="1:24" ht="0.75" customHeight="1" x14ac:dyDescent="0.25">
      <c r="A437" s="180" t="s">
        <v>16</v>
      </c>
    </row>
    <row r="438" spans="1:24" ht="12" customHeight="1" x14ac:dyDescent="0.25">
      <c r="A438" s="180" t="s">
        <v>16</v>
      </c>
      <c r="D438" s="198" t="s">
        <v>847</v>
      </c>
      <c r="E438" s="198"/>
      <c r="F438" s="198"/>
      <c r="G438" s="198"/>
      <c r="H438" s="198"/>
      <c r="J438" s="198" t="s">
        <v>308</v>
      </c>
      <c r="K438" s="198"/>
      <c r="L438" s="198"/>
      <c r="M438" s="198"/>
      <c r="N438" s="198"/>
      <c r="O438" s="198"/>
      <c r="P438" s="194">
        <v>-1000</v>
      </c>
      <c r="Q438" s="194"/>
      <c r="R438" s="194"/>
      <c r="S438" s="183">
        <v>-4.8000000000000001E-2</v>
      </c>
      <c r="U438" s="194">
        <v>59525.11</v>
      </c>
      <c r="V438" s="194"/>
      <c r="W438" s="194"/>
      <c r="X438" s="183">
        <v>0.47000000000000003</v>
      </c>
    </row>
    <row r="439" spans="1:24" ht="0.75" customHeight="1" x14ac:dyDescent="0.25">
      <c r="A439" s="180" t="s">
        <v>16</v>
      </c>
    </row>
    <row r="440" spans="1:24" ht="12" customHeight="1" x14ac:dyDescent="0.25">
      <c r="A440" s="180" t="s">
        <v>16</v>
      </c>
      <c r="D440" s="198" t="s">
        <v>848</v>
      </c>
      <c r="E440" s="198"/>
      <c r="F440" s="198"/>
      <c r="G440" s="198"/>
      <c r="H440" s="198"/>
      <c r="J440" s="198" t="s">
        <v>309</v>
      </c>
      <c r="K440" s="198"/>
      <c r="L440" s="198"/>
      <c r="M440" s="198"/>
      <c r="N440" s="198"/>
      <c r="O440" s="198"/>
      <c r="P440" s="194">
        <v>48.45</v>
      </c>
      <c r="Q440" s="194"/>
      <c r="R440" s="194"/>
      <c r="S440" s="183">
        <v>2E-3</v>
      </c>
      <c r="U440" s="194">
        <v>48.45</v>
      </c>
      <c r="V440" s="194"/>
      <c r="W440" s="194"/>
      <c r="X440" s="183">
        <v>0</v>
      </c>
    </row>
    <row r="441" spans="1:24" ht="0.75" customHeight="1" x14ac:dyDescent="0.25">
      <c r="A441" s="180" t="s">
        <v>16</v>
      </c>
    </row>
    <row r="442" spans="1:24" ht="12" customHeight="1" x14ac:dyDescent="0.25">
      <c r="A442" s="180" t="s">
        <v>16</v>
      </c>
      <c r="D442" s="198" t="s">
        <v>849</v>
      </c>
      <c r="E442" s="198"/>
      <c r="F442" s="198"/>
      <c r="G442" s="198"/>
      <c r="H442" s="198"/>
      <c r="J442" s="198" t="s">
        <v>310</v>
      </c>
      <c r="K442" s="198"/>
      <c r="L442" s="198"/>
      <c r="M442" s="198"/>
      <c r="N442" s="198"/>
      <c r="O442" s="198"/>
      <c r="P442" s="194">
        <v>0</v>
      </c>
      <c r="Q442" s="194"/>
      <c r="R442" s="194"/>
      <c r="S442" s="183">
        <v>0</v>
      </c>
      <c r="U442" s="194">
        <v>0</v>
      </c>
      <c r="V442" s="194"/>
      <c r="W442" s="194"/>
      <c r="X442" s="183">
        <v>0</v>
      </c>
    </row>
    <row r="443" spans="1:24" ht="0.75" customHeight="1" x14ac:dyDescent="0.25">
      <c r="A443" s="180" t="s">
        <v>16</v>
      </c>
    </row>
    <row r="444" spans="1:24" ht="12" customHeight="1" x14ac:dyDescent="0.25">
      <c r="A444" s="180" t="s">
        <v>16</v>
      </c>
      <c r="D444" s="198" t="s">
        <v>850</v>
      </c>
      <c r="E444" s="198"/>
      <c r="F444" s="198"/>
      <c r="G444" s="198"/>
      <c r="H444" s="198"/>
      <c r="J444" s="198" t="s">
        <v>311</v>
      </c>
      <c r="K444" s="198"/>
      <c r="L444" s="198"/>
      <c r="M444" s="198"/>
      <c r="N444" s="198"/>
      <c r="O444" s="198"/>
      <c r="P444" s="194">
        <v>8000</v>
      </c>
      <c r="Q444" s="194"/>
      <c r="R444" s="194"/>
      <c r="S444" s="183">
        <v>0.38700000000000001</v>
      </c>
      <c r="U444" s="194">
        <v>48000</v>
      </c>
      <c r="V444" s="194"/>
      <c r="W444" s="194"/>
      <c r="X444" s="183">
        <v>0.379</v>
      </c>
    </row>
    <row r="445" spans="1:24" ht="0.75" customHeight="1" x14ac:dyDescent="0.25">
      <c r="A445" s="180" t="s">
        <v>16</v>
      </c>
    </row>
    <row r="446" spans="1:24" ht="12" customHeight="1" x14ac:dyDescent="0.25">
      <c r="A446" s="180" t="s">
        <v>16</v>
      </c>
      <c r="D446" s="198" t="s">
        <v>851</v>
      </c>
      <c r="E446" s="198"/>
      <c r="F446" s="198"/>
      <c r="G446" s="198"/>
      <c r="H446" s="198"/>
      <c r="J446" s="198" t="s">
        <v>312</v>
      </c>
      <c r="K446" s="198"/>
      <c r="L446" s="198"/>
      <c r="M446" s="198"/>
      <c r="N446" s="198"/>
      <c r="O446" s="198"/>
      <c r="P446" s="194">
        <v>14885.85</v>
      </c>
      <c r="Q446" s="194"/>
      <c r="R446" s="194"/>
      <c r="S446" s="183">
        <v>0.72099999999999997</v>
      </c>
      <c r="U446" s="194">
        <v>98941.37</v>
      </c>
      <c r="V446" s="194"/>
      <c r="W446" s="194"/>
      <c r="X446" s="183">
        <v>0.78100000000000014</v>
      </c>
    </row>
    <row r="447" spans="1:24" ht="0.75" customHeight="1" x14ac:dyDescent="0.25">
      <c r="A447" s="180" t="s">
        <v>16</v>
      </c>
    </row>
    <row r="448" spans="1:24" ht="12" customHeight="1" x14ac:dyDescent="0.25">
      <c r="A448" s="180" t="s">
        <v>16</v>
      </c>
      <c r="D448" s="198" t="s">
        <v>852</v>
      </c>
      <c r="E448" s="198"/>
      <c r="F448" s="198"/>
      <c r="G448" s="198"/>
      <c r="H448" s="198"/>
      <c r="J448" s="198" t="s">
        <v>313</v>
      </c>
      <c r="K448" s="198"/>
      <c r="L448" s="198"/>
      <c r="M448" s="198"/>
      <c r="N448" s="198"/>
      <c r="O448" s="198"/>
      <c r="P448" s="194">
        <v>3491.75</v>
      </c>
      <c r="Q448" s="194"/>
      <c r="R448" s="194"/>
      <c r="S448" s="183">
        <v>0.16900000000000001</v>
      </c>
      <c r="U448" s="194">
        <v>16430.55</v>
      </c>
      <c r="V448" s="194"/>
      <c r="W448" s="194"/>
      <c r="X448" s="183">
        <v>0.13</v>
      </c>
    </row>
    <row r="449" spans="1:24" ht="0.75" customHeight="1" x14ac:dyDescent="0.25">
      <c r="A449" s="180" t="s">
        <v>16</v>
      </c>
    </row>
    <row r="450" spans="1:24" ht="12" customHeight="1" x14ac:dyDescent="0.25">
      <c r="A450" s="180" t="s">
        <v>16</v>
      </c>
      <c r="D450" s="198" t="s">
        <v>853</v>
      </c>
      <c r="E450" s="198"/>
      <c r="F450" s="198"/>
      <c r="G450" s="198"/>
      <c r="H450" s="198"/>
      <c r="J450" s="198" t="s">
        <v>314</v>
      </c>
      <c r="K450" s="198"/>
      <c r="L450" s="198"/>
      <c r="M450" s="198"/>
      <c r="N450" s="198"/>
      <c r="O450" s="198"/>
      <c r="P450" s="194">
        <v>4516.17</v>
      </c>
      <c r="Q450" s="194"/>
      <c r="R450" s="194"/>
      <c r="S450" s="183">
        <v>0.219</v>
      </c>
      <c r="U450" s="194">
        <v>28053.27</v>
      </c>
      <c r="V450" s="194"/>
      <c r="W450" s="194"/>
      <c r="X450" s="183">
        <v>0.222</v>
      </c>
    </row>
    <row r="451" spans="1:24" ht="0.75" customHeight="1" x14ac:dyDescent="0.25">
      <c r="A451" s="180" t="s">
        <v>16</v>
      </c>
    </row>
    <row r="452" spans="1:24" ht="12" customHeight="1" x14ac:dyDescent="0.25">
      <c r="A452" s="180" t="s">
        <v>16</v>
      </c>
      <c r="D452" s="198" t="s">
        <v>854</v>
      </c>
      <c r="E452" s="198"/>
      <c r="F452" s="198"/>
      <c r="G452" s="198"/>
      <c r="H452" s="198"/>
      <c r="J452" s="198" t="s">
        <v>315</v>
      </c>
      <c r="K452" s="198"/>
      <c r="L452" s="198"/>
      <c r="M452" s="198"/>
      <c r="N452" s="198"/>
      <c r="O452" s="198"/>
      <c r="P452" s="194">
        <v>0</v>
      </c>
      <c r="Q452" s="194"/>
      <c r="R452" s="194"/>
      <c r="S452" s="183">
        <v>0</v>
      </c>
      <c r="U452" s="194">
        <v>6589.05</v>
      </c>
      <c r="V452" s="194"/>
      <c r="W452" s="194"/>
      <c r="X452" s="183">
        <v>5.2000000000000005E-2</v>
      </c>
    </row>
    <row r="453" spans="1:24" ht="0.75" customHeight="1" x14ac:dyDescent="0.25">
      <c r="A453" s="180" t="s">
        <v>16</v>
      </c>
    </row>
    <row r="454" spans="1:24" ht="12" customHeight="1" x14ac:dyDescent="0.25">
      <c r="A454" s="180" t="s">
        <v>16</v>
      </c>
      <c r="D454" s="198" t="s">
        <v>855</v>
      </c>
      <c r="E454" s="198"/>
      <c r="F454" s="198"/>
      <c r="G454" s="198"/>
      <c r="H454" s="198"/>
      <c r="J454" s="198" t="s">
        <v>316</v>
      </c>
      <c r="K454" s="198"/>
      <c r="L454" s="198"/>
      <c r="M454" s="198"/>
      <c r="N454" s="198"/>
      <c r="O454" s="198"/>
      <c r="P454" s="194">
        <v>0</v>
      </c>
      <c r="Q454" s="194"/>
      <c r="R454" s="194"/>
      <c r="S454" s="183">
        <v>0</v>
      </c>
      <c r="U454" s="194">
        <v>225</v>
      </c>
      <c r="V454" s="194"/>
      <c r="W454" s="194"/>
      <c r="X454" s="183">
        <v>2E-3</v>
      </c>
    </row>
    <row r="455" spans="1:24" ht="0.75" customHeight="1" x14ac:dyDescent="0.25">
      <c r="A455" s="180" t="s">
        <v>16</v>
      </c>
    </row>
    <row r="456" spans="1:24" ht="12" customHeight="1" x14ac:dyDescent="0.25">
      <c r="A456" s="180" t="s">
        <v>16</v>
      </c>
      <c r="D456" s="198" t="s">
        <v>856</v>
      </c>
      <c r="E456" s="198"/>
      <c r="F456" s="198"/>
      <c r="G456" s="198"/>
      <c r="H456" s="198"/>
      <c r="J456" s="198" t="s">
        <v>564</v>
      </c>
      <c r="K456" s="198"/>
      <c r="L456" s="198"/>
      <c r="M456" s="198"/>
      <c r="N456" s="198"/>
      <c r="O456" s="198"/>
      <c r="P456" s="194">
        <v>2898.14</v>
      </c>
      <c r="Q456" s="194"/>
      <c r="R456" s="194"/>
      <c r="S456" s="183">
        <v>0.14000000000000001</v>
      </c>
      <c r="U456" s="194">
        <v>23609</v>
      </c>
      <c r="V456" s="194"/>
      <c r="W456" s="194"/>
      <c r="X456" s="183">
        <v>0.18600000000000003</v>
      </c>
    </row>
    <row r="457" spans="1:24" ht="0.75" customHeight="1" x14ac:dyDescent="0.25">
      <c r="A457" s="180" t="s">
        <v>16</v>
      </c>
    </row>
    <row r="458" spans="1:24" ht="12" customHeight="1" x14ac:dyDescent="0.25">
      <c r="A458" s="180" t="s">
        <v>16</v>
      </c>
      <c r="D458" s="198" t="s">
        <v>857</v>
      </c>
      <c r="E458" s="198"/>
      <c r="F458" s="198"/>
      <c r="G458" s="198"/>
      <c r="H458" s="198"/>
      <c r="J458" s="198" t="s">
        <v>318</v>
      </c>
      <c r="K458" s="198"/>
      <c r="L458" s="198"/>
      <c r="M458" s="198"/>
      <c r="N458" s="198"/>
      <c r="O458" s="198"/>
      <c r="P458" s="194">
        <v>5452.3</v>
      </c>
      <c r="Q458" s="194"/>
      <c r="R458" s="194"/>
      <c r="S458" s="183">
        <v>0.26400000000000001</v>
      </c>
      <c r="U458" s="194">
        <v>29475.03</v>
      </c>
      <c r="V458" s="194"/>
      <c r="W458" s="194"/>
      <c r="X458" s="183">
        <v>0.23300000000000001</v>
      </c>
    </row>
    <row r="459" spans="1:24" ht="0.75" customHeight="1" x14ac:dyDescent="0.25">
      <c r="A459" s="180" t="s">
        <v>16</v>
      </c>
    </row>
    <row r="460" spans="1:24" ht="12" customHeight="1" x14ac:dyDescent="0.25">
      <c r="A460" s="180" t="s">
        <v>16</v>
      </c>
      <c r="D460" s="198" t="s">
        <v>858</v>
      </c>
      <c r="E460" s="198"/>
      <c r="F460" s="198"/>
      <c r="G460" s="198"/>
      <c r="H460" s="198"/>
      <c r="J460" s="198" t="s">
        <v>319</v>
      </c>
      <c r="K460" s="198"/>
      <c r="L460" s="198"/>
      <c r="M460" s="198"/>
      <c r="N460" s="198"/>
      <c r="O460" s="198"/>
      <c r="P460" s="194">
        <v>0</v>
      </c>
      <c r="Q460" s="194"/>
      <c r="R460" s="194"/>
      <c r="S460" s="183">
        <v>0</v>
      </c>
      <c r="U460" s="194">
        <v>0</v>
      </c>
      <c r="V460" s="194"/>
      <c r="W460" s="194"/>
      <c r="X460" s="183">
        <v>0</v>
      </c>
    </row>
    <row r="461" spans="1:24" ht="0.75" customHeight="1" x14ac:dyDescent="0.25">
      <c r="A461" s="180" t="s">
        <v>16</v>
      </c>
    </row>
    <row r="462" spans="1:24" ht="12" customHeight="1" x14ac:dyDescent="0.25">
      <c r="A462" s="180" t="s">
        <v>16</v>
      </c>
      <c r="D462" s="198" t="s">
        <v>859</v>
      </c>
      <c r="E462" s="198"/>
      <c r="F462" s="198"/>
      <c r="G462" s="198"/>
      <c r="H462" s="198"/>
      <c r="J462" s="198" t="s">
        <v>565</v>
      </c>
      <c r="K462" s="198"/>
      <c r="L462" s="198"/>
      <c r="M462" s="198"/>
      <c r="N462" s="198"/>
      <c r="O462" s="198"/>
      <c r="P462" s="194">
        <v>0</v>
      </c>
      <c r="Q462" s="194"/>
      <c r="R462" s="194"/>
      <c r="S462" s="183">
        <v>0</v>
      </c>
      <c r="U462" s="194">
        <v>20888</v>
      </c>
      <c r="V462" s="194"/>
      <c r="W462" s="194"/>
      <c r="X462" s="183">
        <v>0.16500000000000001</v>
      </c>
    </row>
    <row r="463" spans="1:24" ht="0.75" customHeight="1" x14ac:dyDescent="0.25">
      <c r="A463" s="180" t="s">
        <v>16</v>
      </c>
    </row>
    <row r="464" spans="1:24" ht="12" customHeight="1" x14ac:dyDescent="0.25">
      <c r="A464" s="180" t="s">
        <v>16</v>
      </c>
      <c r="D464" s="198" t="s">
        <v>860</v>
      </c>
      <c r="E464" s="198"/>
      <c r="F464" s="198"/>
      <c r="G464" s="198"/>
      <c r="H464" s="198"/>
      <c r="J464" s="198" t="s">
        <v>321</v>
      </c>
      <c r="K464" s="198"/>
      <c r="L464" s="198"/>
      <c r="M464" s="198"/>
      <c r="N464" s="198"/>
      <c r="O464" s="198"/>
      <c r="P464" s="194">
        <v>0</v>
      </c>
      <c r="Q464" s="194"/>
      <c r="R464" s="194"/>
      <c r="S464" s="183">
        <v>0</v>
      </c>
      <c r="U464" s="194">
        <v>0</v>
      </c>
      <c r="V464" s="194"/>
      <c r="W464" s="194"/>
      <c r="X464" s="183">
        <v>0</v>
      </c>
    </row>
    <row r="465" spans="1:24" ht="0.75" customHeight="1" x14ac:dyDescent="0.25">
      <c r="A465" s="180" t="s">
        <v>16</v>
      </c>
    </row>
    <row r="466" spans="1:24" ht="12" customHeight="1" x14ac:dyDescent="0.25">
      <c r="A466" s="180" t="s">
        <v>16</v>
      </c>
      <c r="D466" s="198" t="s">
        <v>861</v>
      </c>
      <c r="E466" s="198"/>
      <c r="F466" s="198"/>
      <c r="G466" s="198"/>
      <c r="H466" s="198"/>
      <c r="J466" s="198" t="s">
        <v>566</v>
      </c>
      <c r="K466" s="198"/>
      <c r="L466" s="198"/>
      <c r="M466" s="198"/>
      <c r="N466" s="198"/>
      <c r="O466" s="198"/>
      <c r="P466" s="194">
        <v>53.33</v>
      </c>
      <c r="Q466" s="194"/>
      <c r="R466" s="194"/>
      <c r="S466" s="183">
        <v>3.0000000000000001E-3</v>
      </c>
      <c r="U466" s="194">
        <v>584.16</v>
      </c>
      <c r="V466" s="194"/>
      <c r="W466" s="194"/>
      <c r="X466" s="183">
        <v>5.0000000000000001E-3</v>
      </c>
    </row>
    <row r="467" spans="1:24" ht="0.75" customHeight="1" x14ac:dyDescent="0.25">
      <c r="A467" s="180" t="s">
        <v>16</v>
      </c>
    </row>
    <row r="468" spans="1:24" ht="12" customHeight="1" x14ac:dyDescent="0.25">
      <c r="A468" s="180" t="s">
        <v>16</v>
      </c>
      <c r="D468" s="198" t="s">
        <v>862</v>
      </c>
      <c r="E468" s="198"/>
      <c r="F468" s="198"/>
      <c r="G468" s="198"/>
      <c r="H468" s="198"/>
      <c r="J468" s="198" t="s">
        <v>323</v>
      </c>
      <c r="K468" s="198"/>
      <c r="L468" s="198"/>
      <c r="M468" s="198"/>
      <c r="N468" s="198"/>
      <c r="O468" s="198"/>
      <c r="P468" s="194">
        <v>0</v>
      </c>
      <c r="Q468" s="194"/>
      <c r="R468" s="194"/>
      <c r="S468" s="183">
        <v>0</v>
      </c>
      <c r="U468" s="194">
        <v>0</v>
      </c>
      <c r="V468" s="194"/>
      <c r="W468" s="194"/>
      <c r="X468" s="183">
        <v>0</v>
      </c>
    </row>
    <row r="469" spans="1:24" ht="0.75" customHeight="1" x14ac:dyDescent="0.25">
      <c r="A469" s="180" t="s">
        <v>16</v>
      </c>
    </row>
    <row r="470" spans="1:24" ht="12" customHeight="1" x14ac:dyDescent="0.25">
      <c r="A470" s="180" t="s">
        <v>16</v>
      </c>
      <c r="D470" s="198" t="s">
        <v>863</v>
      </c>
      <c r="E470" s="198"/>
      <c r="F470" s="198"/>
      <c r="G470" s="198"/>
      <c r="H470" s="198"/>
      <c r="J470" s="198" t="s">
        <v>324</v>
      </c>
      <c r="K470" s="198"/>
      <c r="L470" s="198"/>
      <c r="M470" s="198"/>
      <c r="N470" s="198"/>
      <c r="O470" s="198"/>
      <c r="P470" s="194">
        <v>6500</v>
      </c>
      <c r="Q470" s="194"/>
      <c r="R470" s="194"/>
      <c r="S470" s="183">
        <v>0.315</v>
      </c>
      <c r="U470" s="194">
        <v>46934</v>
      </c>
      <c r="V470" s="194"/>
      <c r="W470" s="194"/>
      <c r="X470" s="183">
        <v>0.371</v>
      </c>
    </row>
    <row r="471" spans="1:24" ht="0.75" customHeight="1" x14ac:dyDescent="0.25">
      <c r="A471" s="180" t="s">
        <v>16</v>
      </c>
    </row>
    <row r="472" spans="1:24" ht="12" customHeight="1" x14ac:dyDescent="0.25">
      <c r="A472" s="180" t="s">
        <v>16</v>
      </c>
      <c r="D472" s="198" t="s">
        <v>864</v>
      </c>
      <c r="E472" s="198"/>
      <c r="F472" s="198"/>
      <c r="G472" s="198"/>
      <c r="H472" s="198"/>
      <c r="J472" s="198" t="s">
        <v>325</v>
      </c>
      <c r="K472" s="198"/>
      <c r="L472" s="198"/>
      <c r="M472" s="198"/>
      <c r="N472" s="198"/>
      <c r="O472" s="198"/>
      <c r="P472" s="194">
        <v>0</v>
      </c>
      <c r="Q472" s="194"/>
      <c r="R472" s="194"/>
      <c r="S472" s="183">
        <v>0</v>
      </c>
      <c r="U472" s="194">
        <v>0</v>
      </c>
      <c r="V472" s="194"/>
      <c r="W472" s="194"/>
      <c r="X472" s="183">
        <v>0</v>
      </c>
    </row>
    <row r="473" spans="1:24" ht="0.75" customHeight="1" x14ac:dyDescent="0.25">
      <c r="A473" s="180" t="s">
        <v>16</v>
      </c>
    </row>
    <row r="474" spans="1:24" ht="12" customHeight="1" x14ac:dyDescent="0.25">
      <c r="A474" s="180" t="s">
        <v>16</v>
      </c>
      <c r="D474" s="198" t="s">
        <v>865</v>
      </c>
      <c r="E474" s="198"/>
      <c r="F474" s="198"/>
      <c r="G474" s="198"/>
      <c r="H474" s="198"/>
      <c r="J474" s="198" t="s">
        <v>326</v>
      </c>
      <c r="K474" s="198"/>
      <c r="L474" s="198"/>
      <c r="M474" s="198"/>
      <c r="N474" s="198"/>
      <c r="O474" s="198"/>
      <c r="P474" s="194">
        <v>0</v>
      </c>
      <c r="Q474" s="194"/>
      <c r="R474" s="194"/>
      <c r="S474" s="183">
        <v>0</v>
      </c>
      <c r="U474" s="194">
        <v>0</v>
      </c>
      <c r="V474" s="194"/>
      <c r="W474" s="194"/>
      <c r="X474" s="183">
        <v>0</v>
      </c>
    </row>
    <row r="475" spans="1:24" ht="0.75" customHeight="1" x14ac:dyDescent="0.25">
      <c r="A475" s="180" t="s">
        <v>16</v>
      </c>
    </row>
    <row r="476" spans="1:24" ht="12" customHeight="1" x14ac:dyDescent="0.25">
      <c r="A476" s="180" t="s">
        <v>16</v>
      </c>
      <c r="D476" s="198" t="s">
        <v>866</v>
      </c>
      <c r="E476" s="198"/>
      <c r="F476" s="198"/>
      <c r="G476" s="198"/>
      <c r="H476" s="198"/>
      <c r="J476" s="198" t="s">
        <v>327</v>
      </c>
      <c r="K476" s="198"/>
      <c r="L476" s="198"/>
      <c r="M476" s="198"/>
      <c r="N476" s="198"/>
      <c r="O476" s="198"/>
      <c r="P476" s="194">
        <v>2134.4499999999998</v>
      </c>
      <c r="Q476" s="194"/>
      <c r="R476" s="194"/>
      <c r="S476" s="183">
        <v>0.10299999999999999</v>
      </c>
      <c r="U476" s="194">
        <v>19415.54</v>
      </c>
      <c r="V476" s="194"/>
      <c r="W476" s="194"/>
      <c r="X476" s="183">
        <v>0.153</v>
      </c>
    </row>
    <row r="477" spans="1:24" ht="0.75" customHeight="1" x14ac:dyDescent="0.25">
      <c r="A477" s="180" t="s">
        <v>16</v>
      </c>
    </row>
    <row r="478" spans="1:24" ht="12" customHeight="1" x14ac:dyDescent="0.25">
      <c r="A478" s="180" t="s">
        <v>16</v>
      </c>
      <c r="D478" s="198" t="s">
        <v>867</v>
      </c>
      <c r="E478" s="198"/>
      <c r="F478" s="198"/>
      <c r="G478" s="198"/>
      <c r="H478" s="198"/>
      <c r="J478" s="198" t="s">
        <v>328</v>
      </c>
      <c r="K478" s="198"/>
      <c r="L478" s="198"/>
      <c r="M478" s="198"/>
      <c r="N478" s="198"/>
      <c r="O478" s="198"/>
      <c r="P478" s="194">
        <v>0</v>
      </c>
      <c r="Q478" s="194"/>
      <c r="R478" s="194"/>
      <c r="S478" s="183">
        <v>0</v>
      </c>
      <c r="U478" s="194">
        <v>0</v>
      </c>
      <c r="V478" s="194"/>
      <c r="W478" s="194"/>
      <c r="X478" s="183">
        <v>0</v>
      </c>
    </row>
    <row r="479" spans="1:24" ht="0.75" customHeight="1" x14ac:dyDescent="0.25">
      <c r="A479" s="180" t="s">
        <v>16</v>
      </c>
    </row>
    <row r="480" spans="1:24" ht="12" customHeight="1" x14ac:dyDescent="0.25">
      <c r="A480" s="180" t="s">
        <v>16</v>
      </c>
      <c r="D480" s="198" t="s">
        <v>868</v>
      </c>
      <c r="E480" s="198"/>
      <c r="F480" s="198"/>
      <c r="G480" s="198"/>
      <c r="H480" s="198"/>
      <c r="J480" s="198" t="s">
        <v>329</v>
      </c>
      <c r="K480" s="198"/>
      <c r="L480" s="198"/>
      <c r="M480" s="198"/>
      <c r="N480" s="198"/>
      <c r="O480" s="198"/>
      <c r="P480" s="194">
        <v>0</v>
      </c>
      <c r="Q480" s="194"/>
      <c r="R480" s="194"/>
      <c r="S480" s="183">
        <v>0</v>
      </c>
      <c r="U480" s="194">
        <v>0</v>
      </c>
      <c r="V480" s="194"/>
      <c r="W480" s="194"/>
      <c r="X480" s="183">
        <v>0</v>
      </c>
    </row>
    <row r="481" spans="1:24" ht="0.75" customHeight="1" x14ac:dyDescent="0.25">
      <c r="A481" s="180" t="s">
        <v>16</v>
      </c>
    </row>
    <row r="482" spans="1:24" ht="12" customHeight="1" x14ac:dyDescent="0.25">
      <c r="A482" s="180" t="s">
        <v>16</v>
      </c>
      <c r="D482" s="198" t="s">
        <v>869</v>
      </c>
      <c r="E482" s="198"/>
      <c r="F482" s="198"/>
      <c r="G482" s="198"/>
      <c r="H482" s="198"/>
      <c r="J482" s="198" t="s">
        <v>330</v>
      </c>
      <c r="K482" s="198"/>
      <c r="L482" s="198"/>
      <c r="M482" s="198"/>
      <c r="N482" s="198"/>
      <c r="O482" s="198"/>
      <c r="P482" s="194">
        <v>725</v>
      </c>
      <c r="Q482" s="194"/>
      <c r="R482" s="194"/>
      <c r="S482" s="183">
        <v>3.5000000000000003E-2</v>
      </c>
      <c r="U482" s="194">
        <v>2248.5</v>
      </c>
      <c r="V482" s="194"/>
      <c r="W482" s="194"/>
      <c r="X482" s="183">
        <v>1.7999999999999999E-2</v>
      </c>
    </row>
    <row r="483" spans="1:24" ht="0.75" customHeight="1" x14ac:dyDescent="0.25">
      <c r="A483" s="180" t="s">
        <v>16</v>
      </c>
    </row>
    <row r="484" spans="1:24" ht="12" customHeight="1" x14ac:dyDescent="0.25">
      <c r="A484" s="180" t="s">
        <v>16</v>
      </c>
      <c r="D484" s="198" t="s">
        <v>870</v>
      </c>
      <c r="E484" s="198"/>
      <c r="F484" s="198"/>
      <c r="G484" s="198"/>
      <c r="H484" s="198"/>
      <c r="J484" s="198" t="s">
        <v>331</v>
      </c>
      <c r="K484" s="198"/>
      <c r="L484" s="198"/>
      <c r="M484" s="198"/>
      <c r="N484" s="198"/>
      <c r="O484" s="198"/>
      <c r="P484" s="194">
        <v>0</v>
      </c>
      <c r="Q484" s="194"/>
      <c r="R484" s="194"/>
      <c r="S484" s="183">
        <v>0</v>
      </c>
      <c r="U484" s="194">
        <v>0</v>
      </c>
      <c r="V484" s="194"/>
      <c r="W484" s="194"/>
      <c r="X484" s="183">
        <v>0</v>
      </c>
    </row>
    <row r="485" spans="1:24" ht="0.75" customHeight="1" x14ac:dyDescent="0.25">
      <c r="A485" s="180" t="s">
        <v>16</v>
      </c>
    </row>
    <row r="486" spans="1:24" ht="12" customHeight="1" x14ac:dyDescent="0.25">
      <c r="A486" s="180" t="s">
        <v>16</v>
      </c>
      <c r="D486" s="198" t="s">
        <v>871</v>
      </c>
      <c r="E486" s="198"/>
      <c r="F486" s="198"/>
      <c r="G486" s="198"/>
      <c r="H486" s="198"/>
      <c r="J486" s="198" t="s">
        <v>332</v>
      </c>
      <c r="K486" s="198"/>
      <c r="L486" s="198"/>
      <c r="M486" s="198"/>
      <c r="N486" s="198"/>
      <c r="O486" s="198"/>
      <c r="P486" s="194">
        <v>1059.3499999999999</v>
      </c>
      <c r="Q486" s="194"/>
      <c r="R486" s="194"/>
      <c r="S486" s="183">
        <v>5.0999999999999997E-2</v>
      </c>
      <c r="U486" s="194">
        <v>4577.59</v>
      </c>
      <c r="V486" s="194"/>
      <c r="W486" s="194"/>
      <c r="X486" s="183">
        <v>3.5999999999999997E-2</v>
      </c>
    </row>
    <row r="487" spans="1:24" ht="0.75" customHeight="1" x14ac:dyDescent="0.25">
      <c r="A487" s="180" t="s">
        <v>16</v>
      </c>
    </row>
    <row r="488" spans="1:24" ht="12" customHeight="1" x14ac:dyDescent="0.25">
      <c r="A488" s="180" t="s">
        <v>16</v>
      </c>
      <c r="D488" s="198" t="s">
        <v>872</v>
      </c>
      <c r="E488" s="198"/>
      <c r="F488" s="198"/>
      <c r="G488" s="198"/>
      <c r="H488" s="198"/>
      <c r="J488" s="198" t="s">
        <v>567</v>
      </c>
      <c r="K488" s="198"/>
      <c r="L488" s="198"/>
      <c r="M488" s="198"/>
      <c r="N488" s="198"/>
      <c r="O488" s="198"/>
      <c r="P488" s="194">
        <v>0</v>
      </c>
      <c r="Q488" s="194"/>
      <c r="R488" s="194"/>
      <c r="S488" s="183">
        <v>0</v>
      </c>
      <c r="U488" s="194">
        <v>0</v>
      </c>
      <c r="V488" s="194"/>
      <c r="W488" s="194"/>
      <c r="X488" s="183">
        <v>0</v>
      </c>
    </row>
    <row r="489" spans="1:24" ht="0.75" customHeight="1" x14ac:dyDescent="0.25">
      <c r="A489" s="180" t="s">
        <v>16</v>
      </c>
    </row>
    <row r="490" spans="1:24" ht="12" customHeight="1" x14ac:dyDescent="0.25">
      <c r="A490" s="180" t="s">
        <v>16</v>
      </c>
      <c r="D490" s="198" t="s">
        <v>873</v>
      </c>
      <c r="E490" s="198"/>
      <c r="F490" s="198"/>
      <c r="G490" s="198"/>
      <c r="H490" s="198"/>
      <c r="J490" s="198" t="s">
        <v>334</v>
      </c>
      <c r="K490" s="198"/>
      <c r="L490" s="198"/>
      <c r="M490" s="198"/>
      <c r="N490" s="198"/>
      <c r="O490" s="198"/>
      <c r="P490" s="194">
        <v>0</v>
      </c>
      <c r="Q490" s="194"/>
      <c r="R490" s="194"/>
      <c r="S490" s="183">
        <v>0</v>
      </c>
      <c r="U490" s="194">
        <v>0</v>
      </c>
      <c r="V490" s="194"/>
      <c r="W490" s="194"/>
      <c r="X490" s="183">
        <v>0</v>
      </c>
    </row>
    <row r="491" spans="1:24" ht="0.75" customHeight="1" x14ac:dyDescent="0.25">
      <c r="A491" s="180" t="s">
        <v>16</v>
      </c>
    </row>
    <row r="492" spans="1:24" ht="12" customHeight="1" x14ac:dyDescent="0.25">
      <c r="A492" s="180" t="s">
        <v>16</v>
      </c>
      <c r="D492" s="198" t="s">
        <v>874</v>
      </c>
      <c r="E492" s="198"/>
      <c r="F492" s="198"/>
      <c r="G492" s="198"/>
      <c r="H492" s="198"/>
      <c r="J492" s="198" t="s">
        <v>335</v>
      </c>
      <c r="K492" s="198"/>
      <c r="L492" s="198"/>
      <c r="M492" s="198"/>
      <c r="N492" s="198"/>
      <c r="O492" s="198"/>
      <c r="P492" s="194">
        <v>0</v>
      </c>
      <c r="Q492" s="194"/>
      <c r="R492" s="194"/>
      <c r="S492" s="183">
        <v>0</v>
      </c>
      <c r="U492" s="194">
        <v>0</v>
      </c>
      <c r="V492" s="194"/>
      <c r="W492" s="194"/>
      <c r="X492" s="183">
        <v>0</v>
      </c>
    </row>
    <row r="493" spans="1:24" ht="0.75" customHeight="1" x14ac:dyDescent="0.25">
      <c r="A493" s="180" t="s">
        <v>16</v>
      </c>
    </row>
    <row r="494" spans="1:24" ht="12" customHeight="1" x14ac:dyDescent="0.25">
      <c r="A494" s="180" t="s">
        <v>16</v>
      </c>
      <c r="D494" s="198" t="s">
        <v>875</v>
      </c>
      <c r="E494" s="198"/>
      <c r="F494" s="198"/>
      <c r="G494" s="198"/>
      <c r="H494" s="198"/>
      <c r="J494" s="198" t="s">
        <v>336</v>
      </c>
      <c r="K494" s="198"/>
      <c r="L494" s="198"/>
      <c r="M494" s="198"/>
      <c r="N494" s="198"/>
      <c r="O494" s="198"/>
      <c r="P494" s="194">
        <v>0</v>
      </c>
      <c r="Q494" s="194"/>
      <c r="R494" s="194"/>
      <c r="S494" s="183">
        <v>0</v>
      </c>
      <c r="U494" s="194">
        <v>0</v>
      </c>
      <c r="V494" s="194"/>
      <c r="W494" s="194"/>
      <c r="X494" s="183">
        <v>0</v>
      </c>
    </row>
    <row r="495" spans="1:24" ht="2.25" customHeight="1" x14ac:dyDescent="0.25">
      <c r="A495" s="180" t="s">
        <v>16</v>
      </c>
    </row>
    <row r="496" spans="1:24" ht="10.5" customHeight="1" x14ac:dyDescent="0.25">
      <c r="A496" s="180" t="s">
        <v>16</v>
      </c>
      <c r="P496" s="197"/>
      <c r="Q496" s="197"/>
      <c r="R496" s="197"/>
      <c r="S496" s="184"/>
      <c r="U496" s="197"/>
      <c r="V496" s="197"/>
      <c r="W496" s="197"/>
      <c r="X496" s="184"/>
    </row>
    <row r="497" spans="1:24" ht="1.5" customHeight="1" x14ac:dyDescent="0.25">
      <c r="A497" s="180" t="s">
        <v>16</v>
      </c>
    </row>
    <row r="498" spans="1:24" ht="13.5" customHeight="1" x14ac:dyDescent="0.25">
      <c r="A498" s="180" t="s">
        <v>16</v>
      </c>
      <c r="E498" s="199" t="s">
        <v>337</v>
      </c>
      <c r="F498" s="199"/>
      <c r="G498" s="199"/>
      <c r="H498" s="199"/>
      <c r="I498" s="199"/>
      <c r="J498" s="199"/>
      <c r="K498" s="199"/>
      <c r="L498" s="199"/>
      <c r="M498" s="199"/>
      <c r="N498" s="199"/>
      <c r="O498" s="199"/>
      <c r="P498" s="194">
        <v>501068.26</v>
      </c>
      <c r="Q498" s="194"/>
      <c r="R498" s="194"/>
      <c r="S498" s="183">
        <v>24.268999999999998</v>
      </c>
      <c r="U498" s="194">
        <v>2842351.48</v>
      </c>
      <c r="V498" s="194"/>
      <c r="W498" s="194"/>
      <c r="X498" s="183">
        <v>22.446999999999999</v>
      </c>
    </row>
    <row r="499" spans="1:24" ht="0.75" customHeight="1" x14ac:dyDescent="0.25">
      <c r="A499" s="180" t="s">
        <v>16</v>
      </c>
      <c r="E499" s="199"/>
      <c r="F499" s="199"/>
      <c r="G499" s="199"/>
      <c r="H499" s="199"/>
      <c r="I499" s="199"/>
      <c r="J499" s="199"/>
      <c r="K499" s="199"/>
      <c r="L499" s="199"/>
      <c r="M499" s="199"/>
      <c r="N499" s="199"/>
      <c r="O499" s="199"/>
    </row>
    <row r="500" spans="1:24" ht="12" customHeight="1" x14ac:dyDescent="0.25">
      <c r="A500" s="180" t="s">
        <v>16</v>
      </c>
      <c r="C500" s="195"/>
      <c r="D500" s="195"/>
      <c r="E500" s="195"/>
      <c r="F500" s="195"/>
      <c r="G500" s="195"/>
    </row>
    <row r="501" spans="1:24" ht="9.75" customHeight="1" x14ac:dyDescent="0.25">
      <c r="A501" s="180" t="s">
        <v>16</v>
      </c>
    </row>
    <row r="502" spans="1:24" ht="0.75" customHeight="1" x14ac:dyDescent="0.25"/>
    <row r="503" spans="1:24" ht="14.25" customHeight="1" x14ac:dyDescent="0.25">
      <c r="C503" s="199" t="s">
        <v>96</v>
      </c>
      <c r="D503" s="199"/>
      <c r="E503" s="199"/>
      <c r="F503" s="199"/>
      <c r="G503" s="199"/>
      <c r="H503" s="199"/>
      <c r="I503" s="199"/>
      <c r="J503" s="199"/>
      <c r="K503" s="199"/>
      <c r="L503" s="199"/>
      <c r="M503" s="199"/>
      <c r="N503" s="199"/>
    </row>
    <row r="504" spans="1:24" ht="12" customHeight="1" x14ac:dyDescent="0.25">
      <c r="C504" s="195"/>
      <c r="D504" s="195"/>
      <c r="E504" s="195"/>
      <c r="F504" s="195"/>
      <c r="G504" s="195"/>
    </row>
    <row r="505" spans="1:24" ht="0.75" customHeight="1" x14ac:dyDescent="0.25"/>
    <row r="506" spans="1:24" ht="12" customHeight="1" x14ac:dyDescent="0.25">
      <c r="D506" s="198" t="s">
        <v>876</v>
      </c>
      <c r="E506" s="198"/>
      <c r="F506" s="198"/>
      <c r="G506" s="198"/>
      <c r="H506" s="198"/>
      <c r="J506" s="198" t="s">
        <v>338</v>
      </c>
      <c r="K506" s="198"/>
      <c r="L506" s="198"/>
      <c r="M506" s="198"/>
      <c r="N506" s="198"/>
      <c r="O506" s="198"/>
      <c r="P506" s="194">
        <v>8054.03</v>
      </c>
      <c r="Q506" s="194"/>
      <c r="R506" s="194"/>
      <c r="S506" s="183">
        <v>0.39</v>
      </c>
      <c r="U506" s="194">
        <v>52404.22</v>
      </c>
      <c r="V506" s="194"/>
      <c r="W506" s="194"/>
      <c r="X506" s="183">
        <v>0.41399999999999998</v>
      </c>
    </row>
    <row r="507" spans="1:24" ht="0.75" customHeight="1" x14ac:dyDescent="0.25"/>
    <row r="508" spans="1:24" ht="12" customHeight="1" x14ac:dyDescent="0.25">
      <c r="D508" s="198" t="s">
        <v>877</v>
      </c>
      <c r="E508" s="198"/>
      <c r="F508" s="198"/>
      <c r="G508" s="198"/>
      <c r="H508" s="198"/>
      <c r="J508" s="198" t="s">
        <v>339</v>
      </c>
      <c r="K508" s="198"/>
      <c r="L508" s="198"/>
      <c r="M508" s="198"/>
      <c r="N508" s="198"/>
      <c r="O508" s="198"/>
      <c r="P508" s="194">
        <v>2009</v>
      </c>
      <c r="Q508" s="194"/>
      <c r="R508" s="194"/>
      <c r="S508" s="183">
        <v>9.7000000000000017E-2</v>
      </c>
      <c r="U508" s="194">
        <v>12596</v>
      </c>
      <c r="V508" s="194"/>
      <c r="W508" s="194"/>
      <c r="X508" s="183">
        <v>9.9000000000000005E-2</v>
      </c>
    </row>
    <row r="509" spans="1:24" ht="0.75" customHeight="1" x14ac:dyDescent="0.25"/>
    <row r="510" spans="1:24" ht="12" customHeight="1" x14ac:dyDescent="0.25">
      <c r="D510" s="198" t="s">
        <v>878</v>
      </c>
      <c r="E510" s="198"/>
      <c r="F510" s="198"/>
      <c r="G510" s="198"/>
      <c r="H510" s="198"/>
      <c r="J510" s="198" t="s">
        <v>340</v>
      </c>
      <c r="K510" s="198"/>
      <c r="L510" s="198"/>
      <c r="M510" s="198"/>
      <c r="N510" s="198"/>
      <c r="O510" s="198"/>
      <c r="P510" s="194">
        <v>0</v>
      </c>
      <c r="Q510" s="194"/>
      <c r="R510" s="194"/>
      <c r="S510" s="183">
        <v>0</v>
      </c>
      <c r="U510" s="194">
        <v>0</v>
      </c>
      <c r="V510" s="194"/>
      <c r="W510" s="194"/>
      <c r="X510" s="183">
        <v>0</v>
      </c>
    </row>
    <row r="511" spans="1:24" ht="0.75" customHeight="1" x14ac:dyDescent="0.25"/>
    <row r="512" spans="1:24" ht="12" customHeight="1" x14ac:dyDescent="0.25">
      <c r="D512" s="198" t="s">
        <v>879</v>
      </c>
      <c r="E512" s="198"/>
      <c r="F512" s="198"/>
      <c r="G512" s="198"/>
      <c r="H512" s="198"/>
      <c r="J512" s="198" t="s">
        <v>341</v>
      </c>
      <c r="K512" s="198"/>
      <c r="L512" s="198"/>
      <c r="M512" s="198"/>
      <c r="N512" s="198"/>
      <c r="O512" s="198"/>
      <c r="P512" s="194">
        <v>0</v>
      </c>
      <c r="Q512" s="194"/>
      <c r="R512" s="194"/>
      <c r="S512" s="183">
        <v>0</v>
      </c>
      <c r="U512" s="194">
        <v>2640</v>
      </c>
      <c r="V512" s="194"/>
      <c r="W512" s="194"/>
      <c r="X512" s="183">
        <v>2.1000000000000001E-2</v>
      </c>
    </row>
    <row r="513" spans="4:24" ht="0.75" customHeight="1" x14ac:dyDescent="0.25"/>
    <row r="514" spans="4:24" ht="12" customHeight="1" x14ac:dyDescent="0.25">
      <c r="D514" s="198" t="s">
        <v>880</v>
      </c>
      <c r="E514" s="198"/>
      <c r="F514" s="198"/>
      <c r="G514" s="198"/>
      <c r="H514" s="198"/>
      <c r="J514" s="198" t="s">
        <v>342</v>
      </c>
      <c r="K514" s="198"/>
      <c r="L514" s="198"/>
      <c r="M514" s="198"/>
      <c r="N514" s="198"/>
      <c r="O514" s="198"/>
      <c r="P514" s="194">
        <v>1078.1199999999999</v>
      </c>
      <c r="Q514" s="194"/>
      <c r="R514" s="194"/>
      <c r="S514" s="183">
        <v>5.2000000000000005E-2</v>
      </c>
      <c r="U514" s="194">
        <v>3349.17</v>
      </c>
      <c r="V514" s="194"/>
      <c r="W514" s="194"/>
      <c r="X514" s="183">
        <v>2.6000000000000002E-2</v>
      </c>
    </row>
    <row r="515" spans="4:24" ht="0.75" customHeight="1" x14ac:dyDescent="0.25"/>
    <row r="516" spans="4:24" ht="12" customHeight="1" x14ac:dyDescent="0.25">
      <c r="D516" s="198" t="s">
        <v>881</v>
      </c>
      <c r="E516" s="198"/>
      <c r="F516" s="198"/>
      <c r="G516" s="198"/>
      <c r="H516" s="198"/>
      <c r="J516" s="198" t="s">
        <v>343</v>
      </c>
      <c r="K516" s="198"/>
      <c r="L516" s="198"/>
      <c r="M516" s="198"/>
      <c r="N516" s="198"/>
      <c r="O516" s="198"/>
      <c r="P516" s="194">
        <v>0</v>
      </c>
      <c r="Q516" s="194"/>
      <c r="R516" s="194"/>
      <c r="S516" s="183">
        <v>0</v>
      </c>
      <c r="U516" s="194">
        <v>0</v>
      </c>
      <c r="V516" s="194"/>
      <c r="W516" s="194"/>
      <c r="X516" s="183">
        <v>0</v>
      </c>
    </row>
    <row r="517" spans="4:24" ht="0.75" customHeight="1" x14ac:dyDescent="0.25"/>
    <row r="518" spans="4:24" ht="12" customHeight="1" x14ac:dyDescent="0.25">
      <c r="D518" s="198" t="s">
        <v>882</v>
      </c>
      <c r="E518" s="198"/>
      <c r="F518" s="198"/>
      <c r="G518" s="198"/>
      <c r="H518" s="198"/>
      <c r="J518" s="198" t="s">
        <v>344</v>
      </c>
      <c r="K518" s="198"/>
      <c r="L518" s="198"/>
      <c r="M518" s="198"/>
      <c r="N518" s="198"/>
      <c r="O518" s="198"/>
      <c r="P518" s="194">
        <v>0</v>
      </c>
      <c r="Q518" s="194"/>
      <c r="R518" s="194"/>
      <c r="S518" s="183">
        <v>0</v>
      </c>
      <c r="U518" s="194">
        <v>0</v>
      </c>
      <c r="V518" s="194"/>
      <c r="W518" s="194"/>
      <c r="X518" s="183">
        <v>0</v>
      </c>
    </row>
    <row r="519" spans="4:24" ht="0.75" customHeight="1" x14ac:dyDescent="0.25"/>
    <row r="520" spans="4:24" ht="12" customHeight="1" x14ac:dyDescent="0.25">
      <c r="D520" s="198" t="s">
        <v>883</v>
      </c>
      <c r="E520" s="198"/>
      <c r="F520" s="198"/>
      <c r="G520" s="198"/>
      <c r="H520" s="198"/>
      <c r="J520" s="198" t="s">
        <v>345</v>
      </c>
      <c r="K520" s="198"/>
      <c r="L520" s="198"/>
      <c r="M520" s="198"/>
      <c r="N520" s="198"/>
      <c r="O520" s="198"/>
      <c r="P520" s="194">
        <v>0</v>
      </c>
      <c r="Q520" s="194"/>
      <c r="R520" s="194"/>
      <c r="S520" s="183">
        <v>0</v>
      </c>
      <c r="U520" s="194">
        <v>0</v>
      </c>
      <c r="V520" s="194"/>
      <c r="W520" s="194"/>
      <c r="X520" s="183">
        <v>0</v>
      </c>
    </row>
    <row r="521" spans="4:24" ht="0.75" customHeight="1" x14ac:dyDescent="0.25"/>
    <row r="522" spans="4:24" ht="12" customHeight="1" x14ac:dyDescent="0.25">
      <c r="D522" s="198" t="s">
        <v>884</v>
      </c>
      <c r="E522" s="198"/>
      <c r="F522" s="198"/>
      <c r="G522" s="198"/>
      <c r="H522" s="198"/>
      <c r="J522" s="198" t="s">
        <v>346</v>
      </c>
      <c r="K522" s="198"/>
      <c r="L522" s="198"/>
      <c r="M522" s="198"/>
      <c r="N522" s="198"/>
      <c r="O522" s="198"/>
      <c r="P522" s="194">
        <v>0</v>
      </c>
      <c r="Q522" s="194"/>
      <c r="R522" s="194"/>
      <c r="S522" s="183">
        <v>0</v>
      </c>
      <c r="U522" s="194">
        <v>0</v>
      </c>
      <c r="V522" s="194"/>
      <c r="W522" s="194"/>
      <c r="X522" s="183">
        <v>0</v>
      </c>
    </row>
    <row r="523" spans="4:24" ht="0.75" customHeight="1" x14ac:dyDescent="0.25"/>
    <row r="524" spans="4:24" ht="12" customHeight="1" x14ac:dyDescent="0.25">
      <c r="D524" s="198" t="s">
        <v>885</v>
      </c>
      <c r="E524" s="198"/>
      <c r="F524" s="198"/>
      <c r="G524" s="198"/>
      <c r="H524" s="198"/>
      <c r="J524" s="198" t="s">
        <v>347</v>
      </c>
      <c r="K524" s="198"/>
      <c r="L524" s="198"/>
      <c r="M524" s="198"/>
      <c r="N524" s="198"/>
      <c r="O524" s="198"/>
      <c r="P524" s="194">
        <v>0</v>
      </c>
      <c r="Q524" s="194"/>
      <c r="R524" s="194"/>
      <c r="S524" s="183">
        <v>0</v>
      </c>
      <c r="U524" s="194">
        <v>0</v>
      </c>
      <c r="V524" s="194"/>
      <c r="W524" s="194"/>
      <c r="X524" s="183">
        <v>0</v>
      </c>
    </row>
    <row r="525" spans="4:24" ht="0.75" customHeight="1" x14ac:dyDescent="0.25"/>
    <row r="526" spans="4:24" ht="12" customHeight="1" x14ac:dyDescent="0.25">
      <c r="D526" s="198" t="s">
        <v>886</v>
      </c>
      <c r="E526" s="198"/>
      <c r="F526" s="198"/>
      <c r="G526" s="198"/>
      <c r="H526" s="198"/>
      <c r="J526" s="198" t="s">
        <v>348</v>
      </c>
      <c r="K526" s="198"/>
      <c r="L526" s="198"/>
      <c r="M526" s="198"/>
      <c r="N526" s="198"/>
      <c r="O526" s="198"/>
      <c r="P526" s="194">
        <v>0</v>
      </c>
      <c r="Q526" s="194"/>
      <c r="R526" s="194"/>
      <c r="S526" s="183">
        <v>0</v>
      </c>
      <c r="U526" s="194">
        <v>2396.58</v>
      </c>
      <c r="V526" s="194"/>
      <c r="W526" s="194"/>
      <c r="X526" s="183">
        <v>1.9E-2</v>
      </c>
    </row>
    <row r="527" spans="4:24" ht="0.75" customHeight="1" x14ac:dyDescent="0.25"/>
    <row r="528" spans="4:24" ht="12" customHeight="1" x14ac:dyDescent="0.25">
      <c r="D528" s="198" t="s">
        <v>887</v>
      </c>
      <c r="E528" s="198"/>
      <c r="F528" s="198"/>
      <c r="G528" s="198"/>
      <c r="H528" s="198"/>
      <c r="J528" s="198" t="s">
        <v>349</v>
      </c>
      <c r="K528" s="198"/>
      <c r="L528" s="198"/>
      <c r="M528" s="198"/>
      <c r="N528" s="198"/>
      <c r="O528" s="198"/>
      <c r="P528" s="194">
        <v>929.06000000000006</v>
      </c>
      <c r="Q528" s="194"/>
      <c r="R528" s="194"/>
      <c r="S528" s="183">
        <v>4.4999999999999998E-2</v>
      </c>
      <c r="U528" s="194">
        <v>5574.36</v>
      </c>
      <c r="V528" s="194"/>
      <c r="W528" s="194"/>
      <c r="X528" s="183">
        <v>4.3999999999999997E-2</v>
      </c>
    </row>
    <row r="529" spans="4:24" ht="0.75" customHeight="1" x14ac:dyDescent="0.25"/>
    <row r="530" spans="4:24" ht="12" customHeight="1" x14ac:dyDescent="0.25">
      <c r="D530" s="198" t="s">
        <v>888</v>
      </c>
      <c r="E530" s="198"/>
      <c r="F530" s="198"/>
      <c r="G530" s="198"/>
      <c r="H530" s="198"/>
      <c r="J530" s="198" t="s">
        <v>568</v>
      </c>
      <c r="K530" s="198"/>
      <c r="L530" s="198"/>
      <c r="M530" s="198"/>
      <c r="N530" s="198"/>
      <c r="O530" s="198"/>
      <c r="P530" s="194">
        <v>0</v>
      </c>
      <c r="Q530" s="194"/>
      <c r="R530" s="194"/>
      <c r="S530" s="183">
        <v>0</v>
      </c>
      <c r="U530" s="194">
        <v>0</v>
      </c>
      <c r="V530" s="194"/>
      <c r="W530" s="194"/>
      <c r="X530" s="183">
        <v>0</v>
      </c>
    </row>
    <row r="531" spans="4:24" ht="12" customHeight="1" x14ac:dyDescent="0.25">
      <c r="D531" s="198" t="s">
        <v>889</v>
      </c>
      <c r="E531" s="198"/>
      <c r="F531" s="198"/>
      <c r="G531" s="198"/>
      <c r="H531" s="198"/>
      <c r="J531" s="198" t="s">
        <v>351</v>
      </c>
      <c r="K531" s="198"/>
      <c r="L531" s="198"/>
      <c r="M531" s="198"/>
      <c r="N531" s="198"/>
      <c r="O531" s="198"/>
      <c r="P531" s="194">
        <v>0</v>
      </c>
      <c r="Q531" s="194"/>
      <c r="R531" s="194"/>
      <c r="S531" s="183">
        <v>0</v>
      </c>
      <c r="U531" s="194">
        <v>0</v>
      </c>
      <c r="V531" s="194"/>
      <c r="W531" s="194"/>
      <c r="X531" s="183">
        <v>0</v>
      </c>
    </row>
    <row r="532" spans="4:24" ht="0.75" customHeight="1" x14ac:dyDescent="0.25"/>
    <row r="533" spans="4:24" ht="12" customHeight="1" x14ac:dyDescent="0.25">
      <c r="D533" s="198" t="s">
        <v>890</v>
      </c>
      <c r="E533" s="198"/>
      <c r="F533" s="198"/>
      <c r="G533" s="198"/>
      <c r="H533" s="198"/>
      <c r="J533" s="198" t="s">
        <v>352</v>
      </c>
      <c r="K533" s="198"/>
      <c r="L533" s="198"/>
      <c r="M533" s="198"/>
      <c r="N533" s="198"/>
      <c r="O533" s="198"/>
      <c r="P533" s="194">
        <v>0</v>
      </c>
      <c r="Q533" s="194"/>
      <c r="R533" s="194"/>
      <c r="S533" s="183">
        <v>0</v>
      </c>
      <c r="U533" s="194">
        <v>0</v>
      </c>
      <c r="V533" s="194"/>
      <c r="W533" s="194"/>
      <c r="X533" s="183">
        <v>0</v>
      </c>
    </row>
    <row r="534" spans="4:24" ht="0.75" customHeight="1" x14ac:dyDescent="0.25"/>
    <row r="535" spans="4:24" ht="12" customHeight="1" x14ac:dyDescent="0.25">
      <c r="D535" s="198" t="s">
        <v>891</v>
      </c>
      <c r="E535" s="198"/>
      <c r="F535" s="198"/>
      <c r="G535" s="198"/>
      <c r="H535" s="198"/>
      <c r="J535" s="198" t="s">
        <v>353</v>
      </c>
      <c r="K535" s="198"/>
      <c r="L535" s="198"/>
      <c r="M535" s="198"/>
      <c r="N535" s="198"/>
      <c r="O535" s="198"/>
      <c r="P535" s="194">
        <v>0</v>
      </c>
      <c r="Q535" s="194"/>
      <c r="R535" s="194"/>
      <c r="S535" s="183">
        <v>0</v>
      </c>
      <c r="U535" s="194">
        <v>0</v>
      </c>
      <c r="V535" s="194"/>
      <c r="W535" s="194"/>
      <c r="X535" s="183">
        <v>0</v>
      </c>
    </row>
    <row r="536" spans="4:24" ht="0.75" customHeight="1" x14ac:dyDescent="0.25"/>
    <row r="537" spans="4:24" ht="12" customHeight="1" x14ac:dyDescent="0.25">
      <c r="D537" s="198" t="s">
        <v>892</v>
      </c>
      <c r="E537" s="198"/>
      <c r="F537" s="198"/>
      <c r="G537" s="198"/>
      <c r="H537" s="198"/>
      <c r="J537" s="198" t="s">
        <v>354</v>
      </c>
      <c r="K537" s="198"/>
      <c r="L537" s="198"/>
      <c r="M537" s="198"/>
      <c r="N537" s="198"/>
      <c r="O537" s="198"/>
      <c r="P537" s="194">
        <v>48796.43</v>
      </c>
      <c r="Q537" s="194"/>
      <c r="R537" s="194"/>
      <c r="S537" s="183">
        <v>2.363</v>
      </c>
      <c r="U537" s="194">
        <v>323229.43</v>
      </c>
      <c r="V537" s="194"/>
      <c r="W537" s="194"/>
      <c r="X537" s="183">
        <v>2.5529999999999999</v>
      </c>
    </row>
    <row r="538" spans="4:24" ht="0.75" customHeight="1" x14ac:dyDescent="0.25"/>
    <row r="539" spans="4:24" ht="12" customHeight="1" x14ac:dyDescent="0.25">
      <c r="D539" s="198" t="s">
        <v>893</v>
      </c>
      <c r="E539" s="198"/>
      <c r="F539" s="198"/>
      <c r="G539" s="198"/>
      <c r="H539" s="198"/>
      <c r="J539" s="198" t="s">
        <v>355</v>
      </c>
      <c r="K539" s="198"/>
      <c r="L539" s="198"/>
      <c r="M539" s="198"/>
      <c r="N539" s="198"/>
      <c r="O539" s="198"/>
      <c r="P539" s="194">
        <v>45218.38</v>
      </c>
      <c r="Q539" s="194"/>
      <c r="R539" s="194"/>
      <c r="S539" s="183">
        <v>2.19</v>
      </c>
      <c r="U539" s="194">
        <v>275460.90000000002</v>
      </c>
      <c r="V539" s="194"/>
      <c r="W539" s="194"/>
      <c r="X539" s="183">
        <v>2.1749999999999998</v>
      </c>
    </row>
    <row r="540" spans="4:24" ht="0.75" customHeight="1" x14ac:dyDescent="0.25"/>
    <row r="541" spans="4:24" ht="12" customHeight="1" x14ac:dyDescent="0.25">
      <c r="D541" s="198" t="s">
        <v>894</v>
      </c>
      <c r="E541" s="198"/>
      <c r="F541" s="198"/>
      <c r="G541" s="198"/>
      <c r="H541" s="198"/>
      <c r="J541" s="198" t="s">
        <v>569</v>
      </c>
      <c r="K541" s="198"/>
      <c r="L541" s="198"/>
      <c r="M541" s="198"/>
      <c r="N541" s="198"/>
      <c r="O541" s="198"/>
      <c r="P541" s="194">
        <v>13643.550000000001</v>
      </c>
      <c r="Q541" s="194"/>
      <c r="R541" s="194"/>
      <c r="S541" s="183">
        <v>0.66100000000000014</v>
      </c>
      <c r="U541" s="194">
        <v>74091.44</v>
      </c>
      <c r="V541" s="194"/>
      <c r="W541" s="194"/>
      <c r="X541" s="183">
        <v>0.58499999999999996</v>
      </c>
    </row>
    <row r="542" spans="4:24" ht="0.75" customHeight="1" x14ac:dyDescent="0.25"/>
    <row r="543" spans="4:24" ht="12" customHeight="1" x14ac:dyDescent="0.25">
      <c r="D543" s="198" t="s">
        <v>895</v>
      </c>
      <c r="E543" s="198"/>
      <c r="F543" s="198"/>
      <c r="G543" s="198"/>
      <c r="H543" s="198"/>
      <c r="J543" s="198" t="s">
        <v>357</v>
      </c>
      <c r="K543" s="198"/>
      <c r="L543" s="198"/>
      <c r="M543" s="198"/>
      <c r="N543" s="198"/>
      <c r="O543" s="198"/>
      <c r="P543" s="194">
        <v>672.25</v>
      </c>
      <c r="Q543" s="194"/>
      <c r="R543" s="194"/>
      <c r="S543" s="183">
        <v>3.3000000000000002E-2</v>
      </c>
      <c r="U543" s="194">
        <v>4033.5</v>
      </c>
      <c r="V543" s="194"/>
      <c r="W543" s="194"/>
      <c r="X543" s="183">
        <v>3.2000000000000001E-2</v>
      </c>
    </row>
    <row r="544" spans="4:24" ht="2.25" customHeight="1" x14ac:dyDescent="0.25"/>
    <row r="545" spans="3:24" ht="10.5" customHeight="1" x14ac:dyDescent="0.25">
      <c r="P545" s="197"/>
      <c r="Q545" s="197"/>
      <c r="R545" s="197"/>
      <c r="S545" s="184"/>
      <c r="U545" s="197"/>
      <c r="V545" s="197"/>
      <c r="W545" s="197"/>
      <c r="X545" s="184"/>
    </row>
    <row r="546" spans="3:24" ht="1.5" customHeight="1" x14ac:dyDescent="0.25"/>
    <row r="547" spans="3:24" ht="13.5" customHeight="1" x14ac:dyDescent="0.25">
      <c r="E547" s="199" t="s">
        <v>358</v>
      </c>
      <c r="F547" s="199"/>
      <c r="G547" s="199"/>
      <c r="H547" s="199"/>
      <c r="I547" s="199"/>
      <c r="J547" s="199"/>
      <c r="K547" s="199"/>
      <c r="L547" s="199"/>
      <c r="M547" s="199"/>
      <c r="N547" s="199"/>
      <c r="O547" s="199"/>
      <c r="P547" s="194">
        <v>120400.82</v>
      </c>
      <c r="Q547" s="194"/>
      <c r="R547" s="194"/>
      <c r="S547" s="183">
        <v>5.8319999999999999</v>
      </c>
      <c r="U547" s="194">
        <v>755775.6</v>
      </c>
      <c r="V547" s="194"/>
      <c r="W547" s="194"/>
      <c r="X547" s="183">
        <v>5.9690000000000003</v>
      </c>
    </row>
    <row r="548" spans="3:24" ht="0.75" customHeight="1" x14ac:dyDescent="0.25">
      <c r="E548" s="199"/>
      <c r="F548" s="199"/>
      <c r="G548" s="199"/>
      <c r="H548" s="199"/>
      <c r="I548" s="199"/>
      <c r="J548" s="199"/>
      <c r="K548" s="199"/>
      <c r="L548" s="199"/>
      <c r="M548" s="199"/>
      <c r="N548" s="199"/>
      <c r="O548" s="199"/>
    </row>
    <row r="549" spans="3:24" ht="12" customHeight="1" x14ac:dyDescent="0.25">
      <c r="C549" s="195"/>
      <c r="D549" s="195"/>
      <c r="E549" s="195"/>
      <c r="F549" s="195"/>
      <c r="G549" s="195"/>
    </row>
    <row r="550" spans="3:24" ht="9.75" customHeight="1" x14ac:dyDescent="0.25"/>
    <row r="551" spans="3:24" ht="0.75" customHeight="1" x14ac:dyDescent="0.25"/>
    <row r="552" spans="3:24" ht="14.25" customHeight="1" x14ac:dyDescent="0.25">
      <c r="C552" s="199" t="s">
        <v>97</v>
      </c>
      <c r="D552" s="199"/>
      <c r="E552" s="199"/>
      <c r="F552" s="199"/>
      <c r="G552" s="199"/>
      <c r="H552" s="199"/>
      <c r="I552" s="199"/>
      <c r="J552" s="199"/>
      <c r="K552" s="199"/>
      <c r="L552" s="199"/>
      <c r="M552" s="199"/>
      <c r="N552" s="199"/>
    </row>
    <row r="553" spans="3:24" ht="12" customHeight="1" x14ac:dyDescent="0.25">
      <c r="C553" s="195"/>
      <c r="D553" s="195"/>
      <c r="E553" s="195"/>
      <c r="F553" s="195"/>
      <c r="G553" s="195"/>
    </row>
    <row r="554" spans="3:24" ht="0.75" customHeight="1" x14ac:dyDescent="0.25"/>
    <row r="555" spans="3:24" ht="12" customHeight="1" x14ac:dyDescent="0.25">
      <c r="D555" s="198" t="s">
        <v>896</v>
      </c>
      <c r="E555" s="198"/>
      <c r="F555" s="198"/>
      <c r="G555" s="198"/>
      <c r="H555" s="198"/>
      <c r="J555" s="198" t="s">
        <v>359</v>
      </c>
      <c r="K555" s="198"/>
      <c r="L555" s="198"/>
      <c r="M555" s="198"/>
      <c r="N555" s="198"/>
      <c r="O555" s="198"/>
      <c r="P555" s="194">
        <v>8477.7999999999993</v>
      </c>
      <c r="Q555" s="194"/>
      <c r="R555" s="194"/>
      <c r="S555" s="183">
        <v>0.41099999999999998</v>
      </c>
      <c r="U555" s="194">
        <v>25865.24</v>
      </c>
      <c r="V555" s="194"/>
      <c r="W555" s="194"/>
      <c r="X555" s="183">
        <v>0.20399999999999999</v>
      </c>
    </row>
    <row r="556" spans="3:24" ht="0.75" customHeight="1" x14ac:dyDescent="0.25"/>
    <row r="557" spans="3:24" ht="12" customHeight="1" x14ac:dyDescent="0.25">
      <c r="D557" s="198" t="s">
        <v>897</v>
      </c>
      <c r="E557" s="198"/>
      <c r="F557" s="198"/>
      <c r="G557" s="198"/>
      <c r="H557" s="198"/>
      <c r="J557" s="198" t="s">
        <v>360</v>
      </c>
      <c r="K557" s="198"/>
      <c r="L557" s="198"/>
      <c r="M557" s="198"/>
      <c r="N557" s="198"/>
      <c r="O557" s="198"/>
      <c r="P557" s="194">
        <v>0</v>
      </c>
      <c r="Q557" s="194"/>
      <c r="R557" s="194"/>
      <c r="S557" s="183">
        <v>0</v>
      </c>
      <c r="U557" s="194">
        <v>0</v>
      </c>
      <c r="V557" s="194"/>
      <c r="W557" s="194"/>
      <c r="X557" s="183">
        <v>0</v>
      </c>
    </row>
    <row r="558" spans="3:24" ht="0.75" customHeight="1" x14ac:dyDescent="0.25"/>
    <row r="559" spans="3:24" ht="12" customHeight="1" x14ac:dyDescent="0.25">
      <c r="D559" s="198" t="s">
        <v>898</v>
      </c>
      <c r="E559" s="198"/>
      <c r="F559" s="198"/>
      <c r="G559" s="198"/>
      <c r="H559" s="198"/>
      <c r="J559" s="198" t="s">
        <v>361</v>
      </c>
      <c r="K559" s="198"/>
      <c r="L559" s="198"/>
      <c r="M559" s="198"/>
      <c r="N559" s="198"/>
      <c r="O559" s="198"/>
      <c r="P559" s="194">
        <v>7490.71</v>
      </c>
      <c r="Q559" s="194"/>
      <c r="R559" s="194"/>
      <c r="S559" s="183">
        <v>0.36299999999999999</v>
      </c>
      <c r="U559" s="194">
        <v>44470.11</v>
      </c>
      <c r="V559" s="194"/>
      <c r="W559" s="194"/>
      <c r="X559" s="183">
        <v>0.35099999999999992</v>
      </c>
    </row>
    <row r="560" spans="3:24" ht="0.75" customHeight="1" x14ac:dyDescent="0.25"/>
    <row r="561" spans="4:24" ht="12" customHeight="1" x14ac:dyDescent="0.25">
      <c r="D561" s="198" t="s">
        <v>899</v>
      </c>
      <c r="E561" s="198"/>
      <c r="F561" s="198"/>
      <c r="G561" s="198"/>
      <c r="H561" s="198"/>
      <c r="J561" s="198" t="s">
        <v>362</v>
      </c>
      <c r="K561" s="198"/>
      <c r="L561" s="198"/>
      <c r="M561" s="198"/>
      <c r="N561" s="198"/>
      <c r="O561" s="198"/>
      <c r="P561" s="194">
        <v>0</v>
      </c>
      <c r="Q561" s="194"/>
      <c r="R561" s="194"/>
      <c r="S561" s="183">
        <v>0</v>
      </c>
      <c r="U561" s="194">
        <v>0</v>
      </c>
      <c r="V561" s="194"/>
      <c r="W561" s="194"/>
      <c r="X561" s="183">
        <v>0</v>
      </c>
    </row>
    <row r="562" spans="4:24" ht="0.75" customHeight="1" x14ac:dyDescent="0.25"/>
    <row r="563" spans="4:24" ht="12" customHeight="1" x14ac:dyDescent="0.25">
      <c r="D563" s="198" t="s">
        <v>900</v>
      </c>
      <c r="E563" s="198"/>
      <c r="F563" s="198"/>
      <c r="G563" s="198"/>
      <c r="H563" s="198"/>
      <c r="J563" s="198" t="s">
        <v>363</v>
      </c>
      <c r="K563" s="198"/>
      <c r="L563" s="198"/>
      <c r="M563" s="198"/>
      <c r="N563" s="198"/>
      <c r="O563" s="198"/>
      <c r="P563" s="194">
        <v>140.19999999999999</v>
      </c>
      <c r="Q563" s="194"/>
      <c r="R563" s="194"/>
      <c r="S563" s="183">
        <v>7.000000000000001E-3</v>
      </c>
      <c r="U563" s="194">
        <v>2284.1799999999998</v>
      </c>
      <c r="V563" s="194"/>
      <c r="W563" s="194"/>
      <c r="X563" s="183">
        <v>1.7999999999999999E-2</v>
      </c>
    </row>
    <row r="564" spans="4:24" ht="0.75" customHeight="1" x14ac:dyDescent="0.25"/>
    <row r="565" spans="4:24" ht="12" customHeight="1" x14ac:dyDescent="0.25">
      <c r="D565" s="198" t="s">
        <v>901</v>
      </c>
      <c r="E565" s="198"/>
      <c r="F565" s="198"/>
      <c r="G565" s="198"/>
      <c r="H565" s="198"/>
      <c r="J565" s="198" t="s">
        <v>364</v>
      </c>
      <c r="K565" s="198"/>
      <c r="L565" s="198"/>
      <c r="M565" s="198"/>
      <c r="N565" s="198"/>
      <c r="O565" s="198"/>
      <c r="P565" s="194">
        <v>0</v>
      </c>
      <c r="Q565" s="194"/>
      <c r="R565" s="194"/>
      <c r="S565" s="183">
        <v>0</v>
      </c>
      <c r="U565" s="194">
        <v>0</v>
      </c>
      <c r="V565" s="194"/>
      <c r="W565" s="194"/>
      <c r="X565" s="183">
        <v>0</v>
      </c>
    </row>
    <row r="566" spans="4:24" ht="0.75" customHeight="1" x14ac:dyDescent="0.25"/>
    <row r="567" spans="4:24" ht="12" customHeight="1" x14ac:dyDescent="0.25">
      <c r="D567" s="198" t="s">
        <v>902</v>
      </c>
      <c r="E567" s="198"/>
      <c r="F567" s="198"/>
      <c r="G567" s="198"/>
      <c r="H567" s="198"/>
      <c r="J567" s="198" t="s">
        <v>570</v>
      </c>
      <c r="K567" s="198"/>
      <c r="L567" s="198"/>
      <c r="M567" s="198"/>
      <c r="N567" s="198"/>
      <c r="O567" s="198"/>
      <c r="P567" s="194">
        <v>0</v>
      </c>
      <c r="Q567" s="194"/>
      <c r="R567" s="194"/>
      <c r="S567" s="183">
        <v>0</v>
      </c>
      <c r="U567" s="194">
        <v>0</v>
      </c>
      <c r="V567" s="194"/>
      <c r="W567" s="194"/>
      <c r="X567" s="183">
        <v>0</v>
      </c>
    </row>
    <row r="568" spans="4:24" ht="0.75" customHeight="1" x14ac:dyDescent="0.25"/>
    <row r="569" spans="4:24" ht="12" customHeight="1" x14ac:dyDescent="0.25">
      <c r="D569" s="198" t="s">
        <v>903</v>
      </c>
      <c r="E569" s="198"/>
      <c r="F569" s="198"/>
      <c r="G569" s="198"/>
      <c r="H569" s="198"/>
      <c r="J569" s="198" t="s">
        <v>366</v>
      </c>
      <c r="K569" s="198"/>
      <c r="L569" s="198"/>
      <c r="M569" s="198"/>
      <c r="N569" s="198"/>
      <c r="O569" s="198"/>
      <c r="P569" s="194">
        <v>0</v>
      </c>
      <c r="Q569" s="194"/>
      <c r="R569" s="194"/>
      <c r="S569" s="183">
        <v>0</v>
      </c>
      <c r="U569" s="194">
        <v>0</v>
      </c>
      <c r="V569" s="194"/>
      <c r="W569" s="194"/>
      <c r="X569" s="183">
        <v>0</v>
      </c>
    </row>
    <row r="570" spans="4:24" ht="0.75" customHeight="1" x14ac:dyDescent="0.25"/>
    <row r="571" spans="4:24" ht="12" customHeight="1" x14ac:dyDescent="0.25">
      <c r="D571" s="198" t="s">
        <v>904</v>
      </c>
      <c r="E571" s="198"/>
      <c r="F571" s="198"/>
      <c r="G571" s="198"/>
      <c r="H571" s="198"/>
      <c r="J571" s="198" t="s">
        <v>367</v>
      </c>
      <c r="K571" s="198"/>
      <c r="L571" s="198"/>
      <c r="M571" s="198"/>
      <c r="N571" s="198"/>
      <c r="O571" s="198"/>
      <c r="P571" s="194">
        <v>679.99</v>
      </c>
      <c r="Q571" s="194"/>
      <c r="R571" s="194"/>
      <c r="S571" s="183">
        <v>3.3000000000000002E-2</v>
      </c>
      <c r="U571" s="194">
        <v>2105.9499999999998</v>
      </c>
      <c r="V571" s="194"/>
      <c r="W571" s="194"/>
      <c r="X571" s="183">
        <v>1.7000000000000001E-2</v>
      </c>
    </row>
    <row r="572" spans="4:24" ht="0.75" customHeight="1" x14ac:dyDescent="0.25"/>
    <row r="573" spans="4:24" ht="12" customHeight="1" x14ac:dyDescent="0.25">
      <c r="D573" s="198" t="s">
        <v>905</v>
      </c>
      <c r="E573" s="198"/>
      <c r="F573" s="198"/>
      <c r="G573" s="198"/>
      <c r="H573" s="198"/>
      <c r="J573" s="198" t="s">
        <v>368</v>
      </c>
      <c r="K573" s="198"/>
      <c r="L573" s="198"/>
      <c r="M573" s="198"/>
      <c r="N573" s="198"/>
      <c r="O573" s="198"/>
      <c r="P573" s="194">
        <v>344.42</v>
      </c>
      <c r="Q573" s="194"/>
      <c r="R573" s="194"/>
      <c r="S573" s="183">
        <v>1.7000000000000001E-2</v>
      </c>
      <c r="U573" s="194">
        <v>1291.73</v>
      </c>
      <c r="V573" s="194"/>
      <c r="W573" s="194"/>
      <c r="X573" s="183">
        <v>0.01</v>
      </c>
    </row>
    <row r="574" spans="4:24" ht="0.75" customHeight="1" x14ac:dyDescent="0.25"/>
    <row r="575" spans="4:24" ht="12" customHeight="1" x14ac:dyDescent="0.25">
      <c r="D575" s="198" t="s">
        <v>906</v>
      </c>
      <c r="E575" s="198"/>
      <c r="F575" s="198"/>
      <c r="G575" s="198"/>
      <c r="H575" s="198"/>
      <c r="J575" s="198" t="s">
        <v>369</v>
      </c>
      <c r="K575" s="198"/>
      <c r="L575" s="198"/>
      <c r="M575" s="198"/>
      <c r="N575" s="198"/>
      <c r="O575" s="198"/>
      <c r="P575" s="194">
        <v>0</v>
      </c>
      <c r="Q575" s="194"/>
      <c r="R575" s="194"/>
      <c r="S575" s="183">
        <v>0</v>
      </c>
      <c r="U575" s="194">
        <v>0</v>
      </c>
      <c r="V575" s="194"/>
      <c r="W575" s="194"/>
      <c r="X575" s="183">
        <v>0</v>
      </c>
    </row>
    <row r="576" spans="4:24" ht="0.75" customHeight="1" x14ac:dyDescent="0.25"/>
    <row r="577" spans="3:24" ht="12" customHeight="1" x14ac:dyDescent="0.25">
      <c r="D577" s="198" t="s">
        <v>907</v>
      </c>
      <c r="E577" s="198"/>
      <c r="F577" s="198"/>
      <c r="G577" s="198"/>
      <c r="H577" s="198"/>
      <c r="J577" s="198" t="s">
        <v>370</v>
      </c>
      <c r="K577" s="198"/>
      <c r="L577" s="198"/>
      <c r="M577" s="198"/>
      <c r="N577" s="198"/>
      <c r="O577" s="198"/>
      <c r="P577" s="194">
        <v>0</v>
      </c>
      <c r="Q577" s="194"/>
      <c r="R577" s="194"/>
      <c r="S577" s="183">
        <v>0</v>
      </c>
      <c r="U577" s="194">
        <v>0</v>
      </c>
      <c r="V577" s="194"/>
      <c r="W577" s="194"/>
      <c r="X577" s="183">
        <v>0</v>
      </c>
    </row>
    <row r="578" spans="3:24" ht="0.75" customHeight="1" x14ac:dyDescent="0.25"/>
    <row r="579" spans="3:24" ht="12" customHeight="1" x14ac:dyDescent="0.25">
      <c r="D579" s="198" t="s">
        <v>908</v>
      </c>
      <c r="E579" s="198"/>
      <c r="F579" s="198"/>
      <c r="G579" s="198"/>
      <c r="H579" s="198"/>
      <c r="J579" s="198" t="s">
        <v>371</v>
      </c>
      <c r="K579" s="198"/>
      <c r="L579" s="198"/>
      <c r="M579" s="198"/>
      <c r="N579" s="198"/>
      <c r="O579" s="198"/>
      <c r="P579" s="194">
        <v>1747.81</v>
      </c>
      <c r="Q579" s="194"/>
      <c r="R579" s="194"/>
      <c r="S579" s="183">
        <v>8.5000000000000006E-2</v>
      </c>
      <c r="U579" s="194">
        <v>10428</v>
      </c>
      <c r="V579" s="194"/>
      <c r="W579" s="194"/>
      <c r="X579" s="183">
        <v>8.2000000000000017E-2</v>
      </c>
    </row>
    <row r="580" spans="3:24" ht="0.75" customHeight="1" x14ac:dyDescent="0.25"/>
    <row r="581" spans="3:24" ht="12" customHeight="1" x14ac:dyDescent="0.25">
      <c r="D581" s="198" t="s">
        <v>909</v>
      </c>
      <c r="E581" s="198"/>
      <c r="F581" s="198"/>
      <c r="G581" s="198"/>
      <c r="H581" s="198"/>
      <c r="J581" s="198" t="s">
        <v>372</v>
      </c>
      <c r="K581" s="198"/>
      <c r="L581" s="198"/>
      <c r="M581" s="198"/>
      <c r="N581" s="198"/>
      <c r="O581" s="198"/>
      <c r="P581" s="194">
        <v>411</v>
      </c>
      <c r="Q581" s="194"/>
      <c r="R581" s="194"/>
      <c r="S581" s="183">
        <v>0.02</v>
      </c>
      <c r="U581" s="194">
        <v>3317</v>
      </c>
      <c r="V581" s="194"/>
      <c r="W581" s="194"/>
      <c r="X581" s="183">
        <v>2.6000000000000002E-2</v>
      </c>
    </row>
    <row r="582" spans="3:24" ht="0.75" customHeight="1" x14ac:dyDescent="0.25"/>
    <row r="583" spans="3:24" ht="12" customHeight="1" x14ac:dyDescent="0.25">
      <c r="D583" s="198" t="s">
        <v>910</v>
      </c>
      <c r="E583" s="198"/>
      <c r="F583" s="198"/>
      <c r="G583" s="198"/>
      <c r="H583" s="198"/>
      <c r="J583" s="198" t="s">
        <v>373</v>
      </c>
      <c r="K583" s="198"/>
      <c r="L583" s="198"/>
      <c r="M583" s="198"/>
      <c r="N583" s="198"/>
      <c r="O583" s="198"/>
      <c r="P583" s="194">
        <v>0</v>
      </c>
      <c r="Q583" s="194"/>
      <c r="R583" s="194"/>
      <c r="S583" s="183">
        <v>0</v>
      </c>
      <c r="U583" s="194">
        <v>0</v>
      </c>
      <c r="V583" s="194"/>
      <c r="W583" s="194"/>
      <c r="X583" s="183">
        <v>0</v>
      </c>
    </row>
    <row r="584" spans="3:24" ht="0.75" customHeight="1" x14ac:dyDescent="0.25"/>
    <row r="585" spans="3:24" ht="12" customHeight="1" x14ac:dyDescent="0.25">
      <c r="D585" s="198" t="s">
        <v>911</v>
      </c>
      <c r="E585" s="198"/>
      <c r="F585" s="198"/>
      <c r="G585" s="198"/>
      <c r="H585" s="198"/>
      <c r="J585" s="198" t="s">
        <v>571</v>
      </c>
      <c r="K585" s="198"/>
      <c r="L585" s="198"/>
      <c r="M585" s="198"/>
      <c r="N585" s="198"/>
      <c r="O585" s="198"/>
      <c r="P585" s="194">
        <v>0</v>
      </c>
      <c r="Q585" s="194"/>
      <c r="R585" s="194"/>
      <c r="S585" s="183">
        <v>0</v>
      </c>
      <c r="U585" s="194">
        <v>0</v>
      </c>
      <c r="V585" s="194"/>
      <c r="W585" s="194"/>
      <c r="X585" s="183">
        <v>0</v>
      </c>
    </row>
    <row r="586" spans="3:24" ht="2.25" customHeight="1" x14ac:dyDescent="0.25"/>
    <row r="587" spans="3:24" ht="10.5" customHeight="1" x14ac:dyDescent="0.25">
      <c r="P587" s="197"/>
      <c r="Q587" s="197"/>
      <c r="R587" s="197"/>
      <c r="S587" s="184"/>
      <c r="U587" s="197"/>
      <c r="V587" s="197"/>
      <c r="W587" s="197"/>
      <c r="X587" s="184"/>
    </row>
    <row r="588" spans="3:24" ht="1.5" customHeight="1" x14ac:dyDescent="0.25"/>
    <row r="589" spans="3:24" ht="13.5" customHeight="1" x14ac:dyDescent="0.25">
      <c r="E589" s="199" t="s">
        <v>375</v>
      </c>
      <c r="F589" s="199"/>
      <c r="G589" s="199"/>
      <c r="H589" s="199"/>
      <c r="I589" s="199"/>
      <c r="J589" s="199"/>
      <c r="K589" s="199"/>
      <c r="L589" s="199"/>
      <c r="M589" s="199"/>
      <c r="N589" s="199"/>
      <c r="O589" s="199"/>
      <c r="P589" s="194">
        <v>19291.93</v>
      </c>
      <c r="Q589" s="194"/>
      <c r="R589" s="194"/>
      <c r="S589" s="183">
        <v>0.93400000000000005</v>
      </c>
      <c r="U589" s="194">
        <v>89762.21</v>
      </c>
      <c r="V589" s="194"/>
      <c r="W589" s="194"/>
      <c r="X589" s="183">
        <v>0.70899999999999996</v>
      </c>
    </row>
    <row r="590" spans="3:24" ht="0.75" customHeight="1" x14ac:dyDescent="0.25">
      <c r="E590" s="199"/>
      <c r="F590" s="199"/>
      <c r="G590" s="199"/>
      <c r="H590" s="199"/>
      <c r="I590" s="199"/>
      <c r="J590" s="199"/>
      <c r="K590" s="199"/>
      <c r="L590" s="199"/>
      <c r="M590" s="199"/>
      <c r="N590" s="199"/>
      <c r="O590" s="199"/>
    </row>
    <row r="591" spans="3:24" ht="12" customHeight="1" x14ac:dyDescent="0.25">
      <c r="C591" s="195"/>
      <c r="D591" s="195"/>
      <c r="E591" s="195"/>
      <c r="F591" s="195"/>
      <c r="G591" s="195"/>
    </row>
    <row r="592" spans="3:24" ht="9.75" customHeight="1" x14ac:dyDescent="0.25"/>
    <row r="593" spans="3:24" ht="0.75" customHeight="1" x14ac:dyDescent="0.25"/>
    <row r="594" spans="3:24" ht="14.25" customHeight="1" x14ac:dyDescent="0.25">
      <c r="C594" s="199" t="s">
        <v>138</v>
      </c>
      <c r="D594" s="199"/>
      <c r="E594" s="199"/>
      <c r="F594" s="199"/>
      <c r="G594" s="199"/>
      <c r="H594" s="199"/>
      <c r="I594" s="199"/>
      <c r="J594" s="199"/>
      <c r="K594" s="199"/>
      <c r="L594" s="199"/>
      <c r="M594" s="199"/>
      <c r="N594" s="199"/>
    </row>
    <row r="595" spans="3:24" ht="12" customHeight="1" x14ac:dyDescent="0.25">
      <c r="C595" s="195"/>
      <c r="D595" s="195"/>
      <c r="E595" s="195"/>
      <c r="F595" s="195"/>
      <c r="G595" s="195"/>
    </row>
    <row r="596" spans="3:24" ht="0.75" customHeight="1" x14ac:dyDescent="0.25"/>
    <row r="597" spans="3:24" ht="12" customHeight="1" x14ac:dyDescent="0.25">
      <c r="D597" s="198" t="s">
        <v>912</v>
      </c>
      <c r="E597" s="198"/>
      <c r="F597" s="198"/>
      <c r="G597" s="198"/>
      <c r="H597" s="198"/>
      <c r="J597" s="198" t="s">
        <v>98</v>
      </c>
      <c r="K597" s="198"/>
      <c r="L597" s="198"/>
      <c r="M597" s="198"/>
      <c r="N597" s="198"/>
      <c r="O597" s="198"/>
      <c r="P597" s="194">
        <v>53574.16</v>
      </c>
      <c r="Q597" s="194"/>
      <c r="R597" s="194"/>
      <c r="S597" s="183">
        <v>2.5950000000000002</v>
      </c>
      <c r="U597" s="194">
        <v>396193.58</v>
      </c>
      <c r="V597" s="194"/>
      <c r="W597" s="194"/>
      <c r="X597" s="183">
        <v>3.129</v>
      </c>
    </row>
    <row r="598" spans="3:24" ht="0.75" customHeight="1" x14ac:dyDescent="0.25"/>
    <row r="599" spans="3:24" ht="12" customHeight="1" x14ac:dyDescent="0.25">
      <c r="D599" s="198" t="s">
        <v>913</v>
      </c>
      <c r="E599" s="198"/>
      <c r="F599" s="198"/>
      <c r="G599" s="198"/>
      <c r="H599" s="198"/>
      <c r="J599" s="198" t="s">
        <v>376</v>
      </c>
      <c r="K599" s="198"/>
      <c r="L599" s="198"/>
      <c r="M599" s="198"/>
      <c r="N599" s="198"/>
      <c r="O599" s="198"/>
      <c r="P599" s="194">
        <v>177.07</v>
      </c>
      <c r="Q599" s="194"/>
      <c r="R599" s="194"/>
      <c r="S599" s="183">
        <v>8.9999999999999993E-3</v>
      </c>
      <c r="U599" s="194">
        <v>4702.7299999999996</v>
      </c>
      <c r="V599" s="194"/>
      <c r="W599" s="194"/>
      <c r="X599" s="183">
        <v>3.6999999999999998E-2</v>
      </c>
    </row>
    <row r="600" spans="3:24" ht="0.75" customHeight="1" x14ac:dyDescent="0.25"/>
    <row r="601" spans="3:24" ht="12" customHeight="1" x14ac:dyDescent="0.25">
      <c r="D601" s="198" t="s">
        <v>914</v>
      </c>
      <c r="E601" s="198"/>
      <c r="F601" s="198"/>
      <c r="G601" s="198"/>
      <c r="H601" s="198"/>
      <c r="J601" s="198" t="s">
        <v>572</v>
      </c>
      <c r="K601" s="198"/>
      <c r="L601" s="198"/>
      <c r="M601" s="198"/>
      <c r="N601" s="198"/>
      <c r="O601" s="198"/>
      <c r="P601" s="194">
        <v>7338.31</v>
      </c>
      <c r="Q601" s="194"/>
      <c r="R601" s="194"/>
      <c r="S601" s="183">
        <v>0.35499999999999998</v>
      </c>
      <c r="U601" s="194">
        <v>43551.74</v>
      </c>
      <c r="V601" s="194"/>
      <c r="W601" s="194"/>
      <c r="X601" s="183">
        <v>0.34399999999999997</v>
      </c>
    </row>
    <row r="602" spans="3:24" ht="0.75" customHeight="1" x14ac:dyDescent="0.25"/>
    <row r="603" spans="3:24" ht="12" customHeight="1" x14ac:dyDescent="0.25">
      <c r="D603" s="198" t="s">
        <v>915</v>
      </c>
      <c r="E603" s="198"/>
      <c r="F603" s="198"/>
      <c r="G603" s="198"/>
      <c r="H603" s="198"/>
      <c r="J603" s="198" t="s">
        <v>573</v>
      </c>
      <c r="K603" s="198"/>
      <c r="L603" s="198"/>
      <c r="M603" s="198"/>
      <c r="N603" s="198"/>
      <c r="O603" s="198"/>
      <c r="P603" s="194">
        <v>108.95</v>
      </c>
      <c r="Q603" s="194"/>
      <c r="R603" s="194"/>
      <c r="S603" s="183">
        <v>5.0000000000000001E-3</v>
      </c>
      <c r="U603" s="194">
        <v>452.73</v>
      </c>
      <c r="V603" s="194"/>
      <c r="W603" s="194"/>
      <c r="X603" s="183">
        <v>4.0000000000000001E-3</v>
      </c>
    </row>
    <row r="604" spans="3:24" ht="0.75" customHeight="1" x14ac:dyDescent="0.25"/>
    <row r="605" spans="3:24" ht="12" customHeight="1" x14ac:dyDescent="0.25">
      <c r="D605" s="198" t="s">
        <v>916</v>
      </c>
      <c r="E605" s="198"/>
      <c r="F605" s="198"/>
      <c r="G605" s="198"/>
      <c r="H605" s="198"/>
      <c r="J605" s="198" t="s">
        <v>379</v>
      </c>
      <c r="K605" s="198"/>
      <c r="L605" s="198"/>
      <c r="M605" s="198"/>
      <c r="N605" s="198"/>
      <c r="O605" s="198"/>
      <c r="P605" s="194">
        <v>0</v>
      </c>
      <c r="Q605" s="194"/>
      <c r="R605" s="194"/>
      <c r="S605" s="183">
        <v>0</v>
      </c>
      <c r="U605" s="194">
        <v>9170</v>
      </c>
      <c r="V605" s="194"/>
      <c r="W605" s="194"/>
      <c r="X605" s="183">
        <v>7.1999999999999995E-2</v>
      </c>
    </row>
    <row r="606" spans="3:24" ht="0.75" customHeight="1" x14ac:dyDescent="0.25"/>
    <row r="607" spans="3:24" ht="12" customHeight="1" x14ac:dyDescent="0.25">
      <c r="D607" s="198" t="s">
        <v>924</v>
      </c>
      <c r="E607" s="198"/>
      <c r="F607" s="198"/>
      <c r="G607" s="198"/>
      <c r="H607" s="198"/>
      <c r="J607" s="198" t="s">
        <v>574</v>
      </c>
      <c r="K607" s="198"/>
      <c r="L607" s="198"/>
      <c r="M607" s="198"/>
      <c r="N607" s="198"/>
      <c r="O607" s="198"/>
      <c r="P607" s="194">
        <v>1851.91</v>
      </c>
      <c r="Q607" s="194"/>
      <c r="R607" s="194"/>
      <c r="S607" s="183">
        <v>0.09</v>
      </c>
      <c r="U607" s="194">
        <v>13407</v>
      </c>
      <c r="V607" s="194"/>
      <c r="W607" s="194"/>
      <c r="X607" s="183">
        <v>0.106</v>
      </c>
    </row>
    <row r="608" spans="3:24" ht="0.75" customHeight="1" x14ac:dyDescent="0.25"/>
    <row r="609" spans="3:24" ht="12" customHeight="1" x14ac:dyDescent="0.25">
      <c r="D609" s="198" t="s">
        <v>925</v>
      </c>
      <c r="E609" s="198"/>
      <c r="F609" s="198"/>
      <c r="G609" s="198"/>
      <c r="H609" s="198"/>
      <c r="J609" s="198" t="s">
        <v>388</v>
      </c>
      <c r="K609" s="198"/>
      <c r="L609" s="198"/>
      <c r="M609" s="198"/>
      <c r="N609" s="198"/>
      <c r="O609" s="198"/>
      <c r="P609" s="194">
        <v>0</v>
      </c>
      <c r="Q609" s="194"/>
      <c r="R609" s="194"/>
      <c r="S609" s="183">
        <v>0</v>
      </c>
      <c r="U609" s="194">
        <v>0</v>
      </c>
      <c r="V609" s="194"/>
      <c r="W609" s="194"/>
      <c r="X609" s="183">
        <v>0</v>
      </c>
    </row>
    <row r="610" spans="3:24" ht="2.25" customHeight="1" x14ac:dyDescent="0.25"/>
    <row r="611" spans="3:24" ht="10.5" customHeight="1" x14ac:dyDescent="0.25">
      <c r="P611" s="197"/>
      <c r="Q611" s="197"/>
      <c r="R611" s="197"/>
      <c r="S611" s="184"/>
      <c r="U611" s="197"/>
      <c r="V611" s="197"/>
      <c r="W611" s="197"/>
      <c r="X611" s="184"/>
    </row>
    <row r="612" spans="3:24" ht="1.5" customHeight="1" x14ac:dyDescent="0.25"/>
    <row r="613" spans="3:24" ht="13.5" customHeight="1" x14ac:dyDescent="0.25">
      <c r="E613" s="199" t="s">
        <v>278</v>
      </c>
      <c r="F613" s="199"/>
      <c r="G613" s="199"/>
      <c r="H613" s="199"/>
      <c r="I613" s="199"/>
      <c r="J613" s="199"/>
      <c r="K613" s="199"/>
      <c r="L613" s="199"/>
      <c r="M613" s="199"/>
      <c r="N613" s="199"/>
      <c r="O613" s="199"/>
      <c r="P613" s="194">
        <v>63050.400000000001</v>
      </c>
      <c r="Q613" s="194"/>
      <c r="R613" s="194"/>
      <c r="S613" s="183">
        <v>3.0539999999999998</v>
      </c>
      <c r="U613" s="194">
        <v>467477.78</v>
      </c>
      <c r="V613" s="194"/>
      <c r="W613" s="194"/>
      <c r="X613" s="183">
        <v>3.6920000000000006</v>
      </c>
    </row>
    <row r="614" spans="3:24" ht="0.75" customHeight="1" x14ac:dyDescent="0.25">
      <c r="E614" s="199"/>
      <c r="F614" s="199"/>
      <c r="G614" s="199"/>
      <c r="H614" s="199"/>
      <c r="I614" s="199"/>
      <c r="J614" s="199"/>
      <c r="K614" s="199"/>
      <c r="L614" s="199"/>
      <c r="M614" s="199"/>
      <c r="N614" s="199"/>
      <c r="O614" s="199"/>
    </row>
    <row r="615" spans="3:24" ht="12" customHeight="1" x14ac:dyDescent="0.25">
      <c r="C615" s="195"/>
      <c r="D615" s="195"/>
      <c r="E615" s="195"/>
      <c r="F615" s="195"/>
      <c r="G615" s="195"/>
    </row>
    <row r="616" spans="3:24" ht="9.75" customHeight="1" x14ac:dyDescent="0.25"/>
    <row r="617" spans="3:24" ht="0.75" customHeight="1" x14ac:dyDescent="0.25"/>
    <row r="618" spans="3:24" ht="14.25" customHeight="1" x14ac:dyDescent="0.25">
      <c r="C618" s="199" t="s">
        <v>102</v>
      </c>
      <c r="D618" s="199"/>
      <c r="E618" s="199"/>
      <c r="F618" s="199"/>
      <c r="G618" s="199"/>
      <c r="H618" s="199"/>
      <c r="I618" s="199"/>
      <c r="J618" s="199"/>
      <c r="K618" s="199"/>
      <c r="L618" s="199"/>
      <c r="M618" s="199"/>
      <c r="N618" s="199"/>
    </row>
    <row r="619" spans="3:24" ht="12" customHeight="1" x14ac:dyDescent="0.25">
      <c r="C619" s="195"/>
      <c r="D619" s="195"/>
      <c r="E619" s="195"/>
      <c r="F619" s="195"/>
      <c r="G619" s="195"/>
    </row>
    <row r="620" spans="3:24" ht="0.75" customHeight="1" x14ac:dyDescent="0.25"/>
    <row r="621" spans="3:24" ht="12" customHeight="1" x14ac:dyDescent="0.25">
      <c r="D621" s="198" t="s">
        <v>947</v>
      </c>
      <c r="E621" s="198"/>
      <c r="F621" s="198"/>
      <c r="G621" s="198"/>
      <c r="H621" s="198"/>
      <c r="J621" s="198" t="s">
        <v>412</v>
      </c>
      <c r="K621" s="198"/>
      <c r="L621" s="198"/>
      <c r="M621" s="198"/>
      <c r="N621" s="198"/>
      <c r="O621" s="198"/>
      <c r="P621" s="194">
        <v>0</v>
      </c>
      <c r="Q621" s="194"/>
      <c r="R621" s="194"/>
      <c r="S621" s="183">
        <v>0</v>
      </c>
      <c r="U621" s="194">
        <v>0</v>
      </c>
      <c r="V621" s="194"/>
      <c r="W621" s="194"/>
      <c r="X621" s="183">
        <v>0</v>
      </c>
    </row>
    <row r="622" spans="3:24" ht="0.75" customHeight="1" x14ac:dyDescent="0.25"/>
    <row r="623" spans="3:24" ht="12" customHeight="1" x14ac:dyDescent="0.25">
      <c r="D623" s="198" t="s">
        <v>948</v>
      </c>
      <c r="E623" s="198"/>
      <c r="F623" s="198"/>
      <c r="G623" s="198"/>
      <c r="H623" s="198"/>
      <c r="J623" s="198" t="s">
        <v>413</v>
      </c>
      <c r="K623" s="198"/>
      <c r="L623" s="198"/>
      <c r="M623" s="198"/>
      <c r="N623" s="198"/>
      <c r="O623" s="198"/>
      <c r="P623" s="194">
        <v>13677.82</v>
      </c>
      <c r="Q623" s="194"/>
      <c r="R623" s="194"/>
      <c r="S623" s="183">
        <v>0.66200000000000003</v>
      </c>
      <c r="U623" s="194">
        <v>80531.490000000005</v>
      </c>
      <c r="V623" s="194"/>
      <c r="W623" s="194"/>
      <c r="X623" s="183">
        <v>0.63600000000000001</v>
      </c>
    </row>
    <row r="624" spans="3:24" ht="0.75" customHeight="1" x14ac:dyDescent="0.25"/>
    <row r="625" spans="3:24" ht="12" customHeight="1" x14ac:dyDescent="0.25">
      <c r="D625" s="198" t="s">
        <v>949</v>
      </c>
      <c r="E625" s="198"/>
      <c r="F625" s="198"/>
      <c r="G625" s="198"/>
      <c r="H625" s="198"/>
      <c r="J625" s="198" t="s">
        <v>414</v>
      </c>
      <c r="K625" s="198"/>
      <c r="L625" s="198"/>
      <c r="M625" s="198"/>
      <c r="N625" s="198"/>
      <c r="O625" s="198"/>
      <c r="P625" s="194">
        <v>0</v>
      </c>
      <c r="Q625" s="194"/>
      <c r="R625" s="194"/>
      <c r="S625" s="183">
        <v>0</v>
      </c>
      <c r="U625" s="194">
        <v>0</v>
      </c>
      <c r="V625" s="194"/>
      <c r="W625" s="194"/>
      <c r="X625" s="183">
        <v>0</v>
      </c>
    </row>
    <row r="626" spans="3:24" ht="0.75" customHeight="1" x14ac:dyDescent="0.25"/>
    <row r="627" spans="3:24" ht="12" customHeight="1" x14ac:dyDescent="0.25">
      <c r="D627" s="198" t="s">
        <v>950</v>
      </c>
      <c r="E627" s="198"/>
      <c r="F627" s="198"/>
      <c r="G627" s="198"/>
      <c r="H627" s="198"/>
      <c r="J627" s="198" t="s">
        <v>415</v>
      </c>
      <c r="K627" s="198"/>
      <c r="L627" s="198"/>
      <c r="M627" s="198"/>
      <c r="N627" s="198"/>
      <c r="O627" s="198"/>
      <c r="P627" s="194">
        <v>0</v>
      </c>
      <c r="Q627" s="194"/>
      <c r="R627" s="194"/>
      <c r="S627" s="183">
        <v>0</v>
      </c>
      <c r="U627" s="194">
        <v>0</v>
      </c>
      <c r="V627" s="194"/>
      <c r="W627" s="194"/>
      <c r="X627" s="183">
        <v>0</v>
      </c>
    </row>
    <row r="628" spans="3:24" ht="0.75" customHeight="1" x14ac:dyDescent="0.25"/>
    <row r="629" spans="3:24" ht="12" customHeight="1" x14ac:dyDescent="0.25">
      <c r="D629" s="198" t="s">
        <v>951</v>
      </c>
      <c r="E629" s="198"/>
      <c r="F629" s="198"/>
      <c r="G629" s="198"/>
      <c r="H629" s="198"/>
      <c r="J629" s="198" t="s">
        <v>416</v>
      </c>
      <c r="K629" s="198"/>
      <c r="L629" s="198"/>
      <c r="M629" s="198"/>
      <c r="N629" s="198"/>
      <c r="O629" s="198"/>
      <c r="P629" s="194">
        <v>0</v>
      </c>
      <c r="Q629" s="194"/>
      <c r="R629" s="194"/>
      <c r="S629" s="183">
        <v>0</v>
      </c>
      <c r="U629" s="194">
        <v>0</v>
      </c>
      <c r="V629" s="194"/>
      <c r="W629" s="194"/>
      <c r="X629" s="183">
        <v>0</v>
      </c>
    </row>
    <row r="630" spans="3:24" ht="2.25" customHeight="1" x14ac:dyDescent="0.25"/>
    <row r="631" spans="3:24" ht="10.5" customHeight="1" x14ac:dyDescent="0.25">
      <c r="P631" s="197"/>
      <c r="Q631" s="197"/>
      <c r="R631" s="197"/>
      <c r="S631" s="184"/>
      <c r="U631" s="197"/>
      <c r="V631" s="197"/>
      <c r="W631" s="197"/>
      <c r="X631" s="184"/>
    </row>
    <row r="632" spans="3:24" ht="1.5" customHeight="1" x14ac:dyDescent="0.25"/>
    <row r="633" spans="3:24" ht="14.25" customHeight="1" x14ac:dyDescent="0.25">
      <c r="E633" s="199" t="s">
        <v>417</v>
      </c>
      <c r="F633" s="199"/>
      <c r="G633" s="199"/>
      <c r="H633" s="199"/>
      <c r="I633" s="199"/>
      <c r="J633" s="199"/>
      <c r="K633" s="199"/>
      <c r="L633" s="199"/>
      <c r="M633" s="199"/>
      <c r="N633" s="199"/>
      <c r="O633" s="199"/>
      <c r="P633" s="194">
        <v>13677.82</v>
      </c>
      <c r="Q633" s="194"/>
      <c r="R633" s="194"/>
      <c r="S633" s="183">
        <v>0.66200000000000003</v>
      </c>
      <c r="U633" s="194">
        <v>80531.490000000005</v>
      </c>
      <c r="V633" s="194"/>
      <c r="W633" s="194"/>
      <c r="X633" s="183">
        <v>0.63600000000000001</v>
      </c>
    </row>
    <row r="634" spans="3:24" ht="12" customHeight="1" x14ac:dyDescent="0.25">
      <c r="C634" s="195"/>
      <c r="D634" s="195"/>
      <c r="E634" s="195"/>
      <c r="F634" s="195"/>
      <c r="G634" s="195"/>
    </row>
    <row r="635" spans="3:24" ht="0.75" customHeight="1" x14ac:dyDescent="0.25"/>
    <row r="636" spans="3:24" ht="14.25" customHeight="1" x14ac:dyDescent="0.25">
      <c r="C636" s="199" t="s">
        <v>100</v>
      </c>
      <c r="D636" s="199"/>
      <c r="E636" s="199"/>
      <c r="F636" s="199"/>
      <c r="G636" s="199"/>
      <c r="H636" s="199"/>
      <c r="I636" s="199"/>
      <c r="J636" s="199"/>
      <c r="K636" s="199"/>
      <c r="L636" s="199"/>
      <c r="M636" s="199"/>
      <c r="N636" s="199"/>
    </row>
    <row r="637" spans="3:24" ht="12" customHeight="1" x14ac:dyDescent="0.25">
      <c r="C637" s="195"/>
      <c r="D637" s="195"/>
      <c r="E637" s="195"/>
      <c r="F637" s="195"/>
      <c r="G637" s="195"/>
    </row>
    <row r="638" spans="3:24" ht="0.75" customHeight="1" x14ac:dyDescent="0.25"/>
    <row r="639" spans="3:24" ht="12" customHeight="1" x14ac:dyDescent="0.25">
      <c r="D639" s="198" t="s">
        <v>926</v>
      </c>
      <c r="E639" s="198"/>
      <c r="F639" s="198"/>
      <c r="G639" s="198"/>
      <c r="H639" s="198"/>
      <c r="J639" s="198" t="s">
        <v>389</v>
      </c>
      <c r="K639" s="198"/>
      <c r="L639" s="198"/>
      <c r="M639" s="198"/>
      <c r="N639" s="198"/>
      <c r="O639" s="198"/>
      <c r="P639" s="194">
        <v>4807.6899999999996</v>
      </c>
      <c r="Q639" s="194"/>
      <c r="R639" s="194"/>
      <c r="S639" s="183">
        <v>0.23300000000000001</v>
      </c>
      <c r="U639" s="194">
        <v>32685.9</v>
      </c>
      <c r="V639" s="194"/>
      <c r="W639" s="194"/>
      <c r="X639" s="183">
        <v>0.25800000000000001</v>
      </c>
    </row>
    <row r="640" spans="3:24" ht="0.75" customHeight="1" x14ac:dyDescent="0.25"/>
    <row r="641" spans="4:24" ht="12" customHeight="1" x14ac:dyDescent="0.25">
      <c r="D641" s="198" t="s">
        <v>927</v>
      </c>
      <c r="E641" s="198"/>
      <c r="F641" s="198"/>
      <c r="G641" s="198"/>
      <c r="H641" s="198"/>
      <c r="J641" s="198" t="s">
        <v>390</v>
      </c>
      <c r="K641" s="198"/>
      <c r="L641" s="198"/>
      <c r="M641" s="198"/>
      <c r="N641" s="198"/>
      <c r="O641" s="198"/>
      <c r="P641" s="194">
        <v>8814.2900000000009</v>
      </c>
      <c r="Q641" s="194"/>
      <c r="R641" s="194"/>
      <c r="S641" s="183">
        <v>0.42699999999999999</v>
      </c>
      <c r="U641" s="194">
        <v>57027.51</v>
      </c>
      <c r="V641" s="194"/>
      <c r="W641" s="194"/>
      <c r="X641" s="183">
        <v>0.45</v>
      </c>
    </row>
    <row r="642" spans="4:24" ht="0.75" customHeight="1" x14ac:dyDescent="0.25"/>
    <row r="643" spans="4:24" ht="12" customHeight="1" x14ac:dyDescent="0.25">
      <c r="D643" s="198" t="s">
        <v>928</v>
      </c>
      <c r="E643" s="198"/>
      <c r="F643" s="198"/>
      <c r="G643" s="198"/>
      <c r="H643" s="198"/>
      <c r="J643" s="198" t="s">
        <v>391</v>
      </c>
      <c r="K643" s="198"/>
      <c r="L643" s="198"/>
      <c r="M643" s="198"/>
      <c r="N643" s="198"/>
      <c r="O643" s="198"/>
      <c r="P643" s="194">
        <v>18001.03</v>
      </c>
      <c r="Q643" s="194"/>
      <c r="R643" s="194"/>
      <c r="S643" s="183">
        <v>0.872</v>
      </c>
      <c r="U643" s="194">
        <v>78795.28</v>
      </c>
      <c r="V643" s="194"/>
      <c r="W643" s="194"/>
      <c r="X643" s="183">
        <v>0.622</v>
      </c>
    </row>
    <row r="644" spans="4:24" ht="0.75" customHeight="1" x14ac:dyDescent="0.25"/>
    <row r="645" spans="4:24" ht="12" customHeight="1" x14ac:dyDescent="0.25">
      <c r="D645" s="198" t="s">
        <v>929</v>
      </c>
      <c r="E645" s="198"/>
      <c r="F645" s="198"/>
      <c r="G645" s="198"/>
      <c r="H645" s="198"/>
      <c r="J645" s="198" t="s">
        <v>392</v>
      </c>
      <c r="K645" s="198"/>
      <c r="L645" s="198"/>
      <c r="M645" s="198"/>
      <c r="N645" s="198"/>
      <c r="O645" s="198"/>
      <c r="P645" s="194">
        <v>15569.15</v>
      </c>
      <c r="Q645" s="194"/>
      <c r="R645" s="194"/>
      <c r="S645" s="183">
        <v>0.75400000000000011</v>
      </c>
      <c r="U645" s="194">
        <v>75691.320000000007</v>
      </c>
      <c r="V645" s="194"/>
      <c r="W645" s="194"/>
      <c r="X645" s="183">
        <v>0.59799999999999998</v>
      </c>
    </row>
    <row r="646" spans="4:24" ht="0.75" customHeight="1" x14ac:dyDescent="0.25"/>
    <row r="647" spans="4:24" ht="12" customHeight="1" x14ac:dyDescent="0.25">
      <c r="D647" s="198" t="s">
        <v>930</v>
      </c>
      <c r="E647" s="198"/>
      <c r="F647" s="198"/>
      <c r="G647" s="198"/>
      <c r="H647" s="198"/>
      <c r="J647" s="198" t="s">
        <v>393</v>
      </c>
      <c r="K647" s="198"/>
      <c r="L647" s="198"/>
      <c r="M647" s="198"/>
      <c r="N647" s="198"/>
      <c r="O647" s="198"/>
      <c r="P647" s="194">
        <v>0</v>
      </c>
      <c r="Q647" s="194"/>
      <c r="R647" s="194"/>
      <c r="S647" s="183">
        <v>0</v>
      </c>
      <c r="U647" s="194">
        <v>0</v>
      </c>
      <c r="V647" s="194"/>
      <c r="W647" s="194"/>
      <c r="X647" s="183">
        <v>0</v>
      </c>
    </row>
    <row r="648" spans="4:24" ht="0.75" customHeight="1" x14ac:dyDescent="0.25"/>
    <row r="649" spans="4:24" ht="12" customHeight="1" x14ac:dyDescent="0.25">
      <c r="D649" s="198" t="s">
        <v>931</v>
      </c>
      <c r="E649" s="198"/>
      <c r="F649" s="198"/>
      <c r="G649" s="198"/>
      <c r="H649" s="198"/>
      <c r="J649" s="198" t="s">
        <v>575</v>
      </c>
      <c r="K649" s="198"/>
      <c r="L649" s="198"/>
      <c r="M649" s="198"/>
      <c r="N649" s="198"/>
      <c r="O649" s="198"/>
      <c r="P649" s="194">
        <v>0</v>
      </c>
      <c r="Q649" s="194"/>
      <c r="R649" s="194"/>
      <c r="S649" s="183">
        <v>0</v>
      </c>
      <c r="U649" s="194">
        <v>0</v>
      </c>
      <c r="V649" s="194"/>
      <c r="W649" s="194"/>
      <c r="X649" s="183">
        <v>0</v>
      </c>
    </row>
    <row r="650" spans="4:24" ht="0.75" customHeight="1" x14ac:dyDescent="0.25"/>
    <row r="651" spans="4:24" ht="12" customHeight="1" x14ac:dyDescent="0.25">
      <c r="D651" s="198" t="s">
        <v>932</v>
      </c>
      <c r="E651" s="198"/>
      <c r="F651" s="198"/>
      <c r="G651" s="198"/>
      <c r="H651" s="198"/>
      <c r="J651" s="198" t="s">
        <v>395</v>
      </c>
      <c r="K651" s="198"/>
      <c r="L651" s="198"/>
      <c r="M651" s="198"/>
      <c r="N651" s="198"/>
      <c r="O651" s="198"/>
      <c r="P651" s="194">
        <v>478.6</v>
      </c>
      <c r="Q651" s="194"/>
      <c r="R651" s="194"/>
      <c r="S651" s="183">
        <v>2.3E-2</v>
      </c>
      <c r="U651" s="194">
        <v>20192</v>
      </c>
      <c r="V651" s="194"/>
      <c r="W651" s="194"/>
      <c r="X651" s="183">
        <v>0.159</v>
      </c>
    </row>
    <row r="652" spans="4:24" ht="0.75" customHeight="1" x14ac:dyDescent="0.25"/>
    <row r="653" spans="4:24" ht="12" customHeight="1" x14ac:dyDescent="0.25">
      <c r="D653" s="198" t="s">
        <v>933</v>
      </c>
      <c r="E653" s="198"/>
      <c r="F653" s="198"/>
      <c r="G653" s="198"/>
      <c r="H653" s="198"/>
      <c r="J653" s="198" t="s">
        <v>396</v>
      </c>
      <c r="K653" s="198"/>
      <c r="L653" s="198"/>
      <c r="M653" s="198"/>
      <c r="N653" s="198"/>
      <c r="O653" s="198"/>
      <c r="P653" s="194">
        <v>0</v>
      </c>
      <c r="Q653" s="194"/>
      <c r="R653" s="194"/>
      <c r="S653" s="183">
        <v>0</v>
      </c>
      <c r="U653" s="194">
        <v>0</v>
      </c>
      <c r="V653" s="194"/>
      <c r="W653" s="194"/>
      <c r="X653" s="183">
        <v>0</v>
      </c>
    </row>
    <row r="654" spans="4:24" ht="0.75" customHeight="1" x14ac:dyDescent="0.25"/>
    <row r="655" spans="4:24" ht="12" customHeight="1" x14ac:dyDescent="0.25">
      <c r="D655" s="198" t="s">
        <v>934</v>
      </c>
      <c r="E655" s="198"/>
      <c r="F655" s="198"/>
      <c r="G655" s="198"/>
      <c r="H655" s="198"/>
      <c r="J655" s="198" t="s">
        <v>397</v>
      </c>
      <c r="K655" s="198"/>
      <c r="L655" s="198"/>
      <c r="M655" s="198"/>
      <c r="N655" s="198"/>
      <c r="O655" s="198"/>
      <c r="P655" s="194">
        <v>0</v>
      </c>
      <c r="Q655" s="194"/>
      <c r="R655" s="194"/>
      <c r="S655" s="183">
        <v>0</v>
      </c>
      <c r="U655" s="194">
        <v>0</v>
      </c>
      <c r="V655" s="194"/>
      <c r="W655" s="194"/>
      <c r="X655" s="183">
        <v>0</v>
      </c>
    </row>
    <row r="656" spans="4:24" ht="0.75" customHeight="1" x14ac:dyDescent="0.25"/>
    <row r="657" spans="4:24" ht="12" customHeight="1" x14ac:dyDescent="0.25">
      <c r="D657" s="198" t="s">
        <v>935</v>
      </c>
      <c r="E657" s="198"/>
      <c r="F657" s="198"/>
      <c r="G657" s="198"/>
      <c r="H657" s="198"/>
      <c r="J657" s="198" t="s">
        <v>398</v>
      </c>
      <c r="K657" s="198"/>
      <c r="L657" s="198"/>
      <c r="M657" s="198"/>
      <c r="N657" s="198"/>
      <c r="O657" s="198"/>
      <c r="P657" s="194">
        <v>21337.57</v>
      </c>
      <c r="Q657" s="194"/>
      <c r="R657" s="194"/>
      <c r="S657" s="183">
        <v>1.0329999999999999</v>
      </c>
      <c r="U657" s="194">
        <v>129974.53</v>
      </c>
      <c r="V657" s="194"/>
      <c r="W657" s="194"/>
      <c r="X657" s="183">
        <v>1.026</v>
      </c>
    </row>
    <row r="658" spans="4:24" ht="0.75" customHeight="1" x14ac:dyDescent="0.25"/>
    <row r="659" spans="4:24" ht="12" customHeight="1" x14ac:dyDescent="0.25">
      <c r="D659" s="198" t="s">
        <v>936</v>
      </c>
      <c r="E659" s="198"/>
      <c r="F659" s="198"/>
      <c r="G659" s="198"/>
      <c r="H659" s="198"/>
      <c r="J659" s="198" t="s">
        <v>399</v>
      </c>
      <c r="K659" s="198"/>
      <c r="L659" s="198"/>
      <c r="M659" s="198"/>
      <c r="N659" s="198"/>
      <c r="O659" s="198"/>
      <c r="P659" s="194">
        <v>185</v>
      </c>
      <c r="Q659" s="194"/>
      <c r="R659" s="194"/>
      <c r="S659" s="183">
        <v>8.9999999999999993E-3</v>
      </c>
      <c r="U659" s="194">
        <v>2458.7800000000002</v>
      </c>
      <c r="V659" s="194"/>
      <c r="W659" s="194"/>
      <c r="X659" s="183">
        <v>1.9E-2</v>
      </c>
    </row>
    <row r="660" spans="4:24" ht="0.75" customHeight="1" x14ac:dyDescent="0.25"/>
    <row r="661" spans="4:24" ht="12" customHeight="1" x14ac:dyDescent="0.25">
      <c r="D661" s="198" t="s">
        <v>937</v>
      </c>
      <c r="E661" s="198"/>
      <c r="F661" s="198"/>
      <c r="G661" s="198"/>
      <c r="H661" s="198"/>
      <c r="J661" s="198" t="s">
        <v>400</v>
      </c>
      <c r="K661" s="198"/>
      <c r="L661" s="198"/>
      <c r="M661" s="198"/>
      <c r="N661" s="198"/>
      <c r="O661" s="198"/>
      <c r="P661" s="194">
        <v>-107.14</v>
      </c>
      <c r="Q661" s="194"/>
      <c r="R661" s="194"/>
      <c r="S661" s="183">
        <v>-5.0000000000000001E-3</v>
      </c>
      <c r="U661" s="194">
        <v>300</v>
      </c>
      <c r="V661" s="194"/>
      <c r="W661" s="194"/>
      <c r="X661" s="183">
        <v>2E-3</v>
      </c>
    </row>
    <row r="662" spans="4:24" ht="0.75" customHeight="1" x14ac:dyDescent="0.25"/>
    <row r="663" spans="4:24" ht="12" customHeight="1" x14ac:dyDescent="0.25">
      <c r="D663" s="198" t="s">
        <v>938</v>
      </c>
      <c r="E663" s="198"/>
      <c r="F663" s="198"/>
      <c r="G663" s="198"/>
      <c r="H663" s="198"/>
      <c r="J663" s="198" t="s">
        <v>401</v>
      </c>
      <c r="K663" s="198"/>
      <c r="L663" s="198"/>
      <c r="M663" s="198"/>
      <c r="N663" s="198"/>
      <c r="O663" s="198"/>
      <c r="P663" s="194">
        <v>0</v>
      </c>
      <c r="Q663" s="194"/>
      <c r="R663" s="194"/>
      <c r="S663" s="183">
        <v>0</v>
      </c>
      <c r="U663" s="194">
        <v>0</v>
      </c>
      <c r="V663" s="194"/>
      <c r="W663" s="194"/>
      <c r="X663" s="183">
        <v>0</v>
      </c>
    </row>
    <row r="664" spans="4:24" ht="0.75" customHeight="1" x14ac:dyDescent="0.25"/>
    <row r="665" spans="4:24" ht="12" customHeight="1" x14ac:dyDescent="0.25">
      <c r="D665" s="198" t="s">
        <v>939</v>
      </c>
      <c r="E665" s="198"/>
      <c r="F665" s="198"/>
      <c r="G665" s="198"/>
      <c r="H665" s="198"/>
      <c r="J665" s="198" t="s">
        <v>576</v>
      </c>
      <c r="K665" s="198"/>
      <c r="L665" s="198"/>
      <c r="M665" s="198"/>
      <c r="N665" s="198"/>
      <c r="O665" s="198"/>
      <c r="P665" s="194">
        <v>-219</v>
      </c>
      <c r="Q665" s="194"/>
      <c r="R665" s="194"/>
      <c r="S665" s="183">
        <v>-1.0999999999999999E-2</v>
      </c>
      <c r="U665" s="194">
        <v>-4571.5</v>
      </c>
      <c r="V665" s="194"/>
      <c r="W665" s="194"/>
      <c r="X665" s="183">
        <v>-3.5999999999999997E-2</v>
      </c>
    </row>
    <row r="666" spans="4:24" ht="0.75" customHeight="1" x14ac:dyDescent="0.25"/>
    <row r="667" spans="4:24" ht="12" customHeight="1" x14ac:dyDescent="0.25">
      <c r="D667" s="198" t="s">
        <v>940</v>
      </c>
      <c r="E667" s="198"/>
      <c r="F667" s="198"/>
      <c r="G667" s="198"/>
      <c r="H667" s="198"/>
      <c r="J667" s="198" t="s">
        <v>403</v>
      </c>
      <c r="K667" s="198"/>
      <c r="L667" s="198"/>
      <c r="M667" s="198"/>
      <c r="N667" s="198"/>
      <c r="O667" s="198"/>
      <c r="P667" s="194">
        <v>159.04</v>
      </c>
      <c r="Q667" s="194"/>
      <c r="R667" s="194"/>
      <c r="S667" s="183">
        <v>8.0000000000000002E-3</v>
      </c>
      <c r="U667" s="194">
        <v>2033.46</v>
      </c>
      <c r="V667" s="194"/>
      <c r="W667" s="194"/>
      <c r="X667" s="183">
        <v>1.6E-2</v>
      </c>
    </row>
    <row r="668" spans="4:24" ht="0.75" customHeight="1" x14ac:dyDescent="0.25"/>
    <row r="669" spans="4:24" ht="12" customHeight="1" x14ac:dyDescent="0.25">
      <c r="D669" s="198" t="s">
        <v>941</v>
      </c>
      <c r="E669" s="198"/>
      <c r="F669" s="198"/>
      <c r="G669" s="198"/>
      <c r="H669" s="198"/>
      <c r="J669" s="198" t="s">
        <v>404</v>
      </c>
      <c r="K669" s="198"/>
      <c r="L669" s="198"/>
      <c r="M669" s="198"/>
      <c r="N669" s="198"/>
      <c r="O669" s="198"/>
      <c r="P669" s="194">
        <v>0</v>
      </c>
      <c r="Q669" s="194"/>
      <c r="R669" s="194"/>
      <c r="S669" s="183">
        <v>0</v>
      </c>
      <c r="U669" s="194">
        <v>0</v>
      </c>
      <c r="V669" s="194"/>
      <c r="W669" s="194"/>
      <c r="X669" s="183">
        <v>0</v>
      </c>
    </row>
    <row r="670" spans="4:24" ht="2.25" customHeight="1" x14ac:dyDescent="0.25"/>
    <row r="671" spans="4:24" ht="10.5" customHeight="1" x14ac:dyDescent="0.25">
      <c r="P671" s="197"/>
      <c r="Q671" s="197"/>
      <c r="R671" s="197"/>
      <c r="S671" s="184"/>
      <c r="U671" s="197"/>
      <c r="V671" s="197"/>
      <c r="W671" s="197"/>
      <c r="X671" s="184"/>
    </row>
    <row r="672" spans="4:24" ht="1.5" customHeight="1" x14ac:dyDescent="0.25"/>
    <row r="673" spans="3:24" ht="13.5" customHeight="1" x14ac:dyDescent="0.25">
      <c r="E673" s="199" t="s">
        <v>405</v>
      </c>
      <c r="F673" s="199"/>
      <c r="G673" s="199"/>
      <c r="H673" s="199"/>
      <c r="I673" s="199"/>
      <c r="J673" s="199"/>
      <c r="K673" s="199"/>
      <c r="L673" s="199"/>
      <c r="M673" s="199"/>
      <c r="N673" s="199"/>
      <c r="O673" s="199"/>
      <c r="P673" s="194">
        <v>69026.23</v>
      </c>
      <c r="Q673" s="194"/>
      <c r="R673" s="194"/>
      <c r="S673" s="183">
        <v>3.343</v>
      </c>
      <c r="U673" s="194">
        <v>394587.28</v>
      </c>
      <c r="V673" s="194"/>
      <c r="W673" s="194"/>
      <c r="X673" s="183">
        <v>3.1160000000000001</v>
      </c>
    </row>
    <row r="674" spans="3:24" ht="0.75" customHeight="1" x14ac:dyDescent="0.25">
      <c r="E674" s="199"/>
      <c r="F674" s="199"/>
      <c r="G674" s="199"/>
      <c r="H674" s="199"/>
      <c r="I674" s="199"/>
      <c r="J674" s="199"/>
      <c r="K674" s="199"/>
      <c r="L674" s="199"/>
      <c r="M674" s="199"/>
      <c r="N674" s="199"/>
      <c r="O674" s="199"/>
    </row>
    <row r="675" spans="3:24" ht="12" customHeight="1" x14ac:dyDescent="0.25">
      <c r="C675" s="195"/>
      <c r="D675" s="195"/>
      <c r="E675" s="195"/>
      <c r="F675" s="195"/>
      <c r="G675" s="195"/>
    </row>
    <row r="676" spans="3:24" ht="9.75" customHeight="1" x14ac:dyDescent="0.25"/>
    <row r="677" spans="3:24" ht="0.75" customHeight="1" x14ac:dyDescent="0.25"/>
    <row r="678" spans="3:24" ht="14.25" customHeight="1" x14ac:dyDescent="0.25">
      <c r="C678" s="199" t="s">
        <v>101</v>
      </c>
      <c r="D678" s="199"/>
      <c r="E678" s="199"/>
      <c r="F678" s="199"/>
      <c r="G678" s="199"/>
      <c r="H678" s="199"/>
      <c r="I678" s="199"/>
      <c r="J678" s="199"/>
      <c r="K678" s="199"/>
      <c r="L678" s="199"/>
      <c r="M678" s="199"/>
      <c r="N678" s="199"/>
    </row>
    <row r="679" spans="3:24" ht="12" customHeight="1" x14ac:dyDescent="0.25">
      <c r="C679" s="195"/>
      <c r="D679" s="195"/>
      <c r="E679" s="195"/>
      <c r="F679" s="195"/>
      <c r="G679" s="195"/>
    </row>
    <row r="680" spans="3:24" ht="0.75" customHeight="1" x14ac:dyDescent="0.25"/>
    <row r="681" spans="3:24" ht="12" customHeight="1" x14ac:dyDescent="0.25">
      <c r="D681" s="198" t="s">
        <v>942</v>
      </c>
      <c r="E681" s="198"/>
      <c r="F681" s="198"/>
      <c r="G681" s="198"/>
      <c r="H681" s="198"/>
      <c r="J681" s="198" t="s">
        <v>406</v>
      </c>
      <c r="K681" s="198"/>
      <c r="L681" s="198"/>
      <c r="M681" s="198"/>
      <c r="N681" s="198"/>
      <c r="O681" s="198"/>
      <c r="P681" s="194">
        <v>0</v>
      </c>
      <c r="Q681" s="194"/>
      <c r="R681" s="194"/>
      <c r="S681" s="183">
        <v>0</v>
      </c>
      <c r="U681" s="194">
        <v>0</v>
      </c>
      <c r="V681" s="194"/>
      <c r="W681" s="194"/>
      <c r="X681" s="183">
        <v>0</v>
      </c>
    </row>
    <row r="682" spans="3:24" ht="0.75" customHeight="1" x14ac:dyDescent="0.25"/>
    <row r="683" spans="3:24" ht="12" customHeight="1" x14ac:dyDescent="0.25">
      <c r="D683" s="198" t="s">
        <v>943</v>
      </c>
      <c r="E683" s="198"/>
      <c r="F683" s="198"/>
      <c r="G683" s="198"/>
      <c r="H683" s="198"/>
      <c r="J683" s="198" t="s">
        <v>407</v>
      </c>
      <c r="K683" s="198"/>
      <c r="L683" s="198"/>
      <c r="M683" s="198"/>
      <c r="N683" s="198"/>
      <c r="O683" s="198"/>
      <c r="P683" s="194">
        <v>20856.14</v>
      </c>
      <c r="Q683" s="194"/>
      <c r="R683" s="194"/>
      <c r="S683" s="183">
        <v>1.01</v>
      </c>
      <c r="U683" s="194">
        <v>120993.19</v>
      </c>
      <c r="V683" s="194"/>
      <c r="W683" s="194"/>
      <c r="X683" s="183">
        <v>0.95599999999999996</v>
      </c>
    </row>
    <row r="684" spans="3:24" ht="0.75" customHeight="1" x14ac:dyDescent="0.25"/>
    <row r="685" spans="3:24" ht="12" customHeight="1" x14ac:dyDescent="0.25">
      <c r="D685" s="198" t="s">
        <v>944</v>
      </c>
      <c r="E685" s="198"/>
      <c r="F685" s="198"/>
      <c r="G685" s="198"/>
      <c r="H685" s="198"/>
      <c r="J685" s="198" t="s">
        <v>408</v>
      </c>
      <c r="K685" s="198"/>
      <c r="L685" s="198"/>
      <c r="M685" s="198"/>
      <c r="N685" s="198"/>
      <c r="O685" s="198"/>
      <c r="P685" s="194">
        <v>0</v>
      </c>
      <c r="Q685" s="194"/>
      <c r="R685" s="194"/>
      <c r="S685" s="183">
        <v>0</v>
      </c>
      <c r="U685" s="194">
        <v>0</v>
      </c>
      <c r="V685" s="194"/>
      <c r="W685" s="194"/>
      <c r="X685" s="183">
        <v>0</v>
      </c>
    </row>
    <row r="686" spans="3:24" ht="0.75" customHeight="1" x14ac:dyDescent="0.25"/>
    <row r="687" spans="3:24" ht="12" customHeight="1" x14ac:dyDescent="0.25">
      <c r="D687" s="198" t="s">
        <v>945</v>
      </c>
      <c r="E687" s="198"/>
      <c r="F687" s="198"/>
      <c r="G687" s="198"/>
      <c r="H687" s="198"/>
      <c r="J687" s="198" t="s">
        <v>409</v>
      </c>
      <c r="K687" s="198"/>
      <c r="L687" s="198"/>
      <c r="M687" s="198"/>
      <c r="N687" s="198"/>
      <c r="O687" s="198"/>
      <c r="P687" s="194">
        <v>136.08000000000001</v>
      </c>
      <c r="Q687" s="194"/>
      <c r="R687" s="194"/>
      <c r="S687" s="183">
        <v>7.000000000000001E-3</v>
      </c>
      <c r="U687" s="194">
        <v>1042.92</v>
      </c>
      <c r="V687" s="194"/>
      <c r="W687" s="194"/>
      <c r="X687" s="183">
        <v>8.0000000000000002E-3</v>
      </c>
    </row>
    <row r="688" spans="3:24" ht="0.75" customHeight="1" x14ac:dyDescent="0.25"/>
    <row r="689" spans="3:24" ht="12" customHeight="1" x14ac:dyDescent="0.25">
      <c r="D689" s="198" t="s">
        <v>946</v>
      </c>
      <c r="E689" s="198"/>
      <c r="F689" s="198"/>
      <c r="G689" s="198"/>
      <c r="H689" s="198"/>
      <c r="J689" s="198" t="s">
        <v>410</v>
      </c>
      <c r="K689" s="198"/>
      <c r="L689" s="198"/>
      <c r="M689" s="198"/>
      <c r="N689" s="198"/>
      <c r="O689" s="198"/>
      <c r="P689" s="194">
        <v>0</v>
      </c>
      <c r="Q689" s="194"/>
      <c r="R689" s="194"/>
      <c r="S689" s="183">
        <v>0</v>
      </c>
      <c r="U689" s="194">
        <v>0</v>
      </c>
      <c r="V689" s="194"/>
      <c r="W689" s="194"/>
      <c r="X689" s="183">
        <v>0</v>
      </c>
    </row>
    <row r="690" spans="3:24" ht="2.25" customHeight="1" x14ac:dyDescent="0.25"/>
    <row r="691" spans="3:24" ht="10.5" customHeight="1" x14ac:dyDescent="0.25">
      <c r="P691" s="197"/>
      <c r="Q691" s="197"/>
      <c r="R691" s="197"/>
      <c r="S691" s="184"/>
      <c r="U691" s="197"/>
      <c r="V691" s="197"/>
      <c r="W691" s="197"/>
      <c r="X691" s="184"/>
    </row>
    <row r="692" spans="3:24" ht="1.5" customHeight="1" x14ac:dyDescent="0.25"/>
    <row r="693" spans="3:24" ht="13.5" customHeight="1" x14ac:dyDescent="0.25">
      <c r="E693" s="199" t="s">
        <v>411</v>
      </c>
      <c r="F693" s="199"/>
      <c r="G693" s="199"/>
      <c r="H693" s="199"/>
      <c r="I693" s="199"/>
      <c r="J693" s="199"/>
      <c r="K693" s="199"/>
      <c r="L693" s="199"/>
      <c r="M693" s="199"/>
      <c r="N693" s="199"/>
      <c r="O693" s="199"/>
      <c r="P693" s="194">
        <v>20992.22</v>
      </c>
      <c r="Q693" s="194"/>
      <c r="R693" s="194"/>
      <c r="S693" s="183">
        <v>1.0169999999999999</v>
      </c>
      <c r="U693" s="194">
        <v>122036.11</v>
      </c>
      <c r="V693" s="194"/>
      <c r="W693" s="194"/>
      <c r="X693" s="183">
        <v>0.96399999999999997</v>
      </c>
    </row>
    <row r="694" spans="3:24" ht="0.75" customHeight="1" x14ac:dyDescent="0.25">
      <c r="E694" s="199"/>
      <c r="F694" s="199"/>
      <c r="G694" s="199"/>
      <c r="H694" s="199"/>
      <c r="I694" s="199"/>
      <c r="J694" s="199"/>
      <c r="K694" s="199"/>
      <c r="L694" s="199"/>
      <c r="M694" s="199"/>
      <c r="N694" s="199"/>
      <c r="O694" s="199"/>
    </row>
    <row r="695" spans="3:24" ht="12" customHeight="1" x14ac:dyDescent="0.25">
      <c r="C695" s="195"/>
      <c r="D695" s="195"/>
      <c r="E695" s="195"/>
      <c r="F695" s="195"/>
      <c r="G695" s="195"/>
    </row>
    <row r="696" spans="3:24" ht="9.75" customHeight="1" x14ac:dyDescent="0.25"/>
    <row r="697" spans="3:24" ht="0.75" customHeight="1" x14ac:dyDescent="0.25"/>
    <row r="698" spans="3:24" ht="14.25" customHeight="1" x14ac:dyDescent="0.25">
      <c r="C698" s="199" t="s">
        <v>418</v>
      </c>
      <c r="D698" s="199"/>
      <c r="E698" s="199"/>
      <c r="F698" s="199"/>
      <c r="G698" s="199"/>
      <c r="H698" s="199"/>
      <c r="I698" s="199"/>
      <c r="J698" s="199"/>
      <c r="K698" s="199"/>
      <c r="L698" s="199"/>
      <c r="M698" s="199"/>
      <c r="N698" s="199"/>
    </row>
    <row r="699" spans="3:24" ht="12" customHeight="1" x14ac:dyDescent="0.25">
      <c r="C699" s="195"/>
      <c r="D699" s="195"/>
      <c r="E699" s="195"/>
      <c r="F699" s="195"/>
      <c r="G699" s="195"/>
    </row>
    <row r="700" spans="3:24" ht="0.75" customHeight="1" x14ac:dyDescent="0.25"/>
    <row r="701" spans="3:24" ht="12" customHeight="1" x14ac:dyDescent="0.25">
      <c r="D701" s="198" t="s">
        <v>952</v>
      </c>
      <c r="E701" s="198"/>
      <c r="F701" s="198"/>
      <c r="G701" s="198"/>
      <c r="H701" s="198"/>
      <c r="J701" s="198" t="s">
        <v>419</v>
      </c>
      <c r="K701" s="198"/>
      <c r="L701" s="198"/>
      <c r="M701" s="198"/>
      <c r="N701" s="198"/>
      <c r="O701" s="198"/>
      <c r="P701" s="194">
        <v>6684.08</v>
      </c>
      <c r="Q701" s="194"/>
      <c r="R701" s="194"/>
      <c r="S701" s="183">
        <v>0.32400000000000001</v>
      </c>
      <c r="U701" s="194">
        <v>37507.67</v>
      </c>
      <c r="V701" s="194"/>
      <c r="W701" s="194"/>
      <c r="X701" s="183">
        <v>0.29599999999999999</v>
      </c>
    </row>
    <row r="702" spans="3:24" ht="0.75" customHeight="1" x14ac:dyDescent="0.25"/>
    <row r="703" spans="3:24" ht="12" customHeight="1" x14ac:dyDescent="0.25">
      <c r="D703" s="198" t="s">
        <v>953</v>
      </c>
      <c r="E703" s="198"/>
      <c r="F703" s="198"/>
      <c r="G703" s="198"/>
      <c r="H703" s="198"/>
      <c r="J703" s="198" t="s">
        <v>420</v>
      </c>
      <c r="K703" s="198"/>
      <c r="L703" s="198"/>
      <c r="M703" s="198"/>
      <c r="N703" s="198"/>
      <c r="O703" s="198"/>
      <c r="P703" s="194">
        <v>1100</v>
      </c>
      <c r="Q703" s="194"/>
      <c r="R703" s="194"/>
      <c r="S703" s="183">
        <v>5.2999999999999999E-2</v>
      </c>
      <c r="U703" s="194">
        <v>11288.7</v>
      </c>
      <c r="V703" s="194"/>
      <c r="W703" s="194"/>
      <c r="X703" s="183">
        <v>8.900000000000001E-2</v>
      </c>
    </row>
    <row r="704" spans="3:24" ht="0.75" customHeight="1" x14ac:dyDescent="0.25"/>
    <row r="705" spans="4:24" ht="12" customHeight="1" x14ac:dyDescent="0.25">
      <c r="D705" s="198" t="s">
        <v>954</v>
      </c>
      <c r="E705" s="198"/>
      <c r="F705" s="198"/>
      <c r="G705" s="198"/>
      <c r="H705" s="198"/>
      <c r="J705" s="198" t="s">
        <v>421</v>
      </c>
      <c r="K705" s="198"/>
      <c r="L705" s="198"/>
      <c r="M705" s="198"/>
      <c r="N705" s="198"/>
      <c r="O705" s="198"/>
      <c r="P705" s="194">
        <v>634.92999999999995</v>
      </c>
      <c r="Q705" s="194"/>
      <c r="R705" s="194"/>
      <c r="S705" s="183">
        <v>3.1000000000000003E-2</v>
      </c>
      <c r="U705" s="194">
        <v>4667.3599999999997</v>
      </c>
      <c r="V705" s="194"/>
      <c r="W705" s="194"/>
      <c r="X705" s="183">
        <v>3.6999999999999998E-2</v>
      </c>
    </row>
    <row r="706" spans="4:24" ht="0.75" customHeight="1" x14ac:dyDescent="0.25"/>
    <row r="707" spans="4:24" ht="12" customHeight="1" x14ac:dyDescent="0.25">
      <c r="D707" s="198" t="s">
        <v>955</v>
      </c>
      <c r="E707" s="198"/>
      <c r="F707" s="198"/>
      <c r="G707" s="198"/>
      <c r="H707" s="198"/>
      <c r="J707" s="198" t="s">
        <v>422</v>
      </c>
      <c r="K707" s="198"/>
      <c r="L707" s="198"/>
      <c r="M707" s="198"/>
      <c r="N707" s="198"/>
      <c r="O707" s="198"/>
      <c r="P707" s="194">
        <v>3133</v>
      </c>
      <c r="Q707" s="194"/>
      <c r="R707" s="194"/>
      <c r="S707" s="183">
        <v>0.152</v>
      </c>
      <c r="U707" s="194">
        <v>20411.32</v>
      </c>
      <c r="V707" s="194"/>
      <c r="W707" s="194"/>
      <c r="X707" s="183">
        <v>0.161</v>
      </c>
    </row>
    <row r="708" spans="4:24" ht="0.75" customHeight="1" x14ac:dyDescent="0.25"/>
    <row r="709" spans="4:24" ht="12" customHeight="1" x14ac:dyDescent="0.25">
      <c r="D709" s="198" t="s">
        <v>956</v>
      </c>
      <c r="E709" s="198"/>
      <c r="F709" s="198"/>
      <c r="G709" s="198"/>
      <c r="H709" s="198"/>
      <c r="J709" s="198" t="s">
        <v>423</v>
      </c>
      <c r="K709" s="198"/>
      <c r="L709" s="198"/>
      <c r="M709" s="198"/>
      <c r="N709" s="198"/>
      <c r="O709" s="198"/>
      <c r="P709" s="194">
        <v>200</v>
      </c>
      <c r="Q709" s="194"/>
      <c r="R709" s="194"/>
      <c r="S709" s="183">
        <v>0.01</v>
      </c>
      <c r="U709" s="194">
        <v>1200</v>
      </c>
      <c r="V709" s="194"/>
      <c r="W709" s="194"/>
      <c r="X709" s="183">
        <v>8.9999999999999993E-3</v>
      </c>
    </row>
    <row r="710" spans="4:24" ht="0.75" customHeight="1" x14ac:dyDescent="0.25"/>
    <row r="711" spans="4:24" ht="12" customHeight="1" x14ac:dyDescent="0.25">
      <c r="D711" s="198" t="s">
        <v>957</v>
      </c>
      <c r="E711" s="198"/>
      <c r="F711" s="198"/>
      <c r="G711" s="198"/>
      <c r="H711" s="198"/>
      <c r="J711" s="198" t="s">
        <v>424</v>
      </c>
      <c r="K711" s="198"/>
      <c r="L711" s="198"/>
      <c r="M711" s="198"/>
      <c r="N711" s="198"/>
      <c r="O711" s="198"/>
      <c r="P711" s="194">
        <v>0</v>
      </c>
      <c r="Q711" s="194"/>
      <c r="R711" s="194"/>
      <c r="S711" s="183">
        <v>0</v>
      </c>
      <c r="U711" s="194">
        <v>8898</v>
      </c>
      <c r="V711" s="194"/>
      <c r="W711" s="194"/>
      <c r="X711" s="183">
        <v>7.0000000000000007E-2</v>
      </c>
    </row>
    <row r="712" spans="4:24" ht="0.75" customHeight="1" x14ac:dyDescent="0.25"/>
    <row r="713" spans="4:24" ht="12" customHeight="1" x14ac:dyDescent="0.25">
      <c r="D713" s="198" t="s">
        <v>958</v>
      </c>
      <c r="E713" s="198"/>
      <c r="F713" s="198"/>
      <c r="G713" s="198"/>
      <c r="H713" s="198"/>
      <c r="J713" s="198" t="s">
        <v>425</v>
      </c>
      <c r="K713" s="198"/>
      <c r="L713" s="198"/>
      <c r="M713" s="198"/>
      <c r="N713" s="198"/>
      <c r="O713" s="198"/>
      <c r="P713" s="194">
        <v>2302.9499999999998</v>
      </c>
      <c r="Q713" s="194"/>
      <c r="R713" s="194"/>
      <c r="S713" s="183">
        <v>0.11200000000000002</v>
      </c>
      <c r="U713" s="194">
        <v>17986.669999999998</v>
      </c>
      <c r="V713" s="194"/>
      <c r="W713" s="194"/>
      <c r="X713" s="183">
        <v>0.14199999999999999</v>
      </c>
    </row>
    <row r="714" spans="4:24" ht="0.75" customHeight="1" x14ac:dyDescent="0.25"/>
    <row r="715" spans="4:24" ht="12" customHeight="1" x14ac:dyDescent="0.25">
      <c r="D715" s="198" t="s">
        <v>959</v>
      </c>
      <c r="E715" s="198"/>
      <c r="F715" s="198"/>
      <c r="G715" s="198"/>
      <c r="H715" s="198"/>
      <c r="J715" s="198" t="s">
        <v>426</v>
      </c>
      <c r="K715" s="198"/>
      <c r="L715" s="198"/>
      <c r="M715" s="198"/>
      <c r="N715" s="198"/>
      <c r="O715" s="198"/>
      <c r="P715" s="194">
        <v>18658.349999999999</v>
      </c>
      <c r="Q715" s="194"/>
      <c r="R715" s="194"/>
      <c r="S715" s="183">
        <v>0.90400000000000003</v>
      </c>
      <c r="U715" s="194">
        <v>60366.22</v>
      </c>
      <c r="V715" s="194"/>
      <c r="W715" s="194"/>
      <c r="X715" s="183">
        <v>0.47699999999999998</v>
      </c>
    </row>
    <row r="716" spans="4:24" ht="0.75" customHeight="1" x14ac:dyDescent="0.25"/>
    <row r="717" spans="4:24" ht="12" customHeight="1" x14ac:dyDescent="0.25">
      <c r="D717" s="198" t="s">
        <v>960</v>
      </c>
      <c r="E717" s="198"/>
      <c r="F717" s="198"/>
      <c r="G717" s="198"/>
      <c r="H717" s="198"/>
      <c r="J717" s="198" t="s">
        <v>427</v>
      </c>
      <c r="K717" s="198"/>
      <c r="L717" s="198"/>
      <c r="M717" s="198"/>
      <c r="N717" s="198"/>
      <c r="O717" s="198"/>
      <c r="P717" s="194">
        <v>0</v>
      </c>
      <c r="Q717" s="194"/>
      <c r="R717" s="194"/>
      <c r="S717" s="183">
        <v>0</v>
      </c>
      <c r="U717" s="194">
        <v>0</v>
      </c>
      <c r="V717" s="194"/>
      <c r="W717" s="194"/>
      <c r="X717" s="183">
        <v>0</v>
      </c>
    </row>
    <row r="718" spans="4:24" ht="0.75" customHeight="1" x14ac:dyDescent="0.25"/>
    <row r="719" spans="4:24" ht="12" customHeight="1" x14ac:dyDescent="0.25">
      <c r="D719" s="198" t="s">
        <v>961</v>
      </c>
      <c r="E719" s="198"/>
      <c r="F719" s="198"/>
      <c r="G719" s="198"/>
      <c r="H719" s="198"/>
      <c r="J719" s="198" t="s">
        <v>428</v>
      </c>
      <c r="K719" s="198"/>
      <c r="L719" s="198"/>
      <c r="M719" s="198"/>
      <c r="N719" s="198"/>
      <c r="O719" s="198"/>
      <c r="P719" s="194">
        <v>0</v>
      </c>
      <c r="Q719" s="194"/>
      <c r="R719" s="194"/>
      <c r="S719" s="183">
        <v>0</v>
      </c>
      <c r="U719" s="194">
        <v>0</v>
      </c>
      <c r="V719" s="194"/>
      <c r="W719" s="194"/>
      <c r="X719" s="183">
        <v>0</v>
      </c>
    </row>
    <row r="720" spans="4:24" ht="0.75" customHeight="1" x14ac:dyDescent="0.25"/>
    <row r="721" spans="4:24" ht="12" customHeight="1" x14ac:dyDescent="0.25">
      <c r="D721" s="198" t="s">
        <v>962</v>
      </c>
      <c r="E721" s="198"/>
      <c r="F721" s="198"/>
      <c r="G721" s="198"/>
      <c r="H721" s="198"/>
      <c r="J721" s="198" t="s">
        <v>429</v>
      </c>
      <c r="K721" s="198"/>
      <c r="L721" s="198"/>
      <c r="M721" s="198"/>
      <c r="N721" s="198"/>
      <c r="O721" s="198"/>
      <c r="P721" s="194">
        <v>14641.64</v>
      </c>
      <c r="Q721" s="194"/>
      <c r="R721" s="194"/>
      <c r="S721" s="183">
        <v>0.70899999999999996</v>
      </c>
      <c r="U721" s="194">
        <v>79676.070000000007</v>
      </c>
      <c r="V721" s="194"/>
      <c r="W721" s="194"/>
      <c r="X721" s="183">
        <v>0.629</v>
      </c>
    </row>
    <row r="722" spans="4:24" ht="0.75" customHeight="1" x14ac:dyDescent="0.25"/>
    <row r="723" spans="4:24" ht="12" customHeight="1" x14ac:dyDescent="0.25">
      <c r="D723" s="198" t="s">
        <v>963</v>
      </c>
      <c r="E723" s="198"/>
      <c r="F723" s="198"/>
      <c r="G723" s="198"/>
      <c r="H723" s="198"/>
      <c r="J723" s="198" t="s">
        <v>430</v>
      </c>
      <c r="K723" s="198"/>
      <c r="L723" s="198"/>
      <c r="M723" s="198"/>
      <c r="N723" s="198"/>
      <c r="O723" s="198"/>
      <c r="P723" s="194">
        <v>0</v>
      </c>
      <c r="Q723" s="194"/>
      <c r="R723" s="194"/>
      <c r="S723" s="183">
        <v>0</v>
      </c>
      <c r="U723" s="194">
        <v>0</v>
      </c>
      <c r="V723" s="194"/>
      <c r="W723" s="194"/>
      <c r="X723" s="183">
        <v>0</v>
      </c>
    </row>
    <row r="724" spans="4:24" ht="0.75" customHeight="1" x14ac:dyDescent="0.25"/>
    <row r="725" spans="4:24" ht="12" customHeight="1" x14ac:dyDescent="0.25">
      <c r="D725" s="198" t="s">
        <v>964</v>
      </c>
      <c r="E725" s="198"/>
      <c r="F725" s="198"/>
      <c r="G725" s="198"/>
      <c r="H725" s="198"/>
      <c r="J725" s="198" t="s">
        <v>431</v>
      </c>
      <c r="K725" s="198"/>
      <c r="L725" s="198"/>
      <c r="M725" s="198"/>
      <c r="N725" s="198"/>
      <c r="O725" s="198"/>
      <c r="P725" s="194">
        <v>0</v>
      </c>
      <c r="Q725" s="194"/>
      <c r="R725" s="194"/>
      <c r="S725" s="183">
        <v>0</v>
      </c>
      <c r="U725" s="194">
        <v>0</v>
      </c>
      <c r="V725" s="194"/>
      <c r="W725" s="194"/>
      <c r="X725" s="183">
        <v>0</v>
      </c>
    </row>
    <row r="726" spans="4:24" ht="0.75" customHeight="1" x14ac:dyDescent="0.25"/>
    <row r="727" spans="4:24" ht="12" customHeight="1" x14ac:dyDescent="0.25">
      <c r="D727" s="198" t="s">
        <v>965</v>
      </c>
      <c r="E727" s="198"/>
      <c r="F727" s="198"/>
      <c r="G727" s="198"/>
      <c r="H727" s="198"/>
      <c r="J727" s="198" t="s">
        <v>432</v>
      </c>
      <c r="K727" s="198"/>
      <c r="L727" s="198"/>
      <c r="M727" s="198"/>
      <c r="N727" s="198"/>
      <c r="O727" s="198"/>
      <c r="P727" s="194">
        <v>2317</v>
      </c>
      <c r="Q727" s="194"/>
      <c r="R727" s="194"/>
      <c r="S727" s="183">
        <v>0.11200000000000002</v>
      </c>
      <c r="U727" s="194">
        <v>26581.64</v>
      </c>
      <c r="V727" s="194"/>
      <c r="W727" s="194"/>
      <c r="X727" s="183">
        <v>0.21</v>
      </c>
    </row>
    <row r="728" spans="4:24" ht="0.75" customHeight="1" x14ac:dyDescent="0.25"/>
    <row r="729" spans="4:24" ht="12" customHeight="1" x14ac:dyDescent="0.25">
      <c r="D729" s="198" t="s">
        <v>966</v>
      </c>
      <c r="E729" s="198"/>
      <c r="F729" s="198"/>
      <c r="G729" s="198"/>
      <c r="H729" s="198"/>
      <c r="J729" s="198" t="s">
        <v>433</v>
      </c>
      <c r="K729" s="198"/>
      <c r="L729" s="198"/>
      <c r="M729" s="198"/>
      <c r="N729" s="198"/>
      <c r="O729" s="198"/>
      <c r="P729" s="194">
        <v>2685.51</v>
      </c>
      <c r="Q729" s="194"/>
      <c r="R729" s="194"/>
      <c r="S729" s="183">
        <v>0.13</v>
      </c>
      <c r="U729" s="194">
        <v>19975.88</v>
      </c>
      <c r="V729" s="194"/>
      <c r="W729" s="194"/>
      <c r="X729" s="183">
        <v>0.158</v>
      </c>
    </row>
    <row r="730" spans="4:24" ht="0.75" customHeight="1" x14ac:dyDescent="0.25"/>
    <row r="731" spans="4:24" ht="12" customHeight="1" x14ac:dyDescent="0.25">
      <c r="D731" s="198" t="s">
        <v>967</v>
      </c>
      <c r="E731" s="198"/>
      <c r="F731" s="198"/>
      <c r="G731" s="198"/>
      <c r="H731" s="198"/>
      <c r="J731" s="198" t="s">
        <v>434</v>
      </c>
      <c r="K731" s="198"/>
      <c r="L731" s="198"/>
      <c r="M731" s="198"/>
      <c r="N731" s="198"/>
      <c r="O731" s="198"/>
      <c r="P731" s="194">
        <v>412.02</v>
      </c>
      <c r="Q731" s="194"/>
      <c r="R731" s="194"/>
      <c r="S731" s="183">
        <v>0.02</v>
      </c>
      <c r="U731" s="194">
        <v>2496.06</v>
      </c>
      <c r="V731" s="194"/>
      <c r="W731" s="194"/>
      <c r="X731" s="183">
        <v>0.02</v>
      </c>
    </row>
    <row r="732" spans="4:24" ht="0.75" customHeight="1" x14ac:dyDescent="0.25"/>
    <row r="733" spans="4:24" ht="12" customHeight="1" x14ac:dyDescent="0.25">
      <c r="D733" s="198" t="s">
        <v>968</v>
      </c>
      <c r="E733" s="198"/>
      <c r="F733" s="198"/>
      <c r="G733" s="198"/>
      <c r="H733" s="198"/>
      <c r="J733" s="198" t="s">
        <v>577</v>
      </c>
      <c r="K733" s="198"/>
      <c r="L733" s="198"/>
      <c r="M733" s="198"/>
      <c r="N733" s="198"/>
      <c r="O733" s="198"/>
      <c r="P733" s="194">
        <v>0</v>
      </c>
      <c r="Q733" s="194"/>
      <c r="R733" s="194"/>
      <c r="S733" s="183">
        <v>0</v>
      </c>
      <c r="U733" s="194">
        <v>0</v>
      </c>
      <c r="V733" s="194"/>
      <c r="W733" s="194"/>
      <c r="X733" s="183">
        <v>0</v>
      </c>
    </row>
    <row r="734" spans="4:24" ht="2.25" customHeight="1" x14ac:dyDescent="0.25"/>
    <row r="735" spans="4:24" ht="10.5" customHeight="1" x14ac:dyDescent="0.25">
      <c r="P735" s="197"/>
      <c r="Q735" s="197"/>
      <c r="R735" s="197"/>
      <c r="S735" s="184"/>
      <c r="U735" s="197"/>
      <c r="V735" s="197"/>
      <c r="W735" s="197"/>
      <c r="X735" s="184"/>
    </row>
    <row r="736" spans="4:24" ht="13.5" customHeight="1" x14ac:dyDescent="0.25">
      <c r="E736" s="199" t="s">
        <v>436</v>
      </c>
      <c r="F736" s="199"/>
      <c r="G736" s="199"/>
      <c r="H736" s="199"/>
      <c r="I736" s="199"/>
      <c r="J736" s="199"/>
      <c r="K736" s="199"/>
      <c r="L736" s="199"/>
      <c r="M736" s="199"/>
      <c r="N736" s="199"/>
      <c r="O736" s="199"/>
      <c r="P736" s="194">
        <v>52769.48</v>
      </c>
      <c r="Q736" s="194"/>
      <c r="R736" s="194"/>
      <c r="S736" s="183">
        <v>2.556</v>
      </c>
      <c r="U736" s="194">
        <v>291055.59000000003</v>
      </c>
      <c r="V736" s="194"/>
      <c r="W736" s="194"/>
      <c r="X736" s="183">
        <v>2.2989999999999999</v>
      </c>
    </row>
    <row r="737" spans="3:24" ht="0.75" customHeight="1" x14ac:dyDescent="0.25">
      <c r="E737" s="199"/>
      <c r="F737" s="199"/>
      <c r="G737" s="199"/>
      <c r="H737" s="199"/>
      <c r="I737" s="199"/>
      <c r="J737" s="199"/>
      <c r="K737" s="199"/>
      <c r="L737" s="199"/>
      <c r="M737" s="199"/>
      <c r="N737" s="199"/>
      <c r="O737" s="199"/>
    </row>
    <row r="738" spans="3:24" ht="12" customHeight="1" x14ac:dyDescent="0.25">
      <c r="C738" s="195"/>
      <c r="D738" s="195"/>
      <c r="E738" s="195"/>
      <c r="F738" s="195"/>
      <c r="G738" s="195"/>
    </row>
    <row r="739" spans="3:24" ht="9.75" customHeight="1" x14ac:dyDescent="0.25"/>
    <row r="740" spans="3:24" ht="0.75" customHeight="1" x14ac:dyDescent="0.25"/>
    <row r="741" spans="3:24" ht="14.25" customHeight="1" x14ac:dyDescent="0.25">
      <c r="C741" s="199" t="s">
        <v>91</v>
      </c>
      <c r="D741" s="199"/>
      <c r="E741" s="199"/>
      <c r="F741" s="199"/>
      <c r="G741" s="199"/>
      <c r="H741" s="199"/>
      <c r="I741" s="199"/>
      <c r="J741" s="199"/>
      <c r="K741" s="199"/>
      <c r="L741" s="199"/>
      <c r="M741" s="199"/>
      <c r="N741" s="199"/>
    </row>
    <row r="742" spans="3:24" ht="12" customHeight="1" x14ac:dyDescent="0.25">
      <c r="C742" s="195"/>
      <c r="D742" s="195"/>
      <c r="E742" s="195"/>
      <c r="F742" s="195"/>
      <c r="G742" s="195"/>
    </row>
    <row r="743" spans="3:24" ht="0.75" customHeight="1" x14ac:dyDescent="0.25"/>
    <row r="744" spans="3:24" ht="12" customHeight="1" x14ac:dyDescent="0.25">
      <c r="D744" s="198" t="s">
        <v>969</v>
      </c>
      <c r="E744" s="198"/>
      <c r="F744" s="198"/>
      <c r="G744" s="198"/>
      <c r="H744" s="198"/>
      <c r="J744" s="198" t="s">
        <v>437</v>
      </c>
      <c r="K744" s="198"/>
      <c r="L744" s="198"/>
      <c r="M744" s="198"/>
      <c r="N744" s="198"/>
      <c r="O744" s="198"/>
      <c r="P744" s="194">
        <v>2971.43</v>
      </c>
      <c r="Q744" s="194"/>
      <c r="R744" s="194"/>
      <c r="S744" s="183">
        <v>0.14399999999999999</v>
      </c>
      <c r="U744" s="194">
        <v>11440</v>
      </c>
      <c r="V744" s="194"/>
      <c r="W744" s="194"/>
      <c r="X744" s="183">
        <v>0.09</v>
      </c>
    </row>
    <row r="745" spans="3:24" ht="0.75" customHeight="1" x14ac:dyDescent="0.25"/>
    <row r="746" spans="3:24" ht="12" customHeight="1" x14ac:dyDescent="0.25">
      <c r="D746" s="198" t="s">
        <v>970</v>
      </c>
      <c r="E746" s="198"/>
      <c r="F746" s="198"/>
      <c r="G746" s="198"/>
      <c r="H746" s="198"/>
      <c r="J746" s="198" t="s">
        <v>438</v>
      </c>
      <c r="K746" s="198"/>
      <c r="L746" s="198"/>
      <c r="M746" s="198"/>
      <c r="N746" s="198"/>
      <c r="O746" s="198"/>
      <c r="P746" s="194">
        <v>19318.22</v>
      </c>
      <c r="Q746" s="194"/>
      <c r="R746" s="194"/>
      <c r="S746" s="183">
        <v>0.93600000000000005</v>
      </c>
      <c r="U746" s="194">
        <v>99161.81</v>
      </c>
      <c r="V746" s="194"/>
      <c r="W746" s="194"/>
      <c r="X746" s="183">
        <v>0.78300000000000003</v>
      </c>
    </row>
    <row r="747" spans="3:24" ht="0.75" customHeight="1" x14ac:dyDescent="0.25"/>
    <row r="748" spans="3:24" ht="12" customHeight="1" x14ac:dyDescent="0.25">
      <c r="D748" s="198" t="s">
        <v>971</v>
      </c>
      <c r="E748" s="198"/>
      <c r="F748" s="198"/>
      <c r="G748" s="198"/>
      <c r="H748" s="198"/>
      <c r="J748" s="198" t="s">
        <v>439</v>
      </c>
      <c r="K748" s="198"/>
      <c r="L748" s="198"/>
      <c r="M748" s="198"/>
      <c r="N748" s="198"/>
      <c r="O748" s="198"/>
      <c r="P748" s="194">
        <v>3477.17</v>
      </c>
      <c r="Q748" s="194"/>
      <c r="R748" s="194"/>
      <c r="S748" s="183">
        <v>0.16800000000000001</v>
      </c>
      <c r="U748" s="194">
        <v>20392.169999999998</v>
      </c>
      <c r="V748" s="194"/>
      <c r="W748" s="194"/>
      <c r="X748" s="183">
        <v>0.161</v>
      </c>
    </row>
    <row r="749" spans="3:24" ht="0.75" customHeight="1" x14ac:dyDescent="0.25"/>
    <row r="750" spans="3:24" ht="12" customHeight="1" x14ac:dyDescent="0.25">
      <c r="D750" s="198" t="s">
        <v>972</v>
      </c>
      <c r="E750" s="198"/>
      <c r="F750" s="198"/>
      <c r="G750" s="198"/>
      <c r="H750" s="198"/>
      <c r="J750" s="198" t="s">
        <v>440</v>
      </c>
      <c r="K750" s="198"/>
      <c r="L750" s="198"/>
      <c r="M750" s="198"/>
      <c r="N750" s="198"/>
      <c r="O750" s="198"/>
      <c r="P750" s="194">
        <v>0</v>
      </c>
      <c r="Q750" s="194"/>
      <c r="R750" s="194"/>
      <c r="S750" s="183">
        <v>0</v>
      </c>
      <c r="U750" s="194">
        <v>1194.0999999999999</v>
      </c>
      <c r="V750" s="194"/>
      <c r="W750" s="194"/>
      <c r="X750" s="183">
        <v>8.9999999999999993E-3</v>
      </c>
    </row>
    <row r="751" spans="3:24" ht="0.75" customHeight="1" x14ac:dyDescent="0.25"/>
    <row r="752" spans="3:24" ht="12" customHeight="1" x14ac:dyDescent="0.25">
      <c r="D752" s="198" t="s">
        <v>973</v>
      </c>
      <c r="E752" s="198"/>
      <c r="F752" s="198"/>
      <c r="G752" s="198"/>
      <c r="H752" s="198"/>
      <c r="J752" s="198" t="s">
        <v>441</v>
      </c>
      <c r="K752" s="198"/>
      <c r="L752" s="198"/>
      <c r="M752" s="198"/>
      <c r="N752" s="198"/>
      <c r="O752" s="198"/>
      <c r="P752" s="194">
        <v>25281.24</v>
      </c>
      <c r="Q752" s="194"/>
      <c r="R752" s="194"/>
      <c r="S752" s="183">
        <v>1.224</v>
      </c>
      <c r="U752" s="194">
        <v>150437.18</v>
      </c>
      <c r="V752" s="194"/>
      <c r="W752" s="194"/>
      <c r="X752" s="183">
        <v>1.1879999999999999</v>
      </c>
    </row>
    <row r="753" spans="4:24" ht="0.75" customHeight="1" x14ac:dyDescent="0.25"/>
    <row r="754" spans="4:24" ht="12" customHeight="1" x14ac:dyDescent="0.25">
      <c r="D754" s="198" t="s">
        <v>974</v>
      </c>
      <c r="E754" s="198"/>
      <c r="F754" s="198"/>
      <c r="G754" s="198"/>
      <c r="H754" s="198"/>
      <c r="J754" s="198" t="s">
        <v>442</v>
      </c>
      <c r="K754" s="198"/>
      <c r="L754" s="198"/>
      <c r="M754" s="198"/>
      <c r="N754" s="198"/>
      <c r="O754" s="198"/>
      <c r="P754" s="194">
        <v>0</v>
      </c>
      <c r="Q754" s="194"/>
      <c r="R754" s="194"/>
      <c r="S754" s="183">
        <v>0</v>
      </c>
      <c r="U754" s="194">
        <v>0</v>
      </c>
      <c r="V754" s="194"/>
      <c r="W754" s="194"/>
      <c r="X754" s="183">
        <v>0</v>
      </c>
    </row>
    <row r="755" spans="4:24" ht="0.75" customHeight="1" x14ac:dyDescent="0.25"/>
    <row r="756" spans="4:24" ht="12" customHeight="1" x14ac:dyDescent="0.25">
      <c r="D756" s="198" t="s">
        <v>975</v>
      </c>
      <c r="E756" s="198"/>
      <c r="F756" s="198"/>
      <c r="G756" s="198"/>
      <c r="H756" s="198"/>
      <c r="J756" s="198" t="s">
        <v>443</v>
      </c>
      <c r="K756" s="198"/>
      <c r="L756" s="198"/>
      <c r="M756" s="198"/>
      <c r="N756" s="198"/>
      <c r="O756" s="198"/>
      <c r="P756" s="194">
        <v>0</v>
      </c>
      <c r="Q756" s="194"/>
      <c r="R756" s="194"/>
      <c r="S756" s="183">
        <v>0</v>
      </c>
      <c r="U756" s="194">
        <v>0</v>
      </c>
      <c r="V756" s="194"/>
      <c r="W756" s="194"/>
      <c r="X756" s="183">
        <v>0</v>
      </c>
    </row>
    <row r="757" spans="4:24" ht="0.75" customHeight="1" x14ac:dyDescent="0.25"/>
    <row r="758" spans="4:24" ht="12" customHeight="1" x14ac:dyDescent="0.25">
      <c r="D758" s="198" t="s">
        <v>976</v>
      </c>
      <c r="E758" s="198"/>
      <c r="F758" s="198"/>
      <c r="G758" s="198"/>
      <c r="H758" s="198"/>
      <c r="J758" s="198" t="s">
        <v>444</v>
      </c>
      <c r="K758" s="198"/>
      <c r="L758" s="198"/>
      <c r="M758" s="198"/>
      <c r="N758" s="198"/>
      <c r="O758" s="198"/>
      <c r="P758" s="194">
        <v>0</v>
      </c>
      <c r="Q758" s="194"/>
      <c r="R758" s="194"/>
      <c r="S758" s="183">
        <v>0</v>
      </c>
      <c r="U758" s="194">
        <v>0</v>
      </c>
      <c r="V758" s="194"/>
      <c r="W758" s="194"/>
      <c r="X758" s="183">
        <v>0</v>
      </c>
    </row>
    <row r="759" spans="4:24" ht="0.75" customHeight="1" x14ac:dyDescent="0.25"/>
    <row r="760" spans="4:24" ht="12" customHeight="1" x14ac:dyDescent="0.25">
      <c r="D760" s="198" t="s">
        <v>977</v>
      </c>
      <c r="E760" s="198"/>
      <c r="F760" s="198"/>
      <c r="G760" s="198"/>
      <c r="H760" s="198"/>
      <c r="J760" s="198" t="s">
        <v>445</v>
      </c>
      <c r="K760" s="198"/>
      <c r="L760" s="198"/>
      <c r="M760" s="198"/>
      <c r="N760" s="198"/>
      <c r="O760" s="198"/>
      <c r="P760" s="194">
        <v>4886.3100000000004</v>
      </c>
      <c r="Q760" s="194"/>
      <c r="R760" s="194"/>
      <c r="S760" s="183">
        <v>0.23699999999999999</v>
      </c>
      <c r="U760" s="194">
        <v>44968.639999999999</v>
      </c>
      <c r="V760" s="194"/>
      <c r="W760" s="194"/>
      <c r="X760" s="183">
        <v>0.35499999999999998</v>
      </c>
    </row>
    <row r="761" spans="4:24" ht="0.75" customHeight="1" x14ac:dyDescent="0.25"/>
    <row r="762" spans="4:24" ht="12" customHeight="1" x14ac:dyDescent="0.25">
      <c r="D762" s="198" t="s">
        <v>978</v>
      </c>
      <c r="E762" s="198"/>
      <c r="F762" s="198"/>
      <c r="G762" s="198"/>
      <c r="H762" s="198"/>
      <c r="J762" s="198" t="s">
        <v>446</v>
      </c>
      <c r="K762" s="198"/>
      <c r="L762" s="198"/>
      <c r="M762" s="198"/>
      <c r="N762" s="198"/>
      <c r="O762" s="198"/>
      <c r="P762" s="194">
        <v>0</v>
      </c>
      <c r="Q762" s="194"/>
      <c r="R762" s="194"/>
      <c r="S762" s="183">
        <v>0</v>
      </c>
      <c r="U762" s="194">
        <v>478.13</v>
      </c>
      <c r="V762" s="194"/>
      <c r="W762" s="194"/>
      <c r="X762" s="183">
        <v>4.0000000000000001E-3</v>
      </c>
    </row>
    <row r="763" spans="4:24" ht="0.75" customHeight="1" x14ac:dyDescent="0.25"/>
    <row r="764" spans="4:24" ht="12" customHeight="1" x14ac:dyDescent="0.25">
      <c r="D764" s="198" t="s">
        <v>979</v>
      </c>
      <c r="E764" s="198"/>
      <c r="F764" s="198"/>
      <c r="G764" s="198"/>
      <c r="H764" s="198"/>
      <c r="J764" s="198" t="s">
        <v>447</v>
      </c>
      <c r="K764" s="198"/>
      <c r="L764" s="198"/>
      <c r="M764" s="198"/>
      <c r="N764" s="198"/>
      <c r="O764" s="198"/>
      <c r="P764" s="194">
        <v>300.23</v>
      </c>
      <c r="Q764" s="194"/>
      <c r="R764" s="194"/>
      <c r="S764" s="183">
        <v>1.4999999999999999E-2</v>
      </c>
      <c r="U764" s="194">
        <v>7479.22</v>
      </c>
      <c r="V764" s="194"/>
      <c r="W764" s="194"/>
      <c r="X764" s="183">
        <v>5.8999999999999997E-2</v>
      </c>
    </row>
    <row r="765" spans="4:24" ht="0.75" customHeight="1" x14ac:dyDescent="0.25"/>
    <row r="766" spans="4:24" ht="12" customHeight="1" x14ac:dyDescent="0.25">
      <c r="D766" s="198" t="s">
        <v>980</v>
      </c>
      <c r="E766" s="198"/>
      <c r="F766" s="198"/>
      <c r="G766" s="198"/>
      <c r="H766" s="198"/>
      <c r="J766" s="198" t="s">
        <v>448</v>
      </c>
      <c r="K766" s="198"/>
      <c r="L766" s="198"/>
      <c r="M766" s="198"/>
      <c r="N766" s="198"/>
      <c r="O766" s="198"/>
      <c r="P766" s="194">
        <v>0</v>
      </c>
      <c r="Q766" s="194"/>
      <c r="R766" s="194"/>
      <c r="S766" s="183">
        <v>0</v>
      </c>
      <c r="U766" s="194">
        <v>0</v>
      </c>
      <c r="V766" s="194"/>
      <c r="W766" s="194"/>
      <c r="X766" s="183">
        <v>0</v>
      </c>
    </row>
    <row r="767" spans="4:24" ht="0.75" customHeight="1" x14ac:dyDescent="0.25"/>
    <row r="768" spans="4:24" ht="12" customHeight="1" x14ac:dyDescent="0.25">
      <c r="D768" s="198" t="s">
        <v>981</v>
      </c>
      <c r="E768" s="198"/>
      <c r="F768" s="198"/>
      <c r="G768" s="198"/>
      <c r="H768" s="198"/>
      <c r="J768" s="198" t="s">
        <v>449</v>
      </c>
      <c r="K768" s="198"/>
      <c r="L768" s="198"/>
      <c r="M768" s="198"/>
      <c r="N768" s="198"/>
      <c r="O768" s="198"/>
      <c r="P768" s="194">
        <v>0</v>
      </c>
      <c r="Q768" s="194"/>
      <c r="R768" s="194"/>
      <c r="S768" s="183">
        <v>0</v>
      </c>
      <c r="U768" s="194">
        <v>0</v>
      </c>
      <c r="V768" s="194"/>
      <c r="W768" s="194"/>
      <c r="X768" s="183">
        <v>0</v>
      </c>
    </row>
    <row r="769" spans="4:24" ht="0.75" customHeight="1" x14ac:dyDescent="0.25"/>
    <row r="770" spans="4:24" ht="12" customHeight="1" x14ac:dyDescent="0.25">
      <c r="D770" s="198" t="s">
        <v>982</v>
      </c>
      <c r="E770" s="198"/>
      <c r="F770" s="198"/>
      <c r="G770" s="198"/>
      <c r="H770" s="198"/>
      <c r="J770" s="198" t="s">
        <v>450</v>
      </c>
      <c r="K770" s="198"/>
      <c r="L770" s="198"/>
      <c r="M770" s="198"/>
      <c r="N770" s="198"/>
      <c r="O770" s="198"/>
      <c r="P770" s="194">
        <v>575.67999999999995</v>
      </c>
      <c r="Q770" s="194"/>
      <c r="R770" s="194"/>
      <c r="S770" s="183">
        <v>2.8000000000000004E-2</v>
      </c>
      <c r="U770" s="194">
        <v>3832.85</v>
      </c>
      <c r="V770" s="194"/>
      <c r="W770" s="194"/>
      <c r="X770" s="183">
        <v>0.03</v>
      </c>
    </row>
    <row r="771" spans="4:24" ht="0.75" customHeight="1" x14ac:dyDescent="0.25"/>
    <row r="772" spans="4:24" ht="12" customHeight="1" x14ac:dyDescent="0.25">
      <c r="D772" s="198" t="s">
        <v>983</v>
      </c>
      <c r="E772" s="198"/>
      <c r="F772" s="198"/>
      <c r="G772" s="198"/>
      <c r="H772" s="198"/>
      <c r="J772" s="198" t="s">
        <v>451</v>
      </c>
      <c r="K772" s="198"/>
      <c r="L772" s="198"/>
      <c r="M772" s="198"/>
      <c r="N772" s="198"/>
      <c r="O772" s="198"/>
      <c r="P772" s="194">
        <v>1222.83</v>
      </c>
      <c r="Q772" s="194"/>
      <c r="R772" s="194"/>
      <c r="S772" s="183">
        <v>5.8999999999999997E-2</v>
      </c>
      <c r="U772" s="194">
        <v>13031.83</v>
      </c>
      <c r="V772" s="194"/>
      <c r="W772" s="194"/>
      <c r="X772" s="183">
        <v>0.10299999999999999</v>
      </c>
    </row>
    <row r="773" spans="4:24" ht="0.75" customHeight="1" x14ac:dyDescent="0.25"/>
    <row r="774" spans="4:24" ht="12" customHeight="1" x14ac:dyDescent="0.25">
      <c r="D774" s="198" t="s">
        <v>984</v>
      </c>
      <c r="E774" s="198"/>
      <c r="F774" s="198"/>
      <c r="G774" s="198"/>
      <c r="H774" s="198"/>
      <c r="J774" s="198" t="s">
        <v>452</v>
      </c>
      <c r="K774" s="198"/>
      <c r="L774" s="198"/>
      <c r="M774" s="198"/>
      <c r="N774" s="198"/>
      <c r="O774" s="198"/>
      <c r="P774" s="194">
        <v>0</v>
      </c>
      <c r="Q774" s="194"/>
      <c r="R774" s="194"/>
      <c r="S774" s="183">
        <v>0</v>
      </c>
      <c r="U774" s="194">
        <v>1066.17</v>
      </c>
      <c r="V774" s="194"/>
      <c r="W774" s="194"/>
      <c r="X774" s="183">
        <v>8.0000000000000002E-3</v>
      </c>
    </row>
    <row r="775" spans="4:24" ht="0.75" customHeight="1" x14ac:dyDescent="0.25"/>
    <row r="776" spans="4:24" ht="12" customHeight="1" x14ac:dyDescent="0.25">
      <c r="D776" s="198" t="s">
        <v>985</v>
      </c>
      <c r="E776" s="198"/>
      <c r="F776" s="198"/>
      <c r="G776" s="198"/>
      <c r="H776" s="198"/>
      <c r="J776" s="198" t="s">
        <v>453</v>
      </c>
      <c r="K776" s="198"/>
      <c r="L776" s="198"/>
      <c r="M776" s="198"/>
      <c r="N776" s="198"/>
      <c r="O776" s="198"/>
      <c r="P776" s="194">
        <v>0</v>
      </c>
      <c r="Q776" s="194"/>
      <c r="R776" s="194"/>
      <c r="S776" s="183">
        <v>0</v>
      </c>
      <c r="U776" s="194">
        <v>0</v>
      </c>
      <c r="V776" s="194"/>
      <c r="W776" s="194"/>
      <c r="X776" s="183">
        <v>0</v>
      </c>
    </row>
    <row r="777" spans="4:24" ht="0.75" customHeight="1" x14ac:dyDescent="0.25"/>
    <row r="778" spans="4:24" ht="12" customHeight="1" x14ac:dyDescent="0.25">
      <c r="D778" s="198" t="s">
        <v>986</v>
      </c>
      <c r="E778" s="198"/>
      <c r="F778" s="198"/>
      <c r="G778" s="198"/>
      <c r="H778" s="198"/>
      <c r="J778" s="198" t="s">
        <v>454</v>
      </c>
      <c r="K778" s="198"/>
      <c r="L778" s="198"/>
      <c r="M778" s="198"/>
      <c r="N778" s="198"/>
      <c r="O778" s="198"/>
      <c r="P778" s="194">
        <v>4965.18</v>
      </c>
      <c r="Q778" s="194"/>
      <c r="R778" s="194"/>
      <c r="S778" s="183">
        <v>0.24</v>
      </c>
      <c r="U778" s="194">
        <v>12882.43</v>
      </c>
      <c r="V778" s="194"/>
      <c r="W778" s="194"/>
      <c r="X778" s="183">
        <v>0.10199999999999999</v>
      </c>
    </row>
    <row r="779" spans="4:24" ht="0.75" customHeight="1" x14ac:dyDescent="0.25"/>
    <row r="780" spans="4:24" ht="12" customHeight="1" x14ac:dyDescent="0.25">
      <c r="D780" s="198" t="s">
        <v>987</v>
      </c>
      <c r="E780" s="198"/>
      <c r="F780" s="198"/>
      <c r="G780" s="198"/>
      <c r="H780" s="198"/>
      <c r="J780" s="198" t="s">
        <v>455</v>
      </c>
      <c r="K780" s="198"/>
      <c r="L780" s="198"/>
      <c r="M780" s="198"/>
      <c r="N780" s="198"/>
      <c r="O780" s="198"/>
      <c r="P780" s="194">
        <v>19924.84</v>
      </c>
      <c r="Q780" s="194"/>
      <c r="R780" s="194"/>
      <c r="S780" s="183">
        <v>0.96499999999999997</v>
      </c>
      <c r="U780" s="194">
        <v>71578.66</v>
      </c>
      <c r="V780" s="194"/>
      <c r="W780" s="194"/>
      <c r="X780" s="183">
        <v>0.56499999999999995</v>
      </c>
    </row>
    <row r="781" spans="4:24" ht="0.75" customHeight="1" x14ac:dyDescent="0.25"/>
    <row r="782" spans="4:24" ht="12" customHeight="1" x14ac:dyDescent="0.25">
      <c r="D782" s="198" t="s">
        <v>988</v>
      </c>
      <c r="E782" s="198"/>
      <c r="F782" s="198"/>
      <c r="G782" s="198"/>
      <c r="H782" s="198"/>
      <c r="J782" s="198" t="s">
        <v>578</v>
      </c>
      <c r="K782" s="198"/>
      <c r="L782" s="198"/>
      <c r="M782" s="198"/>
      <c r="N782" s="198"/>
      <c r="O782" s="198"/>
      <c r="P782" s="194">
        <v>0</v>
      </c>
      <c r="Q782" s="194"/>
      <c r="R782" s="194"/>
      <c r="S782" s="183">
        <v>0</v>
      </c>
      <c r="U782" s="194">
        <v>0</v>
      </c>
      <c r="V782" s="194"/>
      <c r="W782" s="194"/>
      <c r="X782" s="183">
        <v>0</v>
      </c>
    </row>
    <row r="783" spans="4:24" ht="0.75" customHeight="1" x14ac:dyDescent="0.25"/>
    <row r="784" spans="4:24" ht="12" customHeight="1" x14ac:dyDescent="0.25">
      <c r="D784" s="198" t="s">
        <v>989</v>
      </c>
      <c r="E784" s="198"/>
      <c r="F784" s="198"/>
      <c r="G784" s="198"/>
      <c r="H784" s="198"/>
      <c r="J784" s="198" t="s">
        <v>457</v>
      </c>
      <c r="K784" s="198"/>
      <c r="L784" s="198"/>
      <c r="M784" s="198"/>
      <c r="N784" s="198"/>
      <c r="O784" s="198"/>
      <c r="P784" s="194">
        <v>0</v>
      </c>
      <c r="Q784" s="194"/>
      <c r="R784" s="194"/>
      <c r="S784" s="183">
        <v>0</v>
      </c>
      <c r="U784" s="194">
        <v>0</v>
      </c>
      <c r="V784" s="194"/>
      <c r="W784" s="194"/>
      <c r="X784" s="183">
        <v>0</v>
      </c>
    </row>
    <row r="785" spans="4:24" ht="0.75" customHeight="1" x14ac:dyDescent="0.25"/>
    <row r="786" spans="4:24" ht="12" customHeight="1" x14ac:dyDescent="0.25">
      <c r="D786" s="198" t="s">
        <v>990</v>
      </c>
      <c r="E786" s="198"/>
      <c r="F786" s="198"/>
      <c r="G786" s="198"/>
      <c r="H786" s="198"/>
      <c r="J786" s="198" t="s">
        <v>458</v>
      </c>
      <c r="K786" s="198"/>
      <c r="L786" s="198"/>
      <c r="M786" s="198"/>
      <c r="N786" s="198"/>
      <c r="O786" s="198"/>
      <c r="P786" s="194">
        <v>725</v>
      </c>
      <c r="Q786" s="194"/>
      <c r="R786" s="194"/>
      <c r="S786" s="183">
        <v>3.5000000000000003E-2</v>
      </c>
      <c r="U786" s="194">
        <v>9898.99</v>
      </c>
      <c r="V786" s="194"/>
      <c r="W786" s="194"/>
      <c r="X786" s="183">
        <v>7.8E-2</v>
      </c>
    </row>
    <row r="787" spans="4:24" ht="0.75" customHeight="1" x14ac:dyDescent="0.25"/>
    <row r="788" spans="4:24" ht="12" customHeight="1" x14ac:dyDescent="0.25">
      <c r="D788" s="198" t="s">
        <v>991</v>
      </c>
      <c r="E788" s="198"/>
      <c r="F788" s="198"/>
      <c r="G788" s="198"/>
      <c r="H788" s="198"/>
      <c r="J788" s="198" t="s">
        <v>459</v>
      </c>
      <c r="K788" s="198"/>
      <c r="L788" s="198"/>
      <c r="M788" s="198"/>
      <c r="N788" s="198"/>
      <c r="O788" s="198"/>
      <c r="P788" s="194">
        <v>953.08</v>
      </c>
      <c r="Q788" s="194"/>
      <c r="R788" s="194"/>
      <c r="S788" s="183">
        <v>4.5999999999999999E-2</v>
      </c>
      <c r="U788" s="194">
        <v>4484.0600000000004</v>
      </c>
      <c r="V788" s="194"/>
      <c r="W788" s="194"/>
      <c r="X788" s="183">
        <v>3.5000000000000003E-2</v>
      </c>
    </row>
    <row r="789" spans="4:24" ht="0.75" customHeight="1" x14ac:dyDescent="0.25"/>
    <row r="790" spans="4:24" ht="12" customHeight="1" x14ac:dyDescent="0.25">
      <c r="D790" s="198" t="s">
        <v>992</v>
      </c>
      <c r="E790" s="198"/>
      <c r="F790" s="198"/>
      <c r="G790" s="198"/>
      <c r="H790" s="198"/>
      <c r="J790" s="198" t="s">
        <v>460</v>
      </c>
      <c r="K790" s="198"/>
      <c r="L790" s="198"/>
      <c r="M790" s="198"/>
      <c r="N790" s="198"/>
      <c r="O790" s="198"/>
      <c r="P790" s="194">
        <v>2675.63</v>
      </c>
      <c r="Q790" s="194"/>
      <c r="R790" s="194"/>
      <c r="S790" s="183">
        <v>0.13</v>
      </c>
      <c r="U790" s="194">
        <v>14751.99</v>
      </c>
      <c r="V790" s="194"/>
      <c r="W790" s="194"/>
      <c r="X790" s="183">
        <v>0.11600000000000002</v>
      </c>
    </row>
    <row r="791" spans="4:24" ht="0.75" customHeight="1" x14ac:dyDescent="0.25"/>
    <row r="792" spans="4:24" ht="12" customHeight="1" x14ac:dyDescent="0.25">
      <c r="D792" s="198" t="s">
        <v>993</v>
      </c>
      <c r="E792" s="198"/>
      <c r="F792" s="198"/>
      <c r="G792" s="198"/>
      <c r="H792" s="198"/>
      <c r="J792" s="198" t="s">
        <v>461</v>
      </c>
      <c r="K792" s="198"/>
      <c r="L792" s="198"/>
      <c r="M792" s="198"/>
      <c r="N792" s="198"/>
      <c r="O792" s="198"/>
      <c r="P792" s="194">
        <v>0</v>
      </c>
      <c r="Q792" s="194"/>
      <c r="R792" s="194"/>
      <c r="S792" s="183">
        <v>0</v>
      </c>
      <c r="U792" s="194">
        <v>0</v>
      </c>
      <c r="V792" s="194"/>
      <c r="W792" s="194"/>
      <c r="X792" s="183">
        <v>0</v>
      </c>
    </row>
    <row r="793" spans="4:24" ht="0.75" customHeight="1" x14ac:dyDescent="0.25"/>
    <row r="794" spans="4:24" ht="12" customHeight="1" x14ac:dyDescent="0.25">
      <c r="D794" s="198" t="s">
        <v>994</v>
      </c>
      <c r="E794" s="198"/>
      <c r="F794" s="198"/>
      <c r="G794" s="198"/>
      <c r="H794" s="198"/>
      <c r="J794" s="198" t="s">
        <v>462</v>
      </c>
      <c r="K794" s="198"/>
      <c r="L794" s="198"/>
      <c r="M794" s="198"/>
      <c r="N794" s="198"/>
      <c r="O794" s="198"/>
      <c r="P794" s="194">
        <v>214.87</v>
      </c>
      <c r="Q794" s="194"/>
      <c r="R794" s="194"/>
      <c r="S794" s="183">
        <v>0.01</v>
      </c>
      <c r="U794" s="194">
        <v>1068.6600000000001</v>
      </c>
      <c r="V794" s="194"/>
      <c r="W794" s="194"/>
      <c r="X794" s="183">
        <v>8.0000000000000002E-3</v>
      </c>
    </row>
    <row r="795" spans="4:24" ht="0.75" customHeight="1" x14ac:dyDescent="0.25"/>
    <row r="796" spans="4:24" ht="12" customHeight="1" x14ac:dyDescent="0.25">
      <c r="D796" s="198" t="s">
        <v>995</v>
      </c>
      <c r="E796" s="198"/>
      <c r="F796" s="198"/>
      <c r="G796" s="198"/>
      <c r="H796" s="198"/>
      <c r="J796" s="198" t="s">
        <v>463</v>
      </c>
      <c r="K796" s="198"/>
      <c r="L796" s="198"/>
      <c r="M796" s="198"/>
      <c r="N796" s="198"/>
      <c r="O796" s="198"/>
      <c r="P796" s="194">
        <v>1356.8</v>
      </c>
      <c r="Q796" s="194"/>
      <c r="R796" s="194"/>
      <c r="S796" s="183">
        <v>6.6000000000000003E-2</v>
      </c>
      <c r="U796" s="194">
        <v>8903.19</v>
      </c>
      <c r="V796" s="194"/>
      <c r="W796" s="194"/>
      <c r="X796" s="183">
        <v>7.0000000000000007E-2</v>
      </c>
    </row>
    <row r="797" spans="4:24" ht="0.75" customHeight="1" x14ac:dyDescent="0.25"/>
    <row r="798" spans="4:24" ht="12" customHeight="1" x14ac:dyDescent="0.25">
      <c r="D798" s="198" t="s">
        <v>996</v>
      </c>
      <c r="E798" s="198"/>
      <c r="F798" s="198"/>
      <c r="G798" s="198"/>
      <c r="H798" s="198"/>
      <c r="J798" s="198" t="s">
        <v>464</v>
      </c>
      <c r="K798" s="198"/>
      <c r="L798" s="198"/>
      <c r="M798" s="198"/>
      <c r="N798" s="198"/>
      <c r="O798" s="198"/>
      <c r="P798" s="194">
        <v>0</v>
      </c>
      <c r="Q798" s="194"/>
      <c r="R798" s="194"/>
      <c r="S798" s="183">
        <v>0</v>
      </c>
      <c r="U798" s="194">
        <v>0</v>
      </c>
      <c r="V798" s="194"/>
      <c r="W798" s="194"/>
      <c r="X798" s="183">
        <v>0</v>
      </c>
    </row>
    <row r="799" spans="4:24" ht="0.75" customHeight="1" x14ac:dyDescent="0.25"/>
    <row r="800" spans="4:24" ht="12" customHeight="1" x14ac:dyDescent="0.25">
      <c r="D800" s="198" t="s">
        <v>997</v>
      </c>
      <c r="E800" s="198"/>
      <c r="F800" s="198"/>
      <c r="G800" s="198"/>
      <c r="H800" s="198"/>
      <c r="J800" s="198" t="s">
        <v>579</v>
      </c>
      <c r="K800" s="198"/>
      <c r="L800" s="198"/>
      <c r="M800" s="198"/>
      <c r="N800" s="198"/>
      <c r="O800" s="198"/>
      <c r="P800" s="194">
        <v>0</v>
      </c>
      <c r="Q800" s="194"/>
      <c r="R800" s="194"/>
      <c r="S800" s="183">
        <v>0</v>
      </c>
      <c r="U800" s="194">
        <v>8948.84</v>
      </c>
      <c r="V800" s="194"/>
      <c r="W800" s="194"/>
      <c r="X800" s="183">
        <v>7.0999999999999994E-2</v>
      </c>
    </row>
    <row r="801" spans="4:24" ht="0.75" customHeight="1" x14ac:dyDescent="0.25"/>
    <row r="802" spans="4:24" ht="12" customHeight="1" x14ac:dyDescent="0.25">
      <c r="D802" s="198" t="s">
        <v>998</v>
      </c>
      <c r="E802" s="198"/>
      <c r="F802" s="198"/>
      <c r="G802" s="198"/>
      <c r="H802" s="198"/>
      <c r="J802" s="198" t="s">
        <v>466</v>
      </c>
      <c r="K802" s="198"/>
      <c r="L802" s="198"/>
      <c r="M802" s="198"/>
      <c r="N802" s="198"/>
      <c r="O802" s="198"/>
      <c r="P802" s="194">
        <v>0</v>
      </c>
      <c r="Q802" s="194"/>
      <c r="R802" s="194"/>
      <c r="S802" s="183">
        <v>0</v>
      </c>
      <c r="U802" s="194">
        <v>0</v>
      </c>
      <c r="V802" s="194"/>
      <c r="W802" s="194"/>
      <c r="X802" s="183">
        <v>0</v>
      </c>
    </row>
    <row r="803" spans="4:24" ht="0.75" customHeight="1" x14ac:dyDescent="0.25"/>
    <row r="804" spans="4:24" ht="12" customHeight="1" x14ac:dyDescent="0.25">
      <c r="D804" s="198" t="s">
        <v>999</v>
      </c>
      <c r="E804" s="198"/>
      <c r="F804" s="198"/>
      <c r="G804" s="198"/>
      <c r="H804" s="198"/>
      <c r="J804" s="198" t="s">
        <v>467</v>
      </c>
      <c r="K804" s="198"/>
      <c r="L804" s="198"/>
      <c r="M804" s="198"/>
      <c r="N804" s="198"/>
      <c r="O804" s="198"/>
      <c r="P804" s="194">
        <v>0</v>
      </c>
      <c r="Q804" s="194"/>
      <c r="R804" s="194"/>
      <c r="S804" s="183">
        <v>0</v>
      </c>
      <c r="U804" s="194">
        <v>1000</v>
      </c>
      <c r="V804" s="194"/>
      <c r="W804" s="194"/>
      <c r="X804" s="183">
        <v>8.0000000000000002E-3</v>
      </c>
    </row>
    <row r="805" spans="4:24" ht="0.75" customHeight="1" x14ac:dyDescent="0.25"/>
    <row r="806" spans="4:24" ht="12" customHeight="1" x14ac:dyDescent="0.25">
      <c r="D806" s="198" t="s">
        <v>1000</v>
      </c>
      <c r="E806" s="198"/>
      <c r="F806" s="198"/>
      <c r="G806" s="198"/>
      <c r="H806" s="198"/>
      <c r="J806" s="198" t="s">
        <v>468</v>
      </c>
      <c r="K806" s="198"/>
      <c r="L806" s="198"/>
      <c r="M806" s="198"/>
      <c r="N806" s="198"/>
      <c r="O806" s="198"/>
      <c r="P806" s="194">
        <v>0</v>
      </c>
      <c r="Q806" s="194"/>
      <c r="R806" s="194"/>
      <c r="S806" s="183">
        <v>0</v>
      </c>
      <c r="U806" s="194">
        <v>0</v>
      </c>
      <c r="V806" s="194"/>
      <c r="W806" s="194"/>
      <c r="X806" s="183">
        <v>0</v>
      </c>
    </row>
    <row r="807" spans="4:24" ht="0.75" customHeight="1" x14ac:dyDescent="0.25"/>
    <row r="808" spans="4:24" ht="12" customHeight="1" x14ac:dyDescent="0.25">
      <c r="D808" s="198" t="s">
        <v>1001</v>
      </c>
      <c r="E808" s="198"/>
      <c r="F808" s="198"/>
      <c r="G808" s="198"/>
      <c r="H808" s="198"/>
      <c r="J808" s="198" t="s">
        <v>469</v>
      </c>
      <c r="K808" s="198"/>
      <c r="L808" s="198"/>
      <c r="M808" s="198"/>
      <c r="N808" s="198"/>
      <c r="O808" s="198"/>
      <c r="P808" s="194">
        <v>8266.84</v>
      </c>
      <c r="Q808" s="194"/>
      <c r="R808" s="194"/>
      <c r="S808" s="183">
        <v>0.4</v>
      </c>
      <c r="U808" s="194">
        <v>38583.61</v>
      </c>
      <c r="V808" s="194"/>
      <c r="W808" s="194"/>
      <c r="X808" s="183">
        <v>0.30499999999999999</v>
      </c>
    </row>
    <row r="809" spans="4:24" ht="0.75" customHeight="1" x14ac:dyDescent="0.25"/>
    <row r="810" spans="4:24" ht="12" customHeight="1" x14ac:dyDescent="0.25">
      <c r="D810" s="198" t="s">
        <v>1002</v>
      </c>
      <c r="E810" s="198"/>
      <c r="F810" s="198"/>
      <c r="G810" s="198"/>
      <c r="H810" s="198"/>
      <c r="J810" s="198" t="s">
        <v>470</v>
      </c>
      <c r="K810" s="198"/>
      <c r="L810" s="198"/>
      <c r="M810" s="198"/>
      <c r="N810" s="198"/>
      <c r="O810" s="198"/>
      <c r="P810" s="194">
        <v>0</v>
      </c>
      <c r="Q810" s="194"/>
      <c r="R810" s="194"/>
      <c r="S810" s="183">
        <v>0</v>
      </c>
      <c r="U810" s="194">
        <v>0</v>
      </c>
      <c r="V810" s="194"/>
      <c r="W810" s="194"/>
      <c r="X810" s="183">
        <v>0</v>
      </c>
    </row>
    <row r="811" spans="4:24" ht="0.75" customHeight="1" x14ac:dyDescent="0.25"/>
    <row r="812" spans="4:24" ht="12" customHeight="1" x14ac:dyDescent="0.25">
      <c r="D812" s="198" t="s">
        <v>1003</v>
      </c>
      <c r="E812" s="198"/>
      <c r="F812" s="198"/>
      <c r="G812" s="198"/>
      <c r="H812" s="198"/>
      <c r="J812" s="198" t="s">
        <v>580</v>
      </c>
      <c r="K812" s="198"/>
      <c r="L812" s="198"/>
      <c r="M812" s="198"/>
      <c r="N812" s="198"/>
      <c r="O812" s="198"/>
      <c r="P812" s="194">
        <v>0</v>
      </c>
      <c r="Q812" s="194"/>
      <c r="R812" s="194"/>
      <c r="S812" s="183">
        <v>0</v>
      </c>
      <c r="U812" s="194">
        <v>0</v>
      </c>
      <c r="V812" s="194"/>
      <c r="W812" s="194"/>
      <c r="X812" s="183">
        <v>0</v>
      </c>
    </row>
    <row r="813" spans="4:24" ht="0.75" customHeight="1" x14ac:dyDescent="0.25"/>
    <row r="814" spans="4:24" ht="12" customHeight="1" x14ac:dyDescent="0.25">
      <c r="D814" s="198" t="s">
        <v>1004</v>
      </c>
      <c r="E814" s="198"/>
      <c r="F814" s="198"/>
      <c r="G814" s="198"/>
      <c r="H814" s="198"/>
      <c r="J814" s="198" t="s">
        <v>92</v>
      </c>
      <c r="K814" s="198"/>
      <c r="L814" s="198"/>
      <c r="M814" s="198"/>
      <c r="N814" s="198"/>
      <c r="O814" s="198"/>
      <c r="P814" s="194">
        <v>0</v>
      </c>
      <c r="Q814" s="194"/>
      <c r="R814" s="194"/>
      <c r="S814" s="183">
        <v>0</v>
      </c>
      <c r="U814" s="194">
        <v>-6346</v>
      </c>
      <c r="V814" s="194"/>
      <c r="W814" s="194"/>
      <c r="X814" s="183">
        <v>-0.05</v>
      </c>
    </row>
    <row r="815" spans="4:24" ht="0.75" customHeight="1" x14ac:dyDescent="0.25"/>
    <row r="816" spans="4:24" ht="12" customHeight="1" x14ac:dyDescent="0.25">
      <c r="D816" s="198" t="s">
        <v>1005</v>
      </c>
      <c r="E816" s="198"/>
      <c r="F816" s="198"/>
      <c r="G816" s="198"/>
      <c r="H816" s="198"/>
      <c r="J816" s="198" t="s">
        <v>581</v>
      </c>
      <c r="K816" s="198"/>
      <c r="L816" s="198"/>
      <c r="M816" s="198"/>
      <c r="N816" s="198"/>
      <c r="O816" s="198"/>
      <c r="P816" s="194">
        <v>12051.5</v>
      </c>
      <c r="Q816" s="194"/>
      <c r="R816" s="194"/>
      <c r="S816" s="183">
        <v>0.58399999999999996</v>
      </c>
      <c r="U816" s="194">
        <v>60625</v>
      </c>
      <c r="V816" s="194"/>
      <c r="W816" s="194"/>
      <c r="X816" s="183">
        <v>0.47899999999999998</v>
      </c>
    </row>
    <row r="817" spans="4:24" ht="0.75" customHeight="1" x14ac:dyDescent="0.25"/>
    <row r="818" spans="4:24" ht="12" customHeight="1" x14ac:dyDescent="0.25">
      <c r="D818" s="198" t="s">
        <v>1006</v>
      </c>
      <c r="E818" s="198"/>
      <c r="F818" s="198"/>
      <c r="G818" s="198"/>
      <c r="H818" s="198"/>
      <c r="J818" s="198" t="s">
        <v>473</v>
      </c>
      <c r="K818" s="198"/>
      <c r="L818" s="198"/>
      <c r="M818" s="198"/>
      <c r="N818" s="198"/>
      <c r="O818" s="198"/>
      <c r="P818" s="194">
        <v>0</v>
      </c>
      <c r="Q818" s="194"/>
      <c r="R818" s="194"/>
      <c r="S818" s="183">
        <v>0</v>
      </c>
      <c r="U818" s="194">
        <v>200</v>
      </c>
      <c r="V818" s="194"/>
      <c r="W818" s="194"/>
      <c r="X818" s="183">
        <v>2E-3</v>
      </c>
    </row>
    <row r="819" spans="4:24" ht="0.75" customHeight="1" x14ac:dyDescent="0.25"/>
    <row r="820" spans="4:24" ht="12" customHeight="1" x14ac:dyDescent="0.25">
      <c r="D820" s="198" t="s">
        <v>1007</v>
      </c>
      <c r="E820" s="198"/>
      <c r="F820" s="198"/>
      <c r="G820" s="198"/>
      <c r="H820" s="198"/>
      <c r="J820" s="198" t="s">
        <v>474</v>
      </c>
      <c r="K820" s="198"/>
      <c r="L820" s="198"/>
      <c r="M820" s="198"/>
      <c r="N820" s="198"/>
      <c r="O820" s="198"/>
      <c r="P820" s="194">
        <v>3307.01</v>
      </c>
      <c r="Q820" s="194"/>
      <c r="R820" s="194"/>
      <c r="S820" s="183">
        <v>0.16</v>
      </c>
      <c r="U820" s="194">
        <v>25406.39</v>
      </c>
      <c r="V820" s="194"/>
      <c r="W820" s="194"/>
      <c r="X820" s="183">
        <v>0.20100000000000001</v>
      </c>
    </row>
    <row r="821" spans="4:24" ht="0.75" customHeight="1" x14ac:dyDescent="0.25"/>
    <row r="822" spans="4:24" ht="12" customHeight="1" x14ac:dyDescent="0.25">
      <c r="D822" s="198" t="s">
        <v>1008</v>
      </c>
      <c r="E822" s="198"/>
      <c r="F822" s="198"/>
      <c r="G822" s="198"/>
      <c r="H822" s="198"/>
      <c r="J822" s="198" t="s">
        <v>475</v>
      </c>
      <c r="K822" s="198"/>
      <c r="L822" s="198"/>
      <c r="M822" s="198"/>
      <c r="N822" s="198"/>
      <c r="O822" s="198"/>
      <c r="P822" s="194">
        <v>0</v>
      </c>
      <c r="Q822" s="194"/>
      <c r="R822" s="194"/>
      <c r="S822" s="183">
        <v>0</v>
      </c>
      <c r="U822" s="194">
        <v>0</v>
      </c>
      <c r="V822" s="194"/>
      <c r="W822" s="194"/>
      <c r="X822" s="183">
        <v>0</v>
      </c>
    </row>
    <row r="823" spans="4:24" ht="0.75" customHeight="1" x14ac:dyDescent="0.25"/>
    <row r="824" spans="4:24" ht="12" customHeight="1" x14ac:dyDescent="0.25">
      <c r="D824" s="198" t="s">
        <v>1009</v>
      </c>
      <c r="E824" s="198"/>
      <c r="F824" s="198"/>
      <c r="G824" s="198"/>
      <c r="H824" s="198"/>
      <c r="J824" s="198" t="s">
        <v>582</v>
      </c>
      <c r="K824" s="198"/>
      <c r="L824" s="198"/>
      <c r="M824" s="198"/>
      <c r="N824" s="198"/>
      <c r="O824" s="198"/>
      <c r="P824" s="194">
        <v>8099.77</v>
      </c>
      <c r="Q824" s="194"/>
      <c r="R824" s="194"/>
      <c r="S824" s="183">
        <v>0.39200000000000002</v>
      </c>
      <c r="U824" s="194">
        <v>31973.86</v>
      </c>
      <c r="V824" s="194"/>
      <c r="W824" s="194"/>
      <c r="X824" s="183">
        <v>0.253</v>
      </c>
    </row>
    <row r="825" spans="4:24" ht="0.75" customHeight="1" x14ac:dyDescent="0.25"/>
    <row r="826" spans="4:24" ht="12" customHeight="1" x14ac:dyDescent="0.25">
      <c r="D826" s="198" t="s">
        <v>1010</v>
      </c>
      <c r="E826" s="198"/>
      <c r="F826" s="198"/>
      <c r="G826" s="198"/>
      <c r="H826" s="198"/>
      <c r="J826" s="198" t="s">
        <v>477</v>
      </c>
      <c r="K826" s="198"/>
      <c r="L826" s="198"/>
      <c r="M826" s="198"/>
      <c r="N826" s="198"/>
      <c r="O826" s="198"/>
      <c r="P826" s="194">
        <v>0</v>
      </c>
      <c r="Q826" s="194"/>
      <c r="R826" s="194"/>
      <c r="S826" s="183">
        <v>0</v>
      </c>
      <c r="U826" s="194">
        <v>0</v>
      </c>
      <c r="V826" s="194"/>
      <c r="W826" s="194"/>
      <c r="X826" s="183">
        <v>0</v>
      </c>
    </row>
    <row r="827" spans="4:24" ht="0.75" customHeight="1" x14ac:dyDescent="0.25"/>
    <row r="828" spans="4:24" ht="12" customHeight="1" x14ac:dyDescent="0.25">
      <c r="D828" s="198" t="s">
        <v>1011</v>
      </c>
      <c r="E828" s="198"/>
      <c r="F828" s="198"/>
      <c r="G828" s="198"/>
      <c r="H828" s="198"/>
      <c r="J828" s="198" t="s">
        <v>478</v>
      </c>
      <c r="K828" s="198"/>
      <c r="L828" s="198"/>
      <c r="M828" s="198"/>
      <c r="N828" s="198"/>
      <c r="O828" s="198"/>
      <c r="P828" s="194">
        <v>1678.9</v>
      </c>
      <c r="Q828" s="194"/>
      <c r="R828" s="194"/>
      <c r="S828" s="183">
        <v>8.1000000000000003E-2</v>
      </c>
      <c r="U828" s="194">
        <v>10892.23</v>
      </c>
      <c r="V828" s="194"/>
      <c r="W828" s="194"/>
      <c r="X828" s="183">
        <v>8.5999999999999993E-2</v>
      </c>
    </row>
    <row r="829" spans="4:24" ht="0.75" customHeight="1" x14ac:dyDescent="0.25"/>
    <row r="830" spans="4:24" ht="12" customHeight="1" x14ac:dyDescent="0.25">
      <c r="D830" s="198" t="s">
        <v>1012</v>
      </c>
      <c r="E830" s="198"/>
      <c r="F830" s="198"/>
      <c r="G830" s="198"/>
      <c r="H830" s="198"/>
      <c r="J830" s="198" t="s">
        <v>479</v>
      </c>
      <c r="K830" s="198"/>
      <c r="L830" s="198"/>
      <c r="M830" s="198"/>
      <c r="N830" s="198"/>
      <c r="O830" s="198"/>
      <c r="P830" s="194">
        <v>0</v>
      </c>
      <c r="Q830" s="194"/>
      <c r="R830" s="194"/>
      <c r="S830" s="183">
        <v>0</v>
      </c>
      <c r="U830" s="194">
        <v>0</v>
      </c>
      <c r="V830" s="194"/>
      <c r="W830" s="194"/>
      <c r="X830" s="183">
        <v>0</v>
      </c>
    </row>
    <row r="831" spans="4:24" ht="0.75" customHeight="1" x14ac:dyDescent="0.25"/>
    <row r="832" spans="4:24" ht="12" customHeight="1" x14ac:dyDescent="0.25">
      <c r="D832" s="198" t="s">
        <v>1013</v>
      </c>
      <c r="E832" s="198"/>
      <c r="F832" s="198"/>
      <c r="G832" s="198"/>
      <c r="H832" s="198"/>
      <c r="J832" s="198" t="s">
        <v>480</v>
      </c>
      <c r="K832" s="198"/>
      <c r="L832" s="198"/>
      <c r="M832" s="198"/>
      <c r="N832" s="198"/>
      <c r="O832" s="198"/>
      <c r="P832" s="194">
        <v>3000</v>
      </c>
      <c r="Q832" s="194"/>
      <c r="R832" s="194"/>
      <c r="S832" s="183">
        <v>0.14499999999999999</v>
      </c>
      <c r="U832" s="194">
        <v>18000</v>
      </c>
      <c r="V832" s="194"/>
      <c r="W832" s="194"/>
      <c r="X832" s="183">
        <v>0.14199999999999999</v>
      </c>
    </row>
    <row r="833" spans="4:24" ht="0.75" customHeight="1" x14ac:dyDescent="0.25"/>
    <row r="834" spans="4:24" ht="12" customHeight="1" x14ac:dyDescent="0.25">
      <c r="D834" s="198" t="s">
        <v>1014</v>
      </c>
      <c r="E834" s="198"/>
      <c r="F834" s="198"/>
      <c r="G834" s="198"/>
      <c r="H834" s="198"/>
      <c r="J834" s="198" t="s">
        <v>481</v>
      </c>
      <c r="K834" s="198"/>
      <c r="L834" s="198"/>
      <c r="M834" s="198"/>
      <c r="N834" s="198"/>
      <c r="O834" s="198"/>
      <c r="P834" s="194">
        <v>600</v>
      </c>
      <c r="Q834" s="194"/>
      <c r="R834" s="194"/>
      <c r="S834" s="183">
        <v>2.9000000000000005E-2</v>
      </c>
      <c r="U834" s="194">
        <v>3600</v>
      </c>
      <c r="V834" s="194"/>
      <c r="W834" s="194"/>
      <c r="X834" s="183">
        <v>2.8000000000000004E-2</v>
      </c>
    </row>
    <row r="835" spans="4:24" ht="0.75" customHeight="1" x14ac:dyDescent="0.25"/>
    <row r="836" spans="4:24" ht="12" customHeight="1" x14ac:dyDescent="0.25">
      <c r="D836" s="198" t="s">
        <v>1015</v>
      </c>
      <c r="E836" s="198"/>
      <c r="F836" s="198"/>
      <c r="G836" s="198"/>
      <c r="H836" s="198"/>
      <c r="J836" s="198" t="s">
        <v>482</v>
      </c>
      <c r="K836" s="198"/>
      <c r="L836" s="198"/>
      <c r="M836" s="198"/>
      <c r="N836" s="198"/>
      <c r="O836" s="198"/>
      <c r="P836" s="194">
        <v>3131.62</v>
      </c>
      <c r="Q836" s="194"/>
      <c r="R836" s="194"/>
      <c r="S836" s="183">
        <v>0.152</v>
      </c>
      <c r="U836" s="194">
        <v>19654.55</v>
      </c>
      <c r="V836" s="194"/>
      <c r="W836" s="194"/>
      <c r="X836" s="183">
        <v>0.155</v>
      </c>
    </row>
    <row r="837" spans="4:24" ht="0.75" customHeight="1" x14ac:dyDescent="0.25"/>
    <row r="838" spans="4:24" ht="12" customHeight="1" x14ac:dyDescent="0.25">
      <c r="D838" s="198" t="s">
        <v>1016</v>
      </c>
      <c r="E838" s="198"/>
      <c r="F838" s="198"/>
      <c r="G838" s="198"/>
      <c r="H838" s="198"/>
      <c r="J838" s="198" t="s">
        <v>483</v>
      </c>
      <c r="K838" s="198"/>
      <c r="L838" s="198"/>
      <c r="M838" s="198"/>
      <c r="N838" s="198"/>
      <c r="O838" s="198"/>
      <c r="P838" s="194">
        <v>0</v>
      </c>
      <c r="Q838" s="194"/>
      <c r="R838" s="194"/>
      <c r="S838" s="183">
        <v>0</v>
      </c>
      <c r="U838" s="194">
        <v>16681.25</v>
      </c>
      <c r="V838" s="194"/>
      <c r="W838" s="194"/>
      <c r="X838" s="183">
        <v>0.13200000000000001</v>
      </c>
    </row>
    <row r="839" spans="4:24" ht="0.75" customHeight="1" x14ac:dyDescent="0.25"/>
    <row r="840" spans="4:24" ht="12" customHeight="1" x14ac:dyDescent="0.25">
      <c r="D840" s="198" t="s">
        <v>1017</v>
      </c>
      <c r="E840" s="198"/>
      <c r="F840" s="198"/>
      <c r="G840" s="198"/>
      <c r="H840" s="198"/>
      <c r="J840" s="198" t="s">
        <v>583</v>
      </c>
      <c r="K840" s="198"/>
      <c r="L840" s="198"/>
      <c r="M840" s="198"/>
      <c r="N840" s="198"/>
      <c r="O840" s="198"/>
      <c r="P840" s="194">
        <v>0</v>
      </c>
      <c r="Q840" s="194"/>
      <c r="R840" s="194"/>
      <c r="S840" s="183">
        <v>0</v>
      </c>
      <c r="U840" s="194">
        <v>13.21</v>
      </c>
      <c r="V840" s="194"/>
      <c r="W840" s="194"/>
      <c r="X840" s="183">
        <v>0</v>
      </c>
    </row>
    <row r="841" spans="4:24" ht="12" customHeight="1" x14ac:dyDescent="0.25">
      <c r="D841" s="198" t="s">
        <v>1018</v>
      </c>
      <c r="E841" s="198"/>
      <c r="F841" s="198"/>
      <c r="G841" s="198"/>
      <c r="H841" s="198"/>
      <c r="J841" s="198" t="s">
        <v>485</v>
      </c>
      <c r="K841" s="198"/>
      <c r="L841" s="198"/>
      <c r="M841" s="198"/>
      <c r="N841" s="198"/>
      <c r="O841" s="198"/>
      <c r="P841" s="194">
        <v>8380</v>
      </c>
      <c r="Q841" s="194"/>
      <c r="R841" s="194"/>
      <c r="S841" s="183">
        <v>0.40600000000000003</v>
      </c>
      <c r="U841" s="194">
        <v>50653</v>
      </c>
      <c r="V841" s="194"/>
      <c r="W841" s="194"/>
      <c r="X841" s="183">
        <v>0.4</v>
      </c>
    </row>
    <row r="842" spans="4:24" ht="0.75" customHeight="1" x14ac:dyDescent="0.25"/>
    <row r="843" spans="4:24" ht="12" customHeight="1" x14ac:dyDescent="0.25">
      <c r="D843" s="198" t="s">
        <v>1019</v>
      </c>
      <c r="E843" s="198"/>
      <c r="F843" s="198"/>
      <c r="G843" s="198"/>
      <c r="H843" s="198"/>
      <c r="J843" s="198" t="s">
        <v>486</v>
      </c>
      <c r="K843" s="198"/>
      <c r="L843" s="198"/>
      <c r="M843" s="198"/>
      <c r="N843" s="198"/>
      <c r="O843" s="198"/>
      <c r="P843" s="194">
        <v>20017</v>
      </c>
      <c r="Q843" s="194"/>
      <c r="R843" s="194"/>
      <c r="S843" s="183">
        <v>0.97</v>
      </c>
      <c r="U843" s="194">
        <v>119711.92</v>
      </c>
      <c r="V843" s="194"/>
      <c r="W843" s="194"/>
      <c r="X843" s="183">
        <v>0.94500000000000006</v>
      </c>
    </row>
    <row r="844" spans="4:24" ht="0.75" customHeight="1" x14ac:dyDescent="0.25"/>
    <row r="845" spans="4:24" ht="12" customHeight="1" x14ac:dyDescent="0.25">
      <c r="D845" s="198" t="s">
        <v>1020</v>
      </c>
      <c r="E845" s="198"/>
      <c r="F845" s="198"/>
      <c r="G845" s="198"/>
      <c r="H845" s="198"/>
      <c r="J845" s="198" t="s">
        <v>487</v>
      </c>
      <c r="K845" s="198"/>
      <c r="L845" s="198"/>
      <c r="M845" s="198"/>
      <c r="N845" s="198"/>
      <c r="O845" s="198"/>
      <c r="P845" s="194">
        <v>0</v>
      </c>
      <c r="Q845" s="194"/>
      <c r="R845" s="194"/>
      <c r="S845" s="183">
        <v>0</v>
      </c>
      <c r="U845" s="194">
        <v>1048.3</v>
      </c>
      <c r="V845" s="194"/>
      <c r="W845" s="194"/>
      <c r="X845" s="183">
        <v>8.0000000000000002E-3</v>
      </c>
    </row>
    <row r="846" spans="4:24" ht="0.75" customHeight="1" x14ac:dyDescent="0.25"/>
    <row r="847" spans="4:24" ht="12" customHeight="1" x14ac:dyDescent="0.25">
      <c r="D847" s="198" t="s">
        <v>1021</v>
      </c>
      <c r="E847" s="198"/>
      <c r="F847" s="198"/>
      <c r="G847" s="198"/>
      <c r="H847" s="198"/>
      <c r="J847" s="198" t="s">
        <v>584</v>
      </c>
      <c r="K847" s="198"/>
      <c r="L847" s="198"/>
      <c r="M847" s="198"/>
      <c r="N847" s="198"/>
      <c r="O847" s="198"/>
      <c r="P847" s="194">
        <v>0</v>
      </c>
      <c r="Q847" s="194"/>
      <c r="R847" s="194"/>
      <c r="S847" s="183">
        <v>0</v>
      </c>
      <c r="U847" s="194">
        <v>0</v>
      </c>
      <c r="V847" s="194"/>
      <c r="W847" s="194"/>
      <c r="X847" s="183">
        <v>0</v>
      </c>
    </row>
    <row r="848" spans="4:24" ht="0.75" customHeight="1" x14ac:dyDescent="0.25"/>
    <row r="849" spans="4:24" ht="12" customHeight="1" x14ac:dyDescent="0.25">
      <c r="D849" s="198" t="s">
        <v>1022</v>
      </c>
      <c r="E849" s="198"/>
      <c r="F849" s="198"/>
      <c r="G849" s="198"/>
      <c r="H849" s="198"/>
      <c r="J849" s="198" t="s">
        <v>489</v>
      </c>
      <c r="K849" s="198"/>
      <c r="L849" s="198"/>
      <c r="M849" s="198"/>
      <c r="N849" s="198"/>
      <c r="O849" s="198"/>
      <c r="P849" s="194">
        <v>0</v>
      </c>
      <c r="Q849" s="194"/>
      <c r="R849" s="194"/>
      <c r="S849" s="183">
        <v>0</v>
      </c>
      <c r="U849" s="194">
        <v>0</v>
      </c>
      <c r="V849" s="194"/>
      <c r="W849" s="194"/>
      <c r="X849" s="183">
        <v>0</v>
      </c>
    </row>
    <row r="850" spans="4:24" ht="0.75" customHeight="1" x14ac:dyDescent="0.25"/>
    <row r="851" spans="4:24" ht="12" customHeight="1" x14ac:dyDescent="0.25">
      <c r="D851" s="198" t="s">
        <v>1023</v>
      </c>
      <c r="E851" s="198"/>
      <c r="F851" s="198"/>
      <c r="G851" s="198"/>
      <c r="H851" s="198"/>
      <c r="J851" s="198" t="s">
        <v>490</v>
      </c>
      <c r="K851" s="198"/>
      <c r="L851" s="198"/>
      <c r="M851" s="198"/>
      <c r="N851" s="198"/>
      <c r="O851" s="198"/>
      <c r="P851" s="194">
        <v>0</v>
      </c>
      <c r="Q851" s="194"/>
      <c r="R851" s="194"/>
      <c r="S851" s="183">
        <v>0</v>
      </c>
      <c r="U851" s="194">
        <v>0</v>
      </c>
      <c r="V851" s="194"/>
      <c r="W851" s="194"/>
      <c r="X851" s="183">
        <v>0</v>
      </c>
    </row>
    <row r="852" spans="4:24" ht="0.75" customHeight="1" x14ac:dyDescent="0.25"/>
    <row r="853" spans="4:24" ht="12" customHeight="1" x14ac:dyDescent="0.25">
      <c r="D853" s="198" t="s">
        <v>1024</v>
      </c>
      <c r="E853" s="198"/>
      <c r="F853" s="198"/>
      <c r="G853" s="198"/>
      <c r="H853" s="198"/>
      <c r="J853" s="198" t="s">
        <v>585</v>
      </c>
      <c r="K853" s="198"/>
      <c r="L853" s="198"/>
      <c r="M853" s="198"/>
      <c r="N853" s="198"/>
      <c r="O853" s="198"/>
      <c r="P853" s="194">
        <v>1480.05</v>
      </c>
      <c r="Q853" s="194"/>
      <c r="R853" s="194"/>
      <c r="S853" s="183">
        <v>7.1999999999999995E-2</v>
      </c>
      <c r="U853" s="194">
        <v>3323.23</v>
      </c>
      <c r="V853" s="194"/>
      <c r="W853" s="194"/>
      <c r="X853" s="183">
        <v>2.6000000000000002E-2</v>
      </c>
    </row>
    <row r="854" spans="4:24" ht="0.75" customHeight="1" x14ac:dyDescent="0.25"/>
    <row r="855" spans="4:24" ht="12" customHeight="1" x14ac:dyDescent="0.25">
      <c r="D855" s="198" t="s">
        <v>1025</v>
      </c>
      <c r="E855" s="198"/>
      <c r="F855" s="198"/>
      <c r="G855" s="198"/>
      <c r="H855" s="198"/>
      <c r="J855" s="198" t="s">
        <v>492</v>
      </c>
      <c r="K855" s="198"/>
      <c r="L855" s="198"/>
      <c r="M855" s="198"/>
      <c r="N855" s="198"/>
      <c r="O855" s="198"/>
      <c r="P855" s="194">
        <v>0</v>
      </c>
      <c r="Q855" s="194"/>
      <c r="R855" s="194"/>
      <c r="S855" s="183">
        <v>0</v>
      </c>
      <c r="U855" s="194">
        <v>0</v>
      </c>
      <c r="V855" s="194"/>
      <c r="W855" s="194"/>
      <c r="X855" s="183">
        <v>0</v>
      </c>
    </row>
    <row r="856" spans="4:24" ht="0.75" customHeight="1" x14ac:dyDescent="0.25"/>
    <row r="857" spans="4:24" ht="12" customHeight="1" x14ac:dyDescent="0.25">
      <c r="D857" s="198" t="s">
        <v>1026</v>
      </c>
      <c r="E857" s="198"/>
      <c r="F857" s="198"/>
      <c r="G857" s="198"/>
      <c r="H857" s="198"/>
      <c r="J857" s="198" t="s">
        <v>493</v>
      </c>
      <c r="K857" s="198"/>
      <c r="L857" s="198"/>
      <c r="M857" s="198"/>
      <c r="N857" s="198"/>
      <c r="O857" s="198"/>
      <c r="P857" s="194">
        <v>55427.4</v>
      </c>
      <c r="Q857" s="194"/>
      <c r="R857" s="194"/>
      <c r="S857" s="183">
        <v>2.6850000000000001</v>
      </c>
      <c r="U857" s="194">
        <v>307843.20000000001</v>
      </c>
      <c r="V857" s="194"/>
      <c r="W857" s="194"/>
      <c r="X857" s="183">
        <v>2.431</v>
      </c>
    </row>
    <row r="858" spans="4:24" ht="0.75" customHeight="1" x14ac:dyDescent="0.25"/>
    <row r="859" spans="4:24" ht="12" customHeight="1" x14ac:dyDescent="0.25">
      <c r="D859" s="198" t="s">
        <v>1027</v>
      </c>
      <c r="E859" s="198"/>
      <c r="F859" s="198"/>
      <c r="G859" s="198"/>
      <c r="H859" s="198"/>
      <c r="J859" s="198" t="s">
        <v>494</v>
      </c>
      <c r="K859" s="198"/>
      <c r="L859" s="198"/>
      <c r="M859" s="198"/>
      <c r="N859" s="198"/>
      <c r="O859" s="198"/>
      <c r="P859" s="194">
        <v>0</v>
      </c>
      <c r="Q859" s="194"/>
      <c r="R859" s="194"/>
      <c r="S859" s="183">
        <v>0</v>
      </c>
      <c r="U859" s="194">
        <v>0</v>
      </c>
      <c r="V859" s="194"/>
      <c r="W859" s="194"/>
      <c r="X859" s="183">
        <v>0</v>
      </c>
    </row>
    <row r="860" spans="4:24" ht="0.75" customHeight="1" x14ac:dyDescent="0.25"/>
    <row r="861" spans="4:24" ht="12" customHeight="1" x14ac:dyDescent="0.25">
      <c r="D861" s="198" t="s">
        <v>1028</v>
      </c>
      <c r="E861" s="198"/>
      <c r="F861" s="198"/>
      <c r="G861" s="198"/>
      <c r="H861" s="198"/>
      <c r="J861" s="198" t="s">
        <v>1029</v>
      </c>
      <c r="K861" s="198"/>
      <c r="L861" s="198"/>
      <c r="M861" s="198"/>
      <c r="N861" s="198"/>
      <c r="O861" s="198"/>
      <c r="P861" s="194">
        <v>0</v>
      </c>
      <c r="Q861" s="194"/>
      <c r="R861" s="194"/>
      <c r="S861" s="183">
        <v>0</v>
      </c>
      <c r="U861" s="194">
        <v>0</v>
      </c>
      <c r="V861" s="194"/>
      <c r="W861" s="194"/>
      <c r="X861" s="183">
        <v>0</v>
      </c>
    </row>
    <row r="862" spans="4:24" ht="0.75" customHeight="1" x14ac:dyDescent="0.25"/>
    <row r="863" spans="4:24" ht="12" customHeight="1" x14ac:dyDescent="0.25">
      <c r="D863" s="198" t="s">
        <v>1030</v>
      </c>
      <c r="E863" s="198"/>
      <c r="F863" s="198"/>
      <c r="G863" s="198"/>
      <c r="H863" s="198"/>
      <c r="J863" s="198" t="s">
        <v>495</v>
      </c>
      <c r="K863" s="198"/>
      <c r="L863" s="198"/>
      <c r="M863" s="198"/>
      <c r="N863" s="198"/>
      <c r="O863" s="198"/>
      <c r="P863" s="194">
        <v>8923.69</v>
      </c>
      <c r="Q863" s="194"/>
      <c r="R863" s="194"/>
      <c r="S863" s="183">
        <v>0.43200000000000005</v>
      </c>
      <c r="U863" s="194">
        <v>60186.69</v>
      </c>
      <c r="V863" s="194"/>
      <c r="W863" s="194"/>
      <c r="X863" s="183">
        <v>0.47500000000000003</v>
      </c>
    </row>
    <row r="864" spans="4:24" ht="0.75" customHeight="1" x14ac:dyDescent="0.25"/>
    <row r="865" spans="3:24" ht="12" customHeight="1" x14ac:dyDescent="0.25">
      <c r="D865" s="198" t="s">
        <v>1031</v>
      </c>
      <c r="E865" s="198"/>
      <c r="F865" s="198"/>
      <c r="G865" s="198"/>
      <c r="H865" s="198"/>
      <c r="J865" s="198" t="s">
        <v>496</v>
      </c>
      <c r="K865" s="198"/>
      <c r="L865" s="198"/>
      <c r="M865" s="198"/>
      <c r="N865" s="198"/>
      <c r="O865" s="198"/>
      <c r="P865" s="194">
        <v>1387.8600000000001</v>
      </c>
      <c r="Q865" s="194"/>
      <c r="R865" s="194"/>
      <c r="S865" s="183">
        <v>6.7000000000000004E-2</v>
      </c>
      <c r="U865" s="194">
        <v>9254.98</v>
      </c>
      <c r="V865" s="194"/>
      <c r="W865" s="194"/>
      <c r="X865" s="183">
        <v>7.2999999999999995E-2</v>
      </c>
    </row>
    <row r="866" spans="3:24" ht="0.75" customHeight="1" x14ac:dyDescent="0.25"/>
    <row r="867" spans="3:24" ht="12" customHeight="1" x14ac:dyDescent="0.25">
      <c r="D867" s="198" t="s">
        <v>1032</v>
      </c>
      <c r="E867" s="198"/>
      <c r="F867" s="198"/>
      <c r="G867" s="198"/>
      <c r="H867" s="198"/>
      <c r="J867" s="198" t="s">
        <v>497</v>
      </c>
      <c r="K867" s="198"/>
      <c r="L867" s="198"/>
      <c r="M867" s="198"/>
      <c r="N867" s="198"/>
      <c r="O867" s="198"/>
      <c r="P867" s="194">
        <v>8619.65</v>
      </c>
      <c r="Q867" s="194"/>
      <c r="R867" s="194"/>
      <c r="S867" s="183">
        <v>0.41699999999999998</v>
      </c>
      <c r="U867" s="194">
        <v>77731.360000000001</v>
      </c>
      <c r="V867" s="194"/>
      <c r="W867" s="194"/>
      <c r="X867" s="183">
        <v>0.61399999999999999</v>
      </c>
    </row>
    <row r="868" spans="3:24" ht="0.75" customHeight="1" x14ac:dyDescent="0.25"/>
    <row r="869" spans="3:24" ht="12" customHeight="1" x14ac:dyDescent="0.25">
      <c r="D869" s="198" t="s">
        <v>1033</v>
      </c>
      <c r="E869" s="198"/>
      <c r="F869" s="198"/>
      <c r="G869" s="198"/>
      <c r="H869" s="198"/>
      <c r="J869" s="198" t="s">
        <v>498</v>
      </c>
      <c r="K869" s="198"/>
      <c r="L869" s="198"/>
      <c r="M869" s="198"/>
      <c r="N869" s="198"/>
      <c r="O869" s="198"/>
      <c r="P869" s="194">
        <v>0</v>
      </c>
      <c r="Q869" s="194"/>
      <c r="R869" s="194"/>
      <c r="S869" s="183">
        <v>0</v>
      </c>
      <c r="U869" s="194">
        <v>0</v>
      </c>
      <c r="V869" s="194"/>
      <c r="W869" s="194"/>
      <c r="X869" s="183">
        <v>0</v>
      </c>
    </row>
    <row r="870" spans="3:24" ht="2.25" customHeight="1" x14ac:dyDescent="0.25"/>
    <row r="871" spans="3:24" ht="10.5" customHeight="1" x14ac:dyDescent="0.25">
      <c r="P871" s="197"/>
      <c r="Q871" s="197"/>
      <c r="R871" s="197"/>
      <c r="S871" s="184"/>
      <c r="U871" s="197"/>
      <c r="V871" s="197"/>
      <c r="W871" s="197"/>
      <c r="X871" s="184"/>
    </row>
    <row r="872" spans="3:24" ht="1.5" customHeight="1" x14ac:dyDescent="0.25"/>
    <row r="873" spans="3:24" ht="13.5" customHeight="1" x14ac:dyDescent="0.25">
      <c r="E873" s="199" t="s">
        <v>499</v>
      </c>
      <c r="F873" s="199"/>
      <c r="G873" s="199"/>
      <c r="H873" s="199"/>
      <c r="I873" s="199"/>
      <c r="J873" s="199"/>
      <c r="K873" s="199"/>
      <c r="L873" s="199"/>
      <c r="M873" s="199"/>
      <c r="N873" s="199"/>
      <c r="O873" s="199"/>
      <c r="P873" s="194">
        <v>233219.80000000002</v>
      </c>
      <c r="Q873" s="194"/>
      <c r="R873" s="194"/>
      <c r="S873" s="183">
        <v>11.295999999999999</v>
      </c>
      <c r="U873" s="194">
        <v>1336035.7</v>
      </c>
      <c r="V873" s="194"/>
      <c r="W873" s="194"/>
      <c r="X873" s="183">
        <v>10.551</v>
      </c>
    </row>
    <row r="874" spans="3:24" ht="0.75" customHeight="1" x14ac:dyDescent="0.25">
      <c r="E874" s="199"/>
      <c r="F874" s="199"/>
      <c r="G874" s="199"/>
      <c r="H874" s="199"/>
      <c r="I874" s="199"/>
      <c r="J874" s="199"/>
      <c r="K874" s="199"/>
      <c r="L874" s="199"/>
      <c r="M874" s="199"/>
      <c r="N874" s="199"/>
      <c r="O874" s="199"/>
    </row>
    <row r="875" spans="3:24" ht="12" customHeight="1" x14ac:dyDescent="0.25">
      <c r="C875" s="195"/>
      <c r="D875" s="195"/>
      <c r="E875" s="195"/>
      <c r="F875" s="195"/>
      <c r="G875" s="195"/>
    </row>
    <row r="876" spans="3:24" ht="9.75" customHeight="1" x14ac:dyDescent="0.25"/>
    <row r="877" spans="3:24" ht="0.75" customHeight="1" x14ac:dyDescent="0.25"/>
    <row r="878" spans="3:24" ht="14.25" customHeight="1" x14ac:dyDescent="0.25">
      <c r="C878" s="199" t="s">
        <v>103</v>
      </c>
      <c r="D878" s="199"/>
      <c r="E878" s="199"/>
      <c r="F878" s="199"/>
      <c r="G878" s="199"/>
      <c r="H878" s="199"/>
      <c r="I878" s="199"/>
      <c r="J878" s="199"/>
      <c r="K878" s="199"/>
      <c r="L878" s="199"/>
      <c r="M878" s="199"/>
      <c r="N878" s="199"/>
    </row>
    <row r="879" spans="3:24" ht="12" customHeight="1" x14ac:dyDescent="0.25">
      <c r="C879" s="195"/>
      <c r="D879" s="195"/>
      <c r="E879" s="195"/>
      <c r="F879" s="195"/>
      <c r="G879" s="195"/>
    </row>
    <row r="880" spans="3:24" ht="0.75" customHeight="1" x14ac:dyDescent="0.25"/>
    <row r="881" spans="4:24" ht="12" customHeight="1" x14ac:dyDescent="0.25">
      <c r="D881" s="198" t="s">
        <v>1034</v>
      </c>
      <c r="E881" s="198"/>
      <c r="F881" s="198"/>
      <c r="G881" s="198"/>
      <c r="H881" s="198"/>
      <c r="J881" s="198" t="s">
        <v>500</v>
      </c>
      <c r="K881" s="198"/>
      <c r="L881" s="198"/>
      <c r="M881" s="198"/>
      <c r="N881" s="198"/>
      <c r="O881" s="198"/>
      <c r="P881" s="194">
        <v>78128.73</v>
      </c>
      <c r="Q881" s="194"/>
      <c r="R881" s="194"/>
      <c r="S881" s="183">
        <v>3.7839999999999998</v>
      </c>
      <c r="U881" s="194">
        <v>365585.49</v>
      </c>
      <c r="V881" s="194"/>
      <c r="W881" s="194"/>
      <c r="X881" s="183">
        <v>2.887</v>
      </c>
    </row>
    <row r="882" spans="4:24" ht="0.75" customHeight="1" x14ac:dyDescent="0.25"/>
    <row r="883" spans="4:24" ht="12" customHeight="1" x14ac:dyDescent="0.25">
      <c r="D883" s="198" t="s">
        <v>1035</v>
      </c>
      <c r="E883" s="198"/>
      <c r="F883" s="198"/>
      <c r="G883" s="198"/>
      <c r="H883" s="198"/>
      <c r="J883" s="198" t="s">
        <v>501</v>
      </c>
      <c r="K883" s="198"/>
      <c r="L883" s="198"/>
      <c r="M883" s="198"/>
      <c r="N883" s="198"/>
      <c r="O883" s="198"/>
      <c r="P883" s="194">
        <v>0</v>
      </c>
      <c r="Q883" s="194"/>
      <c r="R883" s="194"/>
      <c r="S883" s="183">
        <v>0</v>
      </c>
      <c r="U883" s="194">
        <v>0</v>
      </c>
      <c r="V883" s="194"/>
      <c r="W883" s="194"/>
      <c r="X883" s="183">
        <v>0</v>
      </c>
    </row>
    <row r="884" spans="4:24" ht="0.75" customHeight="1" x14ac:dyDescent="0.25"/>
    <row r="885" spans="4:24" ht="12" customHeight="1" x14ac:dyDescent="0.25">
      <c r="D885" s="198" t="s">
        <v>1036</v>
      </c>
      <c r="E885" s="198"/>
      <c r="F885" s="198"/>
      <c r="G885" s="198"/>
      <c r="H885" s="198"/>
      <c r="J885" s="198" t="s">
        <v>502</v>
      </c>
      <c r="K885" s="198"/>
      <c r="L885" s="198"/>
      <c r="M885" s="198"/>
      <c r="N885" s="198"/>
      <c r="O885" s="198"/>
      <c r="P885" s="194">
        <v>68875.11</v>
      </c>
      <c r="Q885" s="194"/>
      <c r="R885" s="194"/>
      <c r="S885" s="183">
        <v>3.3359999999999999</v>
      </c>
      <c r="U885" s="194">
        <v>355316.7</v>
      </c>
      <c r="V885" s="194"/>
      <c r="W885" s="194"/>
      <c r="X885" s="183">
        <v>2.8060000000000005</v>
      </c>
    </row>
    <row r="886" spans="4:24" ht="0.75" customHeight="1" x14ac:dyDescent="0.25"/>
    <row r="887" spans="4:24" ht="12" customHeight="1" x14ac:dyDescent="0.25">
      <c r="D887" s="198" t="s">
        <v>1037</v>
      </c>
      <c r="E887" s="198"/>
      <c r="F887" s="198"/>
      <c r="G887" s="198"/>
      <c r="H887" s="198"/>
      <c r="J887" s="198" t="s">
        <v>503</v>
      </c>
      <c r="K887" s="198"/>
      <c r="L887" s="198"/>
      <c r="M887" s="198"/>
      <c r="N887" s="198"/>
      <c r="O887" s="198"/>
      <c r="P887" s="194">
        <v>1134</v>
      </c>
      <c r="Q887" s="194"/>
      <c r="R887" s="194"/>
      <c r="S887" s="183">
        <v>5.5E-2</v>
      </c>
      <c r="U887" s="194">
        <v>17889.95</v>
      </c>
      <c r="V887" s="194"/>
      <c r="W887" s="194"/>
      <c r="X887" s="183">
        <v>0.14099999999999999</v>
      </c>
    </row>
    <row r="888" spans="4:24" ht="0.75" customHeight="1" x14ac:dyDescent="0.25"/>
    <row r="889" spans="4:24" ht="12" customHeight="1" x14ac:dyDescent="0.25">
      <c r="D889" s="198" t="s">
        <v>1038</v>
      </c>
      <c r="E889" s="198"/>
      <c r="F889" s="198"/>
      <c r="G889" s="198"/>
      <c r="H889" s="198"/>
      <c r="J889" s="198" t="s">
        <v>504</v>
      </c>
      <c r="K889" s="198"/>
      <c r="L889" s="198"/>
      <c r="M889" s="198"/>
      <c r="N889" s="198"/>
      <c r="O889" s="198"/>
      <c r="P889" s="194">
        <v>386.77</v>
      </c>
      <c r="Q889" s="194"/>
      <c r="R889" s="194"/>
      <c r="S889" s="183">
        <v>1.9E-2</v>
      </c>
      <c r="U889" s="194">
        <v>8631.1299999999992</v>
      </c>
      <c r="V889" s="194"/>
      <c r="W889" s="194"/>
      <c r="X889" s="183">
        <v>6.8000000000000005E-2</v>
      </c>
    </row>
    <row r="890" spans="4:24" ht="0.75" customHeight="1" x14ac:dyDescent="0.25"/>
    <row r="891" spans="4:24" ht="12" customHeight="1" x14ac:dyDescent="0.25">
      <c r="D891" s="198" t="s">
        <v>1039</v>
      </c>
      <c r="E891" s="198"/>
      <c r="F891" s="198"/>
      <c r="G891" s="198"/>
      <c r="H891" s="198"/>
      <c r="J891" s="198" t="s">
        <v>505</v>
      </c>
      <c r="K891" s="198"/>
      <c r="L891" s="198"/>
      <c r="M891" s="198"/>
      <c r="N891" s="198"/>
      <c r="O891" s="198"/>
      <c r="P891" s="194">
        <v>2414.9</v>
      </c>
      <c r="Q891" s="194"/>
      <c r="R891" s="194"/>
      <c r="S891" s="183">
        <v>0.11700000000000001</v>
      </c>
      <c r="U891" s="194">
        <v>2414.9</v>
      </c>
      <c r="V891" s="194"/>
      <c r="W891" s="194"/>
      <c r="X891" s="183">
        <v>1.9E-2</v>
      </c>
    </row>
    <row r="892" spans="4:24" ht="0.75" customHeight="1" x14ac:dyDescent="0.25"/>
    <row r="893" spans="4:24" ht="12" customHeight="1" x14ac:dyDescent="0.25">
      <c r="D893" s="198" t="s">
        <v>1040</v>
      </c>
      <c r="E893" s="198"/>
      <c r="F893" s="198"/>
      <c r="G893" s="198"/>
      <c r="H893" s="198"/>
      <c r="J893" s="198" t="s">
        <v>506</v>
      </c>
      <c r="K893" s="198"/>
      <c r="L893" s="198"/>
      <c r="M893" s="198"/>
      <c r="N893" s="198"/>
      <c r="O893" s="198"/>
      <c r="P893" s="194">
        <v>30194.22</v>
      </c>
      <c r="Q893" s="194"/>
      <c r="R893" s="194"/>
      <c r="S893" s="183">
        <v>1.462</v>
      </c>
      <c r="U893" s="194">
        <v>175068.23</v>
      </c>
      <c r="V893" s="194"/>
      <c r="W893" s="194"/>
      <c r="X893" s="183">
        <v>1.3830000000000002</v>
      </c>
    </row>
    <row r="894" spans="4:24" ht="0.75" customHeight="1" x14ac:dyDescent="0.25"/>
    <row r="895" spans="4:24" ht="12" customHeight="1" x14ac:dyDescent="0.25">
      <c r="D895" s="198" t="s">
        <v>1041</v>
      </c>
      <c r="E895" s="198"/>
      <c r="F895" s="198"/>
      <c r="G895" s="198"/>
      <c r="H895" s="198"/>
      <c r="J895" s="198" t="s">
        <v>507</v>
      </c>
      <c r="K895" s="198"/>
      <c r="L895" s="198"/>
      <c r="M895" s="198"/>
      <c r="N895" s="198"/>
      <c r="O895" s="198"/>
      <c r="P895" s="194">
        <v>11017.800000000001</v>
      </c>
      <c r="Q895" s="194"/>
      <c r="R895" s="194"/>
      <c r="S895" s="183">
        <v>0.53400000000000003</v>
      </c>
      <c r="U895" s="194">
        <v>65075.6</v>
      </c>
      <c r="V895" s="194"/>
      <c r="W895" s="194"/>
      <c r="X895" s="183">
        <v>0.51400000000000001</v>
      </c>
    </row>
    <row r="896" spans="4:24" ht="0.75" customHeight="1" x14ac:dyDescent="0.25"/>
    <row r="897" spans="4:24" ht="12" customHeight="1" x14ac:dyDescent="0.25">
      <c r="D897" s="198" t="s">
        <v>1042</v>
      </c>
      <c r="E897" s="198"/>
      <c r="F897" s="198"/>
      <c r="G897" s="198"/>
      <c r="H897" s="198"/>
      <c r="J897" s="198" t="s">
        <v>508</v>
      </c>
      <c r="K897" s="198"/>
      <c r="L897" s="198"/>
      <c r="M897" s="198"/>
      <c r="N897" s="198"/>
      <c r="O897" s="198"/>
      <c r="P897" s="194">
        <v>2753.87</v>
      </c>
      <c r="Q897" s="194"/>
      <c r="R897" s="194"/>
      <c r="S897" s="183">
        <v>0.13300000000000001</v>
      </c>
      <c r="U897" s="194">
        <v>19502.490000000002</v>
      </c>
      <c r="V897" s="194"/>
      <c r="W897" s="194"/>
      <c r="X897" s="183">
        <v>0.154</v>
      </c>
    </row>
    <row r="898" spans="4:24" ht="0.75" customHeight="1" x14ac:dyDescent="0.25"/>
    <row r="899" spans="4:24" ht="12" customHeight="1" x14ac:dyDescent="0.25">
      <c r="D899" s="198" t="s">
        <v>1043</v>
      </c>
      <c r="E899" s="198"/>
      <c r="F899" s="198"/>
      <c r="G899" s="198"/>
      <c r="H899" s="198"/>
      <c r="J899" s="198" t="s">
        <v>509</v>
      </c>
      <c r="K899" s="198"/>
      <c r="L899" s="198"/>
      <c r="M899" s="198"/>
      <c r="N899" s="198"/>
      <c r="O899" s="198"/>
      <c r="P899" s="194">
        <v>31124.170000000002</v>
      </c>
      <c r="Q899" s="194"/>
      <c r="R899" s="194"/>
      <c r="S899" s="183">
        <v>1.5069999999999999</v>
      </c>
      <c r="U899" s="194">
        <v>187545.80000000002</v>
      </c>
      <c r="V899" s="194"/>
      <c r="W899" s="194"/>
      <c r="X899" s="183">
        <v>1.4810000000000003</v>
      </c>
    </row>
    <row r="900" spans="4:24" ht="0.75" customHeight="1" x14ac:dyDescent="0.25"/>
    <row r="901" spans="4:24" ht="12" customHeight="1" x14ac:dyDescent="0.25">
      <c r="D901" s="198" t="s">
        <v>1044</v>
      </c>
      <c r="E901" s="198"/>
      <c r="F901" s="198"/>
      <c r="G901" s="198"/>
      <c r="H901" s="198"/>
      <c r="J901" s="198" t="s">
        <v>103</v>
      </c>
      <c r="K901" s="198"/>
      <c r="L901" s="198"/>
      <c r="M901" s="198"/>
      <c r="N901" s="198"/>
      <c r="O901" s="198"/>
      <c r="P901" s="194">
        <v>1975.3700000000001</v>
      </c>
      <c r="Q901" s="194"/>
      <c r="R901" s="194"/>
      <c r="S901" s="183">
        <v>9.6000000000000002E-2</v>
      </c>
      <c r="U901" s="194">
        <v>15116.74</v>
      </c>
      <c r="V901" s="194"/>
      <c r="W901" s="194"/>
      <c r="X901" s="183">
        <v>0.11899999999999999</v>
      </c>
    </row>
    <row r="902" spans="4:24" ht="0.75" customHeight="1" x14ac:dyDescent="0.25"/>
    <row r="903" spans="4:24" ht="12" customHeight="1" x14ac:dyDescent="0.25">
      <c r="D903" s="198" t="s">
        <v>1045</v>
      </c>
      <c r="E903" s="198"/>
      <c r="F903" s="198"/>
      <c r="G903" s="198"/>
      <c r="H903" s="198"/>
      <c r="J903" s="198" t="s">
        <v>510</v>
      </c>
      <c r="K903" s="198"/>
      <c r="L903" s="198"/>
      <c r="M903" s="198"/>
      <c r="N903" s="198"/>
      <c r="O903" s="198"/>
      <c r="P903" s="194">
        <v>1925</v>
      </c>
      <c r="Q903" s="194"/>
      <c r="R903" s="194"/>
      <c r="S903" s="183">
        <v>9.3000000000000013E-2</v>
      </c>
      <c r="U903" s="194">
        <v>10669.11</v>
      </c>
      <c r="V903" s="194"/>
      <c r="W903" s="194"/>
      <c r="X903" s="183">
        <v>8.4000000000000005E-2</v>
      </c>
    </row>
    <row r="904" spans="4:24" ht="0.75" customHeight="1" x14ac:dyDescent="0.25"/>
    <row r="905" spans="4:24" ht="12" customHeight="1" x14ac:dyDescent="0.25">
      <c r="D905" s="198" t="s">
        <v>1046</v>
      </c>
      <c r="E905" s="198"/>
      <c r="F905" s="198"/>
      <c r="G905" s="198"/>
      <c r="H905" s="198"/>
      <c r="J905" s="198" t="s">
        <v>511</v>
      </c>
      <c r="K905" s="198"/>
      <c r="L905" s="198"/>
      <c r="M905" s="198"/>
      <c r="N905" s="198"/>
      <c r="O905" s="198"/>
      <c r="P905" s="194">
        <v>250</v>
      </c>
      <c r="Q905" s="194"/>
      <c r="R905" s="194"/>
      <c r="S905" s="183">
        <v>1.2E-2</v>
      </c>
      <c r="U905" s="194">
        <v>5197.6400000000003</v>
      </c>
      <c r="V905" s="194"/>
      <c r="W905" s="194"/>
      <c r="X905" s="183">
        <v>4.1000000000000009E-2</v>
      </c>
    </row>
    <row r="906" spans="4:24" ht="0.75" customHeight="1" x14ac:dyDescent="0.25"/>
    <row r="907" spans="4:24" ht="12" customHeight="1" x14ac:dyDescent="0.25">
      <c r="D907" s="198" t="s">
        <v>1047</v>
      </c>
      <c r="E907" s="198"/>
      <c r="F907" s="198"/>
      <c r="G907" s="198"/>
      <c r="H907" s="198"/>
      <c r="J907" s="198" t="s">
        <v>512</v>
      </c>
      <c r="K907" s="198"/>
      <c r="L907" s="198"/>
      <c r="M907" s="198"/>
      <c r="N907" s="198"/>
      <c r="O907" s="198"/>
      <c r="P907" s="194">
        <v>1886.88</v>
      </c>
      <c r="Q907" s="194"/>
      <c r="R907" s="194"/>
      <c r="S907" s="183">
        <v>9.0999999999999998E-2</v>
      </c>
      <c r="U907" s="194">
        <v>3651.81</v>
      </c>
      <c r="V907" s="194"/>
      <c r="W907" s="194"/>
      <c r="X907" s="183">
        <v>2.9000000000000005E-2</v>
      </c>
    </row>
    <row r="908" spans="4:24" ht="0.75" customHeight="1" x14ac:dyDescent="0.25"/>
    <row r="909" spans="4:24" ht="12" customHeight="1" x14ac:dyDescent="0.25">
      <c r="D909" s="198" t="s">
        <v>1048</v>
      </c>
      <c r="E909" s="198"/>
      <c r="F909" s="198"/>
      <c r="G909" s="198"/>
      <c r="H909" s="198"/>
      <c r="J909" s="198" t="s">
        <v>513</v>
      </c>
      <c r="K909" s="198"/>
      <c r="L909" s="198"/>
      <c r="M909" s="198"/>
      <c r="N909" s="198"/>
      <c r="O909" s="198"/>
      <c r="P909" s="194">
        <v>0</v>
      </c>
      <c r="Q909" s="194"/>
      <c r="R909" s="194"/>
      <c r="S909" s="183">
        <v>0</v>
      </c>
      <c r="U909" s="194">
        <v>0</v>
      </c>
      <c r="V909" s="194"/>
      <c r="W909" s="194"/>
      <c r="X909" s="183">
        <v>0</v>
      </c>
    </row>
    <row r="910" spans="4:24" ht="0.75" customHeight="1" x14ac:dyDescent="0.25"/>
    <row r="911" spans="4:24" ht="12" customHeight="1" x14ac:dyDescent="0.25">
      <c r="D911" s="198" t="s">
        <v>1049</v>
      </c>
      <c r="E911" s="198"/>
      <c r="F911" s="198"/>
      <c r="G911" s="198"/>
      <c r="H911" s="198"/>
      <c r="J911" s="198" t="s">
        <v>514</v>
      </c>
      <c r="K911" s="198"/>
      <c r="L911" s="198"/>
      <c r="M911" s="198"/>
      <c r="N911" s="198"/>
      <c r="O911" s="198"/>
      <c r="P911" s="194">
        <v>0</v>
      </c>
      <c r="Q911" s="194"/>
      <c r="R911" s="194"/>
      <c r="S911" s="183">
        <v>0</v>
      </c>
      <c r="U911" s="194">
        <v>0</v>
      </c>
      <c r="V911" s="194"/>
      <c r="W911" s="194"/>
      <c r="X911" s="183">
        <v>0</v>
      </c>
    </row>
    <row r="912" spans="4:24" ht="2.25" customHeight="1" x14ac:dyDescent="0.25"/>
    <row r="913" spans="3:24" ht="10.5" customHeight="1" x14ac:dyDescent="0.25">
      <c r="P913" s="197"/>
      <c r="Q913" s="197"/>
      <c r="R913" s="197"/>
      <c r="S913" s="184"/>
      <c r="U913" s="197"/>
      <c r="V913" s="197"/>
      <c r="W913" s="197"/>
      <c r="X913" s="184"/>
    </row>
    <row r="914" spans="3:24" ht="1.5" customHeight="1" x14ac:dyDescent="0.25"/>
    <row r="915" spans="3:24" ht="13.5" customHeight="1" x14ac:dyDescent="0.25">
      <c r="E915" s="199" t="s">
        <v>515</v>
      </c>
      <c r="F915" s="199"/>
      <c r="G915" s="199"/>
      <c r="H915" s="199"/>
      <c r="I915" s="199"/>
      <c r="J915" s="199"/>
      <c r="K915" s="199"/>
      <c r="L915" s="199"/>
      <c r="M915" s="199"/>
      <c r="N915" s="199"/>
      <c r="O915" s="199"/>
      <c r="P915" s="194">
        <v>232066.82</v>
      </c>
      <c r="Q915" s="194"/>
      <c r="R915" s="194"/>
      <c r="S915" s="183">
        <v>11.24</v>
      </c>
      <c r="U915" s="194">
        <v>1231665.5900000001</v>
      </c>
      <c r="V915" s="194"/>
      <c r="W915" s="194"/>
      <c r="X915" s="183">
        <v>9.7270000000000003</v>
      </c>
    </row>
    <row r="916" spans="3:24" ht="0.75" customHeight="1" x14ac:dyDescent="0.25">
      <c r="E916" s="199"/>
      <c r="F916" s="199"/>
      <c r="G916" s="199"/>
      <c r="H916" s="199"/>
      <c r="I916" s="199"/>
      <c r="J916" s="199"/>
      <c r="K916" s="199"/>
      <c r="L916" s="199"/>
      <c r="M916" s="199"/>
      <c r="N916" s="199"/>
      <c r="O916" s="199"/>
    </row>
    <row r="917" spans="3:24" ht="12" customHeight="1" x14ac:dyDescent="0.25">
      <c r="C917" s="195"/>
      <c r="D917" s="195"/>
      <c r="E917" s="195"/>
      <c r="F917" s="195"/>
      <c r="G917" s="195"/>
    </row>
    <row r="918" spans="3:24" ht="9.75" customHeight="1" x14ac:dyDescent="0.25"/>
    <row r="919" spans="3:24" ht="0.75" customHeight="1" x14ac:dyDescent="0.25"/>
    <row r="920" spans="3:24" ht="14.25" customHeight="1" x14ac:dyDescent="0.25">
      <c r="C920" s="199" t="s">
        <v>99</v>
      </c>
      <c r="D920" s="199"/>
      <c r="E920" s="199"/>
      <c r="F920" s="199"/>
      <c r="G920" s="199"/>
      <c r="H920" s="199"/>
      <c r="I920" s="199"/>
      <c r="J920" s="199"/>
      <c r="K920" s="199"/>
      <c r="L920" s="199"/>
      <c r="M920" s="199"/>
      <c r="N920" s="199"/>
    </row>
    <row r="921" spans="3:24" ht="12" customHeight="1" x14ac:dyDescent="0.25">
      <c r="C921" s="195"/>
      <c r="D921" s="195"/>
      <c r="E921" s="195"/>
      <c r="F921" s="195"/>
      <c r="G921" s="195"/>
    </row>
    <row r="922" spans="3:24" ht="0.75" customHeight="1" x14ac:dyDescent="0.25"/>
    <row r="923" spans="3:24" ht="12" customHeight="1" x14ac:dyDescent="0.25">
      <c r="D923" s="198" t="s">
        <v>1081</v>
      </c>
      <c r="E923" s="198"/>
      <c r="F923" s="198"/>
      <c r="G923" s="198"/>
      <c r="H923" s="198"/>
      <c r="J923" s="198" t="s">
        <v>380</v>
      </c>
      <c r="K923" s="198"/>
      <c r="L923" s="198"/>
      <c r="M923" s="198"/>
      <c r="N923" s="198"/>
      <c r="O923" s="198"/>
      <c r="P923" s="194">
        <v>99600.430000000008</v>
      </c>
      <c r="Q923" s="194"/>
      <c r="R923" s="194"/>
      <c r="S923" s="183">
        <v>4.8239999999999998</v>
      </c>
      <c r="U923" s="194">
        <v>544683.26</v>
      </c>
      <c r="V923" s="194"/>
      <c r="W923" s="194"/>
      <c r="X923" s="183">
        <v>4.3010000000000002</v>
      </c>
    </row>
    <row r="924" spans="3:24" ht="0.75" customHeight="1" x14ac:dyDescent="0.25"/>
    <row r="925" spans="3:24" ht="12" customHeight="1" x14ac:dyDescent="0.25">
      <c r="D925" s="198" t="s">
        <v>1050</v>
      </c>
      <c r="E925" s="198"/>
      <c r="F925" s="198"/>
      <c r="G925" s="198"/>
      <c r="H925" s="198"/>
      <c r="J925" s="198" t="s">
        <v>586</v>
      </c>
      <c r="K925" s="198"/>
      <c r="L925" s="198"/>
      <c r="M925" s="198"/>
      <c r="N925" s="198"/>
      <c r="O925" s="198"/>
      <c r="P925" s="194">
        <v>0</v>
      </c>
      <c r="Q925" s="194"/>
      <c r="R925" s="194"/>
      <c r="S925" s="183">
        <v>0</v>
      </c>
      <c r="U925" s="194">
        <v>0</v>
      </c>
      <c r="V925" s="194"/>
      <c r="W925" s="194"/>
      <c r="X925" s="183">
        <v>0</v>
      </c>
    </row>
    <row r="926" spans="3:24" ht="0.75" customHeight="1" x14ac:dyDescent="0.25"/>
    <row r="927" spans="3:24" ht="12" customHeight="1" x14ac:dyDescent="0.25">
      <c r="D927" s="198" t="s">
        <v>1082</v>
      </c>
      <c r="E927" s="198"/>
      <c r="F927" s="198"/>
      <c r="G927" s="198"/>
      <c r="H927" s="198"/>
      <c r="J927" s="198" t="s">
        <v>587</v>
      </c>
      <c r="K927" s="198"/>
      <c r="L927" s="198"/>
      <c r="M927" s="198"/>
      <c r="N927" s="198"/>
      <c r="O927" s="198"/>
      <c r="P927" s="194">
        <v>21396.240000000002</v>
      </c>
      <c r="Q927" s="194"/>
      <c r="R927" s="194"/>
      <c r="S927" s="183">
        <v>1.036</v>
      </c>
      <c r="U927" s="194">
        <v>124588.51000000001</v>
      </c>
      <c r="V927" s="194"/>
      <c r="W927" s="194"/>
      <c r="X927" s="183">
        <v>0.9840000000000001</v>
      </c>
    </row>
    <row r="928" spans="3:24" ht="0.75" customHeight="1" x14ac:dyDescent="0.25"/>
    <row r="929" spans="3:24" ht="12" customHeight="1" x14ac:dyDescent="0.25">
      <c r="D929" s="198" t="s">
        <v>1083</v>
      </c>
      <c r="E929" s="198"/>
      <c r="F929" s="198"/>
      <c r="G929" s="198"/>
      <c r="H929" s="198"/>
      <c r="J929" s="198" t="s">
        <v>383</v>
      </c>
      <c r="K929" s="198"/>
      <c r="L929" s="198"/>
      <c r="M929" s="198"/>
      <c r="N929" s="198"/>
      <c r="O929" s="198"/>
      <c r="P929" s="194">
        <v>0</v>
      </c>
      <c r="Q929" s="194"/>
      <c r="R929" s="194"/>
      <c r="S929" s="183">
        <v>0</v>
      </c>
      <c r="U929" s="194">
        <v>0</v>
      </c>
      <c r="V929" s="194"/>
      <c r="W929" s="194"/>
      <c r="X929" s="183">
        <v>0</v>
      </c>
    </row>
    <row r="930" spans="3:24" ht="0.75" customHeight="1" x14ac:dyDescent="0.25"/>
    <row r="931" spans="3:24" ht="12" customHeight="1" x14ac:dyDescent="0.25">
      <c r="D931" s="198" t="s">
        <v>1084</v>
      </c>
      <c r="E931" s="198"/>
      <c r="F931" s="198"/>
      <c r="G931" s="198"/>
      <c r="H931" s="198"/>
      <c r="J931" s="198" t="s">
        <v>384</v>
      </c>
      <c r="K931" s="198"/>
      <c r="L931" s="198"/>
      <c r="M931" s="198"/>
      <c r="N931" s="198"/>
      <c r="O931" s="198"/>
      <c r="P931" s="194">
        <v>1635.72</v>
      </c>
      <c r="Q931" s="194"/>
      <c r="R931" s="194"/>
      <c r="S931" s="183">
        <v>7.9000000000000001E-2</v>
      </c>
      <c r="U931" s="194">
        <v>7921.71</v>
      </c>
      <c r="V931" s="194"/>
      <c r="W931" s="194"/>
      <c r="X931" s="183">
        <v>6.3E-2</v>
      </c>
    </row>
    <row r="932" spans="3:24" ht="0.75" customHeight="1" x14ac:dyDescent="0.25"/>
    <row r="933" spans="3:24" ht="12" customHeight="1" x14ac:dyDescent="0.25">
      <c r="D933" s="198" t="s">
        <v>1085</v>
      </c>
      <c r="E933" s="198"/>
      <c r="F933" s="198"/>
      <c r="G933" s="198"/>
      <c r="H933" s="198"/>
      <c r="J933" s="198" t="s">
        <v>385</v>
      </c>
      <c r="K933" s="198"/>
      <c r="L933" s="198"/>
      <c r="M933" s="198"/>
      <c r="N933" s="198"/>
      <c r="O933" s="198"/>
      <c r="P933" s="194">
        <v>2453.5100000000002</v>
      </c>
      <c r="Q933" s="194"/>
      <c r="R933" s="194"/>
      <c r="S933" s="183">
        <v>0.11899999999999999</v>
      </c>
      <c r="U933" s="194">
        <v>10440.209999999999</v>
      </c>
      <c r="V933" s="194"/>
      <c r="W933" s="194"/>
      <c r="X933" s="183">
        <v>8.2000000000000017E-2</v>
      </c>
    </row>
    <row r="934" spans="3:24" ht="0.75" customHeight="1" x14ac:dyDescent="0.25"/>
    <row r="935" spans="3:24" ht="12" customHeight="1" x14ac:dyDescent="0.25">
      <c r="D935" s="198" t="s">
        <v>1086</v>
      </c>
      <c r="E935" s="198"/>
      <c r="F935" s="198"/>
      <c r="G935" s="198"/>
      <c r="H935" s="198"/>
      <c r="J935" s="198" t="s">
        <v>386</v>
      </c>
      <c r="K935" s="198"/>
      <c r="L935" s="198"/>
      <c r="M935" s="198"/>
      <c r="N935" s="198"/>
      <c r="O935" s="198"/>
      <c r="P935" s="194">
        <v>0</v>
      </c>
      <c r="Q935" s="194"/>
      <c r="R935" s="194"/>
      <c r="S935" s="183">
        <v>0</v>
      </c>
      <c r="U935" s="194">
        <v>0</v>
      </c>
      <c r="V935" s="194"/>
      <c r="W935" s="194"/>
      <c r="X935" s="183">
        <v>0</v>
      </c>
    </row>
    <row r="936" spans="3:24" ht="0.75" customHeight="1" x14ac:dyDescent="0.25"/>
    <row r="937" spans="3:24" ht="12" customHeight="1" x14ac:dyDescent="0.25">
      <c r="D937" s="198" t="s">
        <v>1051</v>
      </c>
      <c r="E937" s="198"/>
      <c r="F937" s="198"/>
      <c r="G937" s="198"/>
      <c r="H937" s="198"/>
      <c r="J937" s="198" t="s">
        <v>588</v>
      </c>
      <c r="K937" s="198"/>
      <c r="L937" s="198"/>
      <c r="M937" s="198"/>
      <c r="N937" s="198"/>
      <c r="O937" s="198"/>
      <c r="P937" s="194">
        <v>0</v>
      </c>
      <c r="Q937" s="194"/>
      <c r="R937" s="194"/>
      <c r="S937" s="183">
        <v>0</v>
      </c>
      <c r="U937" s="194">
        <v>0</v>
      </c>
      <c r="V937" s="194"/>
      <c r="W937" s="194"/>
      <c r="X937" s="183">
        <v>0</v>
      </c>
    </row>
    <row r="938" spans="3:24" ht="2.25" customHeight="1" x14ac:dyDescent="0.25"/>
    <row r="939" spans="3:24" ht="10.5" customHeight="1" x14ac:dyDescent="0.25">
      <c r="P939" s="197"/>
      <c r="Q939" s="197"/>
      <c r="R939" s="197"/>
      <c r="S939" s="184"/>
      <c r="U939" s="197"/>
      <c r="V939" s="197"/>
      <c r="W939" s="197"/>
      <c r="X939" s="184"/>
    </row>
    <row r="940" spans="3:24" ht="1.5" customHeight="1" x14ac:dyDescent="0.25"/>
    <row r="941" spans="3:24" ht="13.5" customHeight="1" x14ac:dyDescent="0.25">
      <c r="E941" s="199" t="s">
        <v>518</v>
      </c>
      <c r="F941" s="199"/>
      <c r="G941" s="199"/>
      <c r="H941" s="199"/>
      <c r="I941" s="199"/>
      <c r="J941" s="199"/>
      <c r="K941" s="199"/>
      <c r="L941" s="199"/>
      <c r="M941" s="199"/>
      <c r="N941" s="199"/>
      <c r="O941" s="199"/>
      <c r="P941" s="194">
        <v>125085.90000000001</v>
      </c>
      <c r="Q941" s="194"/>
      <c r="R941" s="194"/>
      <c r="S941" s="183">
        <v>6.0590000000000002</v>
      </c>
      <c r="U941" s="194">
        <v>687633.69000000006</v>
      </c>
      <c r="V941" s="194"/>
      <c r="W941" s="194"/>
      <c r="X941" s="183">
        <v>5.43</v>
      </c>
    </row>
    <row r="942" spans="3:24" ht="0.75" customHeight="1" x14ac:dyDescent="0.25">
      <c r="E942" s="199"/>
      <c r="F942" s="199"/>
      <c r="G942" s="199"/>
      <c r="H942" s="199"/>
      <c r="I942" s="199"/>
      <c r="J942" s="199"/>
      <c r="K942" s="199"/>
      <c r="L942" s="199"/>
      <c r="M942" s="199"/>
      <c r="N942" s="199"/>
      <c r="O942" s="199"/>
    </row>
    <row r="943" spans="3:24" ht="12" customHeight="1" x14ac:dyDescent="0.25">
      <c r="C943" s="195"/>
      <c r="D943" s="195"/>
      <c r="E943" s="195"/>
      <c r="F943" s="195"/>
      <c r="G943" s="195"/>
    </row>
    <row r="944" spans="3:24" ht="9.75" customHeight="1" x14ac:dyDescent="0.25"/>
    <row r="945" spans="2:24" ht="10.5" customHeight="1" x14ac:dyDescent="0.25">
      <c r="P945" s="197"/>
      <c r="Q945" s="197"/>
      <c r="R945" s="197"/>
      <c r="S945" s="184"/>
      <c r="U945" s="197"/>
      <c r="V945" s="197"/>
      <c r="W945" s="197"/>
      <c r="X945" s="184"/>
    </row>
    <row r="946" spans="2:24" ht="2.25" customHeight="1" x14ac:dyDescent="0.25"/>
    <row r="947" spans="2:24" ht="14.25" customHeight="1" x14ac:dyDescent="0.25">
      <c r="E947" s="193" t="s">
        <v>519</v>
      </c>
      <c r="F947" s="193"/>
      <c r="G947" s="193"/>
      <c r="H947" s="193"/>
      <c r="I947" s="193"/>
      <c r="J947" s="193"/>
      <c r="K947" s="193"/>
      <c r="L947" s="193"/>
      <c r="M947" s="193"/>
      <c r="N947" s="193"/>
      <c r="O947" s="193"/>
      <c r="P947" s="194">
        <v>1450649.68</v>
      </c>
      <c r="Q947" s="194"/>
      <c r="R947" s="194"/>
      <c r="S947" s="183">
        <v>70.262</v>
      </c>
      <c r="U947" s="194">
        <v>8298912.5200000005</v>
      </c>
      <c r="V947" s="194"/>
      <c r="W947" s="194"/>
      <c r="X947" s="183">
        <v>65.537999999999997</v>
      </c>
    </row>
    <row r="948" spans="2:24" ht="1.5" customHeight="1" x14ac:dyDescent="0.25">
      <c r="E948" s="193"/>
      <c r="F948" s="193"/>
      <c r="G948" s="193"/>
      <c r="H948" s="193"/>
      <c r="I948" s="193"/>
      <c r="J948" s="193"/>
      <c r="K948" s="193"/>
      <c r="L948" s="193"/>
      <c r="M948" s="193"/>
      <c r="N948" s="193"/>
      <c r="O948" s="193"/>
    </row>
    <row r="949" spans="2:24" ht="12" customHeight="1" x14ac:dyDescent="0.25">
      <c r="C949" s="195"/>
      <c r="D949" s="195"/>
      <c r="E949" s="195"/>
      <c r="F949" s="195"/>
      <c r="G949" s="195"/>
    </row>
    <row r="950" spans="2:24" ht="9.75" customHeight="1" x14ac:dyDescent="0.25"/>
    <row r="951" spans="2:24" ht="2.25" customHeight="1" x14ac:dyDescent="0.25"/>
    <row r="952" spans="2:24" ht="10.5" customHeight="1" x14ac:dyDescent="0.25">
      <c r="P952" s="197"/>
      <c r="Q952" s="197"/>
      <c r="R952" s="197"/>
      <c r="S952" s="184"/>
      <c r="U952" s="197"/>
      <c r="V952" s="197"/>
      <c r="W952" s="197"/>
      <c r="X952" s="184"/>
    </row>
    <row r="953" spans="2:24" ht="2.25" customHeight="1" x14ac:dyDescent="0.25"/>
    <row r="954" spans="2:24" ht="14.25" customHeight="1" x14ac:dyDescent="0.25">
      <c r="E954" s="193" t="s">
        <v>42</v>
      </c>
      <c r="F954" s="193"/>
      <c r="G954" s="193"/>
      <c r="H954" s="193"/>
      <c r="I954" s="193"/>
      <c r="J954" s="193"/>
      <c r="K954" s="193"/>
      <c r="L954" s="193"/>
      <c r="M954" s="193"/>
      <c r="N954" s="193"/>
      <c r="O954" s="193"/>
      <c r="P954" s="194">
        <v>613979.94999999995</v>
      </c>
      <c r="Q954" s="194"/>
      <c r="R954" s="194"/>
      <c r="S954" s="183">
        <v>29.738000000000003</v>
      </c>
      <c r="U954" s="194">
        <v>4363778.01</v>
      </c>
      <c r="V954" s="194"/>
      <c r="W954" s="194"/>
      <c r="X954" s="183">
        <v>34.462000000000003</v>
      </c>
    </row>
    <row r="955" spans="2:24" ht="1.5" customHeight="1" x14ac:dyDescent="0.25">
      <c r="E955" s="193"/>
      <c r="F955" s="193"/>
      <c r="G955" s="193"/>
      <c r="H955" s="193"/>
      <c r="I955" s="193"/>
      <c r="J955" s="193"/>
      <c r="K955" s="193"/>
      <c r="L955" s="193"/>
      <c r="M955" s="193"/>
      <c r="N955" s="193"/>
      <c r="O955" s="193"/>
    </row>
    <row r="956" spans="2:24" ht="12" customHeight="1" x14ac:dyDescent="0.25">
      <c r="C956" s="195"/>
      <c r="D956" s="195"/>
      <c r="E956" s="195"/>
      <c r="F956" s="195"/>
      <c r="G956" s="195"/>
    </row>
    <row r="957" spans="2:24" ht="9.75" customHeight="1" x14ac:dyDescent="0.25"/>
    <row r="958" spans="2:24" ht="0.75" customHeight="1" x14ac:dyDescent="0.25"/>
    <row r="959" spans="2:24" ht="15" customHeight="1" x14ac:dyDescent="0.25">
      <c r="B959" s="193" t="s">
        <v>520</v>
      </c>
      <c r="C959" s="193"/>
      <c r="D959" s="193"/>
      <c r="E959" s="193"/>
      <c r="F959" s="193"/>
      <c r="G959" s="193"/>
      <c r="H959" s="193"/>
      <c r="I959" s="193"/>
      <c r="J959" s="193"/>
      <c r="K959" s="193"/>
      <c r="L959" s="193"/>
      <c r="M959" s="193"/>
    </row>
    <row r="960" spans="2:24" ht="12" customHeight="1" x14ac:dyDescent="0.25">
      <c r="C960" s="195"/>
      <c r="D960" s="195"/>
      <c r="E960" s="195"/>
      <c r="F960" s="195"/>
      <c r="G960" s="195"/>
    </row>
    <row r="961" spans="1:24" ht="0.75" customHeight="1" x14ac:dyDescent="0.25"/>
    <row r="962" spans="1:24" ht="12" customHeight="1" x14ac:dyDescent="0.25">
      <c r="D962" s="198" t="s">
        <v>1052</v>
      </c>
      <c r="E962" s="198"/>
      <c r="F962" s="198"/>
      <c r="G962" s="198"/>
      <c r="H962" s="198"/>
      <c r="J962" s="198" t="s">
        <v>589</v>
      </c>
      <c r="K962" s="198"/>
      <c r="L962" s="198"/>
      <c r="M962" s="198"/>
      <c r="N962" s="198"/>
      <c r="O962" s="198"/>
      <c r="P962" s="194">
        <v>0</v>
      </c>
      <c r="Q962" s="194"/>
      <c r="R962" s="194"/>
      <c r="S962" s="183">
        <v>0</v>
      </c>
      <c r="U962" s="194">
        <v>0</v>
      </c>
      <c r="V962" s="194"/>
      <c r="W962" s="194"/>
      <c r="X962" s="183">
        <v>0</v>
      </c>
    </row>
    <row r="963" spans="1:24" ht="0.75" customHeight="1" x14ac:dyDescent="0.25"/>
    <row r="964" spans="1:24" ht="12" customHeight="1" x14ac:dyDescent="0.25">
      <c r="D964" s="198" t="s">
        <v>1053</v>
      </c>
      <c r="E964" s="198"/>
      <c r="F964" s="198"/>
      <c r="G964" s="198"/>
      <c r="H964" s="198"/>
      <c r="J964" s="198" t="s">
        <v>275</v>
      </c>
      <c r="K964" s="198"/>
      <c r="L964" s="198"/>
      <c r="M964" s="198"/>
      <c r="N964" s="198"/>
      <c r="O964" s="198"/>
      <c r="P964" s="194">
        <v>0</v>
      </c>
      <c r="Q964" s="194"/>
      <c r="R964" s="194"/>
      <c r="S964" s="183">
        <v>0</v>
      </c>
      <c r="U964" s="194">
        <v>0</v>
      </c>
      <c r="V964" s="194"/>
      <c r="W964" s="194"/>
      <c r="X964" s="183">
        <v>0</v>
      </c>
    </row>
    <row r="965" spans="1:24" ht="0.75" customHeight="1" x14ac:dyDescent="0.25"/>
    <row r="966" spans="1:24" ht="12" customHeight="1" x14ac:dyDescent="0.25">
      <c r="D966" s="198" t="s">
        <v>1054</v>
      </c>
      <c r="E966" s="198"/>
      <c r="F966" s="198"/>
      <c r="G966" s="198"/>
      <c r="H966" s="198"/>
      <c r="J966" s="198" t="s">
        <v>24</v>
      </c>
      <c r="K966" s="198"/>
      <c r="L966" s="198"/>
      <c r="M966" s="198"/>
      <c r="N966" s="198"/>
      <c r="O966" s="198"/>
      <c r="P966" s="194">
        <v>103271.74</v>
      </c>
      <c r="Q966" s="194"/>
      <c r="R966" s="194"/>
      <c r="S966" s="183">
        <v>5.0019999999999998</v>
      </c>
      <c r="U966" s="194">
        <v>633371.16</v>
      </c>
      <c r="V966" s="194"/>
      <c r="W966" s="194"/>
      <c r="X966" s="183">
        <v>5.0019999999999998</v>
      </c>
    </row>
    <row r="967" spans="1:24" ht="0.75" customHeight="1" x14ac:dyDescent="0.25"/>
    <row r="968" spans="1:24" ht="12" customHeight="1" x14ac:dyDescent="0.25">
      <c r="D968" s="198" t="s">
        <v>1055</v>
      </c>
      <c r="E968" s="198"/>
      <c r="F968" s="198"/>
      <c r="G968" s="198"/>
      <c r="H968" s="198"/>
      <c r="J968" s="198" t="s">
        <v>58</v>
      </c>
      <c r="K968" s="198"/>
      <c r="L968" s="198"/>
      <c r="M968" s="198"/>
      <c r="N968" s="198"/>
      <c r="O968" s="198"/>
      <c r="P968" s="194">
        <v>0</v>
      </c>
      <c r="Q968" s="194"/>
      <c r="R968" s="194"/>
      <c r="S968" s="183">
        <v>0</v>
      </c>
      <c r="U968" s="194">
        <v>0</v>
      </c>
      <c r="V968" s="194"/>
      <c r="W968" s="194"/>
      <c r="X968" s="183">
        <v>0</v>
      </c>
    </row>
    <row r="969" spans="1:24" ht="0.75" customHeight="1" x14ac:dyDescent="0.25"/>
    <row r="970" spans="1:24" ht="12" customHeight="1" x14ac:dyDescent="0.25">
      <c r="A970" s="180" t="s">
        <v>16</v>
      </c>
      <c r="D970" s="198" t="s">
        <v>1056</v>
      </c>
      <c r="E970" s="198"/>
      <c r="F970" s="198"/>
      <c r="G970" s="198"/>
      <c r="H970" s="198"/>
      <c r="J970" s="198" t="s">
        <v>105</v>
      </c>
      <c r="K970" s="198"/>
      <c r="L970" s="198"/>
      <c r="M970" s="198"/>
      <c r="N970" s="198"/>
      <c r="O970" s="198"/>
      <c r="P970" s="194">
        <v>22072.83</v>
      </c>
      <c r="Q970" s="194"/>
      <c r="R970" s="194"/>
      <c r="S970" s="183">
        <v>1.069</v>
      </c>
      <c r="U970" s="194">
        <v>132436.98000000001</v>
      </c>
      <c r="V970" s="194"/>
      <c r="W970" s="194"/>
      <c r="X970" s="183">
        <v>1.046</v>
      </c>
    </row>
    <row r="971" spans="1:24" ht="0.75" customHeight="1" x14ac:dyDescent="0.25">
      <c r="A971" s="180" t="s">
        <v>16</v>
      </c>
    </row>
    <row r="972" spans="1:24" ht="12" customHeight="1" x14ac:dyDescent="0.25">
      <c r="A972" s="180" t="s">
        <v>16</v>
      </c>
      <c r="D972" s="198" t="s">
        <v>1057</v>
      </c>
      <c r="E972" s="198"/>
      <c r="F972" s="198"/>
      <c r="G972" s="198"/>
      <c r="H972" s="198"/>
      <c r="J972" s="198" t="s">
        <v>106</v>
      </c>
      <c r="K972" s="198"/>
      <c r="L972" s="198"/>
      <c r="M972" s="198"/>
      <c r="N972" s="198"/>
      <c r="O972" s="198"/>
      <c r="P972" s="194">
        <v>10682.53</v>
      </c>
      <c r="Q972" s="194"/>
      <c r="R972" s="194"/>
      <c r="S972" s="183">
        <v>0.51700000000000002</v>
      </c>
      <c r="U972" s="194">
        <v>64095.18</v>
      </c>
      <c r="V972" s="194"/>
      <c r="W972" s="194"/>
      <c r="X972" s="183">
        <v>0.50600000000000001</v>
      </c>
    </row>
    <row r="973" spans="1:24" ht="0.75" customHeight="1" x14ac:dyDescent="0.25"/>
    <row r="974" spans="1:24" ht="12" customHeight="1" x14ac:dyDescent="0.25">
      <c r="D974" s="198" t="s">
        <v>1058</v>
      </c>
      <c r="E974" s="198"/>
      <c r="F974" s="198"/>
      <c r="G974" s="198"/>
      <c r="H974" s="198"/>
      <c r="J974" s="198" t="s">
        <v>590</v>
      </c>
      <c r="K974" s="198"/>
      <c r="L974" s="198"/>
      <c r="M974" s="198"/>
      <c r="N974" s="198"/>
      <c r="O974" s="198"/>
      <c r="P974" s="194">
        <v>0</v>
      </c>
      <c r="Q974" s="194"/>
      <c r="R974" s="194"/>
      <c r="S974" s="183">
        <v>0</v>
      </c>
      <c r="U974" s="194">
        <v>0</v>
      </c>
      <c r="V974" s="194"/>
      <c r="W974" s="194"/>
      <c r="X974" s="183">
        <v>0</v>
      </c>
    </row>
    <row r="975" spans="1:24" ht="0.75" customHeight="1" x14ac:dyDescent="0.25"/>
    <row r="976" spans="1:24" ht="12" customHeight="1" x14ac:dyDescent="0.25">
      <c r="D976" s="198" t="s">
        <v>1059</v>
      </c>
      <c r="E976" s="198"/>
      <c r="F976" s="198"/>
      <c r="G976" s="198"/>
      <c r="H976" s="198"/>
      <c r="J976" s="198" t="s">
        <v>523</v>
      </c>
      <c r="K976" s="198"/>
      <c r="L976" s="198"/>
      <c r="M976" s="198"/>
      <c r="N976" s="198"/>
      <c r="O976" s="198"/>
      <c r="P976" s="194">
        <v>278806.49</v>
      </c>
      <c r="Q976" s="194"/>
      <c r="R976" s="194"/>
      <c r="S976" s="183">
        <v>13.504</v>
      </c>
      <c r="U976" s="194">
        <v>1654421.98</v>
      </c>
      <c r="V976" s="194"/>
      <c r="W976" s="194"/>
      <c r="X976" s="183">
        <v>13.065</v>
      </c>
    </row>
    <row r="977" spans="4:24" ht="0.75" customHeight="1" x14ac:dyDescent="0.25"/>
    <row r="978" spans="4:24" ht="12" customHeight="1" x14ac:dyDescent="0.25">
      <c r="D978" s="198" t="s">
        <v>1060</v>
      </c>
      <c r="E978" s="198"/>
      <c r="F978" s="198"/>
      <c r="G978" s="198"/>
      <c r="H978" s="198"/>
      <c r="J978" s="198" t="s">
        <v>524</v>
      </c>
      <c r="K978" s="198"/>
      <c r="L978" s="198"/>
      <c r="M978" s="198"/>
      <c r="N978" s="198"/>
      <c r="O978" s="198"/>
      <c r="P978" s="194">
        <v>0</v>
      </c>
      <c r="Q978" s="194"/>
      <c r="R978" s="194"/>
      <c r="S978" s="183">
        <v>0</v>
      </c>
      <c r="U978" s="194">
        <v>0</v>
      </c>
      <c r="V978" s="194"/>
      <c r="W978" s="194"/>
      <c r="X978" s="183">
        <v>0</v>
      </c>
    </row>
    <row r="979" spans="4:24" ht="0.75" customHeight="1" x14ac:dyDescent="0.25"/>
    <row r="980" spans="4:24" ht="12" customHeight="1" x14ac:dyDescent="0.25">
      <c r="D980" s="198" t="s">
        <v>1061</v>
      </c>
      <c r="E980" s="198"/>
      <c r="F980" s="198"/>
      <c r="G980" s="198"/>
      <c r="H980" s="198"/>
      <c r="J980" s="198" t="s">
        <v>525</v>
      </c>
      <c r="K980" s="198"/>
      <c r="L980" s="198"/>
      <c r="M980" s="198"/>
      <c r="N980" s="198"/>
      <c r="O980" s="198"/>
      <c r="P980" s="194">
        <v>0</v>
      </c>
      <c r="Q980" s="194"/>
      <c r="R980" s="194"/>
      <c r="S980" s="183">
        <v>0</v>
      </c>
      <c r="U980" s="194">
        <v>0</v>
      </c>
      <c r="V980" s="194"/>
      <c r="W980" s="194"/>
      <c r="X980" s="183">
        <v>0</v>
      </c>
    </row>
    <row r="981" spans="4:24" ht="0.75" customHeight="1" x14ac:dyDescent="0.25"/>
    <row r="982" spans="4:24" ht="12" customHeight="1" x14ac:dyDescent="0.25">
      <c r="D982" s="198" t="s">
        <v>1063</v>
      </c>
      <c r="E982" s="198"/>
      <c r="F982" s="198"/>
      <c r="G982" s="198"/>
      <c r="H982" s="198"/>
      <c r="J982" s="198" t="s">
        <v>527</v>
      </c>
      <c r="K982" s="198"/>
      <c r="L982" s="198"/>
      <c r="M982" s="198"/>
      <c r="N982" s="198"/>
      <c r="O982" s="198"/>
      <c r="P982" s="194">
        <v>0</v>
      </c>
      <c r="Q982" s="194"/>
      <c r="R982" s="194"/>
      <c r="S982" s="183">
        <v>0</v>
      </c>
      <c r="U982" s="194">
        <v>0</v>
      </c>
      <c r="V982" s="194"/>
      <c r="W982" s="194"/>
      <c r="X982" s="183">
        <v>0</v>
      </c>
    </row>
    <row r="983" spans="4:24" ht="0.75" customHeight="1" x14ac:dyDescent="0.25"/>
    <row r="984" spans="4:24" ht="12" customHeight="1" x14ac:dyDescent="0.25">
      <c r="D984" s="198" t="s">
        <v>1064</v>
      </c>
      <c r="E984" s="198"/>
      <c r="F984" s="198"/>
      <c r="G984" s="198"/>
      <c r="H984" s="198"/>
      <c r="J984" s="198" t="s">
        <v>93</v>
      </c>
      <c r="K984" s="198"/>
      <c r="L984" s="198"/>
      <c r="M984" s="198"/>
      <c r="N984" s="198"/>
      <c r="O984" s="198"/>
      <c r="P984" s="194">
        <v>0</v>
      </c>
      <c r="Q984" s="194"/>
      <c r="R984" s="194"/>
      <c r="S984" s="183">
        <v>0</v>
      </c>
      <c r="U984" s="194">
        <v>0</v>
      </c>
      <c r="V984" s="194"/>
      <c r="W984" s="194"/>
      <c r="X984" s="183">
        <v>0</v>
      </c>
    </row>
    <row r="985" spans="4:24" ht="0.75" customHeight="1" x14ac:dyDescent="0.25"/>
    <row r="986" spans="4:24" ht="12" customHeight="1" x14ac:dyDescent="0.25">
      <c r="D986" s="198" t="s">
        <v>1065</v>
      </c>
      <c r="E986" s="198"/>
      <c r="F986" s="198"/>
      <c r="G986" s="198"/>
      <c r="H986" s="198"/>
      <c r="J986" s="198" t="s">
        <v>591</v>
      </c>
      <c r="K986" s="198"/>
      <c r="L986" s="198"/>
      <c r="M986" s="198"/>
      <c r="N986" s="198"/>
      <c r="O986" s="198"/>
      <c r="P986" s="194">
        <v>0</v>
      </c>
      <c r="Q986" s="194"/>
      <c r="R986" s="194"/>
      <c r="S986" s="183">
        <v>0</v>
      </c>
      <c r="U986" s="194">
        <v>0</v>
      </c>
      <c r="V986" s="194"/>
      <c r="W986" s="194"/>
      <c r="X986" s="183">
        <v>0</v>
      </c>
    </row>
    <row r="987" spans="4:24" ht="0.75" customHeight="1" x14ac:dyDescent="0.25"/>
    <row r="988" spans="4:24" ht="12" customHeight="1" x14ac:dyDescent="0.25">
      <c r="D988" s="198" t="s">
        <v>1066</v>
      </c>
      <c r="E988" s="198"/>
      <c r="F988" s="198"/>
      <c r="G988" s="198"/>
      <c r="H988" s="198"/>
      <c r="J988" s="198" t="s">
        <v>591</v>
      </c>
      <c r="K988" s="198"/>
      <c r="L988" s="198"/>
      <c r="M988" s="198"/>
      <c r="N988" s="198"/>
      <c r="O988" s="198"/>
      <c r="P988" s="194">
        <v>0</v>
      </c>
      <c r="Q988" s="194"/>
      <c r="R988" s="194"/>
      <c r="S988" s="183">
        <v>0</v>
      </c>
      <c r="U988" s="194">
        <v>0</v>
      </c>
      <c r="V988" s="194"/>
      <c r="W988" s="194"/>
      <c r="X988" s="183">
        <v>0</v>
      </c>
    </row>
    <row r="989" spans="4:24" ht="0.75" customHeight="1" x14ac:dyDescent="0.25"/>
    <row r="990" spans="4:24" ht="12" customHeight="1" x14ac:dyDescent="0.25">
      <c r="D990" s="198" t="s">
        <v>1067</v>
      </c>
      <c r="E990" s="198"/>
      <c r="F990" s="198"/>
      <c r="G990" s="198"/>
      <c r="H990" s="198"/>
      <c r="J990" s="198" t="s">
        <v>54</v>
      </c>
      <c r="K990" s="198"/>
      <c r="L990" s="198"/>
      <c r="M990" s="198"/>
      <c r="N990" s="198"/>
      <c r="O990" s="198"/>
      <c r="P990" s="194">
        <v>6222.83</v>
      </c>
      <c r="Q990" s="194"/>
      <c r="R990" s="194"/>
      <c r="S990" s="183">
        <v>0.30099999999999999</v>
      </c>
      <c r="U990" s="194">
        <v>37336.980000000003</v>
      </c>
      <c r="V990" s="194"/>
      <c r="W990" s="194"/>
      <c r="X990" s="183">
        <v>0.29499999999999998</v>
      </c>
    </row>
    <row r="991" spans="4:24" ht="0.75" customHeight="1" x14ac:dyDescent="0.25"/>
    <row r="992" spans="4:24" ht="12" customHeight="1" x14ac:dyDescent="0.25">
      <c r="D992" s="198" t="s">
        <v>1068</v>
      </c>
      <c r="E992" s="198"/>
      <c r="F992" s="198"/>
      <c r="G992" s="198"/>
      <c r="H992" s="198"/>
      <c r="J992" s="198" t="s">
        <v>36</v>
      </c>
      <c r="K992" s="198"/>
      <c r="L992" s="198"/>
      <c r="M992" s="198"/>
      <c r="N992" s="198"/>
      <c r="O992" s="198"/>
      <c r="P992" s="194">
        <v>6565.42</v>
      </c>
      <c r="Q992" s="194"/>
      <c r="R992" s="194"/>
      <c r="S992" s="183">
        <v>0.318</v>
      </c>
      <c r="U992" s="194">
        <v>39392.519999999997</v>
      </c>
      <c r="V992" s="194"/>
      <c r="W992" s="194"/>
      <c r="X992" s="183">
        <v>0.311</v>
      </c>
    </row>
    <row r="993" spans="3:24" ht="0.75" customHeight="1" x14ac:dyDescent="0.25"/>
    <row r="994" spans="3:24" ht="12" customHeight="1" x14ac:dyDescent="0.25">
      <c r="D994" s="198" t="s">
        <v>1069</v>
      </c>
      <c r="E994" s="198"/>
      <c r="F994" s="198"/>
      <c r="G994" s="198"/>
      <c r="H994" s="198"/>
      <c r="J994" s="198" t="s">
        <v>37</v>
      </c>
      <c r="K994" s="198"/>
      <c r="L994" s="198"/>
      <c r="M994" s="198"/>
      <c r="N994" s="198"/>
      <c r="O994" s="198"/>
      <c r="P994" s="194">
        <v>-20110.34</v>
      </c>
      <c r="Q994" s="194"/>
      <c r="R994" s="194"/>
      <c r="S994" s="183">
        <v>-0.97399999999999998</v>
      </c>
      <c r="U994" s="194">
        <v>-120662.04000000001</v>
      </c>
      <c r="V994" s="194"/>
      <c r="W994" s="194"/>
      <c r="X994" s="183">
        <v>-0.95299999999999996</v>
      </c>
    </row>
    <row r="995" spans="3:24" ht="2.25" customHeight="1" x14ac:dyDescent="0.25"/>
    <row r="996" spans="3:24" ht="10.5" customHeight="1" x14ac:dyDescent="0.25">
      <c r="P996" s="197"/>
      <c r="Q996" s="197"/>
      <c r="R996" s="197"/>
      <c r="S996" s="184"/>
      <c r="U996" s="197"/>
      <c r="V996" s="197"/>
      <c r="W996" s="197"/>
      <c r="X996" s="184"/>
    </row>
    <row r="997" spans="3:24" ht="2.25" customHeight="1" x14ac:dyDescent="0.25"/>
    <row r="998" spans="3:24" ht="14.25" customHeight="1" x14ac:dyDescent="0.25">
      <c r="E998" s="193" t="s">
        <v>530</v>
      </c>
      <c r="F998" s="193"/>
      <c r="G998" s="193"/>
      <c r="H998" s="193"/>
      <c r="I998" s="193"/>
      <c r="J998" s="193"/>
      <c r="K998" s="193"/>
      <c r="L998" s="193"/>
      <c r="M998" s="193"/>
      <c r="N998" s="193"/>
      <c r="O998" s="193"/>
      <c r="P998" s="194">
        <v>407511.5</v>
      </c>
      <c r="Q998" s="194"/>
      <c r="R998" s="194"/>
      <c r="S998" s="183">
        <v>19.738</v>
      </c>
      <c r="U998" s="194">
        <v>2440392.7599999998</v>
      </c>
      <c r="V998" s="194"/>
      <c r="W998" s="194"/>
      <c r="X998" s="183">
        <v>19.271999999999998</v>
      </c>
    </row>
    <row r="999" spans="3:24" ht="1.5" customHeight="1" x14ac:dyDescent="0.25">
      <c r="E999" s="193"/>
      <c r="F999" s="193"/>
      <c r="G999" s="193"/>
      <c r="H999" s="193"/>
      <c r="I999" s="193"/>
      <c r="J999" s="193"/>
      <c r="K999" s="193"/>
      <c r="L999" s="193"/>
      <c r="M999" s="193"/>
      <c r="N999" s="193"/>
      <c r="O999" s="193"/>
    </row>
    <row r="1000" spans="3:24" ht="12" customHeight="1" x14ac:dyDescent="0.25">
      <c r="C1000" s="195"/>
      <c r="D1000" s="195"/>
      <c r="E1000" s="195"/>
      <c r="F1000" s="195"/>
      <c r="G1000" s="195"/>
    </row>
    <row r="1001" spans="3:24" ht="9.75" customHeight="1" x14ac:dyDescent="0.25"/>
    <row r="1002" spans="3:24" ht="2.25" customHeight="1" x14ac:dyDescent="0.25"/>
    <row r="1003" spans="3:24" ht="10.5" customHeight="1" x14ac:dyDescent="0.25">
      <c r="P1003" s="197"/>
      <c r="Q1003" s="197"/>
      <c r="R1003" s="197"/>
      <c r="S1003" s="184"/>
      <c r="U1003" s="197"/>
      <c r="V1003" s="197"/>
      <c r="W1003" s="197"/>
      <c r="X1003" s="184"/>
    </row>
    <row r="1004" spans="3:24" ht="2.25" customHeight="1" x14ac:dyDescent="0.25"/>
    <row r="1005" spans="3:24" ht="14.25" customHeight="1" x14ac:dyDescent="0.25">
      <c r="E1005" s="193" t="s">
        <v>531</v>
      </c>
      <c r="F1005" s="193"/>
      <c r="G1005" s="193"/>
      <c r="H1005" s="193"/>
      <c r="I1005" s="193"/>
      <c r="J1005" s="193"/>
      <c r="K1005" s="193"/>
      <c r="L1005" s="193"/>
      <c r="M1005" s="193"/>
      <c r="N1005" s="193"/>
      <c r="O1005" s="193"/>
      <c r="P1005" s="194">
        <v>206468.45</v>
      </c>
      <c r="Q1005" s="194"/>
      <c r="R1005" s="194"/>
      <c r="S1005" s="183">
        <v>10</v>
      </c>
      <c r="U1005" s="194">
        <v>1923385.25</v>
      </c>
      <c r="V1005" s="194"/>
      <c r="W1005" s="194"/>
      <c r="X1005" s="183">
        <v>15.189000000000002</v>
      </c>
    </row>
    <row r="1006" spans="3:24" ht="1.5" customHeight="1" x14ac:dyDescent="0.25">
      <c r="E1006" s="193"/>
      <c r="F1006" s="193"/>
      <c r="G1006" s="193"/>
      <c r="H1006" s="193"/>
      <c r="I1006" s="193"/>
      <c r="J1006" s="193"/>
      <c r="K1006" s="193"/>
      <c r="L1006" s="193"/>
      <c r="M1006" s="193"/>
      <c r="N1006" s="193"/>
      <c r="O1006" s="193"/>
    </row>
    <row r="1007" spans="3:24" ht="12" customHeight="1" x14ac:dyDescent="0.25">
      <c r="C1007" s="195"/>
      <c r="D1007" s="195"/>
      <c r="E1007" s="195"/>
      <c r="F1007" s="195"/>
      <c r="G1007" s="195"/>
    </row>
    <row r="1008" spans="3:24" ht="9.75" customHeight="1" x14ac:dyDescent="0.25"/>
    <row r="1009" spans="3:24" ht="2.25" customHeight="1" x14ac:dyDescent="0.25"/>
    <row r="1010" spans="3:24" ht="10.5" customHeight="1" x14ac:dyDescent="0.25">
      <c r="P1010" s="197"/>
      <c r="Q1010" s="197"/>
      <c r="R1010" s="197"/>
      <c r="S1010" s="184"/>
      <c r="U1010" s="197"/>
      <c r="V1010" s="197"/>
      <c r="W1010" s="197"/>
      <c r="X1010" s="184"/>
    </row>
    <row r="1011" spans="3:24" ht="2.25" customHeight="1" x14ac:dyDescent="0.25"/>
    <row r="1012" spans="3:24" ht="14.25" customHeight="1" x14ac:dyDescent="0.25">
      <c r="E1012" s="193" t="s">
        <v>532</v>
      </c>
      <c r="F1012" s="193"/>
      <c r="G1012" s="193"/>
      <c r="H1012" s="193"/>
      <c r="I1012" s="193"/>
      <c r="J1012" s="193"/>
      <c r="K1012" s="193"/>
      <c r="L1012" s="193"/>
      <c r="M1012" s="193"/>
      <c r="N1012" s="193"/>
      <c r="O1012" s="193"/>
      <c r="P1012" s="194">
        <v>206468.45</v>
      </c>
      <c r="Q1012" s="194"/>
      <c r="R1012" s="194"/>
      <c r="S1012" s="183">
        <v>10</v>
      </c>
      <c r="U1012" s="194">
        <v>1923385.25</v>
      </c>
      <c r="V1012" s="194"/>
      <c r="W1012" s="194"/>
      <c r="X1012" s="183">
        <v>15.189000000000002</v>
      </c>
    </row>
    <row r="1013" spans="3:24" ht="1.5" customHeight="1" x14ac:dyDescent="0.25">
      <c r="E1013" s="193"/>
      <c r="F1013" s="193"/>
      <c r="G1013" s="193"/>
      <c r="H1013" s="193"/>
      <c r="I1013" s="193"/>
      <c r="J1013" s="193"/>
      <c r="K1013" s="193"/>
      <c r="L1013" s="193"/>
      <c r="M1013" s="193"/>
      <c r="N1013" s="193"/>
      <c r="O1013" s="193"/>
    </row>
    <row r="1014" spans="3:24" ht="12" customHeight="1" x14ac:dyDescent="0.25">
      <c r="C1014" s="195"/>
      <c r="D1014" s="195"/>
      <c r="E1014" s="195"/>
      <c r="F1014" s="195"/>
      <c r="G1014" s="195"/>
    </row>
    <row r="1015" spans="3:24" ht="9.75" customHeight="1" x14ac:dyDescent="0.25"/>
    <row r="1016" spans="3:24" ht="3.75" customHeight="1" thickBot="1" x14ac:dyDescent="0.3"/>
    <row r="1017" spans="3:24" ht="10.5" customHeight="1" thickTop="1" x14ac:dyDescent="0.25">
      <c r="P1017" s="196"/>
      <c r="Q1017" s="196"/>
      <c r="R1017" s="196"/>
      <c r="S1017" s="185"/>
      <c r="U1017" s="196"/>
      <c r="V1017" s="196"/>
      <c r="W1017" s="196"/>
      <c r="X1017" s="185"/>
    </row>
  </sheetData>
  <mergeCells count="1801">
    <mergeCell ref="C16:G16"/>
    <mergeCell ref="D18:H18"/>
    <mergeCell ref="J18:O18"/>
    <mergeCell ref="P18:R18"/>
    <mergeCell ref="U18:W18"/>
    <mergeCell ref="P9:R9"/>
    <mergeCell ref="U9:W9"/>
    <mergeCell ref="B12:M12"/>
    <mergeCell ref="C13:G13"/>
    <mergeCell ref="C15:N15"/>
    <mergeCell ref="Q2:X2"/>
    <mergeCell ref="B4:V4"/>
    <mergeCell ref="B6:Q6"/>
    <mergeCell ref="P7:R7"/>
    <mergeCell ref="U7:W7"/>
    <mergeCell ref="D28:H28"/>
    <mergeCell ref="J28:O28"/>
    <mergeCell ref="P28:R28"/>
    <mergeCell ref="U28:W28"/>
    <mergeCell ref="D30:H30"/>
    <mergeCell ref="J30:O30"/>
    <mergeCell ref="P30:R30"/>
    <mergeCell ref="U30:W30"/>
    <mergeCell ref="D24:H24"/>
    <mergeCell ref="J24:O24"/>
    <mergeCell ref="P24:R24"/>
    <mergeCell ref="U24:W24"/>
    <mergeCell ref="D26:H26"/>
    <mergeCell ref="J26:O26"/>
    <mergeCell ref="P26:R26"/>
    <mergeCell ref="U26:W26"/>
    <mergeCell ref="D20:H20"/>
    <mergeCell ref="J20:O20"/>
    <mergeCell ref="P20:R20"/>
    <mergeCell ref="U20:W20"/>
    <mergeCell ref="D22:H22"/>
    <mergeCell ref="J22:O22"/>
    <mergeCell ref="P22:R22"/>
    <mergeCell ref="U22:W22"/>
    <mergeCell ref="D40:H40"/>
    <mergeCell ref="J40:O40"/>
    <mergeCell ref="P40:R40"/>
    <mergeCell ref="U40:W40"/>
    <mergeCell ref="D42:H42"/>
    <mergeCell ref="J42:O42"/>
    <mergeCell ref="P42:R42"/>
    <mergeCell ref="U42:W42"/>
    <mergeCell ref="D36:H36"/>
    <mergeCell ref="J36:O36"/>
    <mergeCell ref="P36:R36"/>
    <mergeCell ref="U36:W36"/>
    <mergeCell ref="D38:H38"/>
    <mergeCell ref="J38:O38"/>
    <mergeCell ref="P38:R38"/>
    <mergeCell ref="U38:W38"/>
    <mergeCell ref="D32:H32"/>
    <mergeCell ref="J32:O32"/>
    <mergeCell ref="P32:R32"/>
    <mergeCell ref="U32:W32"/>
    <mergeCell ref="D34:H34"/>
    <mergeCell ref="J34:O34"/>
    <mergeCell ref="P34:R34"/>
    <mergeCell ref="U34:W34"/>
    <mergeCell ref="D52:H52"/>
    <mergeCell ref="J52:O52"/>
    <mergeCell ref="P52:R52"/>
    <mergeCell ref="U52:W52"/>
    <mergeCell ref="D54:H54"/>
    <mergeCell ref="J54:O54"/>
    <mergeCell ref="P54:R54"/>
    <mergeCell ref="U54:W54"/>
    <mergeCell ref="D48:H48"/>
    <mergeCell ref="J48:O48"/>
    <mergeCell ref="P48:R48"/>
    <mergeCell ref="U48:W48"/>
    <mergeCell ref="D50:H50"/>
    <mergeCell ref="J50:O50"/>
    <mergeCell ref="P50:R50"/>
    <mergeCell ref="U50:W50"/>
    <mergeCell ref="D44:H44"/>
    <mergeCell ref="J44:O44"/>
    <mergeCell ref="P44:R44"/>
    <mergeCell ref="U44:W44"/>
    <mergeCell ref="D46:H46"/>
    <mergeCell ref="J46:O46"/>
    <mergeCell ref="P46:R46"/>
    <mergeCell ref="U46:W46"/>
    <mergeCell ref="P64:R64"/>
    <mergeCell ref="U64:W64"/>
    <mergeCell ref="E66:O67"/>
    <mergeCell ref="P66:R66"/>
    <mergeCell ref="U66:W66"/>
    <mergeCell ref="D60:H60"/>
    <mergeCell ref="J60:O60"/>
    <mergeCell ref="P60:R60"/>
    <mergeCell ref="U60:W60"/>
    <mergeCell ref="D62:H62"/>
    <mergeCell ref="J62:O62"/>
    <mergeCell ref="P62:R62"/>
    <mergeCell ref="U62:W62"/>
    <mergeCell ref="D56:H56"/>
    <mergeCell ref="J56:O56"/>
    <mergeCell ref="P56:R56"/>
    <mergeCell ref="U56:W56"/>
    <mergeCell ref="D58:H58"/>
    <mergeCell ref="J58:O58"/>
    <mergeCell ref="P58:R58"/>
    <mergeCell ref="U58:W58"/>
    <mergeCell ref="D78:H78"/>
    <mergeCell ref="J78:O78"/>
    <mergeCell ref="P78:R78"/>
    <mergeCell ref="U78:W78"/>
    <mergeCell ref="D80:H80"/>
    <mergeCell ref="J80:O80"/>
    <mergeCell ref="P80:R80"/>
    <mergeCell ref="U80:W80"/>
    <mergeCell ref="P74:R74"/>
    <mergeCell ref="U74:W74"/>
    <mergeCell ref="D76:H76"/>
    <mergeCell ref="J76:O76"/>
    <mergeCell ref="P76:R76"/>
    <mergeCell ref="U76:W76"/>
    <mergeCell ref="C68:G68"/>
    <mergeCell ref="C71:N71"/>
    <mergeCell ref="C72:G72"/>
    <mergeCell ref="D74:H74"/>
    <mergeCell ref="J74:O74"/>
    <mergeCell ref="D90:H90"/>
    <mergeCell ref="J90:O90"/>
    <mergeCell ref="P90:R90"/>
    <mergeCell ref="U90:W90"/>
    <mergeCell ref="D92:H92"/>
    <mergeCell ref="J92:O92"/>
    <mergeCell ref="P92:R92"/>
    <mergeCell ref="U92:W92"/>
    <mergeCell ref="D86:H86"/>
    <mergeCell ref="J86:O86"/>
    <mergeCell ref="P86:R86"/>
    <mergeCell ref="U86:W86"/>
    <mergeCell ref="D88:H88"/>
    <mergeCell ref="J88:O88"/>
    <mergeCell ref="P88:R88"/>
    <mergeCell ref="U88:W88"/>
    <mergeCell ref="D82:H82"/>
    <mergeCell ref="J82:O82"/>
    <mergeCell ref="P82:R82"/>
    <mergeCell ref="U82:W82"/>
    <mergeCell ref="D84:H84"/>
    <mergeCell ref="J84:O84"/>
    <mergeCell ref="P84:R84"/>
    <mergeCell ref="U84:W84"/>
    <mergeCell ref="D102:H102"/>
    <mergeCell ref="J102:O102"/>
    <mergeCell ref="P102:R102"/>
    <mergeCell ref="U102:W102"/>
    <mergeCell ref="D104:H104"/>
    <mergeCell ref="J104:O104"/>
    <mergeCell ref="P104:R104"/>
    <mergeCell ref="U104:W104"/>
    <mergeCell ref="D98:H98"/>
    <mergeCell ref="J98:O98"/>
    <mergeCell ref="P98:R98"/>
    <mergeCell ref="U98:W98"/>
    <mergeCell ref="D100:H100"/>
    <mergeCell ref="J100:O100"/>
    <mergeCell ref="P100:R100"/>
    <mergeCell ref="U100:W100"/>
    <mergeCell ref="D94:H94"/>
    <mergeCell ref="J94:O94"/>
    <mergeCell ref="P94:R94"/>
    <mergeCell ref="U94:W94"/>
    <mergeCell ref="D96:H96"/>
    <mergeCell ref="J96:O96"/>
    <mergeCell ref="P96:R96"/>
    <mergeCell ref="U96:W96"/>
    <mergeCell ref="D113:H113"/>
    <mergeCell ref="J113:O113"/>
    <mergeCell ref="P113:R113"/>
    <mergeCell ref="U113:W113"/>
    <mergeCell ref="D115:H115"/>
    <mergeCell ref="J115:O115"/>
    <mergeCell ref="P115:R115"/>
    <mergeCell ref="U115:W115"/>
    <mergeCell ref="D110:H110"/>
    <mergeCell ref="J110:O110"/>
    <mergeCell ref="P110:R110"/>
    <mergeCell ref="U110:W110"/>
    <mergeCell ref="D112:H112"/>
    <mergeCell ref="J112:O112"/>
    <mergeCell ref="P112:R112"/>
    <mergeCell ref="U112:W112"/>
    <mergeCell ref="D106:H106"/>
    <mergeCell ref="J106:O106"/>
    <mergeCell ref="P106:R106"/>
    <mergeCell ref="U106:W106"/>
    <mergeCell ref="D108:H108"/>
    <mergeCell ref="J108:O108"/>
    <mergeCell ref="P108:R108"/>
    <mergeCell ref="U108:W108"/>
    <mergeCell ref="D125:H125"/>
    <mergeCell ref="J125:O125"/>
    <mergeCell ref="P125:R125"/>
    <mergeCell ref="U125:W125"/>
    <mergeCell ref="D127:H127"/>
    <mergeCell ref="J127:O127"/>
    <mergeCell ref="P127:R127"/>
    <mergeCell ref="U127:W127"/>
    <mergeCell ref="D121:H121"/>
    <mergeCell ref="J121:O121"/>
    <mergeCell ref="P121:R121"/>
    <mergeCell ref="U121:W121"/>
    <mergeCell ref="D123:H123"/>
    <mergeCell ref="J123:O123"/>
    <mergeCell ref="P123:R123"/>
    <mergeCell ref="U123:W123"/>
    <mergeCell ref="D117:H117"/>
    <mergeCell ref="J117:O117"/>
    <mergeCell ref="P117:R117"/>
    <mergeCell ref="U117:W117"/>
    <mergeCell ref="D119:H119"/>
    <mergeCell ref="J119:O119"/>
    <mergeCell ref="P119:R119"/>
    <mergeCell ref="U119:W119"/>
    <mergeCell ref="D137:H137"/>
    <mergeCell ref="J137:O137"/>
    <mergeCell ref="P137:R137"/>
    <mergeCell ref="U137:W137"/>
    <mergeCell ref="D139:H139"/>
    <mergeCell ref="J139:O139"/>
    <mergeCell ref="P139:R139"/>
    <mergeCell ref="U139:W139"/>
    <mergeCell ref="D133:H133"/>
    <mergeCell ref="J133:O133"/>
    <mergeCell ref="P133:R133"/>
    <mergeCell ref="U133:W133"/>
    <mergeCell ref="D135:H135"/>
    <mergeCell ref="J135:O135"/>
    <mergeCell ref="P135:R135"/>
    <mergeCell ref="U135:W135"/>
    <mergeCell ref="D129:H129"/>
    <mergeCell ref="J129:O129"/>
    <mergeCell ref="P129:R129"/>
    <mergeCell ref="U129:W129"/>
    <mergeCell ref="D131:H131"/>
    <mergeCell ref="J131:O131"/>
    <mergeCell ref="P131:R131"/>
    <mergeCell ref="U131:W131"/>
    <mergeCell ref="D149:H149"/>
    <mergeCell ref="J149:O149"/>
    <mergeCell ref="P149:R149"/>
    <mergeCell ref="U149:W149"/>
    <mergeCell ref="D151:H151"/>
    <mergeCell ref="J151:O151"/>
    <mergeCell ref="P151:R151"/>
    <mergeCell ref="U151:W151"/>
    <mergeCell ref="D145:H145"/>
    <mergeCell ref="J145:O145"/>
    <mergeCell ref="P145:R145"/>
    <mergeCell ref="U145:W145"/>
    <mergeCell ref="D147:H147"/>
    <mergeCell ref="J147:O147"/>
    <mergeCell ref="P147:R147"/>
    <mergeCell ref="U147:W147"/>
    <mergeCell ref="D141:H141"/>
    <mergeCell ref="J141:O141"/>
    <mergeCell ref="P141:R141"/>
    <mergeCell ref="U141:W141"/>
    <mergeCell ref="D143:H143"/>
    <mergeCell ref="J143:O143"/>
    <mergeCell ref="P143:R143"/>
    <mergeCell ref="U143:W143"/>
    <mergeCell ref="D161:H161"/>
    <mergeCell ref="J161:O161"/>
    <mergeCell ref="P161:R161"/>
    <mergeCell ref="U161:W161"/>
    <mergeCell ref="D163:H163"/>
    <mergeCell ref="J163:O163"/>
    <mergeCell ref="P163:R163"/>
    <mergeCell ref="U163:W163"/>
    <mergeCell ref="D157:H157"/>
    <mergeCell ref="J157:O157"/>
    <mergeCell ref="P157:R157"/>
    <mergeCell ref="U157:W157"/>
    <mergeCell ref="D159:H159"/>
    <mergeCell ref="J159:O159"/>
    <mergeCell ref="P159:R159"/>
    <mergeCell ref="U159:W159"/>
    <mergeCell ref="D153:H153"/>
    <mergeCell ref="J153:O153"/>
    <mergeCell ref="P153:R153"/>
    <mergeCell ref="U153:W153"/>
    <mergeCell ref="D155:H155"/>
    <mergeCell ref="J155:O155"/>
    <mergeCell ref="P155:R155"/>
    <mergeCell ref="U155:W155"/>
    <mergeCell ref="D173:H173"/>
    <mergeCell ref="J173:O173"/>
    <mergeCell ref="P173:R173"/>
    <mergeCell ref="U173:W173"/>
    <mergeCell ref="D175:H175"/>
    <mergeCell ref="J175:O175"/>
    <mergeCell ref="P175:R175"/>
    <mergeCell ref="U175:W175"/>
    <mergeCell ref="D169:H169"/>
    <mergeCell ref="J169:O169"/>
    <mergeCell ref="P169:R169"/>
    <mergeCell ref="U169:W169"/>
    <mergeCell ref="D171:H171"/>
    <mergeCell ref="J171:O171"/>
    <mergeCell ref="P171:R171"/>
    <mergeCell ref="U171:W171"/>
    <mergeCell ref="D165:H165"/>
    <mergeCell ref="J165:O165"/>
    <mergeCell ref="P165:R165"/>
    <mergeCell ref="U165:W165"/>
    <mergeCell ref="D167:H167"/>
    <mergeCell ref="J167:O167"/>
    <mergeCell ref="P167:R167"/>
    <mergeCell ref="U167:W167"/>
    <mergeCell ref="D185:H185"/>
    <mergeCell ref="J185:O185"/>
    <mergeCell ref="P185:R185"/>
    <mergeCell ref="U185:W185"/>
    <mergeCell ref="D187:H187"/>
    <mergeCell ref="J187:O187"/>
    <mergeCell ref="P187:R187"/>
    <mergeCell ref="U187:W187"/>
    <mergeCell ref="D181:H181"/>
    <mergeCell ref="J181:O181"/>
    <mergeCell ref="P181:R181"/>
    <mergeCell ref="U181:W181"/>
    <mergeCell ref="D183:H183"/>
    <mergeCell ref="J183:O183"/>
    <mergeCell ref="P183:R183"/>
    <mergeCell ref="U183:W183"/>
    <mergeCell ref="D177:H177"/>
    <mergeCell ref="J177:O177"/>
    <mergeCell ref="P177:R177"/>
    <mergeCell ref="U177:W177"/>
    <mergeCell ref="D179:H179"/>
    <mergeCell ref="J179:O179"/>
    <mergeCell ref="P179:R179"/>
    <mergeCell ref="U179:W179"/>
    <mergeCell ref="D197:H197"/>
    <mergeCell ref="J197:O197"/>
    <mergeCell ref="P197:R197"/>
    <mergeCell ref="U197:W197"/>
    <mergeCell ref="D199:H199"/>
    <mergeCell ref="J199:O199"/>
    <mergeCell ref="P199:R199"/>
    <mergeCell ref="U199:W199"/>
    <mergeCell ref="D193:H193"/>
    <mergeCell ref="J193:O193"/>
    <mergeCell ref="P193:R193"/>
    <mergeCell ref="U193:W193"/>
    <mergeCell ref="D195:H195"/>
    <mergeCell ref="J195:O195"/>
    <mergeCell ref="P195:R195"/>
    <mergeCell ref="U195:W195"/>
    <mergeCell ref="D189:H189"/>
    <mergeCell ref="J189:O189"/>
    <mergeCell ref="P189:R189"/>
    <mergeCell ref="U189:W189"/>
    <mergeCell ref="D191:H191"/>
    <mergeCell ref="J191:O191"/>
    <mergeCell ref="P191:R191"/>
    <mergeCell ref="U191:W191"/>
    <mergeCell ref="D209:H209"/>
    <mergeCell ref="J209:O209"/>
    <mergeCell ref="P209:R209"/>
    <mergeCell ref="U209:W209"/>
    <mergeCell ref="D211:H211"/>
    <mergeCell ref="J211:O211"/>
    <mergeCell ref="P211:R211"/>
    <mergeCell ref="U211:W211"/>
    <mergeCell ref="D205:H205"/>
    <mergeCell ref="J205:O205"/>
    <mergeCell ref="P205:R205"/>
    <mergeCell ref="U205:W205"/>
    <mergeCell ref="D207:H207"/>
    <mergeCell ref="J207:O207"/>
    <mergeCell ref="P207:R207"/>
    <mergeCell ref="U207:W207"/>
    <mergeCell ref="D201:H201"/>
    <mergeCell ref="J201:O201"/>
    <mergeCell ref="P201:R201"/>
    <mergeCell ref="U201:W201"/>
    <mergeCell ref="D203:H203"/>
    <mergeCell ref="J203:O203"/>
    <mergeCell ref="P203:R203"/>
    <mergeCell ref="U203:W203"/>
    <mergeCell ref="D220:H220"/>
    <mergeCell ref="J220:O220"/>
    <mergeCell ref="P220:R220"/>
    <mergeCell ref="U220:W220"/>
    <mergeCell ref="D222:H222"/>
    <mergeCell ref="J222:O222"/>
    <mergeCell ref="P222:R222"/>
    <mergeCell ref="U222:W222"/>
    <mergeCell ref="D217:H217"/>
    <mergeCell ref="J217:O217"/>
    <mergeCell ref="P217:R217"/>
    <mergeCell ref="U217:W217"/>
    <mergeCell ref="D218:H218"/>
    <mergeCell ref="J218:O218"/>
    <mergeCell ref="P218:R218"/>
    <mergeCell ref="U218:W218"/>
    <mergeCell ref="D213:H213"/>
    <mergeCell ref="J213:O213"/>
    <mergeCell ref="P213:R213"/>
    <mergeCell ref="U213:W213"/>
    <mergeCell ref="D215:H215"/>
    <mergeCell ref="J215:O215"/>
    <mergeCell ref="P215:R215"/>
    <mergeCell ref="U215:W215"/>
    <mergeCell ref="D232:H232"/>
    <mergeCell ref="J232:O232"/>
    <mergeCell ref="P232:R232"/>
    <mergeCell ref="U232:W232"/>
    <mergeCell ref="D234:H234"/>
    <mergeCell ref="J234:O234"/>
    <mergeCell ref="P234:R234"/>
    <mergeCell ref="U234:W234"/>
    <mergeCell ref="D228:H228"/>
    <mergeCell ref="J228:O228"/>
    <mergeCell ref="P228:R228"/>
    <mergeCell ref="U228:W228"/>
    <mergeCell ref="D230:H230"/>
    <mergeCell ref="J230:O230"/>
    <mergeCell ref="P230:R230"/>
    <mergeCell ref="U230:W230"/>
    <mergeCell ref="D224:H224"/>
    <mergeCell ref="J224:O224"/>
    <mergeCell ref="P224:R224"/>
    <mergeCell ref="U224:W224"/>
    <mergeCell ref="D226:H226"/>
    <mergeCell ref="J226:O226"/>
    <mergeCell ref="P226:R226"/>
    <mergeCell ref="U226:W226"/>
    <mergeCell ref="D244:H244"/>
    <mergeCell ref="J244:O244"/>
    <mergeCell ref="P244:R244"/>
    <mergeCell ref="U244:W244"/>
    <mergeCell ref="D246:H246"/>
    <mergeCell ref="J246:O246"/>
    <mergeCell ref="P246:R246"/>
    <mergeCell ref="U246:W246"/>
    <mergeCell ref="D240:H240"/>
    <mergeCell ref="J240:O240"/>
    <mergeCell ref="P240:R240"/>
    <mergeCell ref="U240:W240"/>
    <mergeCell ref="D242:H242"/>
    <mergeCell ref="J242:O242"/>
    <mergeCell ref="P242:R242"/>
    <mergeCell ref="U242:W242"/>
    <mergeCell ref="D236:H236"/>
    <mergeCell ref="J236:O236"/>
    <mergeCell ref="P236:R236"/>
    <mergeCell ref="U236:W236"/>
    <mergeCell ref="D238:H238"/>
    <mergeCell ref="J238:O238"/>
    <mergeCell ref="P238:R238"/>
    <mergeCell ref="U238:W238"/>
    <mergeCell ref="D256:H256"/>
    <mergeCell ref="J256:O256"/>
    <mergeCell ref="P256:R256"/>
    <mergeCell ref="U256:W256"/>
    <mergeCell ref="D258:H258"/>
    <mergeCell ref="J258:O258"/>
    <mergeCell ref="P258:R258"/>
    <mergeCell ref="U258:W258"/>
    <mergeCell ref="D252:H252"/>
    <mergeCell ref="J252:O252"/>
    <mergeCell ref="P252:R252"/>
    <mergeCell ref="U252:W252"/>
    <mergeCell ref="D254:H254"/>
    <mergeCell ref="J254:O254"/>
    <mergeCell ref="P254:R254"/>
    <mergeCell ref="U254:W254"/>
    <mergeCell ref="D248:H248"/>
    <mergeCell ref="J248:O248"/>
    <mergeCell ref="P248:R248"/>
    <mergeCell ref="U248:W248"/>
    <mergeCell ref="D250:H250"/>
    <mergeCell ref="J250:O250"/>
    <mergeCell ref="P250:R250"/>
    <mergeCell ref="U250:W250"/>
    <mergeCell ref="D268:H268"/>
    <mergeCell ref="J268:O268"/>
    <mergeCell ref="P268:R268"/>
    <mergeCell ref="U268:W268"/>
    <mergeCell ref="D270:H270"/>
    <mergeCell ref="J270:O270"/>
    <mergeCell ref="P270:R270"/>
    <mergeCell ref="U270:W270"/>
    <mergeCell ref="D264:H264"/>
    <mergeCell ref="J264:O264"/>
    <mergeCell ref="P264:R264"/>
    <mergeCell ref="U264:W264"/>
    <mergeCell ref="D266:H266"/>
    <mergeCell ref="J266:O266"/>
    <mergeCell ref="P266:R266"/>
    <mergeCell ref="U266:W266"/>
    <mergeCell ref="D260:H260"/>
    <mergeCell ref="J260:O260"/>
    <mergeCell ref="P260:R260"/>
    <mergeCell ref="U260:W260"/>
    <mergeCell ref="D262:H262"/>
    <mergeCell ref="J262:O262"/>
    <mergeCell ref="P262:R262"/>
    <mergeCell ref="U262:W262"/>
    <mergeCell ref="D280:H280"/>
    <mergeCell ref="J280:O280"/>
    <mergeCell ref="P280:R280"/>
    <mergeCell ref="U280:W280"/>
    <mergeCell ref="D282:H282"/>
    <mergeCell ref="J282:O282"/>
    <mergeCell ref="P282:R282"/>
    <mergeCell ref="U282:W282"/>
    <mergeCell ref="D276:H276"/>
    <mergeCell ref="J276:O276"/>
    <mergeCell ref="P276:R276"/>
    <mergeCell ref="U276:W276"/>
    <mergeCell ref="D278:H278"/>
    <mergeCell ref="J278:O278"/>
    <mergeCell ref="P278:R278"/>
    <mergeCell ref="U278:W278"/>
    <mergeCell ref="D272:H272"/>
    <mergeCell ref="J272:O272"/>
    <mergeCell ref="P272:R272"/>
    <mergeCell ref="U272:W272"/>
    <mergeCell ref="D274:H274"/>
    <mergeCell ref="J274:O274"/>
    <mergeCell ref="P274:R274"/>
    <mergeCell ref="U274:W274"/>
    <mergeCell ref="D292:H292"/>
    <mergeCell ref="J292:O292"/>
    <mergeCell ref="P292:R292"/>
    <mergeCell ref="U292:W292"/>
    <mergeCell ref="D294:H294"/>
    <mergeCell ref="J294:O294"/>
    <mergeCell ref="P294:R294"/>
    <mergeCell ref="U294:W294"/>
    <mergeCell ref="D288:H288"/>
    <mergeCell ref="J288:O288"/>
    <mergeCell ref="P288:R288"/>
    <mergeCell ref="U288:W288"/>
    <mergeCell ref="D290:H290"/>
    <mergeCell ref="J290:O290"/>
    <mergeCell ref="P290:R290"/>
    <mergeCell ref="U290:W290"/>
    <mergeCell ref="D284:H284"/>
    <mergeCell ref="J284:O284"/>
    <mergeCell ref="P284:R284"/>
    <mergeCell ref="U284:W284"/>
    <mergeCell ref="D286:H286"/>
    <mergeCell ref="J286:O286"/>
    <mergeCell ref="P286:R286"/>
    <mergeCell ref="U286:W286"/>
    <mergeCell ref="D304:H304"/>
    <mergeCell ref="J304:O304"/>
    <mergeCell ref="P304:R304"/>
    <mergeCell ref="U304:W304"/>
    <mergeCell ref="D306:H306"/>
    <mergeCell ref="J306:O306"/>
    <mergeCell ref="P306:R306"/>
    <mergeCell ref="U306:W306"/>
    <mergeCell ref="D300:H300"/>
    <mergeCell ref="J300:O300"/>
    <mergeCell ref="P300:R300"/>
    <mergeCell ref="U300:W300"/>
    <mergeCell ref="D302:H302"/>
    <mergeCell ref="J302:O302"/>
    <mergeCell ref="P302:R302"/>
    <mergeCell ref="U302:W302"/>
    <mergeCell ref="D296:H296"/>
    <mergeCell ref="J296:O296"/>
    <mergeCell ref="P296:R296"/>
    <mergeCell ref="U296:W296"/>
    <mergeCell ref="D298:H298"/>
    <mergeCell ref="J298:O298"/>
    <mergeCell ref="P298:R298"/>
    <mergeCell ref="U298:W298"/>
    <mergeCell ref="D317:H317"/>
    <mergeCell ref="J317:O317"/>
    <mergeCell ref="P317:R317"/>
    <mergeCell ref="U317:W317"/>
    <mergeCell ref="D319:H319"/>
    <mergeCell ref="J319:O319"/>
    <mergeCell ref="P319:R319"/>
    <mergeCell ref="U319:W319"/>
    <mergeCell ref="D313:H313"/>
    <mergeCell ref="J313:O313"/>
    <mergeCell ref="P313:R313"/>
    <mergeCell ref="U313:W313"/>
    <mergeCell ref="D315:H315"/>
    <mergeCell ref="J315:O315"/>
    <mergeCell ref="P315:R315"/>
    <mergeCell ref="U315:W315"/>
    <mergeCell ref="D308:H308"/>
    <mergeCell ref="J308:O309"/>
    <mergeCell ref="P308:R308"/>
    <mergeCell ref="U308:W308"/>
    <mergeCell ref="D311:H311"/>
    <mergeCell ref="J311:O311"/>
    <mergeCell ref="P311:R311"/>
    <mergeCell ref="U311:W311"/>
    <mergeCell ref="D328:H328"/>
    <mergeCell ref="J328:O328"/>
    <mergeCell ref="P328:R328"/>
    <mergeCell ref="U328:W328"/>
    <mergeCell ref="D330:H330"/>
    <mergeCell ref="J330:O330"/>
    <mergeCell ref="P330:R330"/>
    <mergeCell ref="U330:W330"/>
    <mergeCell ref="D324:H324"/>
    <mergeCell ref="J324:O324"/>
    <mergeCell ref="P324:R324"/>
    <mergeCell ref="U324:W324"/>
    <mergeCell ref="D326:H326"/>
    <mergeCell ref="J326:O326"/>
    <mergeCell ref="P326:R326"/>
    <mergeCell ref="U326:W326"/>
    <mergeCell ref="D321:H321"/>
    <mergeCell ref="J321:O321"/>
    <mergeCell ref="P321:R321"/>
    <mergeCell ref="U321:W321"/>
    <mergeCell ref="D322:H322"/>
    <mergeCell ref="J322:O322"/>
    <mergeCell ref="P322:R322"/>
    <mergeCell ref="U322:W322"/>
    <mergeCell ref="D340:H340"/>
    <mergeCell ref="J340:O340"/>
    <mergeCell ref="P340:R340"/>
    <mergeCell ref="U340:W340"/>
    <mergeCell ref="D342:H342"/>
    <mergeCell ref="J342:O342"/>
    <mergeCell ref="P342:R342"/>
    <mergeCell ref="U342:W342"/>
    <mergeCell ref="D336:H336"/>
    <mergeCell ref="J336:O336"/>
    <mergeCell ref="P336:R336"/>
    <mergeCell ref="U336:W336"/>
    <mergeCell ref="D338:H338"/>
    <mergeCell ref="J338:O338"/>
    <mergeCell ref="P338:R338"/>
    <mergeCell ref="U338:W338"/>
    <mergeCell ref="D332:H332"/>
    <mergeCell ref="J332:O332"/>
    <mergeCell ref="P332:R332"/>
    <mergeCell ref="U332:W332"/>
    <mergeCell ref="D334:H334"/>
    <mergeCell ref="J334:O334"/>
    <mergeCell ref="P334:R334"/>
    <mergeCell ref="U334:W334"/>
    <mergeCell ref="P358:R358"/>
    <mergeCell ref="U358:W358"/>
    <mergeCell ref="D360:H360"/>
    <mergeCell ref="J360:O360"/>
    <mergeCell ref="P360:R360"/>
    <mergeCell ref="U360:W360"/>
    <mergeCell ref="C352:G352"/>
    <mergeCell ref="C355:N355"/>
    <mergeCell ref="C356:G356"/>
    <mergeCell ref="D358:H358"/>
    <mergeCell ref="J358:O358"/>
    <mergeCell ref="P348:R348"/>
    <mergeCell ref="U348:W348"/>
    <mergeCell ref="E350:O351"/>
    <mergeCell ref="P350:R350"/>
    <mergeCell ref="U350:W350"/>
    <mergeCell ref="D344:H344"/>
    <mergeCell ref="J344:O344"/>
    <mergeCell ref="P344:R344"/>
    <mergeCell ref="U344:W344"/>
    <mergeCell ref="D346:H346"/>
    <mergeCell ref="J346:O346"/>
    <mergeCell ref="P346:R346"/>
    <mergeCell ref="U346:W346"/>
    <mergeCell ref="D370:H370"/>
    <mergeCell ref="J370:O370"/>
    <mergeCell ref="P370:R370"/>
    <mergeCell ref="U370:W370"/>
    <mergeCell ref="D372:H372"/>
    <mergeCell ref="J372:O372"/>
    <mergeCell ref="P372:R372"/>
    <mergeCell ref="U372:W372"/>
    <mergeCell ref="D366:H366"/>
    <mergeCell ref="J366:O366"/>
    <mergeCell ref="P366:R366"/>
    <mergeCell ref="U366:W366"/>
    <mergeCell ref="D368:H368"/>
    <mergeCell ref="J368:O368"/>
    <mergeCell ref="P368:R368"/>
    <mergeCell ref="U368:W368"/>
    <mergeCell ref="D362:H362"/>
    <mergeCell ref="J362:O362"/>
    <mergeCell ref="P362:R362"/>
    <mergeCell ref="U362:W362"/>
    <mergeCell ref="D364:H364"/>
    <mergeCell ref="J364:O364"/>
    <mergeCell ref="P364:R364"/>
    <mergeCell ref="U364:W364"/>
    <mergeCell ref="D382:H382"/>
    <mergeCell ref="J382:O382"/>
    <mergeCell ref="P382:R382"/>
    <mergeCell ref="U382:W382"/>
    <mergeCell ref="D384:H384"/>
    <mergeCell ref="J384:O384"/>
    <mergeCell ref="P384:R384"/>
    <mergeCell ref="U384:W384"/>
    <mergeCell ref="D378:H378"/>
    <mergeCell ref="J378:O378"/>
    <mergeCell ref="P378:R378"/>
    <mergeCell ref="U378:W378"/>
    <mergeCell ref="D380:H380"/>
    <mergeCell ref="J380:O380"/>
    <mergeCell ref="P380:R380"/>
    <mergeCell ref="U380:W380"/>
    <mergeCell ref="D374:H374"/>
    <mergeCell ref="J374:O374"/>
    <mergeCell ref="P374:R374"/>
    <mergeCell ref="U374:W374"/>
    <mergeCell ref="D376:H376"/>
    <mergeCell ref="J376:O376"/>
    <mergeCell ref="P376:R376"/>
    <mergeCell ref="U376:W376"/>
    <mergeCell ref="C397:G397"/>
    <mergeCell ref="P400:R400"/>
    <mergeCell ref="U400:W400"/>
    <mergeCell ref="E402:O403"/>
    <mergeCell ref="P402:R402"/>
    <mergeCell ref="U402:W402"/>
    <mergeCell ref="C390:G390"/>
    <mergeCell ref="P393:R393"/>
    <mergeCell ref="U393:W393"/>
    <mergeCell ref="E395:O396"/>
    <mergeCell ref="P395:R395"/>
    <mergeCell ref="U395:W395"/>
    <mergeCell ref="P386:R386"/>
    <mergeCell ref="U386:W386"/>
    <mergeCell ref="E388:O389"/>
    <mergeCell ref="P388:R388"/>
    <mergeCell ref="U388:W388"/>
    <mergeCell ref="D417:H417"/>
    <mergeCell ref="J417:O417"/>
    <mergeCell ref="P417:R417"/>
    <mergeCell ref="U417:W417"/>
    <mergeCell ref="D419:H419"/>
    <mergeCell ref="J419:O419"/>
    <mergeCell ref="P419:R419"/>
    <mergeCell ref="U419:W419"/>
    <mergeCell ref="D413:H413"/>
    <mergeCell ref="J413:O413"/>
    <mergeCell ref="P413:R413"/>
    <mergeCell ref="U413:W413"/>
    <mergeCell ref="D415:H415"/>
    <mergeCell ref="J415:O415"/>
    <mergeCell ref="P415:R415"/>
    <mergeCell ref="U415:W415"/>
    <mergeCell ref="C404:G404"/>
    <mergeCell ref="B407:M407"/>
    <mergeCell ref="C408:G408"/>
    <mergeCell ref="C410:N410"/>
    <mergeCell ref="C411:G411"/>
    <mergeCell ref="D428:H428"/>
    <mergeCell ref="J428:O428"/>
    <mergeCell ref="P428:R428"/>
    <mergeCell ref="U428:W428"/>
    <mergeCell ref="D430:H430"/>
    <mergeCell ref="J430:O430"/>
    <mergeCell ref="P430:R430"/>
    <mergeCell ref="U430:W430"/>
    <mergeCell ref="D425:H425"/>
    <mergeCell ref="J425:O425"/>
    <mergeCell ref="P425:R425"/>
    <mergeCell ref="U425:W425"/>
    <mergeCell ref="D426:H426"/>
    <mergeCell ref="J426:O426"/>
    <mergeCell ref="P426:R426"/>
    <mergeCell ref="U426:W426"/>
    <mergeCell ref="D421:H421"/>
    <mergeCell ref="J421:O421"/>
    <mergeCell ref="P421:R421"/>
    <mergeCell ref="U421:W421"/>
    <mergeCell ref="D423:H423"/>
    <mergeCell ref="J423:O423"/>
    <mergeCell ref="P423:R423"/>
    <mergeCell ref="U423:W423"/>
    <mergeCell ref="D440:H440"/>
    <mergeCell ref="J440:O440"/>
    <mergeCell ref="P440:R440"/>
    <mergeCell ref="U440:W440"/>
    <mergeCell ref="D442:H442"/>
    <mergeCell ref="J442:O442"/>
    <mergeCell ref="P442:R442"/>
    <mergeCell ref="U442:W442"/>
    <mergeCell ref="D436:H436"/>
    <mergeCell ref="J436:O436"/>
    <mergeCell ref="P436:R436"/>
    <mergeCell ref="U436:W436"/>
    <mergeCell ref="D438:H438"/>
    <mergeCell ref="J438:O438"/>
    <mergeCell ref="P438:R438"/>
    <mergeCell ref="U438:W438"/>
    <mergeCell ref="D432:H432"/>
    <mergeCell ref="J432:O432"/>
    <mergeCell ref="P432:R432"/>
    <mergeCell ref="U432:W432"/>
    <mergeCell ref="D434:H434"/>
    <mergeCell ref="J434:O434"/>
    <mergeCell ref="P434:R434"/>
    <mergeCell ref="U434:W434"/>
    <mergeCell ref="D452:H452"/>
    <mergeCell ref="J452:O452"/>
    <mergeCell ref="P452:R452"/>
    <mergeCell ref="U452:W452"/>
    <mergeCell ref="D454:H454"/>
    <mergeCell ref="J454:O454"/>
    <mergeCell ref="P454:R454"/>
    <mergeCell ref="U454:W454"/>
    <mergeCell ref="D448:H448"/>
    <mergeCell ref="J448:O448"/>
    <mergeCell ref="P448:R448"/>
    <mergeCell ref="U448:W448"/>
    <mergeCell ref="D450:H450"/>
    <mergeCell ref="J450:O450"/>
    <mergeCell ref="P450:R450"/>
    <mergeCell ref="U450:W450"/>
    <mergeCell ref="D444:H444"/>
    <mergeCell ref="J444:O444"/>
    <mergeCell ref="P444:R444"/>
    <mergeCell ref="U444:W444"/>
    <mergeCell ref="D446:H446"/>
    <mergeCell ref="J446:O446"/>
    <mergeCell ref="P446:R446"/>
    <mergeCell ref="U446:W446"/>
    <mergeCell ref="D464:H464"/>
    <mergeCell ref="J464:O464"/>
    <mergeCell ref="P464:R464"/>
    <mergeCell ref="U464:W464"/>
    <mergeCell ref="D466:H466"/>
    <mergeCell ref="J466:O466"/>
    <mergeCell ref="P466:R466"/>
    <mergeCell ref="U466:W466"/>
    <mergeCell ref="D460:H460"/>
    <mergeCell ref="J460:O460"/>
    <mergeCell ref="P460:R460"/>
    <mergeCell ref="U460:W460"/>
    <mergeCell ref="D462:H462"/>
    <mergeCell ref="J462:O462"/>
    <mergeCell ref="P462:R462"/>
    <mergeCell ref="U462:W462"/>
    <mergeCell ref="D456:H456"/>
    <mergeCell ref="J456:O456"/>
    <mergeCell ref="P456:R456"/>
    <mergeCell ref="U456:W456"/>
    <mergeCell ref="D458:H458"/>
    <mergeCell ref="J458:O458"/>
    <mergeCell ref="P458:R458"/>
    <mergeCell ref="U458:W458"/>
    <mergeCell ref="D476:H476"/>
    <mergeCell ref="J476:O476"/>
    <mergeCell ref="P476:R476"/>
    <mergeCell ref="U476:W476"/>
    <mergeCell ref="D478:H478"/>
    <mergeCell ref="J478:O478"/>
    <mergeCell ref="P478:R478"/>
    <mergeCell ref="U478:W478"/>
    <mergeCell ref="D472:H472"/>
    <mergeCell ref="J472:O472"/>
    <mergeCell ref="P472:R472"/>
    <mergeCell ref="U472:W472"/>
    <mergeCell ref="D474:H474"/>
    <mergeCell ref="J474:O474"/>
    <mergeCell ref="P474:R474"/>
    <mergeCell ref="U474:W474"/>
    <mergeCell ref="D468:H468"/>
    <mergeCell ref="J468:O468"/>
    <mergeCell ref="P468:R468"/>
    <mergeCell ref="U468:W468"/>
    <mergeCell ref="D470:H470"/>
    <mergeCell ref="J470:O470"/>
    <mergeCell ref="P470:R470"/>
    <mergeCell ref="U470:W470"/>
    <mergeCell ref="D488:H488"/>
    <mergeCell ref="J488:O488"/>
    <mergeCell ref="P488:R488"/>
    <mergeCell ref="U488:W488"/>
    <mergeCell ref="D490:H490"/>
    <mergeCell ref="J490:O490"/>
    <mergeCell ref="P490:R490"/>
    <mergeCell ref="U490:W490"/>
    <mergeCell ref="D484:H484"/>
    <mergeCell ref="J484:O484"/>
    <mergeCell ref="P484:R484"/>
    <mergeCell ref="U484:W484"/>
    <mergeCell ref="D486:H486"/>
    <mergeCell ref="J486:O486"/>
    <mergeCell ref="P486:R486"/>
    <mergeCell ref="U486:W486"/>
    <mergeCell ref="D480:H480"/>
    <mergeCell ref="J480:O480"/>
    <mergeCell ref="P480:R480"/>
    <mergeCell ref="U480:W480"/>
    <mergeCell ref="D482:H482"/>
    <mergeCell ref="J482:O482"/>
    <mergeCell ref="P482:R482"/>
    <mergeCell ref="U482:W482"/>
    <mergeCell ref="C500:G500"/>
    <mergeCell ref="C503:N503"/>
    <mergeCell ref="C504:G504"/>
    <mergeCell ref="D506:H506"/>
    <mergeCell ref="J506:O506"/>
    <mergeCell ref="P496:R496"/>
    <mergeCell ref="U496:W496"/>
    <mergeCell ref="E498:O499"/>
    <mergeCell ref="P498:R498"/>
    <mergeCell ref="U498:W498"/>
    <mergeCell ref="D492:H492"/>
    <mergeCell ref="J492:O492"/>
    <mergeCell ref="P492:R492"/>
    <mergeCell ref="U492:W492"/>
    <mergeCell ref="D494:H494"/>
    <mergeCell ref="J494:O494"/>
    <mergeCell ref="P494:R494"/>
    <mergeCell ref="U494:W494"/>
    <mergeCell ref="D514:H514"/>
    <mergeCell ref="J514:O514"/>
    <mergeCell ref="P514:R514"/>
    <mergeCell ref="U514:W514"/>
    <mergeCell ref="D516:H516"/>
    <mergeCell ref="J516:O516"/>
    <mergeCell ref="P516:R516"/>
    <mergeCell ref="U516:W516"/>
    <mergeCell ref="D510:H510"/>
    <mergeCell ref="J510:O510"/>
    <mergeCell ref="P510:R510"/>
    <mergeCell ref="U510:W510"/>
    <mergeCell ref="D512:H512"/>
    <mergeCell ref="J512:O512"/>
    <mergeCell ref="P512:R512"/>
    <mergeCell ref="U512:W512"/>
    <mergeCell ref="P506:R506"/>
    <mergeCell ref="U506:W506"/>
    <mergeCell ref="D508:H508"/>
    <mergeCell ref="J508:O508"/>
    <mergeCell ref="P508:R508"/>
    <mergeCell ref="U508:W508"/>
    <mergeCell ref="D526:H526"/>
    <mergeCell ref="J526:O526"/>
    <mergeCell ref="P526:R526"/>
    <mergeCell ref="U526:W526"/>
    <mergeCell ref="D528:H528"/>
    <mergeCell ref="J528:O528"/>
    <mergeCell ref="P528:R528"/>
    <mergeCell ref="U528:W528"/>
    <mergeCell ref="D522:H522"/>
    <mergeCell ref="J522:O522"/>
    <mergeCell ref="P522:R522"/>
    <mergeCell ref="U522:W522"/>
    <mergeCell ref="D524:H524"/>
    <mergeCell ref="J524:O524"/>
    <mergeCell ref="P524:R524"/>
    <mergeCell ref="U524:W524"/>
    <mergeCell ref="D518:H518"/>
    <mergeCell ref="J518:O518"/>
    <mergeCell ref="P518:R518"/>
    <mergeCell ref="U518:W518"/>
    <mergeCell ref="D520:H520"/>
    <mergeCell ref="J520:O520"/>
    <mergeCell ref="P520:R520"/>
    <mergeCell ref="U520:W520"/>
    <mergeCell ref="D537:H537"/>
    <mergeCell ref="J537:O537"/>
    <mergeCell ref="P537:R537"/>
    <mergeCell ref="U537:W537"/>
    <mergeCell ref="D539:H539"/>
    <mergeCell ref="J539:O539"/>
    <mergeCell ref="P539:R539"/>
    <mergeCell ref="U539:W539"/>
    <mergeCell ref="D533:H533"/>
    <mergeCell ref="J533:O533"/>
    <mergeCell ref="P533:R533"/>
    <mergeCell ref="U533:W533"/>
    <mergeCell ref="D535:H535"/>
    <mergeCell ref="J535:O535"/>
    <mergeCell ref="P535:R535"/>
    <mergeCell ref="U535:W535"/>
    <mergeCell ref="D530:H530"/>
    <mergeCell ref="J530:O530"/>
    <mergeCell ref="P530:R530"/>
    <mergeCell ref="U530:W530"/>
    <mergeCell ref="D531:H531"/>
    <mergeCell ref="J531:O531"/>
    <mergeCell ref="P531:R531"/>
    <mergeCell ref="U531:W531"/>
    <mergeCell ref="P555:R555"/>
    <mergeCell ref="U555:W555"/>
    <mergeCell ref="D557:H557"/>
    <mergeCell ref="J557:O557"/>
    <mergeCell ref="P557:R557"/>
    <mergeCell ref="U557:W557"/>
    <mergeCell ref="C549:G549"/>
    <mergeCell ref="C552:N552"/>
    <mergeCell ref="C553:G553"/>
    <mergeCell ref="D555:H555"/>
    <mergeCell ref="J555:O555"/>
    <mergeCell ref="P545:R545"/>
    <mergeCell ref="U545:W545"/>
    <mergeCell ref="E547:O548"/>
    <mergeCell ref="P547:R547"/>
    <mergeCell ref="U547:W547"/>
    <mergeCell ref="D541:H541"/>
    <mergeCell ref="J541:O541"/>
    <mergeCell ref="P541:R541"/>
    <mergeCell ref="U541:W541"/>
    <mergeCell ref="D543:H543"/>
    <mergeCell ref="J543:O543"/>
    <mergeCell ref="P543:R543"/>
    <mergeCell ref="U543:W543"/>
    <mergeCell ref="D567:H567"/>
    <mergeCell ref="J567:O567"/>
    <mergeCell ref="P567:R567"/>
    <mergeCell ref="U567:W567"/>
    <mergeCell ref="D569:H569"/>
    <mergeCell ref="J569:O569"/>
    <mergeCell ref="P569:R569"/>
    <mergeCell ref="U569:W569"/>
    <mergeCell ref="D563:H563"/>
    <mergeCell ref="J563:O563"/>
    <mergeCell ref="P563:R563"/>
    <mergeCell ref="U563:W563"/>
    <mergeCell ref="D565:H565"/>
    <mergeCell ref="J565:O565"/>
    <mergeCell ref="P565:R565"/>
    <mergeCell ref="U565:W565"/>
    <mergeCell ref="D559:H559"/>
    <mergeCell ref="J559:O559"/>
    <mergeCell ref="P559:R559"/>
    <mergeCell ref="U559:W559"/>
    <mergeCell ref="D561:H561"/>
    <mergeCell ref="J561:O561"/>
    <mergeCell ref="P561:R561"/>
    <mergeCell ref="U561:W561"/>
    <mergeCell ref="D579:H579"/>
    <mergeCell ref="J579:O579"/>
    <mergeCell ref="P579:R579"/>
    <mergeCell ref="U579:W579"/>
    <mergeCell ref="D581:H581"/>
    <mergeCell ref="J581:O581"/>
    <mergeCell ref="P581:R581"/>
    <mergeCell ref="U581:W581"/>
    <mergeCell ref="D575:H575"/>
    <mergeCell ref="J575:O575"/>
    <mergeCell ref="P575:R575"/>
    <mergeCell ref="U575:W575"/>
    <mergeCell ref="D577:H577"/>
    <mergeCell ref="J577:O577"/>
    <mergeCell ref="P577:R577"/>
    <mergeCell ref="U577:W577"/>
    <mergeCell ref="D571:H571"/>
    <mergeCell ref="J571:O571"/>
    <mergeCell ref="P571:R571"/>
    <mergeCell ref="U571:W571"/>
    <mergeCell ref="D573:H573"/>
    <mergeCell ref="J573:O573"/>
    <mergeCell ref="P573:R573"/>
    <mergeCell ref="U573:W573"/>
    <mergeCell ref="P597:R597"/>
    <mergeCell ref="U597:W597"/>
    <mergeCell ref="D599:H599"/>
    <mergeCell ref="J599:O599"/>
    <mergeCell ref="P599:R599"/>
    <mergeCell ref="U599:W599"/>
    <mergeCell ref="C591:G591"/>
    <mergeCell ref="C594:N594"/>
    <mergeCell ref="C595:G595"/>
    <mergeCell ref="D597:H597"/>
    <mergeCell ref="J597:O597"/>
    <mergeCell ref="P587:R587"/>
    <mergeCell ref="U587:W587"/>
    <mergeCell ref="E589:O590"/>
    <mergeCell ref="P589:R589"/>
    <mergeCell ref="U589:W589"/>
    <mergeCell ref="D583:H583"/>
    <mergeCell ref="J583:O583"/>
    <mergeCell ref="P583:R583"/>
    <mergeCell ref="U583:W583"/>
    <mergeCell ref="D585:H585"/>
    <mergeCell ref="J585:O585"/>
    <mergeCell ref="P585:R585"/>
    <mergeCell ref="U585:W585"/>
    <mergeCell ref="D609:H609"/>
    <mergeCell ref="J609:O609"/>
    <mergeCell ref="P609:R609"/>
    <mergeCell ref="U609:W609"/>
    <mergeCell ref="P611:R611"/>
    <mergeCell ref="U611:W611"/>
    <mergeCell ref="D605:H605"/>
    <mergeCell ref="J605:O605"/>
    <mergeCell ref="P605:R605"/>
    <mergeCell ref="U605:W605"/>
    <mergeCell ref="D607:H607"/>
    <mergeCell ref="J607:O607"/>
    <mergeCell ref="P607:R607"/>
    <mergeCell ref="U607:W607"/>
    <mergeCell ref="D601:H601"/>
    <mergeCell ref="J601:O601"/>
    <mergeCell ref="P601:R601"/>
    <mergeCell ref="U601:W601"/>
    <mergeCell ref="D603:H603"/>
    <mergeCell ref="J603:O603"/>
    <mergeCell ref="P603:R603"/>
    <mergeCell ref="U603:W603"/>
    <mergeCell ref="D623:H623"/>
    <mergeCell ref="J623:O623"/>
    <mergeCell ref="P623:R623"/>
    <mergeCell ref="U623:W623"/>
    <mergeCell ref="D625:H625"/>
    <mergeCell ref="J625:O625"/>
    <mergeCell ref="P625:R625"/>
    <mergeCell ref="U625:W625"/>
    <mergeCell ref="C619:G619"/>
    <mergeCell ref="D621:H621"/>
    <mergeCell ref="J621:O621"/>
    <mergeCell ref="P621:R621"/>
    <mergeCell ref="U621:W621"/>
    <mergeCell ref="E613:O614"/>
    <mergeCell ref="P613:R613"/>
    <mergeCell ref="U613:W613"/>
    <mergeCell ref="C615:G615"/>
    <mergeCell ref="C618:N618"/>
    <mergeCell ref="P639:R639"/>
    <mergeCell ref="U639:W639"/>
    <mergeCell ref="D641:H641"/>
    <mergeCell ref="J641:O641"/>
    <mergeCell ref="P641:R641"/>
    <mergeCell ref="U641:W641"/>
    <mergeCell ref="C634:G634"/>
    <mergeCell ref="C636:N636"/>
    <mergeCell ref="C637:G637"/>
    <mergeCell ref="D639:H639"/>
    <mergeCell ref="J639:O639"/>
    <mergeCell ref="P631:R631"/>
    <mergeCell ref="U631:W631"/>
    <mergeCell ref="E633:O633"/>
    <mergeCell ref="P633:R633"/>
    <mergeCell ref="U633:W633"/>
    <mergeCell ref="D627:H627"/>
    <mergeCell ref="J627:O627"/>
    <mergeCell ref="P627:R627"/>
    <mergeCell ref="U627:W627"/>
    <mergeCell ref="D629:H629"/>
    <mergeCell ref="J629:O629"/>
    <mergeCell ref="P629:R629"/>
    <mergeCell ref="U629:W629"/>
    <mergeCell ref="D651:H651"/>
    <mergeCell ref="J651:O651"/>
    <mergeCell ref="P651:R651"/>
    <mergeCell ref="U651:W651"/>
    <mergeCell ref="D653:H653"/>
    <mergeCell ref="J653:O653"/>
    <mergeCell ref="P653:R653"/>
    <mergeCell ref="U653:W653"/>
    <mergeCell ref="D647:H647"/>
    <mergeCell ref="J647:O647"/>
    <mergeCell ref="P647:R647"/>
    <mergeCell ref="U647:W647"/>
    <mergeCell ref="D649:H649"/>
    <mergeCell ref="J649:O649"/>
    <mergeCell ref="P649:R649"/>
    <mergeCell ref="U649:W649"/>
    <mergeCell ref="D643:H643"/>
    <mergeCell ref="J643:O643"/>
    <mergeCell ref="P643:R643"/>
    <mergeCell ref="U643:W643"/>
    <mergeCell ref="D645:H645"/>
    <mergeCell ref="J645:O645"/>
    <mergeCell ref="P645:R645"/>
    <mergeCell ref="U645:W645"/>
    <mergeCell ref="D663:H663"/>
    <mergeCell ref="J663:O663"/>
    <mergeCell ref="P663:R663"/>
    <mergeCell ref="U663:W663"/>
    <mergeCell ref="D665:H665"/>
    <mergeCell ref="J665:O665"/>
    <mergeCell ref="P665:R665"/>
    <mergeCell ref="U665:W665"/>
    <mergeCell ref="D659:H659"/>
    <mergeCell ref="J659:O659"/>
    <mergeCell ref="P659:R659"/>
    <mergeCell ref="U659:W659"/>
    <mergeCell ref="D661:H661"/>
    <mergeCell ref="J661:O661"/>
    <mergeCell ref="P661:R661"/>
    <mergeCell ref="U661:W661"/>
    <mergeCell ref="D655:H655"/>
    <mergeCell ref="J655:O655"/>
    <mergeCell ref="P655:R655"/>
    <mergeCell ref="U655:W655"/>
    <mergeCell ref="D657:H657"/>
    <mergeCell ref="J657:O657"/>
    <mergeCell ref="P657:R657"/>
    <mergeCell ref="U657:W657"/>
    <mergeCell ref="C675:G675"/>
    <mergeCell ref="C678:N678"/>
    <mergeCell ref="C679:G679"/>
    <mergeCell ref="D681:H681"/>
    <mergeCell ref="J681:O681"/>
    <mergeCell ref="P671:R671"/>
    <mergeCell ref="U671:W671"/>
    <mergeCell ref="E673:O674"/>
    <mergeCell ref="P673:R673"/>
    <mergeCell ref="U673:W673"/>
    <mergeCell ref="D667:H667"/>
    <mergeCell ref="J667:O667"/>
    <mergeCell ref="P667:R667"/>
    <mergeCell ref="U667:W667"/>
    <mergeCell ref="D669:H669"/>
    <mergeCell ref="J669:O669"/>
    <mergeCell ref="P669:R669"/>
    <mergeCell ref="U669:W669"/>
    <mergeCell ref="D689:H689"/>
    <mergeCell ref="J689:O689"/>
    <mergeCell ref="P689:R689"/>
    <mergeCell ref="U689:W689"/>
    <mergeCell ref="P691:R691"/>
    <mergeCell ref="U691:W691"/>
    <mergeCell ref="D685:H685"/>
    <mergeCell ref="J685:O685"/>
    <mergeCell ref="P685:R685"/>
    <mergeCell ref="U685:W685"/>
    <mergeCell ref="D687:H687"/>
    <mergeCell ref="J687:O687"/>
    <mergeCell ref="P687:R687"/>
    <mergeCell ref="U687:W687"/>
    <mergeCell ref="P681:R681"/>
    <mergeCell ref="U681:W681"/>
    <mergeCell ref="D683:H683"/>
    <mergeCell ref="J683:O683"/>
    <mergeCell ref="P683:R683"/>
    <mergeCell ref="U683:W683"/>
    <mergeCell ref="D703:H703"/>
    <mergeCell ref="J703:O703"/>
    <mergeCell ref="P703:R703"/>
    <mergeCell ref="U703:W703"/>
    <mergeCell ref="D705:H705"/>
    <mergeCell ref="J705:O705"/>
    <mergeCell ref="P705:R705"/>
    <mergeCell ref="U705:W705"/>
    <mergeCell ref="C699:G699"/>
    <mergeCell ref="D701:H701"/>
    <mergeCell ref="J701:O701"/>
    <mergeCell ref="P701:R701"/>
    <mergeCell ref="U701:W701"/>
    <mergeCell ref="E693:O694"/>
    <mergeCell ref="P693:R693"/>
    <mergeCell ref="U693:W693"/>
    <mergeCell ref="C695:G695"/>
    <mergeCell ref="C698:N698"/>
    <mergeCell ref="D715:H715"/>
    <mergeCell ref="J715:O715"/>
    <mergeCell ref="P715:R715"/>
    <mergeCell ref="U715:W715"/>
    <mergeCell ref="D717:H717"/>
    <mergeCell ref="J717:O717"/>
    <mergeCell ref="P717:R717"/>
    <mergeCell ref="U717:W717"/>
    <mergeCell ref="D711:H711"/>
    <mergeCell ref="J711:O711"/>
    <mergeCell ref="P711:R711"/>
    <mergeCell ref="U711:W711"/>
    <mergeCell ref="D713:H713"/>
    <mergeCell ref="J713:O713"/>
    <mergeCell ref="P713:R713"/>
    <mergeCell ref="U713:W713"/>
    <mergeCell ref="D707:H707"/>
    <mergeCell ref="J707:O707"/>
    <mergeCell ref="P707:R707"/>
    <mergeCell ref="U707:W707"/>
    <mergeCell ref="D709:H709"/>
    <mergeCell ref="J709:O709"/>
    <mergeCell ref="P709:R709"/>
    <mergeCell ref="U709:W709"/>
    <mergeCell ref="D727:H727"/>
    <mergeCell ref="J727:O727"/>
    <mergeCell ref="P727:R727"/>
    <mergeCell ref="U727:W727"/>
    <mergeCell ref="D729:H729"/>
    <mergeCell ref="J729:O729"/>
    <mergeCell ref="P729:R729"/>
    <mergeCell ref="U729:W729"/>
    <mergeCell ref="D723:H723"/>
    <mergeCell ref="J723:O723"/>
    <mergeCell ref="P723:R723"/>
    <mergeCell ref="U723:W723"/>
    <mergeCell ref="D725:H725"/>
    <mergeCell ref="J725:O725"/>
    <mergeCell ref="P725:R725"/>
    <mergeCell ref="U725:W725"/>
    <mergeCell ref="D719:H719"/>
    <mergeCell ref="J719:O719"/>
    <mergeCell ref="P719:R719"/>
    <mergeCell ref="U719:W719"/>
    <mergeCell ref="D721:H721"/>
    <mergeCell ref="J721:O721"/>
    <mergeCell ref="P721:R721"/>
    <mergeCell ref="U721:W721"/>
    <mergeCell ref="P744:R744"/>
    <mergeCell ref="U744:W744"/>
    <mergeCell ref="D746:H746"/>
    <mergeCell ref="J746:O746"/>
    <mergeCell ref="P746:R746"/>
    <mergeCell ref="U746:W746"/>
    <mergeCell ref="C738:G738"/>
    <mergeCell ref="C741:N741"/>
    <mergeCell ref="C742:G742"/>
    <mergeCell ref="D744:H744"/>
    <mergeCell ref="J744:O744"/>
    <mergeCell ref="P735:R735"/>
    <mergeCell ref="U735:W735"/>
    <mergeCell ref="E736:O737"/>
    <mergeCell ref="P736:R736"/>
    <mergeCell ref="U736:W736"/>
    <mergeCell ref="D731:H731"/>
    <mergeCell ref="J731:O731"/>
    <mergeCell ref="P731:R731"/>
    <mergeCell ref="U731:W731"/>
    <mergeCell ref="D733:H733"/>
    <mergeCell ref="J733:O733"/>
    <mergeCell ref="P733:R733"/>
    <mergeCell ref="U733:W733"/>
    <mergeCell ref="D756:H756"/>
    <mergeCell ref="J756:O756"/>
    <mergeCell ref="P756:R756"/>
    <mergeCell ref="U756:W756"/>
    <mergeCell ref="D758:H758"/>
    <mergeCell ref="J758:O758"/>
    <mergeCell ref="P758:R758"/>
    <mergeCell ref="U758:W758"/>
    <mergeCell ref="D752:H752"/>
    <mergeCell ref="J752:O752"/>
    <mergeCell ref="P752:R752"/>
    <mergeCell ref="U752:W752"/>
    <mergeCell ref="D754:H754"/>
    <mergeCell ref="J754:O754"/>
    <mergeCell ref="P754:R754"/>
    <mergeCell ref="U754:W754"/>
    <mergeCell ref="D748:H748"/>
    <mergeCell ref="J748:O748"/>
    <mergeCell ref="P748:R748"/>
    <mergeCell ref="U748:W748"/>
    <mergeCell ref="D750:H750"/>
    <mergeCell ref="J750:O750"/>
    <mergeCell ref="P750:R750"/>
    <mergeCell ref="U750:W750"/>
    <mergeCell ref="D768:H768"/>
    <mergeCell ref="J768:O768"/>
    <mergeCell ref="P768:R768"/>
    <mergeCell ref="U768:W768"/>
    <mergeCell ref="D770:H770"/>
    <mergeCell ref="J770:O770"/>
    <mergeCell ref="P770:R770"/>
    <mergeCell ref="U770:W770"/>
    <mergeCell ref="D764:H764"/>
    <mergeCell ref="J764:O764"/>
    <mergeCell ref="P764:R764"/>
    <mergeCell ref="U764:W764"/>
    <mergeCell ref="D766:H766"/>
    <mergeCell ref="J766:O766"/>
    <mergeCell ref="P766:R766"/>
    <mergeCell ref="U766:W766"/>
    <mergeCell ref="D760:H760"/>
    <mergeCell ref="J760:O760"/>
    <mergeCell ref="P760:R760"/>
    <mergeCell ref="U760:W760"/>
    <mergeCell ref="D762:H762"/>
    <mergeCell ref="J762:O762"/>
    <mergeCell ref="P762:R762"/>
    <mergeCell ref="U762:W762"/>
    <mergeCell ref="D780:H780"/>
    <mergeCell ref="J780:O780"/>
    <mergeCell ref="P780:R780"/>
    <mergeCell ref="U780:W780"/>
    <mergeCell ref="D782:H782"/>
    <mergeCell ref="J782:O782"/>
    <mergeCell ref="P782:R782"/>
    <mergeCell ref="U782:W782"/>
    <mergeCell ref="D776:H776"/>
    <mergeCell ref="J776:O776"/>
    <mergeCell ref="P776:R776"/>
    <mergeCell ref="U776:W776"/>
    <mergeCell ref="D778:H778"/>
    <mergeCell ref="J778:O778"/>
    <mergeCell ref="P778:R778"/>
    <mergeCell ref="U778:W778"/>
    <mergeCell ref="D772:H772"/>
    <mergeCell ref="J772:O772"/>
    <mergeCell ref="P772:R772"/>
    <mergeCell ref="U772:W772"/>
    <mergeCell ref="D774:H774"/>
    <mergeCell ref="J774:O774"/>
    <mergeCell ref="P774:R774"/>
    <mergeCell ref="U774:W774"/>
    <mergeCell ref="D792:H792"/>
    <mergeCell ref="J792:O792"/>
    <mergeCell ref="P792:R792"/>
    <mergeCell ref="U792:W792"/>
    <mergeCell ref="D794:H794"/>
    <mergeCell ref="J794:O794"/>
    <mergeCell ref="P794:R794"/>
    <mergeCell ref="U794:W794"/>
    <mergeCell ref="D788:H788"/>
    <mergeCell ref="J788:O788"/>
    <mergeCell ref="P788:R788"/>
    <mergeCell ref="U788:W788"/>
    <mergeCell ref="D790:H790"/>
    <mergeCell ref="J790:O790"/>
    <mergeCell ref="P790:R790"/>
    <mergeCell ref="U790:W790"/>
    <mergeCell ref="D784:H784"/>
    <mergeCell ref="J784:O784"/>
    <mergeCell ref="P784:R784"/>
    <mergeCell ref="U784:W784"/>
    <mergeCell ref="D786:H786"/>
    <mergeCell ref="J786:O786"/>
    <mergeCell ref="P786:R786"/>
    <mergeCell ref="U786:W786"/>
    <mergeCell ref="D804:H804"/>
    <mergeCell ref="J804:O804"/>
    <mergeCell ref="P804:R804"/>
    <mergeCell ref="U804:W804"/>
    <mergeCell ref="D806:H806"/>
    <mergeCell ref="J806:O806"/>
    <mergeCell ref="P806:R806"/>
    <mergeCell ref="U806:W806"/>
    <mergeCell ref="D800:H800"/>
    <mergeCell ref="J800:O800"/>
    <mergeCell ref="P800:R800"/>
    <mergeCell ref="U800:W800"/>
    <mergeCell ref="D802:H802"/>
    <mergeCell ref="J802:O802"/>
    <mergeCell ref="P802:R802"/>
    <mergeCell ref="U802:W802"/>
    <mergeCell ref="D796:H796"/>
    <mergeCell ref="J796:O796"/>
    <mergeCell ref="P796:R796"/>
    <mergeCell ref="U796:W796"/>
    <mergeCell ref="D798:H798"/>
    <mergeCell ref="J798:O798"/>
    <mergeCell ref="P798:R798"/>
    <mergeCell ref="U798:W798"/>
    <mergeCell ref="D816:H816"/>
    <mergeCell ref="J816:O816"/>
    <mergeCell ref="P816:R816"/>
    <mergeCell ref="U816:W816"/>
    <mergeCell ref="D818:H818"/>
    <mergeCell ref="J818:O818"/>
    <mergeCell ref="P818:R818"/>
    <mergeCell ref="U818:W818"/>
    <mergeCell ref="D812:H812"/>
    <mergeCell ref="J812:O812"/>
    <mergeCell ref="P812:R812"/>
    <mergeCell ref="U812:W812"/>
    <mergeCell ref="D814:H814"/>
    <mergeCell ref="J814:O814"/>
    <mergeCell ref="P814:R814"/>
    <mergeCell ref="U814:W814"/>
    <mergeCell ref="D808:H808"/>
    <mergeCell ref="J808:O808"/>
    <mergeCell ref="P808:R808"/>
    <mergeCell ref="U808:W808"/>
    <mergeCell ref="D810:H810"/>
    <mergeCell ref="J810:O810"/>
    <mergeCell ref="P810:R810"/>
    <mergeCell ref="U810:W810"/>
    <mergeCell ref="D828:H828"/>
    <mergeCell ref="J828:O828"/>
    <mergeCell ref="P828:R828"/>
    <mergeCell ref="U828:W828"/>
    <mergeCell ref="D830:H830"/>
    <mergeCell ref="J830:O830"/>
    <mergeCell ref="P830:R830"/>
    <mergeCell ref="U830:W830"/>
    <mergeCell ref="D824:H824"/>
    <mergeCell ref="J824:O824"/>
    <mergeCell ref="P824:R824"/>
    <mergeCell ref="U824:W824"/>
    <mergeCell ref="D826:H826"/>
    <mergeCell ref="J826:O826"/>
    <mergeCell ref="P826:R826"/>
    <mergeCell ref="U826:W826"/>
    <mergeCell ref="D820:H820"/>
    <mergeCell ref="J820:O820"/>
    <mergeCell ref="P820:R820"/>
    <mergeCell ref="U820:W820"/>
    <mergeCell ref="D822:H822"/>
    <mergeCell ref="J822:O822"/>
    <mergeCell ref="P822:R822"/>
    <mergeCell ref="U822:W822"/>
    <mergeCell ref="D840:H840"/>
    <mergeCell ref="J840:O840"/>
    <mergeCell ref="P840:R840"/>
    <mergeCell ref="U840:W840"/>
    <mergeCell ref="D841:H841"/>
    <mergeCell ref="J841:O841"/>
    <mergeCell ref="P841:R841"/>
    <mergeCell ref="U841:W841"/>
    <mergeCell ref="D836:H836"/>
    <mergeCell ref="J836:O836"/>
    <mergeCell ref="P836:R836"/>
    <mergeCell ref="U836:W836"/>
    <mergeCell ref="D838:H838"/>
    <mergeCell ref="J838:O838"/>
    <mergeCell ref="P838:R838"/>
    <mergeCell ref="U838:W838"/>
    <mergeCell ref="D832:H832"/>
    <mergeCell ref="J832:O832"/>
    <mergeCell ref="P832:R832"/>
    <mergeCell ref="U832:W832"/>
    <mergeCell ref="D834:H834"/>
    <mergeCell ref="J834:O834"/>
    <mergeCell ref="P834:R834"/>
    <mergeCell ref="U834:W834"/>
    <mergeCell ref="D851:H851"/>
    <mergeCell ref="J851:O851"/>
    <mergeCell ref="P851:R851"/>
    <mergeCell ref="U851:W851"/>
    <mergeCell ref="D853:H853"/>
    <mergeCell ref="J853:O853"/>
    <mergeCell ref="P853:R853"/>
    <mergeCell ref="U853:W853"/>
    <mergeCell ref="D847:H847"/>
    <mergeCell ref="J847:O847"/>
    <mergeCell ref="P847:R847"/>
    <mergeCell ref="U847:W847"/>
    <mergeCell ref="D849:H849"/>
    <mergeCell ref="J849:O849"/>
    <mergeCell ref="P849:R849"/>
    <mergeCell ref="U849:W849"/>
    <mergeCell ref="D843:H843"/>
    <mergeCell ref="J843:O843"/>
    <mergeCell ref="P843:R843"/>
    <mergeCell ref="U843:W843"/>
    <mergeCell ref="D845:H845"/>
    <mergeCell ref="J845:O845"/>
    <mergeCell ref="P845:R845"/>
    <mergeCell ref="U845:W845"/>
    <mergeCell ref="D863:H863"/>
    <mergeCell ref="J863:O863"/>
    <mergeCell ref="P863:R863"/>
    <mergeCell ref="U863:W863"/>
    <mergeCell ref="D865:H865"/>
    <mergeCell ref="J865:O865"/>
    <mergeCell ref="P865:R865"/>
    <mergeCell ref="U865:W865"/>
    <mergeCell ref="D859:H859"/>
    <mergeCell ref="J859:O859"/>
    <mergeCell ref="P859:R859"/>
    <mergeCell ref="U859:W859"/>
    <mergeCell ref="D861:H861"/>
    <mergeCell ref="J861:O861"/>
    <mergeCell ref="P861:R861"/>
    <mergeCell ref="U861:W861"/>
    <mergeCell ref="D855:H855"/>
    <mergeCell ref="J855:O855"/>
    <mergeCell ref="P855:R855"/>
    <mergeCell ref="U855:W855"/>
    <mergeCell ref="D857:H857"/>
    <mergeCell ref="J857:O857"/>
    <mergeCell ref="P857:R857"/>
    <mergeCell ref="U857:W857"/>
    <mergeCell ref="C875:G875"/>
    <mergeCell ref="C878:N878"/>
    <mergeCell ref="C879:G879"/>
    <mergeCell ref="D881:H881"/>
    <mergeCell ref="J881:O881"/>
    <mergeCell ref="P871:R871"/>
    <mergeCell ref="U871:W871"/>
    <mergeCell ref="E873:O874"/>
    <mergeCell ref="P873:R873"/>
    <mergeCell ref="U873:W873"/>
    <mergeCell ref="D867:H867"/>
    <mergeCell ref="J867:O867"/>
    <mergeCell ref="P867:R867"/>
    <mergeCell ref="U867:W867"/>
    <mergeCell ref="D869:H869"/>
    <mergeCell ref="J869:O869"/>
    <mergeCell ref="P869:R869"/>
    <mergeCell ref="U869:W869"/>
    <mergeCell ref="D889:H889"/>
    <mergeCell ref="J889:O889"/>
    <mergeCell ref="P889:R889"/>
    <mergeCell ref="U889:W889"/>
    <mergeCell ref="D891:H891"/>
    <mergeCell ref="J891:O891"/>
    <mergeCell ref="P891:R891"/>
    <mergeCell ref="U891:W891"/>
    <mergeCell ref="D885:H885"/>
    <mergeCell ref="J885:O885"/>
    <mergeCell ref="P885:R885"/>
    <mergeCell ref="U885:W885"/>
    <mergeCell ref="D887:H887"/>
    <mergeCell ref="J887:O887"/>
    <mergeCell ref="P887:R887"/>
    <mergeCell ref="U887:W887"/>
    <mergeCell ref="P881:R881"/>
    <mergeCell ref="U881:W881"/>
    <mergeCell ref="D883:H883"/>
    <mergeCell ref="J883:O883"/>
    <mergeCell ref="P883:R883"/>
    <mergeCell ref="U883:W883"/>
    <mergeCell ref="D901:H901"/>
    <mergeCell ref="J901:O901"/>
    <mergeCell ref="P901:R901"/>
    <mergeCell ref="U901:W901"/>
    <mergeCell ref="D903:H903"/>
    <mergeCell ref="J903:O903"/>
    <mergeCell ref="P903:R903"/>
    <mergeCell ref="U903:W903"/>
    <mergeCell ref="D897:H897"/>
    <mergeCell ref="J897:O897"/>
    <mergeCell ref="P897:R897"/>
    <mergeCell ref="U897:W897"/>
    <mergeCell ref="D899:H899"/>
    <mergeCell ref="J899:O899"/>
    <mergeCell ref="P899:R899"/>
    <mergeCell ref="U899:W899"/>
    <mergeCell ref="D893:H893"/>
    <mergeCell ref="J893:O893"/>
    <mergeCell ref="P893:R893"/>
    <mergeCell ref="U893:W893"/>
    <mergeCell ref="D895:H895"/>
    <mergeCell ref="J895:O895"/>
    <mergeCell ref="P895:R895"/>
    <mergeCell ref="U895:W895"/>
    <mergeCell ref="P913:R913"/>
    <mergeCell ref="U913:W913"/>
    <mergeCell ref="E915:O916"/>
    <mergeCell ref="P915:R915"/>
    <mergeCell ref="U915:W915"/>
    <mergeCell ref="D909:H909"/>
    <mergeCell ref="J909:O909"/>
    <mergeCell ref="P909:R909"/>
    <mergeCell ref="U909:W909"/>
    <mergeCell ref="D911:H911"/>
    <mergeCell ref="J911:O911"/>
    <mergeCell ref="P911:R911"/>
    <mergeCell ref="U911:W911"/>
    <mergeCell ref="D905:H905"/>
    <mergeCell ref="J905:O905"/>
    <mergeCell ref="P905:R905"/>
    <mergeCell ref="U905:W905"/>
    <mergeCell ref="D907:H907"/>
    <mergeCell ref="J907:O907"/>
    <mergeCell ref="P907:R907"/>
    <mergeCell ref="U907:W907"/>
    <mergeCell ref="D927:H927"/>
    <mergeCell ref="J927:O927"/>
    <mergeCell ref="P927:R927"/>
    <mergeCell ref="U927:W927"/>
    <mergeCell ref="D929:H929"/>
    <mergeCell ref="J929:O929"/>
    <mergeCell ref="P929:R929"/>
    <mergeCell ref="U929:W929"/>
    <mergeCell ref="P923:R923"/>
    <mergeCell ref="U923:W923"/>
    <mergeCell ref="D925:H925"/>
    <mergeCell ref="J925:O925"/>
    <mergeCell ref="P925:R925"/>
    <mergeCell ref="U925:W925"/>
    <mergeCell ref="C917:G917"/>
    <mergeCell ref="C920:N920"/>
    <mergeCell ref="C921:G921"/>
    <mergeCell ref="D923:H923"/>
    <mergeCell ref="J923:O923"/>
    <mergeCell ref="P939:R939"/>
    <mergeCell ref="U939:W939"/>
    <mergeCell ref="E941:O942"/>
    <mergeCell ref="P941:R941"/>
    <mergeCell ref="U941:W941"/>
    <mergeCell ref="D935:H935"/>
    <mergeCell ref="J935:O935"/>
    <mergeCell ref="P935:R935"/>
    <mergeCell ref="U935:W935"/>
    <mergeCell ref="D937:H937"/>
    <mergeCell ref="J937:O937"/>
    <mergeCell ref="P937:R937"/>
    <mergeCell ref="U937:W937"/>
    <mergeCell ref="D931:H931"/>
    <mergeCell ref="J931:O931"/>
    <mergeCell ref="P931:R931"/>
    <mergeCell ref="U931:W931"/>
    <mergeCell ref="D933:H933"/>
    <mergeCell ref="J933:O933"/>
    <mergeCell ref="P933:R933"/>
    <mergeCell ref="U933:W933"/>
    <mergeCell ref="C956:G956"/>
    <mergeCell ref="B959:M959"/>
    <mergeCell ref="C960:G960"/>
    <mergeCell ref="D962:H962"/>
    <mergeCell ref="J962:O962"/>
    <mergeCell ref="C949:G949"/>
    <mergeCell ref="P952:R952"/>
    <mergeCell ref="U952:W952"/>
    <mergeCell ref="E954:O955"/>
    <mergeCell ref="P954:R954"/>
    <mergeCell ref="U954:W954"/>
    <mergeCell ref="C943:G943"/>
    <mergeCell ref="P945:R945"/>
    <mergeCell ref="U945:W945"/>
    <mergeCell ref="E947:O948"/>
    <mergeCell ref="P947:R947"/>
    <mergeCell ref="U947:W947"/>
    <mergeCell ref="D970:H970"/>
    <mergeCell ref="J970:O970"/>
    <mergeCell ref="P970:R970"/>
    <mergeCell ref="U970:W970"/>
    <mergeCell ref="D972:H972"/>
    <mergeCell ref="J972:O972"/>
    <mergeCell ref="P972:R972"/>
    <mergeCell ref="U972:W972"/>
    <mergeCell ref="D966:H966"/>
    <mergeCell ref="J966:O966"/>
    <mergeCell ref="P966:R966"/>
    <mergeCell ref="U966:W966"/>
    <mergeCell ref="D968:H968"/>
    <mergeCell ref="J968:O968"/>
    <mergeCell ref="P968:R968"/>
    <mergeCell ref="U968:W968"/>
    <mergeCell ref="P962:R962"/>
    <mergeCell ref="U962:W962"/>
    <mergeCell ref="D964:H964"/>
    <mergeCell ref="J964:O964"/>
    <mergeCell ref="P964:R964"/>
    <mergeCell ref="U964:W964"/>
    <mergeCell ref="D982:H982"/>
    <mergeCell ref="J982:O982"/>
    <mergeCell ref="P982:R982"/>
    <mergeCell ref="U982:W982"/>
    <mergeCell ref="D984:H984"/>
    <mergeCell ref="J984:O984"/>
    <mergeCell ref="P984:R984"/>
    <mergeCell ref="U984:W984"/>
    <mergeCell ref="D978:H978"/>
    <mergeCell ref="J978:O978"/>
    <mergeCell ref="P978:R978"/>
    <mergeCell ref="U978:W978"/>
    <mergeCell ref="D980:H980"/>
    <mergeCell ref="J980:O980"/>
    <mergeCell ref="P980:R980"/>
    <mergeCell ref="U980:W980"/>
    <mergeCell ref="D974:H974"/>
    <mergeCell ref="J974:O974"/>
    <mergeCell ref="P974:R974"/>
    <mergeCell ref="U974:W974"/>
    <mergeCell ref="D976:H976"/>
    <mergeCell ref="J976:O976"/>
    <mergeCell ref="P976:R976"/>
    <mergeCell ref="U976:W976"/>
    <mergeCell ref="D994:H994"/>
    <mergeCell ref="J994:O994"/>
    <mergeCell ref="P994:R994"/>
    <mergeCell ref="U994:W994"/>
    <mergeCell ref="P996:R996"/>
    <mergeCell ref="U996:W996"/>
    <mergeCell ref="D990:H990"/>
    <mergeCell ref="J990:O990"/>
    <mergeCell ref="P990:R990"/>
    <mergeCell ref="U990:W990"/>
    <mergeCell ref="D992:H992"/>
    <mergeCell ref="J992:O992"/>
    <mergeCell ref="P992:R992"/>
    <mergeCell ref="U992:W992"/>
    <mergeCell ref="D986:H986"/>
    <mergeCell ref="J986:O986"/>
    <mergeCell ref="P986:R986"/>
    <mergeCell ref="U986:W986"/>
    <mergeCell ref="D988:H988"/>
    <mergeCell ref="J988:O988"/>
    <mergeCell ref="P988:R988"/>
    <mergeCell ref="U988:W988"/>
    <mergeCell ref="E1012:O1013"/>
    <mergeCell ref="P1012:R1012"/>
    <mergeCell ref="U1012:W1012"/>
    <mergeCell ref="C1014:G1014"/>
    <mergeCell ref="P1017:R1017"/>
    <mergeCell ref="U1017:W1017"/>
    <mergeCell ref="E1005:O1006"/>
    <mergeCell ref="P1005:R1005"/>
    <mergeCell ref="U1005:W1005"/>
    <mergeCell ref="C1007:G1007"/>
    <mergeCell ref="P1010:R1010"/>
    <mergeCell ref="U1010:W1010"/>
    <mergeCell ref="E998:O999"/>
    <mergeCell ref="P998:R998"/>
    <mergeCell ref="U998:W998"/>
    <mergeCell ref="C1000:G1000"/>
    <mergeCell ref="P1003:R1003"/>
    <mergeCell ref="U1003:W1003"/>
  </mergeCells>
  <pageMargins left="0.7" right="0.7" top="0.75" bottom="0.75" header="0.3" footer="0.3"/>
  <customProperties>
    <customPr name="EpmWorksheetKeyString_GU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030"/>
  <sheetViews>
    <sheetView tabSelected="1" topLeftCell="A948" workbookViewId="0">
      <selection activeCell="U7" sqref="U7:W7"/>
    </sheetView>
  </sheetViews>
  <sheetFormatPr defaultColWidth="6.85546875" defaultRowHeight="15" x14ac:dyDescent="0.25"/>
  <cols>
    <col min="1" max="1" width="14.85546875" style="180" customWidth="1"/>
    <col min="2" max="2" width="2.5703125" style="180" customWidth="1"/>
    <col min="3" max="3" width="2" style="180" customWidth="1"/>
    <col min="4" max="4" width="3.140625" style="180" customWidth="1"/>
    <col min="5" max="5" width="3.7109375" style="180" customWidth="1"/>
    <col min="6" max="6" width="2.85546875" style="180" customWidth="1"/>
    <col min="7" max="7" width="4.28515625" style="180" customWidth="1"/>
    <col min="8" max="8" width="2" style="180" customWidth="1"/>
    <col min="9" max="9" width="1.140625" style="180" customWidth="1"/>
    <col min="10" max="10" width="7.42578125" style="180" customWidth="1"/>
    <col min="11" max="11" width="2.28515625" style="180" customWidth="1"/>
    <col min="12" max="12" width="10.28515625" style="180" customWidth="1"/>
    <col min="13" max="13" width="4.7109375" style="180" customWidth="1"/>
    <col min="14" max="14" width="1.85546875" style="180" customWidth="1"/>
    <col min="15" max="15" width="1.7109375" style="180" customWidth="1"/>
    <col min="16" max="16" width="4.85546875" style="180" customWidth="1"/>
    <col min="17" max="17" width="2.28515625" style="180" customWidth="1"/>
    <col min="18" max="18" width="8.140625" style="180" customWidth="1"/>
    <col min="19" max="19" width="14" style="180" customWidth="1"/>
    <col min="20" max="20" width="1.5703125" style="180" customWidth="1"/>
    <col min="21" max="21" width="2.85546875" style="180" customWidth="1"/>
    <col min="22" max="22" width="7.42578125" style="180" customWidth="1"/>
    <col min="23" max="23" width="3" style="180" customWidth="1"/>
    <col min="24" max="24" width="14.7109375" style="180" customWidth="1"/>
    <col min="25" max="257" width="6.85546875" style="180"/>
    <col min="258" max="258" width="2.5703125" style="180" customWidth="1"/>
    <col min="259" max="259" width="2" style="180" customWidth="1"/>
    <col min="260" max="260" width="3.140625" style="180" customWidth="1"/>
    <col min="261" max="261" width="3.7109375" style="180" customWidth="1"/>
    <col min="262" max="262" width="2.85546875" style="180" customWidth="1"/>
    <col min="263" max="263" width="4.28515625" style="180" customWidth="1"/>
    <col min="264" max="264" width="2" style="180" customWidth="1"/>
    <col min="265" max="265" width="1.140625" style="180" customWidth="1"/>
    <col min="266" max="266" width="7.42578125" style="180" customWidth="1"/>
    <col min="267" max="267" width="2.28515625" style="180" customWidth="1"/>
    <col min="268" max="268" width="10.28515625" style="180" customWidth="1"/>
    <col min="269" max="269" width="4.7109375" style="180" customWidth="1"/>
    <col min="270" max="270" width="1.85546875" style="180" customWidth="1"/>
    <col min="271" max="271" width="1.7109375" style="180" customWidth="1"/>
    <col min="272" max="272" width="4.85546875" style="180" customWidth="1"/>
    <col min="273" max="273" width="2.28515625" style="180" customWidth="1"/>
    <col min="274" max="274" width="8.140625" style="180" customWidth="1"/>
    <col min="275" max="275" width="14" style="180" customWidth="1"/>
    <col min="276" max="276" width="1.5703125" style="180" customWidth="1"/>
    <col min="277" max="277" width="2.85546875" style="180" customWidth="1"/>
    <col min="278" max="278" width="7.42578125" style="180" customWidth="1"/>
    <col min="279" max="279" width="3" style="180" customWidth="1"/>
    <col min="280" max="280" width="14.7109375" style="180" customWidth="1"/>
    <col min="281" max="513" width="6.85546875" style="180"/>
    <col min="514" max="514" width="2.5703125" style="180" customWidth="1"/>
    <col min="515" max="515" width="2" style="180" customWidth="1"/>
    <col min="516" max="516" width="3.140625" style="180" customWidth="1"/>
    <col min="517" max="517" width="3.7109375" style="180" customWidth="1"/>
    <col min="518" max="518" width="2.85546875" style="180" customWidth="1"/>
    <col min="519" max="519" width="4.28515625" style="180" customWidth="1"/>
    <col min="520" max="520" width="2" style="180" customWidth="1"/>
    <col min="521" max="521" width="1.140625" style="180" customWidth="1"/>
    <col min="522" max="522" width="7.42578125" style="180" customWidth="1"/>
    <col min="523" max="523" width="2.28515625" style="180" customWidth="1"/>
    <col min="524" max="524" width="10.28515625" style="180" customWidth="1"/>
    <col min="525" max="525" width="4.7109375" style="180" customWidth="1"/>
    <col min="526" max="526" width="1.85546875" style="180" customWidth="1"/>
    <col min="527" max="527" width="1.7109375" style="180" customWidth="1"/>
    <col min="528" max="528" width="4.85546875" style="180" customWidth="1"/>
    <col min="529" max="529" width="2.28515625" style="180" customWidth="1"/>
    <col min="530" max="530" width="8.140625" style="180" customWidth="1"/>
    <col min="531" max="531" width="14" style="180" customWidth="1"/>
    <col min="532" max="532" width="1.5703125" style="180" customWidth="1"/>
    <col min="533" max="533" width="2.85546875" style="180" customWidth="1"/>
    <col min="534" max="534" width="7.42578125" style="180" customWidth="1"/>
    <col min="535" max="535" width="3" style="180" customWidth="1"/>
    <col min="536" max="536" width="14.7109375" style="180" customWidth="1"/>
    <col min="537" max="769" width="6.85546875" style="180"/>
    <col min="770" max="770" width="2.5703125" style="180" customWidth="1"/>
    <col min="771" max="771" width="2" style="180" customWidth="1"/>
    <col min="772" max="772" width="3.140625" style="180" customWidth="1"/>
    <col min="773" max="773" width="3.7109375" style="180" customWidth="1"/>
    <col min="774" max="774" width="2.85546875" style="180" customWidth="1"/>
    <col min="775" max="775" width="4.28515625" style="180" customWidth="1"/>
    <col min="776" max="776" width="2" style="180" customWidth="1"/>
    <col min="777" max="777" width="1.140625" style="180" customWidth="1"/>
    <col min="778" max="778" width="7.42578125" style="180" customWidth="1"/>
    <col min="779" max="779" width="2.28515625" style="180" customWidth="1"/>
    <col min="780" max="780" width="10.28515625" style="180" customWidth="1"/>
    <col min="781" max="781" width="4.7109375" style="180" customWidth="1"/>
    <col min="782" max="782" width="1.85546875" style="180" customWidth="1"/>
    <col min="783" max="783" width="1.7109375" style="180" customWidth="1"/>
    <col min="784" max="784" width="4.85546875" style="180" customWidth="1"/>
    <col min="785" max="785" width="2.28515625" style="180" customWidth="1"/>
    <col min="786" max="786" width="8.140625" style="180" customWidth="1"/>
    <col min="787" max="787" width="14" style="180" customWidth="1"/>
    <col min="788" max="788" width="1.5703125" style="180" customWidth="1"/>
    <col min="789" max="789" width="2.85546875" style="180" customWidth="1"/>
    <col min="790" max="790" width="7.42578125" style="180" customWidth="1"/>
    <col min="791" max="791" width="3" style="180" customWidth="1"/>
    <col min="792" max="792" width="14.7109375" style="180" customWidth="1"/>
    <col min="793" max="1025" width="6.85546875" style="180"/>
    <col min="1026" max="1026" width="2.5703125" style="180" customWidth="1"/>
    <col min="1027" max="1027" width="2" style="180" customWidth="1"/>
    <col min="1028" max="1028" width="3.140625" style="180" customWidth="1"/>
    <col min="1029" max="1029" width="3.7109375" style="180" customWidth="1"/>
    <col min="1030" max="1030" width="2.85546875" style="180" customWidth="1"/>
    <col min="1031" max="1031" width="4.28515625" style="180" customWidth="1"/>
    <col min="1032" max="1032" width="2" style="180" customWidth="1"/>
    <col min="1033" max="1033" width="1.140625" style="180" customWidth="1"/>
    <col min="1034" max="1034" width="7.42578125" style="180" customWidth="1"/>
    <col min="1035" max="1035" width="2.28515625" style="180" customWidth="1"/>
    <col min="1036" max="1036" width="10.28515625" style="180" customWidth="1"/>
    <col min="1037" max="1037" width="4.7109375" style="180" customWidth="1"/>
    <col min="1038" max="1038" width="1.85546875" style="180" customWidth="1"/>
    <col min="1039" max="1039" width="1.7109375" style="180" customWidth="1"/>
    <col min="1040" max="1040" width="4.85546875" style="180" customWidth="1"/>
    <col min="1041" max="1041" width="2.28515625" style="180" customWidth="1"/>
    <col min="1042" max="1042" width="8.140625" style="180" customWidth="1"/>
    <col min="1043" max="1043" width="14" style="180" customWidth="1"/>
    <col min="1044" max="1044" width="1.5703125" style="180" customWidth="1"/>
    <col min="1045" max="1045" width="2.85546875" style="180" customWidth="1"/>
    <col min="1046" max="1046" width="7.42578125" style="180" customWidth="1"/>
    <col min="1047" max="1047" width="3" style="180" customWidth="1"/>
    <col min="1048" max="1048" width="14.7109375" style="180" customWidth="1"/>
    <col min="1049" max="1281" width="6.85546875" style="180"/>
    <col min="1282" max="1282" width="2.5703125" style="180" customWidth="1"/>
    <col min="1283" max="1283" width="2" style="180" customWidth="1"/>
    <col min="1284" max="1284" width="3.140625" style="180" customWidth="1"/>
    <col min="1285" max="1285" width="3.7109375" style="180" customWidth="1"/>
    <col min="1286" max="1286" width="2.85546875" style="180" customWidth="1"/>
    <col min="1287" max="1287" width="4.28515625" style="180" customWidth="1"/>
    <col min="1288" max="1288" width="2" style="180" customWidth="1"/>
    <col min="1289" max="1289" width="1.140625" style="180" customWidth="1"/>
    <col min="1290" max="1290" width="7.42578125" style="180" customWidth="1"/>
    <col min="1291" max="1291" width="2.28515625" style="180" customWidth="1"/>
    <col min="1292" max="1292" width="10.28515625" style="180" customWidth="1"/>
    <col min="1293" max="1293" width="4.7109375" style="180" customWidth="1"/>
    <col min="1294" max="1294" width="1.85546875" style="180" customWidth="1"/>
    <col min="1295" max="1295" width="1.7109375" style="180" customWidth="1"/>
    <col min="1296" max="1296" width="4.85546875" style="180" customWidth="1"/>
    <col min="1297" max="1297" width="2.28515625" style="180" customWidth="1"/>
    <col min="1298" max="1298" width="8.140625" style="180" customWidth="1"/>
    <col min="1299" max="1299" width="14" style="180" customWidth="1"/>
    <col min="1300" max="1300" width="1.5703125" style="180" customWidth="1"/>
    <col min="1301" max="1301" width="2.85546875" style="180" customWidth="1"/>
    <col min="1302" max="1302" width="7.42578125" style="180" customWidth="1"/>
    <col min="1303" max="1303" width="3" style="180" customWidth="1"/>
    <col min="1304" max="1304" width="14.7109375" style="180" customWidth="1"/>
    <col min="1305" max="1537" width="6.85546875" style="180"/>
    <col min="1538" max="1538" width="2.5703125" style="180" customWidth="1"/>
    <col min="1539" max="1539" width="2" style="180" customWidth="1"/>
    <col min="1540" max="1540" width="3.140625" style="180" customWidth="1"/>
    <col min="1541" max="1541" width="3.7109375" style="180" customWidth="1"/>
    <col min="1542" max="1542" width="2.85546875" style="180" customWidth="1"/>
    <col min="1543" max="1543" width="4.28515625" style="180" customWidth="1"/>
    <col min="1544" max="1544" width="2" style="180" customWidth="1"/>
    <col min="1545" max="1545" width="1.140625" style="180" customWidth="1"/>
    <col min="1546" max="1546" width="7.42578125" style="180" customWidth="1"/>
    <col min="1547" max="1547" width="2.28515625" style="180" customWidth="1"/>
    <col min="1548" max="1548" width="10.28515625" style="180" customWidth="1"/>
    <col min="1549" max="1549" width="4.7109375" style="180" customWidth="1"/>
    <col min="1550" max="1550" width="1.85546875" style="180" customWidth="1"/>
    <col min="1551" max="1551" width="1.7109375" style="180" customWidth="1"/>
    <col min="1552" max="1552" width="4.85546875" style="180" customWidth="1"/>
    <col min="1553" max="1553" width="2.28515625" style="180" customWidth="1"/>
    <col min="1554" max="1554" width="8.140625" style="180" customWidth="1"/>
    <col min="1555" max="1555" width="14" style="180" customWidth="1"/>
    <col min="1556" max="1556" width="1.5703125" style="180" customWidth="1"/>
    <col min="1557" max="1557" width="2.85546875" style="180" customWidth="1"/>
    <col min="1558" max="1558" width="7.42578125" style="180" customWidth="1"/>
    <col min="1559" max="1559" width="3" style="180" customWidth="1"/>
    <col min="1560" max="1560" width="14.7109375" style="180" customWidth="1"/>
    <col min="1561" max="1793" width="6.85546875" style="180"/>
    <col min="1794" max="1794" width="2.5703125" style="180" customWidth="1"/>
    <col min="1795" max="1795" width="2" style="180" customWidth="1"/>
    <col min="1796" max="1796" width="3.140625" style="180" customWidth="1"/>
    <col min="1797" max="1797" width="3.7109375" style="180" customWidth="1"/>
    <col min="1798" max="1798" width="2.85546875" style="180" customWidth="1"/>
    <col min="1799" max="1799" width="4.28515625" style="180" customWidth="1"/>
    <col min="1800" max="1800" width="2" style="180" customWidth="1"/>
    <col min="1801" max="1801" width="1.140625" style="180" customWidth="1"/>
    <col min="1802" max="1802" width="7.42578125" style="180" customWidth="1"/>
    <col min="1803" max="1803" width="2.28515625" style="180" customWidth="1"/>
    <col min="1804" max="1804" width="10.28515625" style="180" customWidth="1"/>
    <col min="1805" max="1805" width="4.7109375" style="180" customWidth="1"/>
    <col min="1806" max="1806" width="1.85546875" style="180" customWidth="1"/>
    <col min="1807" max="1807" width="1.7109375" style="180" customWidth="1"/>
    <col min="1808" max="1808" width="4.85546875" style="180" customWidth="1"/>
    <col min="1809" max="1809" width="2.28515625" style="180" customWidth="1"/>
    <col min="1810" max="1810" width="8.140625" style="180" customWidth="1"/>
    <col min="1811" max="1811" width="14" style="180" customWidth="1"/>
    <col min="1812" max="1812" width="1.5703125" style="180" customWidth="1"/>
    <col min="1813" max="1813" width="2.85546875" style="180" customWidth="1"/>
    <col min="1814" max="1814" width="7.42578125" style="180" customWidth="1"/>
    <col min="1815" max="1815" width="3" style="180" customWidth="1"/>
    <col min="1816" max="1816" width="14.7109375" style="180" customWidth="1"/>
    <col min="1817" max="2049" width="6.85546875" style="180"/>
    <col min="2050" max="2050" width="2.5703125" style="180" customWidth="1"/>
    <col min="2051" max="2051" width="2" style="180" customWidth="1"/>
    <col min="2052" max="2052" width="3.140625" style="180" customWidth="1"/>
    <col min="2053" max="2053" width="3.7109375" style="180" customWidth="1"/>
    <col min="2054" max="2054" width="2.85546875" style="180" customWidth="1"/>
    <col min="2055" max="2055" width="4.28515625" style="180" customWidth="1"/>
    <col min="2056" max="2056" width="2" style="180" customWidth="1"/>
    <col min="2057" max="2057" width="1.140625" style="180" customWidth="1"/>
    <col min="2058" max="2058" width="7.42578125" style="180" customWidth="1"/>
    <col min="2059" max="2059" width="2.28515625" style="180" customWidth="1"/>
    <col min="2060" max="2060" width="10.28515625" style="180" customWidth="1"/>
    <col min="2061" max="2061" width="4.7109375" style="180" customWidth="1"/>
    <col min="2062" max="2062" width="1.85546875" style="180" customWidth="1"/>
    <col min="2063" max="2063" width="1.7109375" style="180" customWidth="1"/>
    <col min="2064" max="2064" width="4.85546875" style="180" customWidth="1"/>
    <col min="2065" max="2065" width="2.28515625" style="180" customWidth="1"/>
    <col min="2066" max="2066" width="8.140625" style="180" customWidth="1"/>
    <col min="2067" max="2067" width="14" style="180" customWidth="1"/>
    <col min="2068" max="2068" width="1.5703125" style="180" customWidth="1"/>
    <col min="2069" max="2069" width="2.85546875" style="180" customWidth="1"/>
    <col min="2070" max="2070" width="7.42578125" style="180" customWidth="1"/>
    <col min="2071" max="2071" width="3" style="180" customWidth="1"/>
    <col min="2072" max="2072" width="14.7109375" style="180" customWidth="1"/>
    <col min="2073" max="2305" width="6.85546875" style="180"/>
    <col min="2306" max="2306" width="2.5703125" style="180" customWidth="1"/>
    <col min="2307" max="2307" width="2" style="180" customWidth="1"/>
    <col min="2308" max="2308" width="3.140625" style="180" customWidth="1"/>
    <col min="2309" max="2309" width="3.7109375" style="180" customWidth="1"/>
    <col min="2310" max="2310" width="2.85546875" style="180" customWidth="1"/>
    <col min="2311" max="2311" width="4.28515625" style="180" customWidth="1"/>
    <col min="2312" max="2312" width="2" style="180" customWidth="1"/>
    <col min="2313" max="2313" width="1.140625" style="180" customWidth="1"/>
    <col min="2314" max="2314" width="7.42578125" style="180" customWidth="1"/>
    <col min="2315" max="2315" width="2.28515625" style="180" customWidth="1"/>
    <col min="2316" max="2316" width="10.28515625" style="180" customWidth="1"/>
    <col min="2317" max="2317" width="4.7109375" style="180" customWidth="1"/>
    <col min="2318" max="2318" width="1.85546875" style="180" customWidth="1"/>
    <col min="2319" max="2319" width="1.7109375" style="180" customWidth="1"/>
    <col min="2320" max="2320" width="4.85546875" style="180" customWidth="1"/>
    <col min="2321" max="2321" width="2.28515625" style="180" customWidth="1"/>
    <col min="2322" max="2322" width="8.140625" style="180" customWidth="1"/>
    <col min="2323" max="2323" width="14" style="180" customWidth="1"/>
    <col min="2324" max="2324" width="1.5703125" style="180" customWidth="1"/>
    <col min="2325" max="2325" width="2.85546875" style="180" customWidth="1"/>
    <col min="2326" max="2326" width="7.42578125" style="180" customWidth="1"/>
    <col min="2327" max="2327" width="3" style="180" customWidth="1"/>
    <col min="2328" max="2328" width="14.7109375" style="180" customWidth="1"/>
    <col min="2329" max="2561" width="6.85546875" style="180"/>
    <col min="2562" max="2562" width="2.5703125" style="180" customWidth="1"/>
    <col min="2563" max="2563" width="2" style="180" customWidth="1"/>
    <col min="2564" max="2564" width="3.140625" style="180" customWidth="1"/>
    <col min="2565" max="2565" width="3.7109375" style="180" customWidth="1"/>
    <col min="2566" max="2566" width="2.85546875" style="180" customWidth="1"/>
    <col min="2567" max="2567" width="4.28515625" style="180" customWidth="1"/>
    <col min="2568" max="2568" width="2" style="180" customWidth="1"/>
    <col min="2569" max="2569" width="1.140625" style="180" customWidth="1"/>
    <col min="2570" max="2570" width="7.42578125" style="180" customWidth="1"/>
    <col min="2571" max="2571" width="2.28515625" style="180" customWidth="1"/>
    <col min="2572" max="2572" width="10.28515625" style="180" customWidth="1"/>
    <col min="2573" max="2573" width="4.7109375" style="180" customWidth="1"/>
    <col min="2574" max="2574" width="1.85546875" style="180" customWidth="1"/>
    <col min="2575" max="2575" width="1.7109375" style="180" customWidth="1"/>
    <col min="2576" max="2576" width="4.85546875" style="180" customWidth="1"/>
    <col min="2577" max="2577" width="2.28515625" style="180" customWidth="1"/>
    <col min="2578" max="2578" width="8.140625" style="180" customWidth="1"/>
    <col min="2579" max="2579" width="14" style="180" customWidth="1"/>
    <col min="2580" max="2580" width="1.5703125" style="180" customWidth="1"/>
    <col min="2581" max="2581" width="2.85546875" style="180" customWidth="1"/>
    <col min="2582" max="2582" width="7.42578125" style="180" customWidth="1"/>
    <col min="2583" max="2583" width="3" style="180" customWidth="1"/>
    <col min="2584" max="2584" width="14.7109375" style="180" customWidth="1"/>
    <col min="2585" max="2817" width="6.85546875" style="180"/>
    <col min="2818" max="2818" width="2.5703125" style="180" customWidth="1"/>
    <col min="2819" max="2819" width="2" style="180" customWidth="1"/>
    <col min="2820" max="2820" width="3.140625" style="180" customWidth="1"/>
    <col min="2821" max="2821" width="3.7109375" style="180" customWidth="1"/>
    <col min="2822" max="2822" width="2.85546875" style="180" customWidth="1"/>
    <col min="2823" max="2823" width="4.28515625" style="180" customWidth="1"/>
    <col min="2824" max="2824" width="2" style="180" customWidth="1"/>
    <col min="2825" max="2825" width="1.140625" style="180" customWidth="1"/>
    <col min="2826" max="2826" width="7.42578125" style="180" customWidth="1"/>
    <col min="2827" max="2827" width="2.28515625" style="180" customWidth="1"/>
    <col min="2828" max="2828" width="10.28515625" style="180" customWidth="1"/>
    <col min="2829" max="2829" width="4.7109375" style="180" customWidth="1"/>
    <col min="2830" max="2830" width="1.85546875" style="180" customWidth="1"/>
    <col min="2831" max="2831" width="1.7109375" style="180" customWidth="1"/>
    <col min="2832" max="2832" width="4.85546875" style="180" customWidth="1"/>
    <col min="2833" max="2833" width="2.28515625" style="180" customWidth="1"/>
    <col min="2834" max="2834" width="8.140625" style="180" customWidth="1"/>
    <col min="2835" max="2835" width="14" style="180" customWidth="1"/>
    <col min="2836" max="2836" width="1.5703125" style="180" customWidth="1"/>
    <col min="2837" max="2837" width="2.85546875" style="180" customWidth="1"/>
    <col min="2838" max="2838" width="7.42578125" style="180" customWidth="1"/>
    <col min="2839" max="2839" width="3" style="180" customWidth="1"/>
    <col min="2840" max="2840" width="14.7109375" style="180" customWidth="1"/>
    <col min="2841" max="3073" width="6.85546875" style="180"/>
    <col min="3074" max="3074" width="2.5703125" style="180" customWidth="1"/>
    <col min="3075" max="3075" width="2" style="180" customWidth="1"/>
    <col min="3076" max="3076" width="3.140625" style="180" customWidth="1"/>
    <col min="3077" max="3077" width="3.7109375" style="180" customWidth="1"/>
    <col min="3078" max="3078" width="2.85546875" style="180" customWidth="1"/>
    <col min="3079" max="3079" width="4.28515625" style="180" customWidth="1"/>
    <col min="3080" max="3080" width="2" style="180" customWidth="1"/>
    <col min="3081" max="3081" width="1.140625" style="180" customWidth="1"/>
    <col min="3082" max="3082" width="7.42578125" style="180" customWidth="1"/>
    <col min="3083" max="3083" width="2.28515625" style="180" customWidth="1"/>
    <col min="3084" max="3084" width="10.28515625" style="180" customWidth="1"/>
    <col min="3085" max="3085" width="4.7109375" style="180" customWidth="1"/>
    <col min="3086" max="3086" width="1.85546875" style="180" customWidth="1"/>
    <col min="3087" max="3087" width="1.7109375" style="180" customWidth="1"/>
    <col min="3088" max="3088" width="4.85546875" style="180" customWidth="1"/>
    <col min="3089" max="3089" width="2.28515625" style="180" customWidth="1"/>
    <col min="3090" max="3090" width="8.140625" style="180" customWidth="1"/>
    <col min="3091" max="3091" width="14" style="180" customWidth="1"/>
    <col min="3092" max="3092" width="1.5703125" style="180" customWidth="1"/>
    <col min="3093" max="3093" width="2.85546875" style="180" customWidth="1"/>
    <col min="3094" max="3094" width="7.42578125" style="180" customWidth="1"/>
    <col min="3095" max="3095" width="3" style="180" customWidth="1"/>
    <col min="3096" max="3096" width="14.7109375" style="180" customWidth="1"/>
    <col min="3097" max="3329" width="6.85546875" style="180"/>
    <col min="3330" max="3330" width="2.5703125" style="180" customWidth="1"/>
    <col min="3331" max="3331" width="2" style="180" customWidth="1"/>
    <col min="3332" max="3332" width="3.140625" style="180" customWidth="1"/>
    <col min="3333" max="3333" width="3.7109375" style="180" customWidth="1"/>
    <col min="3334" max="3334" width="2.85546875" style="180" customWidth="1"/>
    <col min="3335" max="3335" width="4.28515625" style="180" customWidth="1"/>
    <col min="3336" max="3336" width="2" style="180" customWidth="1"/>
    <col min="3337" max="3337" width="1.140625" style="180" customWidth="1"/>
    <col min="3338" max="3338" width="7.42578125" style="180" customWidth="1"/>
    <col min="3339" max="3339" width="2.28515625" style="180" customWidth="1"/>
    <col min="3340" max="3340" width="10.28515625" style="180" customWidth="1"/>
    <col min="3341" max="3341" width="4.7109375" style="180" customWidth="1"/>
    <col min="3342" max="3342" width="1.85546875" style="180" customWidth="1"/>
    <col min="3343" max="3343" width="1.7109375" style="180" customWidth="1"/>
    <col min="3344" max="3344" width="4.85546875" style="180" customWidth="1"/>
    <col min="3345" max="3345" width="2.28515625" style="180" customWidth="1"/>
    <col min="3346" max="3346" width="8.140625" style="180" customWidth="1"/>
    <col min="3347" max="3347" width="14" style="180" customWidth="1"/>
    <col min="3348" max="3348" width="1.5703125" style="180" customWidth="1"/>
    <col min="3349" max="3349" width="2.85546875" style="180" customWidth="1"/>
    <col min="3350" max="3350" width="7.42578125" style="180" customWidth="1"/>
    <col min="3351" max="3351" width="3" style="180" customWidth="1"/>
    <col min="3352" max="3352" width="14.7109375" style="180" customWidth="1"/>
    <col min="3353" max="3585" width="6.85546875" style="180"/>
    <col min="3586" max="3586" width="2.5703125" style="180" customWidth="1"/>
    <col min="3587" max="3587" width="2" style="180" customWidth="1"/>
    <col min="3588" max="3588" width="3.140625" style="180" customWidth="1"/>
    <col min="3589" max="3589" width="3.7109375" style="180" customWidth="1"/>
    <col min="3590" max="3590" width="2.85546875" style="180" customWidth="1"/>
    <col min="3591" max="3591" width="4.28515625" style="180" customWidth="1"/>
    <col min="3592" max="3592" width="2" style="180" customWidth="1"/>
    <col min="3593" max="3593" width="1.140625" style="180" customWidth="1"/>
    <col min="3594" max="3594" width="7.42578125" style="180" customWidth="1"/>
    <col min="3595" max="3595" width="2.28515625" style="180" customWidth="1"/>
    <col min="3596" max="3596" width="10.28515625" style="180" customWidth="1"/>
    <col min="3597" max="3597" width="4.7109375" style="180" customWidth="1"/>
    <col min="3598" max="3598" width="1.85546875" style="180" customWidth="1"/>
    <col min="3599" max="3599" width="1.7109375" style="180" customWidth="1"/>
    <col min="3600" max="3600" width="4.85546875" style="180" customWidth="1"/>
    <col min="3601" max="3601" width="2.28515625" style="180" customWidth="1"/>
    <col min="3602" max="3602" width="8.140625" style="180" customWidth="1"/>
    <col min="3603" max="3603" width="14" style="180" customWidth="1"/>
    <col min="3604" max="3604" width="1.5703125" style="180" customWidth="1"/>
    <col min="3605" max="3605" width="2.85546875" style="180" customWidth="1"/>
    <col min="3606" max="3606" width="7.42578125" style="180" customWidth="1"/>
    <col min="3607" max="3607" width="3" style="180" customWidth="1"/>
    <col min="3608" max="3608" width="14.7109375" style="180" customWidth="1"/>
    <col min="3609" max="3841" width="6.85546875" style="180"/>
    <col min="3842" max="3842" width="2.5703125" style="180" customWidth="1"/>
    <col min="3843" max="3843" width="2" style="180" customWidth="1"/>
    <col min="3844" max="3844" width="3.140625" style="180" customWidth="1"/>
    <col min="3845" max="3845" width="3.7109375" style="180" customWidth="1"/>
    <col min="3846" max="3846" width="2.85546875" style="180" customWidth="1"/>
    <col min="3847" max="3847" width="4.28515625" style="180" customWidth="1"/>
    <col min="3848" max="3848" width="2" style="180" customWidth="1"/>
    <col min="3849" max="3849" width="1.140625" style="180" customWidth="1"/>
    <col min="3850" max="3850" width="7.42578125" style="180" customWidth="1"/>
    <col min="3851" max="3851" width="2.28515625" style="180" customWidth="1"/>
    <col min="3852" max="3852" width="10.28515625" style="180" customWidth="1"/>
    <col min="3853" max="3853" width="4.7109375" style="180" customWidth="1"/>
    <col min="3854" max="3854" width="1.85546875" style="180" customWidth="1"/>
    <col min="3855" max="3855" width="1.7109375" style="180" customWidth="1"/>
    <col min="3856" max="3856" width="4.85546875" style="180" customWidth="1"/>
    <col min="3857" max="3857" width="2.28515625" style="180" customWidth="1"/>
    <col min="3858" max="3858" width="8.140625" style="180" customWidth="1"/>
    <col min="3859" max="3859" width="14" style="180" customWidth="1"/>
    <col min="3860" max="3860" width="1.5703125" style="180" customWidth="1"/>
    <col min="3861" max="3861" width="2.85546875" style="180" customWidth="1"/>
    <col min="3862" max="3862" width="7.42578125" style="180" customWidth="1"/>
    <col min="3863" max="3863" width="3" style="180" customWidth="1"/>
    <col min="3864" max="3864" width="14.7109375" style="180" customWidth="1"/>
    <col min="3865" max="4097" width="6.85546875" style="180"/>
    <col min="4098" max="4098" width="2.5703125" style="180" customWidth="1"/>
    <col min="4099" max="4099" width="2" style="180" customWidth="1"/>
    <col min="4100" max="4100" width="3.140625" style="180" customWidth="1"/>
    <col min="4101" max="4101" width="3.7109375" style="180" customWidth="1"/>
    <col min="4102" max="4102" width="2.85546875" style="180" customWidth="1"/>
    <col min="4103" max="4103" width="4.28515625" style="180" customWidth="1"/>
    <col min="4104" max="4104" width="2" style="180" customWidth="1"/>
    <col min="4105" max="4105" width="1.140625" style="180" customWidth="1"/>
    <col min="4106" max="4106" width="7.42578125" style="180" customWidth="1"/>
    <col min="4107" max="4107" width="2.28515625" style="180" customWidth="1"/>
    <col min="4108" max="4108" width="10.28515625" style="180" customWidth="1"/>
    <col min="4109" max="4109" width="4.7109375" style="180" customWidth="1"/>
    <col min="4110" max="4110" width="1.85546875" style="180" customWidth="1"/>
    <col min="4111" max="4111" width="1.7109375" style="180" customWidth="1"/>
    <col min="4112" max="4112" width="4.85546875" style="180" customWidth="1"/>
    <col min="4113" max="4113" width="2.28515625" style="180" customWidth="1"/>
    <col min="4114" max="4114" width="8.140625" style="180" customWidth="1"/>
    <col min="4115" max="4115" width="14" style="180" customWidth="1"/>
    <col min="4116" max="4116" width="1.5703125" style="180" customWidth="1"/>
    <col min="4117" max="4117" width="2.85546875" style="180" customWidth="1"/>
    <col min="4118" max="4118" width="7.42578125" style="180" customWidth="1"/>
    <col min="4119" max="4119" width="3" style="180" customWidth="1"/>
    <col min="4120" max="4120" width="14.7109375" style="180" customWidth="1"/>
    <col min="4121" max="4353" width="6.85546875" style="180"/>
    <col min="4354" max="4354" width="2.5703125" style="180" customWidth="1"/>
    <col min="4355" max="4355" width="2" style="180" customWidth="1"/>
    <col min="4356" max="4356" width="3.140625" style="180" customWidth="1"/>
    <col min="4357" max="4357" width="3.7109375" style="180" customWidth="1"/>
    <col min="4358" max="4358" width="2.85546875" style="180" customWidth="1"/>
    <col min="4359" max="4359" width="4.28515625" style="180" customWidth="1"/>
    <col min="4360" max="4360" width="2" style="180" customWidth="1"/>
    <col min="4361" max="4361" width="1.140625" style="180" customWidth="1"/>
    <col min="4362" max="4362" width="7.42578125" style="180" customWidth="1"/>
    <col min="4363" max="4363" width="2.28515625" style="180" customWidth="1"/>
    <col min="4364" max="4364" width="10.28515625" style="180" customWidth="1"/>
    <col min="4365" max="4365" width="4.7109375" style="180" customWidth="1"/>
    <col min="4366" max="4366" width="1.85546875" style="180" customWidth="1"/>
    <col min="4367" max="4367" width="1.7109375" style="180" customWidth="1"/>
    <col min="4368" max="4368" width="4.85546875" style="180" customWidth="1"/>
    <col min="4369" max="4369" width="2.28515625" style="180" customWidth="1"/>
    <col min="4370" max="4370" width="8.140625" style="180" customWidth="1"/>
    <col min="4371" max="4371" width="14" style="180" customWidth="1"/>
    <col min="4372" max="4372" width="1.5703125" style="180" customWidth="1"/>
    <col min="4373" max="4373" width="2.85546875" style="180" customWidth="1"/>
    <col min="4374" max="4374" width="7.42578125" style="180" customWidth="1"/>
    <col min="4375" max="4375" width="3" style="180" customWidth="1"/>
    <col min="4376" max="4376" width="14.7109375" style="180" customWidth="1"/>
    <col min="4377" max="4609" width="6.85546875" style="180"/>
    <col min="4610" max="4610" width="2.5703125" style="180" customWidth="1"/>
    <col min="4611" max="4611" width="2" style="180" customWidth="1"/>
    <col min="4612" max="4612" width="3.140625" style="180" customWidth="1"/>
    <col min="4613" max="4613" width="3.7109375" style="180" customWidth="1"/>
    <col min="4614" max="4614" width="2.85546875" style="180" customWidth="1"/>
    <col min="4615" max="4615" width="4.28515625" style="180" customWidth="1"/>
    <col min="4616" max="4616" width="2" style="180" customWidth="1"/>
    <col min="4617" max="4617" width="1.140625" style="180" customWidth="1"/>
    <col min="4618" max="4618" width="7.42578125" style="180" customWidth="1"/>
    <col min="4619" max="4619" width="2.28515625" style="180" customWidth="1"/>
    <col min="4620" max="4620" width="10.28515625" style="180" customWidth="1"/>
    <col min="4621" max="4621" width="4.7109375" style="180" customWidth="1"/>
    <col min="4622" max="4622" width="1.85546875" style="180" customWidth="1"/>
    <col min="4623" max="4623" width="1.7109375" style="180" customWidth="1"/>
    <col min="4624" max="4624" width="4.85546875" style="180" customWidth="1"/>
    <col min="4625" max="4625" width="2.28515625" style="180" customWidth="1"/>
    <col min="4626" max="4626" width="8.140625" style="180" customWidth="1"/>
    <col min="4627" max="4627" width="14" style="180" customWidth="1"/>
    <col min="4628" max="4628" width="1.5703125" style="180" customWidth="1"/>
    <col min="4629" max="4629" width="2.85546875" style="180" customWidth="1"/>
    <col min="4630" max="4630" width="7.42578125" style="180" customWidth="1"/>
    <col min="4631" max="4631" width="3" style="180" customWidth="1"/>
    <col min="4632" max="4632" width="14.7109375" style="180" customWidth="1"/>
    <col min="4633" max="4865" width="6.85546875" style="180"/>
    <col min="4866" max="4866" width="2.5703125" style="180" customWidth="1"/>
    <col min="4867" max="4867" width="2" style="180" customWidth="1"/>
    <col min="4868" max="4868" width="3.140625" style="180" customWidth="1"/>
    <col min="4869" max="4869" width="3.7109375" style="180" customWidth="1"/>
    <col min="4870" max="4870" width="2.85546875" style="180" customWidth="1"/>
    <col min="4871" max="4871" width="4.28515625" style="180" customWidth="1"/>
    <col min="4872" max="4872" width="2" style="180" customWidth="1"/>
    <col min="4873" max="4873" width="1.140625" style="180" customWidth="1"/>
    <col min="4874" max="4874" width="7.42578125" style="180" customWidth="1"/>
    <col min="4875" max="4875" width="2.28515625" style="180" customWidth="1"/>
    <col min="4876" max="4876" width="10.28515625" style="180" customWidth="1"/>
    <col min="4877" max="4877" width="4.7109375" style="180" customWidth="1"/>
    <col min="4878" max="4878" width="1.85546875" style="180" customWidth="1"/>
    <col min="4879" max="4879" width="1.7109375" style="180" customWidth="1"/>
    <col min="4880" max="4880" width="4.85546875" style="180" customWidth="1"/>
    <col min="4881" max="4881" width="2.28515625" style="180" customWidth="1"/>
    <col min="4882" max="4882" width="8.140625" style="180" customWidth="1"/>
    <col min="4883" max="4883" width="14" style="180" customWidth="1"/>
    <col min="4884" max="4884" width="1.5703125" style="180" customWidth="1"/>
    <col min="4885" max="4885" width="2.85546875" style="180" customWidth="1"/>
    <col min="4886" max="4886" width="7.42578125" style="180" customWidth="1"/>
    <col min="4887" max="4887" width="3" style="180" customWidth="1"/>
    <col min="4888" max="4888" width="14.7109375" style="180" customWidth="1"/>
    <col min="4889" max="5121" width="6.85546875" style="180"/>
    <col min="5122" max="5122" width="2.5703125" style="180" customWidth="1"/>
    <col min="5123" max="5123" width="2" style="180" customWidth="1"/>
    <col min="5124" max="5124" width="3.140625" style="180" customWidth="1"/>
    <col min="5125" max="5125" width="3.7109375" style="180" customWidth="1"/>
    <col min="5126" max="5126" width="2.85546875" style="180" customWidth="1"/>
    <col min="5127" max="5127" width="4.28515625" style="180" customWidth="1"/>
    <col min="5128" max="5128" width="2" style="180" customWidth="1"/>
    <col min="5129" max="5129" width="1.140625" style="180" customWidth="1"/>
    <col min="5130" max="5130" width="7.42578125" style="180" customWidth="1"/>
    <col min="5131" max="5131" width="2.28515625" style="180" customWidth="1"/>
    <col min="5132" max="5132" width="10.28515625" style="180" customWidth="1"/>
    <col min="5133" max="5133" width="4.7109375" style="180" customWidth="1"/>
    <col min="5134" max="5134" width="1.85546875" style="180" customWidth="1"/>
    <col min="5135" max="5135" width="1.7109375" style="180" customWidth="1"/>
    <col min="5136" max="5136" width="4.85546875" style="180" customWidth="1"/>
    <col min="5137" max="5137" width="2.28515625" style="180" customWidth="1"/>
    <col min="5138" max="5138" width="8.140625" style="180" customWidth="1"/>
    <col min="5139" max="5139" width="14" style="180" customWidth="1"/>
    <col min="5140" max="5140" width="1.5703125" style="180" customWidth="1"/>
    <col min="5141" max="5141" width="2.85546875" style="180" customWidth="1"/>
    <col min="5142" max="5142" width="7.42578125" style="180" customWidth="1"/>
    <col min="5143" max="5143" width="3" style="180" customWidth="1"/>
    <col min="5144" max="5144" width="14.7109375" style="180" customWidth="1"/>
    <col min="5145" max="5377" width="6.85546875" style="180"/>
    <col min="5378" max="5378" width="2.5703125" style="180" customWidth="1"/>
    <col min="5379" max="5379" width="2" style="180" customWidth="1"/>
    <col min="5380" max="5380" width="3.140625" style="180" customWidth="1"/>
    <col min="5381" max="5381" width="3.7109375" style="180" customWidth="1"/>
    <col min="5382" max="5382" width="2.85546875" style="180" customWidth="1"/>
    <col min="5383" max="5383" width="4.28515625" style="180" customWidth="1"/>
    <col min="5384" max="5384" width="2" style="180" customWidth="1"/>
    <col min="5385" max="5385" width="1.140625" style="180" customWidth="1"/>
    <col min="5386" max="5386" width="7.42578125" style="180" customWidth="1"/>
    <col min="5387" max="5387" width="2.28515625" style="180" customWidth="1"/>
    <col min="5388" max="5388" width="10.28515625" style="180" customWidth="1"/>
    <col min="5389" max="5389" width="4.7109375" style="180" customWidth="1"/>
    <col min="5390" max="5390" width="1.85546875" style="180" customWidth="1"/>
    <col min="5391" max="5391" width="1.7109375" style="180" customWidth="1"/>
    <col min="5392" max="5392" width="4.85546875" style="180" customWidth="1"/>
    <col min="5393" max="5393" width="2.28515625" style="180" customWidth="1"/>
    <col min="5394" max="5394" width="8.140625" style="180" customWidth="1"/>
    <col min="5395" max="5395" width="14" style="180" customWidth="1"/>
    <col min="5396" max="5396" width="1.5703125" style="180" customWidth="1"/>
    <col min="5397" max="5397" width="2.85546875" style="180" customWidth="1"/>
    <col min="5398" max="5398" width="7.42578125" style="180" customWidth="1"/>
    <col min="5399" max="5399" width="3" style="180" customWidth="1"/>
    <col min="5400" max="5400" width="14.7109375" style="180" customWidth="1"/>
    <col min="5401" max="5633" width="6.85546875" style="180"/>
    <col min="5634" max="5634" width="2.5703125" style="180" customWidth="1"/>
    <col min="5635" max="5635" width="2" style="180" customWidth="1"/>
    <col min="5636" max="5636" width="3.140625" style="180" customWidth="1"/>
    <col min="5637" max="5637" width="3.7109375" style="180" customWidth="1"/>
    <col min="5638" max="5638" width="2.85546875" style="180" customWidth="1"/>
    <col min="5639" max="5639" width="4.28515625" style="180" customWidth="1"/>
    <col min="5640" max="5640" width="2" style="180" customWidth="1"/>
    <col min="5641" max="5641" width="1.140625" style="180" customWidth="1"/>
    <col min="5642" max="5642" width="7.42578125" style="180" customWidth="1"/>
    <col min="5643" max="5643" width="2.28515625" style="180" customWidth="1"/>
    <col min="5644" max="5644" width="10.28515625" style="180" customWidth="1"/>
    <col min="5645" max="5645" width="4.7109375" style="180" customWidth="1"/>
    <col min="5646" max="5646" width="1.85546875" style="180" customWidth="1"/>
    <col min="5647" max="5647" width="1.7109375" style="180" customWidth="1"/>
    <col min="5648" max="5648" width="4.85546875" style="180" customWidth="1"/>
    <col min="5649" max="5649" width="2.28515625" style="180" customWidth="1"/>
    <col min="5650" max="5650" width="8.140625" style="180" customWidth="1"/>
    <col min="5651" max="5651" width="14" style="180" customWidth="1"/>
    <col min="5652" max="5652" width="1.5703125" style="180" customWidth="1"/>
    <col min="5653" max="5653" width="2.85546875" style="180" customWidth="1"/>
    <col min="5654" max="5654" width="7.42578125" style="180" customWidth="1"/>
    <col min="5655" max="5655" width="3" style="180" customWidth="1"/>
    <col min="5656" max="5656" width="14.7109375" style="180" customWidth="1"/>
    <col min="5657" max="5889" width="6.85546875" style="180"/>
    <col min="5890" max="5890" width="2.5703125" style="180" customWidth="1"/>
    <col min="5891" max="5891" width="2" style="180" customWidth="1"/>
    <col min="5892" max="5892" width="3.140625" style="180" customWidth="1"/>
    <col min="5893" max="5893" width="3.7109375" style="180" customWidth="1"/>
    <col min="5894" max="5894" width="2.85546875" style="180" customWidth="1"/>
    <col min="5895" max="5895" width="4.28515625" style="180" customWidth="1"/>
    <col min="5896" max="5896" width="2" style="180" customWidth="1"/>
    <col min="5897" max="5897" width="1.140625" style="180" customWidth="1"/>
    <col min="5898" max="5898" width="7.42578125" style="180" customWidth="1"/>
    <col min="5899" max="5899" width="2.28515625" style="180" customWidth="1"/>
    <col min="5900" max="5900" width="10.28515625" style="180" customWidth="1"/>
    <col min="5901" max="5901" width="4.7109375" style="180" customWidth="1"/>
    <col min="5902" max="5902" width="1.85546875" style="180" customWidth="1"/>
    <col min="5903" max="5903" width="1.7109375" style="180" customWidth="1"/>
    <col min="5904" max="5904" width="4.85546875" style="180" customWidth="1"/>
    <col min="5905" max="5905" width="2.28515625" style="180" customWidth="1"/>
    <col min="5906" max="5906" width="8.140625" style="180" customWidth="1"/>
    <col min="5907" max="5907" width="14" style="180" customWidth="1"/>
    <col min="5908" max="5908" width="1.5703125" style="180" customWidth="1"/>
    <col min="5909" max="5909" width="2.85546875" style="180" customWidth="1"/>
    <col min="5910" max="5910" width="7.42578125" style="180" customWidth="1"/>
    <col min="5911" max="5911" width="3" style="180" customWidth="1"/>
    <col min="5912" max="5912" width="14.7109375" style="180" customWidth="1"/>
    <col min="5913" max="6145" width="6.85546875" style="180"/>
    <col min="6146" max="6146" width="2.5703125" style="180" customWidth="1"/>
    <col min="6147" max="6147" width="2" style="180" customWidth="1"/>
    <col min="6148" max="6148" width="3.140625" style="180" customWidth="1"/>
    <col min="6149" max="6149" width="3.7109375" style="180" customWidth="1"/>
    <col min="6150" max="6150" width="2.85546875" style="180" customWidth="1"/>
    <col min="6151" max="6151" width="4.28515625" style="180" customWidth="1"/>
    <col min="6152" max="6152" width="2" style="180" customWidth="1"/>
    <col min="6153" max="6153" width="1.140625" style="180" customWidth="1"/>
    <col min="6154" max="6154" width="7.42578125" style="180" customWidth="1"/>
    <col min="6155" max="6155" width="2.28515625" style="180" customWidth="1"/>
    <col min="6156" max="6156" width="10.28515625" style="180" customWidth="1"/>
    <col min="6157" max="6157" width="4.7109375" style="180" customWidth="1"/>
    <col min="6158" max="6158" width="1.85546875" style="180" customWidth="1"/>
    <col min="6159" max="6159" width="1.7109375" style="180" customWidth="1"/>
    <col min="6160" max="6160" width="4.85546875" style="180" customWidth="1"/>
    <col min="6161" max="6161" width="2.28515625" style="180" customWidth="1"/>
    <col min="6162" max="6162" width="8.140625" style="180" customWidth="1"/>
    <col min="6163" max="6163" width="14" style="180" customWidth="1"/>
    <col min="6164" max="6164" width="1.5703125" style="180" customWidth="1"/>
    <col min="6165" max="6165" width="2.85546875" style="180" customWidth="1"/>
    <col min="6166" max="6166" width="7.42578125" style="180" customWidth="1"/>
    <col min="6167" max="6167" width="3" style="180" customWidth="1"/>
    <col min="6168" max="6168" width="14.7109375" style="180" customWidth="1"/>
    <col min="6169" max="6401" width="6.85546875" style="180"/>
    <col min="6402" max="6402" width="2.5703125" style="180" customWidth="1"/>
    <col min="6403" max="6403" width="2" style="180" customWidth="1"/>
    <col min="6404" max="6404" width="3.140625" style="180" customWidth="1"/>
    <col min="6405" max="6405" width="3.7109375" style="180" customWidth="1"/>
    <col min="6406" max="6406" width="2.85546875" style="180" customWidth="1"/>
    <col min="6407" max="6407" width="4.28515625" style="180" customWidth="1"/>
    <col min="6408" max="6408" width="2" style="180" customWidth="1"/>
    <col min="6409" max="6409" width="1.140625" style="180" customWidth="1"/>
    <col min="6410" max="6410" width="7.42578125" style="180" customWidth="1"/>
    <col min="6411" max="6411" width="2.28515625" style="180" customWidth="1"/>
    <col min="6412" max="6412" width="10.28515625" style="180" customWidth="1"/>
    <col min="6413" max="6413" width="4.7109375" style="180" customWidth="1"/>
    <col min="6414" max="6414" width="1.85546875" style="180" customWidth="1"/>
    <col min="6415" max="6415" width="1.7109375" style="180" customWidth="1"/>
    <col min="6416" max="6416" width="4.85546875" style="180" customWidth="1"/>
    <col min="6417" max="6417" width="2.28515625" style="180" customWidth="1"/>
    <col min="6418" max="6418" width="8.140625" style="180" customWidth="1"/>
    <col min="6419" max="6419" width="14" style="180" customWidth="1"/>
    <col min="6420" max="6420" width="1.5703125" style="180" customWidth="1"/>
    <col min="6421" max="6421" width="2.85546875" style="180" customWidth="1"/>
    <col min="6422" max="6422" width="7.42578125" style="180" customWidth="1"/>
    <col min="6423" max="6423" width="3" style="180" customWidth="1"/>
    <col min="6424" max="6424" width="14.7109375" style="180" customWidth="1"/>
    <col min="6425" max="6657" width="6.85546875" style="180"/>
    <col min="6658" max="6658" width="2.5703125" style="180" customWidth="1"/>
    <col min="6659" max="6659" width="2" style="180" customWidth="1"/>
    <col min="6660" max="6660" width="3.140625" style="180" customWidth="1"/>
    <col min="6661" max="6661" width="3.7109375" style="180" customWidth="1"/>
    <col min="6662" max="6662" width="2.85546875" style="180" customWidth="1"/>
    <col min="6663" max="6663" width="4.28515625" style="180" customWidth="1"/>
    <col min="6664" max="6664" width="2" style="180" customWidth="1"/>
    <col min="6665" max="6665" width="1.140625" style="180" customWidth="1"/>
    <col min="6666" max="6666" width="7.42578125" style="180" customWidth="1"/>
    <col min="6667" max="6667" width="2.28515625" style="180" customWidth="1"/>
    <col min="6668" max="6668" width="10.28515625" style="180" customWidth="1"/>
    <col min="6669" max="6669" width="4.7109375" style="180" customWidth="1"/>
    <col min="6670" max="6670" width="1.85546875" style="180" customWidth="1"/>
    <col min="6671" max="6671" width="1.7109375" style="180" customWidth="1"/>
    <col min="6672" max="6672" width="4.85546875" style="180" customWidth="1"/>
    <col min="6673" max="6673" width="2.28515625" style="180" customWidth="1"/>
    <col min="6674" max="6674" width="8.140625" style="180" customWidth="1"/>
    <col min="6675" max="6675" width="14" style="180" customWidth="1"/>
    <col min="6676" max="6676" width="1.5703125" style="180" customWidth="1"/>
    <col min="6677" max="6677" width="2.85546875" style="180" customWidth="1"/>
    <col min="6678" max="6678" width="7.42578125" style="180" customWidth="1"/>
    <col min="6679" max="6679" width="3" style="180" customWidth="1"/>
    <col min="6680" max="6680" width="14.7109375" style="180" customWidth="1"/>
    <col min="6681" max="6913" width="6.85546875" style="180"/>
    <col min="6914" max="6914" width="2.5703125" style="180" customWidth="1"/>
    <col min="6915" max="6915" width="2" style="180" customWidth="1"/>
    <col min="6916" max="6916" width="3.140625" style="180" customWidth="1"/>
    <col min="6917" max="6917" width="3.7109375" style="180" customWidth="1"/>
    <col min="6918" max="6918" width="2.85546875" style="180" customWidth="1"/>
    <col min="6919" max="6919" width="4.28515625" style="180" customWidth="1"/>
    <col min="6920" max="6920" width="2" style="180" customWidth="1"/>
    <col min="6921" max="6921" width="1.140625" style="180" customWidth="1"/>
    <col min="6922" max="6922" width="7.42578125" style="180" customWidth="1"/>
    <col min="6923" max="6923" width="2.28515625" style="180" customWidth="1"/>
    <col min="6924" max="6924" width="10.28515625" style="180" customWidth="1"/>
    <col min="6925" max="6925" width="4.7109375" style="180" customWidth="1"/>
    <col min="6926" max="6926" width="1.85546875" style="180" customWidth="1"/>
    <col min="6927" max="6927" width="1.7109375" style="180" customWidth="1"/>
    <col min="6928" max="6928" width="4.85546875" style="180" customWidth="1"/>
    <col min="6929" max="6929" width="2.28515625" style="180" customWidth="1"/>
    <col min="6930" max="6930" width="8.140625" style="180" customWidth="1"/>
    <col min="6931" max="6931" width="14" style="180" customWidth="1"/>
    <col min="6932" max="6932" width="1.5703125" style="180" customWidth="1"/>
    <col min="6933" max="6933" width="2.85546875" style="180" customWidth="1"/>
    <col min="6934" max="6934" width="7.42578125" style="180" customWidth="1"/>
    <col min="6935" max="6935" width="3" style="180" customWidth="1"/>
    <col min="6936" max="6936" width="14.7109375" style="180" customWidth="1"/>
    <col min="6937" max="7169" width="6.85546875" style="180"/>
    <col min="7170" max="7170" width="2.5703125" style="180" customWidth="1"/>
    <col min="7171" max="7171" width="2" style="180" customWidth="1"/>
    <col min="7172" max="7172" width="3.140625" style="180" customWidth="1"/>
    <col min="7173" max="7173" width="3.7109375" style="180" customWidth="1"/>
    <col min="7174" max="7174" width="2.85546875" style="180" customWidth="1"/>
    <col min="7175" max="7175" width="4.28515625" style="180" customWidth="1"/>
    <col min="7176" max="7176" width="2" style="180" customWidth="1"/>
    <col min="7177" max="7177" width="1.140625" style="180" customWidth="1"/>
    <col min="7178" max="7178" width="7.42578125" style="180" customWidth="1"/>
    <col min="7179" max="7179" width="2.28515625" style="180" customWidth="1"/>
    <col min="7180" max="7180" width="10.28515625" style="180" customWidth="1"/>
    <col min="7181" max="7181" width="4.7109375" style="180" customWidth="1"/>
    <col min="7182" max="7182" width="1.85546875" style="180" customWidth="1"/>
    <col min="7183" max="7183" width="1.7109375" style="180" customWidth="1"/>
    <col min="7184" max="7184" width="4.85546875" style="180" customWidth="1"/>
    <col min="7185" max="7185" width="2.28515625" style="180" customWidth="1"/>
    <col min="7186" max="7186" width="8.140625" style="180" customWidth="1"/>
    <col min="7187" max="7187" width="14" style="180" customWidth="1"/>
    <col min="7188" max="7188" width="1.5703125" style="180" customWidth="1"/>
    <col min="7189" max="7189" width="2.85546875" style="180" customWidth="1"/>
    <col min="7190" max="7190" width="7.42578125" style="180" customWidth="1"/>
    <col min="7191" max="7191" width="3" style="180" customWidth="1"/>
    <col min="7192" max="7192" width="14.7109375" style="180" customWidth="1"/>
    <col min="7193" max="7425" width="6.85546875" style="180"/>
    <col min="7426" max="7426" width="2.5703125" style="180" customWidth="1"/>
    <col min="7427" max="7427" width="2" style="180" customWidth="1"/>
    <col min="7428" max="7428" width="3.140625" style="180" customWidth="1"/>
    <col min="7429" max="7429" width="3.7109375" style="180" customWidth="1"/>
    <col min="7430" max="7430" width="2.85546875" style="180" customWidth="1"/>
    <col min="7431" max="7431" width="4.28515625" style="180" customWidth="1"/>
    <col min="7432" max="7432" width="2" style="180" customWidth="1"/>
    <col min="7433" max="7433" width="1.140625" style="180" customWidth="1"/>
    <col min="7434" max="7434" width="7.42578125" style="180" customWidth="1"/>
    <col min="7435" max="7435" width="2.28515625" style="180" customWidth="1"/>
    <col min="7436" max="7436" width="10.28515625" style="180" customWidth="1"/>
    <col min="7437" max="7437" width="4.7109375" style="180" customWidth="1"/>
    <col min="7438" max="7438" width="1.85546875" style="180" customWidth="1"/>
    <col min="7439" max="7439" width="1.7109375" style="180" customWidth="1"/>
    <col min="7440" max="7440" width="4.85546875" style="180" customWidth="1"/>
    <col min="7441" max="7441" width="2.28515625" style="180" customWidth="1"/>
    <col min="7442" max="7442" width="8.140625" style="180" customWidth="1"/>
    <col min="7443" max="7443" width="14" style="180" customWidth="1"/>
    <col min="7444" max="7444" width="1.5703125" style="180" customWidth="1"/>
    <col min="7445" max="7445" width="2.85546875" style="180" customWidth="1"/>
    <col min="7446" max="7446" width="7.42578125" style="180" customWidth="1"/>
    <col min="7447" max="7447" width="3" style="180" customWidth="1"/>
    <col min="7448" max="7448" width="14.7109375" style="180" customWidth="1"/>
    <col min="7449" max="7681" width="6.85546875" style="180"/>
    <col min="7682" max="7682" width="2.5703125" style="180" customWidth="1"/>
    <col min="7683" max="7683" width="2" style="180" customWidth="1"/>
    <col min="7684" max="7684" width="3.140625" style="180" customWidth="1"/>
    <col min="7685" max="7685" width="3.7109375" style="180" customWidth="1"/>
    <col min="7686" max="7686" width="2.85546875" style="180" customWidth="1"/>
    <col min="7687" max="7687" width="4.28515625" style="180" customWidth="1"/>
    <col min="7688" max="7688" width="2" style="180" customWidth="1"/>
    <col min="7689" max="7689" width="1.140625" style="180" customWidth="1"/>
    <col min="7690" max="7690" width="7.42578125" style="180" customWidth="1"/>
    <col min="7691" max="7691" width="2.28515625" style="180" customWidth="1"/>
    <col min="7692" max="7692" width="10.28515625" style="180" customWidth="1"/>
    <col min="7693" max="7693" width="4.7109375" style="180" customWidth="1"/>
    <col min="7694" max="7694" width="1.85546875" style="180" customWidth="1"/>
    <col min="7695" max="7695" width="1.7109375" style="180" customWidth="1"/>
    <col min="7696" max="7696" width="4.85546875" style="180" customWidth="1"/>
    <col min="7697" max="7697" width="2.28515625" style="180" customWidth="1"/>
    <col min="7698" max="7698" width="8.140625" style="180" customWidth="1"/>
    <col min="7699" max="7699" width="14" style="180" customWidth="1"/>
    <col min="7700" max="7700" width="1.5703125" style="180" customWidth="1"/>
    <col min="7701" max="7701" width="2.85546875" style="180" customWidth="1"/>
    <col min="7702" max="7702" width="7.42578125" style="180" customWidth="1"/>
    <col min="7703" max="7703" width="3" style="180" customWidth="1"/>
    <col min="7704" max="7704" width="14.7109375" style="180" customWidth="1"/>
    <col min="7705" max="7937" width="6.85546875" style="180"/>
    <col min="7938" max="7938" width="2.5703125" style="180" customWidth="1"/>
    <col min="7939" max="7939" width="2" style="180" customWidth="1"/>
    <col min="7940" max="7940" width="3.140625" style="180" customWidth="1"/>
    <col min="7941" max="7941" width="3.7109375" style="180" customWidth="1"/>
    <col min="7942" max="7942" width="2.85546875" style="180" customWidth="1"/>
    <col min="7943" max="7943" width="4.28515625" style="180" customWidth="1"/>
    <col min="7944" max="7944" width="2" style="180" customWidth="1"/>
    <col min="7945" max="7945" width="1.140625" style="180" customWidth="1"/>
    <col min="7946" max="7946" width="7.42578125" style="180" customWidth="1"/>
    <col min="7947" max="7947" width="2.28515625" style="180" customWidth="1"/>
    <col min="7948" max="7948" width="10.28515625" style="180" customWidth="1"/>
    <col min="7949" max="7949" width="4.7109375" style="180" customWidth="1"/>
    <col min="7950" max="7950" width="1.85546875" style="180" customWidth="1"/>
    <col min="7951" max="7951" width="1.7109375" style="180" customWidth="1"/>
    <col min="7952" max="7952" width="4.85546875" style="180" customWidth="1"/>
    <col min="7953" max="7953" width="2.28515625" style="180" customWidth="1"/>
    <col min="7954" max="7954" width="8.140625" style="180" customWidth="1"/>
    <col min="7955" max="7955" width="14" style="180" customWidth="1"/>
    <col min="7956" max="7956" width="1.5703125" style="180" customWidth="1"/>
    <col min="7957" max="7957" width="2.85546875" style="180" customWidth="1"/>
    <col min="7958" max="7958" width="7.42578125" style="180" customWidth="1"/>
    <col min="7959" max="7959" width="3" style="180" customWidth="1"/>
    <col min="7960" max="7960" width="14.7109375" style="180" customWidth="1"/>
    <col min="7961" max="8193" width="6.85546875" style="180"/>
    <col min="8194" max="8194" width="2.5703125" style="180" customWidth="1"/>
    <col min="8195" max="8195" width="2" style="180" customWidth="1"/>
    <col min="8196" max="8196" width="3.140625" style="180" customWidth="1"/>
    <col min="8197" max="8197" width="3.7109375" style="180" customWidth="1"/>
    <col min="8198" max="8198" width="2.85546875" style="180" customWidth="1"/>
    <col min="8199" max="8199" width="4.28515625" style="180" customWidth="1"/>
    <col min="8200" max="8200" width="2" style="180" customWidth="1"/>
    <col min="8201" max="8201" width="1.140625" style="180" customWidth="1"/>
    <col min="8202" max="8202" width="7.42578125" style="180" customWidth="1"/>
    <col min="8203" max="8203" width="2.28515625" style="180" customWidth="1"/>
    <col min="8204" max="8204" width="10.28515625" style="180" customWidth="1"/>
    <col min="8205" max="8205" width="4.7109375" style="180" customWidth="1"/>
    <col min="8206" max="8206" width="1.85546875" style="180" customWidth="1"/>
    <col min="8207" max="8207" width="1.7109375" style="180" customWidth="1"/>
    <col min="8208" max="8208" width="4.85546875" style="180" customWidth="1"/>
    <col min="8209" max="8209" width="2.28515625" style="180" customWidth="1"/>
    <col min="8210" max="8210" width="8.140625" style="180" customWidth="1"/>
    <col min="8211" max="8211" width="14" style="180" customWidth="1"/>
    <col min="8212" max="8212" width="1.5703125" style="180" customWidth="1"/>
    <col min="8213" max="8213" width="2.85546875" style="180" customWidth="1"/>
    <col min="8214" max="8214" width="7.42578125" style="180" customWidth="1"/>
    <col min="8215" max="8215" width="3" style="180" customWidth="1"/>
    <col min="8216" max="8216" width="14.7109375" style="180" customWidth="1"/>
    <col min="8217" max="8449" width="6.85546875" style="180"/>
    <col min="8450" max="8450" width="2.5703125" style="180" customWidth="1"/>
    <col min="8451" max="8451" width="2" style="180" customWidth="1"/>
    <col min="8452" max="8452" width="3.140625" style="180" customWidth="1"/>
    <col min="8453" max="8453" width="3.7109375" style="180" customWidth="1"/>
    <col min="8454" max="8454" width="2.85546875" style="180" customWidth="1"/>
    <col min="8455" max="8455" width="4.28515625" style="180" customWidth="1"/>
    <col min="8456" max="8456" width="2" style="180" customWidth="1"/>
    <col min="8457" max="8457" width="1.140625" style="180" customWidth="1"/>
    <col min="8458" max="8458" width="7.42578125" style="180" customWidth="1"/>
    <col min="8459" max="8459" width="2.28515625" style="180" customWidth="1"/>
    <col min="8460" max="8460" width="10.28515625" style="180" customWidth="1"/>
    <col min="8461" max="8461" width="4.7109375" style="180" customWidth="1"/>
    <col min="8462" max="8462" width="1.85546875" style="180" customWidth="1"/>
    <col min="8463" max="8463" width="1.7109375" style="180" customWidth="1"/>
    <col min="8464" max="8464" width="4.85546875" style="180" customWidth="1"/>
    <col min="8465" max="8465" width="2.28515625" style="180" customWidth="1"/>
    <col min="8466" max="8466" width="8.140625" style="180" customWidth="1"/>
    <col min="8467" max="8467" width="14" style="180" customWidth="1"/>
    <col min="8468" max="8468" width="1.5703125" style="180" customWidth="1"/>
    <col min="8469" max="8469" width="2.85546875" style="180" customWidth="1"/>
    <col min="8470" max="8470" width="7.42578125" style="180" customWidth="1"/>
    <col min="8471" max="8471" width="3" style="180" customWidth="1"/>
    <col min="8472" max="8472" width="14.7109375" style="180" customWidth="1"/>
    <col min="8473" max="8705" width="6.85546875" style="180"/>
    <col min="8706" max="8706" width="2.5703125" style="180" customWidth="1"/>
    <col min="8707" max="8707" width="2" style="180" customWidth="1"/>
    <col min="8708" max="8708" width="3.140625" style="180" customWidth="1"/>
    <col min="8709" max="8709" width="3.7109375" style="180" customWidth="1"/>
    <col min="8710" max="8710" width="2.85546875" style="180" customWidth="1"/>
    <col min="8711" max="8711" width="4.28515625" style="180" customWidth="1"/>
    <col min="8712" max="8712" width="2" style="180" customWidth="1"/>
    <col min="8713" max="8713" width="1.140625" style="180" customWidth="1"/>
    <col min="8714" max="8714" width="7.42578125" style="180" customWidth="1"/>
    <col min="8715" max="8715" width="2.28515625" style="180" customWidth="1"/>
    <col min="8716" max="8716" width="10.28515625" style="180" customWidth="1"/>
    <col min="8717" max="8717" width="4.7109375" style="180" customWidth="1"/>
    <col min="8718" max="8718" width="1.85546875" style="180" customWidth="1"/>
    <col min="8719" max="8719" width="1.7109375" style="180" customWidth="1"/>
    <col min="8720" max="8720" width="4.85546875" style="180" customWidth="1"/>
    <col min="8721" max="8721" width="2.28515625" style="180" customWidth="1"/>
    <col min="8722" max="8722" width="8.140625" style="180" customWidth="1"/>
    <col min="8723" max="8723" width="14" style="180" customWidth="1"/>
    <col min="8724" max="8724" width="1.5703125" style="180" customWidth="1"/>
    <col min="8725" max="8725" width="2.85546875" style="180" customWidth="1"/>
    <col min="8726" max="8726" width="7.42578125" style="180" customWidth="1"/>
    <col min="8727" max="8727" width="3" style="180" customWidth="1"/>
    <col min="8728" max="8728" width="14.7109375" style="180" customWidth="1"/>
    <col min="8729" max="8961" width="6.85546875" style="180"/>
    <col min="8962" max="8962" width="2.5703125" style="180" customWidth="1"/>
    <col min="8963" max="8963" width="2" style="180" customWidth="1"/>
    <col min="8964" max="8964" width="3.140625" style="180" customWidth="1"/>
    <col min="8965" max="8965" width="3.7109375" style="180" customWidth="1"/>
    <col min="8966" max="8966" width="2.85546875" style="180" customWidth="1"/>
    <col min="8967" max="8967" width="4.28515625" style="180" customWidth="1"/>
    <col min="8968" max="8968" width="2" style="180" customWidth="1"/>
    <col min="8969" max="8969" width="1.140625" style="180" customWidth="1"/>
    <col min="8970" max="8970" width="7.42578125" style="180" customWidth="1"/>
    <col min="8971" max="8971" width="2.28515625" style="180" customWidth="1"/>
    <col min="8972" max="8972" width="10.28515625" style="180" customWidth="1"/>
    <col min="8973" max="8973" width="4.7109375" style="180" customWidth="1"/>
    <col min="8974" max="8974" width="1.85546875" style="180" customWidth="1"/>
    <col min="8975" max="8975" width="1.7109375" style="180" customWidth="1"/>
    <col min="8976" max="8976" width="4.85546875" style="180" customWidth="1"/>
    <col min="8977" max="8977" width="2.28515625" style="180" customWidth="1"/>
    <col min="8978" max="8978" width="8.140625" style="180" customWidth="1"/>
    <col min="8979" max="8979" width="14" style="180" customWidth="1"/>
    <col min="8980" max="8980" width="1.5703125" style="180" customWidth="1"/>
    <col min="8981" max="8981" width="2.85546875" style="180" customWidth="1"/>
    <col min="8982" max="8982" width="7.42578125" style="180" customWidth="1"/>
    <col min="8983" max="8983" width="3" style="180" customWidth="1"/>
    <col min="8984" max="8984" width="14.7109375" style="180" customWidth="1"/>
    <col min="8985" max="9217" width="6.85546875" style="180"/>
    <col min="9218" max="9218" width="2.5703125" style="180" customWidth="1"/>
    <col min="9219" max="9219" width="2" style="180" customWidth="1"/>
    <col min="9220" max="9220" width="3.140625" style="180" customWidth="1"/>
    <col min="9221" max="9221" width="3.7109375" style="180" customWidth="1"/>
    <col min="9222" max="9222" width="2.85546875" style="180" customWidth="1"/>
    <col min="9223" max="9223" width="4.28515625" style="180" customWidth="1"/>
    <col min="9224" max="9224" width="2" style="180" customWidth="1"/>
    <col min="9225" max="9225" width="1.140625" style="180" customWidth="1"/>
    <col min="9226" max="9226" width="7.42578125" style="180" customWidth="1"/>
    <col min="9227" max="9227" width="2.28515625" style="180" customWidth="1"/>
    <col min="9228" max="9228" width="10.28515625" style="180" customWidth="1"/>
    <col min="9229" max="9229" width="4.7109375" style="180" customWidth="1"/>
    <col min="9230" max="9230" width="1.85546875" style="180" customWidth="1"/>
    <col min="9231" max="9231" width="1.7109375" style="180" customWidth="1"/>
    <col min="9232" max="9232" width="4.85546875" style="180" customWidth="1"/>
    <col min="9233" max="9233" width="2.28515625" style="180" customWidth="1"/>
    <col min="9234" max="9234" width="8.140625" style="180" customWidth="1"/>
    <col min="9235" max="9235" width="14" style="180" customWidth="1"/>
    <col min="9236" max="9236" width="1.5703125" style="180" customWidth="1"/>
    <col min="9237" max="9237" width="2.85546875" style="180" customWidth="1"/>
    <col min="9238" max="9238" width="7.42578125" style="180" customWidth="1"/>
    <col min="9239" max="9239" width="3" style="180" customWidth="1"/>
    <col min="9240" max="9240" width="14.7109375" style="180" customWidth="1"/>
    <col min="9241" max="9473" width="6.85546875" style="180"/>
    <col min="9474" max="9474" width="2.5703125" style="180" customWidth="1"/>
    <col min="9475" max="9475" width="2" style="180" customWidth="1"/>
    <col min="9476" max="9476" width="3.140625" style="180" customWidth="1"/>
    <col min="9477" max="9477" width="3.7109375" style="180" customWidth="1"/>
    <col min="9478" max="9478" width="2.85546875" style="180" customWidth="1"/>
    <col min="9479" max="9479" width="4.28515625" style="180" customWidth="1"/>
    <col min="9480" max="9480" width="2" style="180" customWidth="1"/>
    <col min="9481" max="9481" width="1.140625" style="180" customWidth="1"/>
    <col min="9482" max="9482" width="7.42578125" style="180" customWidth="1"/>
    <col min="9483" max="9483" width="2.28515625" style="180" customWidth="1"/>
    <col min="9484" max="9484" width="10.28515625" style="180" customWidth="1"/>
    <col min="9485" max="9485" width="4.7109375" style="180" customWidth="1"/>
    <col min="9486" max="9486" width="1.85546875" style="180" customWidth="1"/>
    <col min="9487" max="9487" width="1.7109375" style="180" customWidth="1"/>
    <col min="9488" max="9488" width="4.85546875" style="180" customWidth="1"/>
    <col min="9489" max="9489" width="2.28515625" style="180" customWidth="1"/>
    <col min="9490" max="9490" width="8.140625" style="180" customWidth="1"/>
    <col min="9491" max="9491" width="14" style="180" customWidth="1"/>
    <col min="9492" max="9492" width="1.5703125" style="180" customWidth="1"/>
    <col min="9493" max="9493" width="2.85546875" style="180" customWidth="1"/>
    <col min="9494" max="9494" width="7.42578125" style="180" customWidth="1"/>
    <col min="9495" max="9495" width="3" style="180" customWidth="1"/>
    <col min="9496" max="9496" width="14.7109375" style="180" customWidth="1"/>
    <col min="9497" max="9729" width="6.85546875" style="180"/>
    <col min="9730" max="9730" width="2.5703125" style="180" customWidth="1"/>
    <col min="9731" max="9731" width="2" style="180" customWidth="1"/>
    <col min="9732" max="9732" width="3.140625" style="180" customWidth="1"/>
    <col min="9733" max="9733" width="3.7109375" style="180" customWidth="1"/>
    <col min="9734" max="9734" width="2.85546875" style="180" customWidth="1"/>
    <col min="9735" max="9735" width="4.28515625" style="180" customWidth="1"/>
    <col min="9736" max="9736" width="2" style="180" customWidth="1"/>
    <col min="9737" max="9737" width="1.140625" style="180" customWidth="1"/>
    <col min="9738" max="9738" width="7.42578125" style="180" customWidth="1"/>
    <col min="9739" max="9739" width="2.28515625" style="180" customWidth="1"/>
    <col min="9740" max="9740" width="10.28515625" style="180" customWidth="1"/>
    <col min="9741" max="9741" width="4.7109375" style="180" customWidth="1"/>
    <col min="9742" max="9742" width="1.85546875" style="180" customWidth="1"/>
    <col min="9743" max="9743" width="1.7109375" style="180" customWidth="1"/>
    <col min="9744" max="9744" width="4.85546875" style="180" customWidth="1"/>
    <col min="9745" max="9745" width="2.28515625" style="180" customWidth="1"/>
    <col min="9746" max="9746" width="8.140625" style="180" customWidth="1"/>
    <col min="9747" max="9747" width="14" style="180" customWidth="1"/>
    <col min="9748" max="9748" width="1.5703125" style="180" customWidth="1"/>
    <col min="9749" max="9749" width="2.85546875" style="180" customWidth="1"/>
    <col min="9750" max="9750" width="7.42578125" style="180" customWidth="1"/>
    <col min="9751" max="9751" width="3" style="180" customWidth="1"/>
    <col min="9752" max="9752" width="14.7109375" style="180" customWidth="1"/>
    <col min="9753" max="9985" width="6.85546875" style="180"/>
    <col min="9986" max="9986" width="2.5703125" style="180" customWidth="1"/>
    <col min="9987" max="9987" width="2" style="180" customWidth="1"/>
    <col min="9988" max="9988" width="3.140625" style="180" customWidth="1"/>
    <col min="9989" max="9989" width="3.7109375" style="180" customWidth="1"/>
    <col min="9990" max="9990" width="2.85546875" style="180" customWidth="1"/>
    <col min="9991" max="9991" width="4.28515625" style="180" customWidth="1"/>
    <col min="9992" max="9992" width="2" style="180" customWidth="1"/>
    <col min="9993" max="9993" width="1.140625" style="180" customWidth="1"/>
    <col min="9994" max="9994" width="7.42578125" style="180" customWidth="1"/>
    <col min="9995" max="9995" width="2.28515625" style="180" customWidth="1"/>
    <col min="9996" max="9996" width="10.28515625" style="180" customWidth="1"/>
    <col min="9997" max="9997" width="4.7109375" style="180" customWidth="1"/>
    <col min="9998" max="9998" width="1.85546875" style="180" customWidth="1"/>
    <col min="9999" max="9999" width="1.7109375" style="180" customWidth="1"/>
    <col min="10000" max="10000" width="4.85546875" style="180" customWidth="1"/>
    <col min="10001" max="10001" width="2.28515625" style="180" customWidth="1"/>
    <col min="10002" max="10002" width="8.140625" style="180" customWidth="1"/>
    <col min="10003" max="10003" width="14" style="180" customWidth="1"/>
    <col min="10004" max="10004" width="1.5703125" style="180" customWidth="1"/>
    <col min="10005" max="10005" width="2.85546875" style="180" customWidth="1"/>
    <col min="10006" max="10006" width="7.42578125" style="180" customWidth="1"/>
    <col min="10007" max="10007" width="3" style="180" customWidth="1"/>
    <col min="10008" max="10008" width="14.7109375" style="180" customWidth="1"/>
    <col min="10009" max="10241" width="6.85546875" style="180"/>
    <col min="10242" max="10242" width="2.5703125" style="180" customWidth="1"/>
    <col min="10243" max="10243" width="2" style="180" customWidth="1"/>
    <col min="10244" max="10244" width="3.140625" style="180" customWidth="1"/>
    <col min="10245" max="10245" width="3.7109375" style="180" customWidth="1"/>
    <col min="10246" max="10246" width="2.85546875" style="180" customWidth="1"/>
    <col min="10247" max="10247" width="4.28515625" style="180" customWidth="1"/>
    <col min="10248" max="10248" width="2" style="180" customWidth="1"/>
    <col min="10249" max="10249" width="1.140625" style="180" customWidth="1"/>
    <col min="10250" max="10250" width="7.42578125" style="180" customWidth="1"/>
    <col min="10251" max="10251" width="2.28515625" style="180" customWidth="1"/>
    <col min="10252" max="10252" width="10.28515625" style="180" customWidth="1"/>
    <col min="10253" max="10253" width="4.7109375" style="180" customWidth="1"/>
    <col min="10254" max="10254" width="1.85546875" style="180" customWidth="1"/>
    <col min="10255" max="10255" width="1.7109375" style="180" customWidth="1"/>
    <col min="10256" max="10256" width="4.85546875" style="180" customWidth="1"/>
    <col min="10257" max="10257" width="2.28515625" style="180" customWidth="1"/>
    <col min="10258" max="10258" width="8.140625" style="180" customWidth="1"/>
    <col min="10259" max="10259" width="14" style="180" customWidth="1"/>
    <col min="10260" max="10260" width="1.5703125" style="180" customWidth="1"/>
    <col min="10261" max="10261" width="2.85546875" style="180" customWidth="1"/>
    <col min="10262" max="10262" width="7.42578125" style="180" customWidth="1"/>
    <col min="10263" max="10263" width="3" style="180" customWidth="1"/>
    <col min="10264" max="10264" width="14.7109375" style="180" customWidth="1"/>
    <col min="10265" max="10497" width="6.85546875" style="180"/>
    <col min="10498" max="10498" width="2.5703125" style="180" customWidth="1"/>
    <col min="10499" max="10499" width="2" style="180" customWidth="1"/>
    <col min="10500" max="10500" width="3.140625" style="180" customWidth="1"/>
    <col min="10501" max="10501" width="3.7109375" style="180" customWidth="1"/>
    <col min="10502" max="10502" width="2.85546875" style="180" customWidth="1"/>
    <col min="10503" max="10503" width="4.28515625" style="180" customWidth="1"/>
    <col min="10504" max="10504" width="2" style="180" customWidth="1"/>
    <col min="10505" max="10505" width="1.140625" style="180" customWidth="1"/>
    <col min="10506" max="10506" width="7.42578125" style="180" customWidth="1"/>
    <col min="10507" max="10507" width="2.28515625" style="180" customWidth="1"/>
    <col min="10508" max="10508" width="10.28515625" style="180" customWidth="1"/>
    <col min="10509" max="10509" width="4.7109375" style="180" customWidth="1"/>
    <col min="10510" max="10510" width="1.85546875" style="180" customWidth="1"/>
    <col min="10511" max="10511" width="1.7109375" style="180" customWidth="1"/>
    <col min="10512" max="10512" width="4.85546875" style="180" customWidth="1"/>
    <col min="10513" max="10513" width="2.28515625" style="180" customWidth="1"/>
    <col min="10514" max="10514" width="8.140625" style="180" customWidth="1"/>
    <col min="10515" max="10515" width="14" style="180" customWidth="1"/>
    <col min="10516" max="10516" width="1.5703125" style="180" customWidth="1"/>
    <col min="10517" max="10517" width="2.85546875" style="180" customWidth="1"/>
    <col min="10518" max="10518" width="7.42578125" style="180" customWidth="1"/>
    <col min="10519" max="10519" width="3" style="180" customWidth="1"/>
    <col min="10520" max="10520" width="14.7109375" style="180" customWidth="1"/>
    <col min="10521" max="10753" width="6.85546875" style="180"/>
    <col min="10754" max="10754" width="2.5703125" style="180" customWidth="1"/>
    <col min="10755" max="10755" width="2" style="180" customWidth="1"/>
    <col min="10756" max="10756" width="3.140625" style="180" customWidth="1"/>
    <col min="10757" max="10757" width="3.7109375" style="180" customWidth="1"/>
    <col min="10758" max="10758" width="2.85546875" style="180" customWidth="1"/>
    <col min="10759" max="10759" width="4.28515625" style="180" customWidth="1"/>
    <col min="10760" max="10760" width="2" style="180" customWidth="1"/>
    <col min="10761" max="10761" width="1.140625" style="180" customWidth="1"/>
    <col min="10762" max="10762" width="7.42578125" style="180" customWidth="1"/>
    <col min="10763" max="10763" width="2.28515625" style="180" customWidth="1"/>
    <col min="10764" max="10764" width="10.28515625" style="180" customWidth="1"/>
    <col min="10765" max="10765" width="4.7109375" style="180" customWidth="1"/>
    <col min="10766" max="10766" width="1.85546875" style="180" customWidth="1"/>
    <col min="10767" max="10767" width="1.7109375" style="180" customWidth="1"/>
    <col min="10768" max="10768" width="4.85546875" style="180" customWidth="1"/>
    <col min="10769" max="10769" width="2.28515625" style="180" customWidth="1"/>
    <col min="10770" max="10770" width="8.140625" style="180" customWidth="1"/>
    <col min="10771" max="10771" width="14" style="180" customWidth="1"/>
    <col min="10772" max="10772" width="1.5703125" style="180" customWidth="1"/>
    <col min="10773" max="10773" width="2.85546875" style="180" customWidth="1"/>
    <col min="10774" max="10774" width="7.42578125" style="180" customWidth="1"/>
    <col min="10775" max="10775" width="3" style="180" customWidth="1"/>
    <col min="10776" max="10776" width="14.7109375" style="180" customWidth="1"/>
    <col min="10777" max="11009" width="6.85546875" style="180"/>
    <col min="11010" max="11010" width="2.5703125" style="180" customWidth="1"/>
    <col min="11011" max="11011" width="2" style="180" customWidth="1"/>
    <col min="11012" max="11012" width="3.140625" style="180" customWidth="1"/>
    <col min="11013" max="11013" width="3.7109375" style="180" customWidth="1"/>
    <col min="11014" max="11014" width="2.85546875" style="180" customWidth="1"/>
    <col min="11015" max="11015" width="4.28515625" style="180" customWidth="1"/>
    <col min="11016" max="11016" width="2" style="180" customWidth="1"/>
    <col min="11017" max="11017" width="1.140625" style="180" customWidth="1"/>
    <col min="11018" max="11018" width="7.42578125" style="180" customWidth="1"/>
    <col min="11019" max="11019" width="2.28515625" style="180" customWidth="1"/>
    <col min="11020" max="11020" width="10.28515625" style="180" customWidth="1"/>
    <col min="11021" max="11021" width="4.7109375" style="180" customWidth="1"/>
    <col min="11022" max="11022" width="1.85546875" style="180" customWidth="1"/>
    <col min="11023" max="11023" width="1.7109375" style="180" customWidth="1"/>
    <col min="11024" max="11024" width="4.85546875" style="180" customWidth="1"/>
    <col min="11025" max="11025" width="2.28515625" style="180" customWidth="1"/>
    <col min="11026" max="11026" width="8.140625" style="180" customWidth="1"/>
    <col min="11027" max="11027" width="14" style="180" customWidth="1"/>
    <col min="11028" max="11028" width="1.5703125" style="180" customWidth="1"/>
    <col min="11029" max="11029" width="2.85546875" style="180" customWidth="1"/>
    <col min="11030" max="11030" width="7.42578125" style="180" customWidth="1"/>
    <col min="11031" max="11031" width="3" style="180" customWidth="1"/>
    <col min="11032" max="11032" width="14.7109375" style="180" customWidth="1"/>
    <col min="11033" max="11265" width="6.85546875" style="180"/>
    <col min="11266" max="11266" width="2.5703125" style="180" customWidth="1"/>
    <col min="11267" max="11267" width="2" style="180" customWidth="1"/>
    <col min="11268" max="11268" width="3.140625" style="180" customWidth="1"/>
    <col min="11269" max="11269" width="3.7109375" style="180" customWidth="1"/>
    <col min="11270" max="11270" width="2.85546875" style="180" customWidth="1"/>
    <col min="11271" max="11271" width="4.28515625" style="180" customWidth="1"/>
    <col min="11272" max="11272" width="2" style="180" customWidth="1"/>
    <col min="11273" max="11273" width="1.140625" style="180" customWidth="1"/>
    <col min="11274" max="11274" width="7.42578125" style="180" customWidth="1"/>
    <col min="11275" max="11275" width="2.28515625" style="180" customWidth="1"/>
    <col min="11276" max="11276" width="10.28515625" style="180" customWidth="1"/>
    <col min="11277" max="11277" width="4.7109375" style="180" customWidth="1"/>
    <col min="11278" max="11278" width="1.85546875" style="180" customWidth="1"/>
    <col min="11279" max="11279" width="1.7109375" style="180" customWidth="1"/>
    <col min="11280" max="11280" width="4.85546875" style="180" customWidth="1"/>
    <col min="11281" max="11281" width="2.28515625" style="180" customWidth="1"/>
    <col min="11282" max="11282" width="8.140625" style="180" customWidth="1"/>
    <col min="11283" max="11283" width="14" style="180" customWidth="1"/>
    <col min="11284" max="11284" width="1.5703125" style="180" customWidth="1"/>
    <col min="11285" max="11285" width="2.85546875" style="180" customWidth="1"/>
    <col min="11286" max="11286" width="7.42578125" style="180" customWidth="1"/>
    <col min="11287" max="11287" width="3" style="180" customWidth="1"/>
    <col min="11288" max="11288" width="14.7109375" style="180" customWidth="1"/>
    <col min="11289" max="11521" width="6.85546875" style="180"/>
    <col min="11522" max="11522" width="2.5703125" style="180" customWidth="1"/>
    <col min="11523" max="11523" width="2" style="180" customWidth="1"/>
    <col min="11524" max="11524" width="3.140625" style="180" customWidth="1"/>
    <col min="11525" max="11525" width="3.7109375" style="180" customWidth="1"/>
    <col min="11526" max="11526" width="2.85546875" style="180" customWidth="1"/>
    <col min="11527" max="11527" width="4.28515625" style="180" customWidth="1"/>
    <col min="11528" max="11528" width="2" style="180" customWidth="1"/>
    <col min="11529" max="11529" width="1.140625" style="180" customWidth="1"/>
    <col min="11530" max="11530" width="7.42578125" style="180" customWidth="1"/>
    <col min="11531" max="11531" width="2.28515625" style="180" customWidth="1"/>
    <col min="11532" max="11532" width="10.28515625" style="180" customWidth="1"/>
    <col min="11533" max="11533" width="4.7109375" style="180" customWidth="1"/>
    <col min="11534" max="11534" width="1.85546875" style="180" customWidth="1"/>
    <col min="11535" max="11535" width="1.7109375" style="180" customWidth="1"/>
    <col min="11536" max="11536" width="4.85546875" style="180" customWidth="1"/>
    <col min="11537" max="11537" width="2.28515625" style="180" customWidth="1"/>
    <col min="11538" max="11538" width="8.140625" style="180" customWidth="1"/>
    <col min="11539" max="11539" width="14" style="180" customWidth="1"/>
    <col min="11540" max="11540" width="1.5703125" style="180" customWidth="1"/>
    <col min="11541" max="11541" width="2.85546875" style="180" customWidth="1"/>
    <col min="11542" max="11542" width="7.42578125" style="180" customWidth="1"/>
    <col min="11543" max="11543" width="3" style="180" customWidth="1"/>
    <col min="11544" max="11544" width="14.7109375" style="180" customWidth="1"/>
    <col min="11545" max="11777" width="6.85546875" style="180"/>
    <col min="11778" max="11778" width="2.5703125" style="180" customWidth="1"/>
    <col min="11779" max="11779" width="2" style="180" customWidth="1"/>
    <col min="11780" max="11780" width="3.140625" style="180" customWidth="1"/>
    <col min="11781" max="11781" width="3.7109375" style="180" customWidth="1"/>
    <col min="11782" max="11782" width="2.85546875" style="180" customWidth="1"/>
    <col min="11783" max="11783" width="4.28515625" style="180" customWidth="1"/>
    <col min="11784" max="11784" width="2" style="180" customWidth="1"/>
    <col min="11785" max="11785" width="1.140625" style="180" customWidth="1"/>
    <col min="11786" max="11786" width="7.42578125" style="180" customWidth="1"/>
    <col min="11787" max="11787" width="2.28515625" style="180" customWidth="1"/>
    <col min="11788" max="11788" width="10.28515625" style="180" customWidth="1"/>
    <col min="11789" max="11789" width="4.7109375" style="180" customWidth="1"/>
    <col min="11790" max="11790" width="1.85546875" style="180" customWidth="1"/>
    <col min="11791" max="11791" width="1.7109375" style="180" customWidth="1"/>
    <col min="11792" max="11792" width="4.85546875" style="180" customWidth="1"/>
    <col min="11793" max="11793" width="2.28515625" style="180" customWidth="1"/>
    <col min="11794" max="11794" width="8.140625" style="180" customWidth="1"/>
    <col min="11795" max="11795" width="14" style="180" customWidth="1"/>
    <col min="11796" max="11796" width="1.5703125" style="180" customWidth="1"/>
    <col min="11797" max="11797" width="2.85546875" style="180" customWidth="1"/>
    <col min="11798" max="11798" width="7.42578125" style="180" customWidth="1"/>
    <col min="11799" max="11799" width="3" style="180" customWidth="1"/>
    <col min="11800" max="11800" width="14.7109375" style="180" customWidth="1"/>
    <col min="11801" max="12033" width="6.85546875" style="180"/>
    <col min="12034" max="12034" width="2.5703125" style="180" customWidth="1"/>
    <col min="12035" max="12035" width="2" style="180" customWidth="1"/>
    <col min="12036" max="12036" width="3.140625" style="180" customWidth="1"/>
    <col min="12037" max="12037" width="3.7109375" style="180" customWidth="1"/>
    <col min="12038" max="12038" width="2.85546875" style="180" customWidth="1"/>
    <col min="12039" max="12039" width="4.28515625" style="180" customWidth="1"/>
    <col min="12040" max="12040" width="2" style="180" customWidth="1"/>
    <col min="12041" max="12041" width="1.140625" style="180" customWidth="1"/>
    <col min="12042" max="12042" width="7.42578125" style="180" customWidth="1"/>
    <col min="12043" max="12043" width="2.28515625" style="180" customWidth="1"/>
    <col min="12044" max="12044" width="10.28515625" style="180" customWidth="1"/>
    <col min="12045" max="12045" width="4.7109375" style="180" customWidth="1"/>
    <col min="12046" max="12046" width="1.85546875" style="180" customWidth="1"/>
    <col min="12047" max="12047" width="1.7109375" style="180" customWidth="1"/>
    <col min="12048" max="12048" width="4.85546875" style="180" customWidth="1"/>
    <col min="12049" max="12049" width="2.28515625" style="180" customWidth="1"/>
    <col min="12050" max="12050" width="8.140625" style="180" customWidth="1"/>
    <col min="12051" max="12051" width="14" style="180" customWidth="1"/>
    <col min="12052" max="12052" width="1.5703125" style="180" customWidth="1"/>
    <col min="12053" max="12053" width="2.85546875" style="180" customWidth="1"/>
    <col min="12054" max="12054" width="7.42578125" style="180" customWidth="1"/>
    <col min="12055" max="12055" width="3" style="180" customWidth="1"/>
    <col min="12056" max="12056" width="14.7109375" style="180" customWidth="1"/>
    <col min="12057" max="12289" width="6.85546875" style="180"/>
    <col min="12290" max="12290" width="2.5703125" style="180" customWidth="1"/>
    <col min="12291" max="12291" width="2" style="180" customWidth="1"/>
    <col min="12292" max="12292" width="3.140625" style="180" customWidth="1"/>
    <col min="12293" max="12293" width="3.7109375" style="180" customWidth="1"/>
    <col min="12294" max="12294" width="2.85546875" style="180" customWidth="1"/>
    <col min="12295" max="12295" width="4.28515625" style="180" customWidth="1"/>
    <col min="12296" max="12296" width="2" style="180" customWidth="1"/>
    <col min="12297" max="12297" width="1.140625" style="180" customWidth="1"/>
    <col min="12298" max="12298" width="7.42578125" style="180" customWidth="1"/>
    <col min="12299" max="12299" width="2.28515625" style="180" customWidth="1"/>
    <col min="12300" max="12300" width="10.28515625" style="180" customWidth="1"/>
    <col min="12301" max="12301" width="4.7109375" style="180" customWidth="1"/>
    <col min="12302" max="12302" width="1.85546875" style="180" customWidth="1"/>
    <col min="12303" max="12303" width="1.7109375" style="180" customWidth="1"/>
    <col min="12304" max="12304" width="4.85546875" style="180" customWidth="1"/>
    <col min="12305" max="12305" width="2.28515625" style="180" customWidth="1"/>
    <col min="12306" max="12306" width="8.140625" style="180" customWidth="1"/>
    <col min="12307" max="12307" width="14" style="180" customWidth="1"/>
    <col min="12308" max="12308" width="1.5703125" style="180" customWidth="1"/>
    <col min="12309" max="12309" width="2.85546875" style="180" customWidth="1"/>
    <col min="12310" max="12310" width="7.42578125" style="180" customWidth="1"/>
    <col min="12311" max="12311" width="3" style="180" customWidth="1"/>
    <col min="12312" max="12312" width="14.7109375" style="180" customWidth="1"/>
    <col min="12313" max="12545" width="6.85546875" style="180"/>
    <col min="12546" max="12546" width="2.5703125" style="180" customWidth="1"/>
    <col min="12547" max="12547" width="2" style="180" customWidth="1"/>
    <col min="12548" max="12548" width="3.140625" style="180" customWidth="1"/>
    <col min="12549" max="12549" width="3.7109375" style="180" customWidth="1"/>
    <col min="12550" max="12550" width="2.85546875" style="180" customWidth="1"/>
    <col min="12551" max="12551" width="4.28515625" style="180" customWidth="1"/>
    <col min="12552" max="12552" width="2" style="180" customWidth="1"/>
    <col min="12553" max="12553" width="1.140625" style="180" customWidth="1"/>
    <col min="12554" max="12554" width="7.42578125" style="180" customWidth="1"/>
    <col min="12555" max="12555" width="2.28515625" style="180" customWidth="1"/>
    <col min="12556" max="12556" width="10.28515625" style="180" customWidth="1"/>
    <col min="12557" max="12557" width="4.7109375" style="180" customWidth="1"/>
    <col min="12558" max="12558" width="1.85546875" style="180" customWidth="1"/>
    <col min="12559" max="12559" width="1.7109375" style="180" customWidth="1"/>
    <col min="12560" max="12560" width="4.85546875" style="180" customWidth="1"/>
    <col min="12561" max="12561" width="2.28515625" style="180" customWidth="1"/>
    <col min="12562" max="12562" width="8.140625" style="180" customWidth="1"/>
    <col min="12563" max="12563" width="14" style="180" customWidth="1"/>
    <col min="12564" max="12564" width="1.5703125" style="180" customWidth="1"/>
    <col min="12565" max="12565" width="2.85546875" style="180" customWidth="1"/>
    <col min="12566" max="12566" width="7.42578125" style="180" customWidth="1"/>
    <col min="12567" max="12567" width="3" style="180" customWidth="1"/>
    <col min="12568" max="12568" width="14.7109375" style="180" customWidth="1"/>
    <col min="12569" max="12801" width="6.85546875" style="180"/>
    <col min="12802" max="12802" width="2.5703125" style="180" customWidth="1"/>
    <col min="12803" max="12803" width="2" style="180" customWidth="1"/>
    <col min="12804" max="12804" width="3.140625" style="180" customWidth="1"/>
    <col min="12805" max="12805" width="3.7109375" style="180" customWidth="1"/>
    <col min="12806" max="12806" width="2.85546875" style="180" customWidth="1"/>
    <col min="12807" max="12807" width="4.28515625" style="180" customWidth="1"/>
    <col min="12808" max="12808" width="2" style="180" customWidth="1"/>
    <col min="12809" max="12809" width="1.140625" style="180" customWidth="1"/>
    <col min="12810" max="12810" width="7.42578125" style="180" customWidth="1"/>
    <col min="12811" max="12811" width="2.28515625" style="180" customWidth="1"/>
    <col min="12812" max="12812" width="10.28515625" style="180" customWidth="1"/>
    <col min="12813" max="12813" width="4.7109375" style="180" customWidth="1"/>
    <col min="12814" max="12814" width="1.85546875" style="180" customWidth="1"/>
    <col min="12815" max="12815" width="1.7109375" style="180" customWidth="1"/>
    <col min="12816" max="12816" width="4.85546875" style="180" customWidth="1"/>
    <col min="12817" max="12817" width="2.28515625" style="180" customWidth="1"/>
    <col min="12818" max="12818" width="8.140625" style="180" customWidth="1"/>
    <col min="12819" max="12819" width="14" style="180" customWidth="1"/>
    <col min="12820" max="12820" width="1.5703125" style="180" customWidth="1"/>
    <col min="12821" max="12821" width="2.85546875" style="180" customWidth="1"/>
    <col min="12822" max="12822" width="7.42578125" style="180" customWidth="1"/>
    <col min="12823" max="12823" width="3" style="180" customWidth="1"/>
    <col min="12824" max="12824" width="14.7109375" style="180" customWidth="1"/>
    <col min="12825" max="13057" width="6.85546875" style="180"/>
    <col min="13058" max="13058" width="2.5703125" style="180" customWidth="1"/>
    <col min="13059" max="13059" width="2" style="180" customWidth="1"/>
    <col min="13060" max="13060" width="3.140625" style="180" customWidth="1"/>
    <col min="13061" max="13061" width="3.7109375" style="180" customWidth="1"/>
    <col min="13062" max="13062" width="2.85546875" style="180" customWidth="1"/>
    <col min="13063" max="13063" width="4.28515625" style="180" customWidth="1"/>
    <col min="13064" max="13064" width="2" style="180" customWidth="1"/>
    <col min="13065" max="13065" width="1.140625" style="180" customWidth="1"/>
    <col min="13066" max="13066" width="7.42578125" style="180" customWidth="1"/>
    <col min="13067" max="13067" width="2.28515625" style="180" customWidth="1"/>
    <col min="13068" max="13068" width="10.28515625" style="180" customWidth="1"/>
    <col min="13069" max="13069" width="4.7109375" style="180" customWidth="1"/>
    <col min="13070" max="13070" width="1.85546875" style="180" customWidth="1"/>
    <col min="13071" max="13071" width="1.7109375" style="180" customWidth="1"/>
    <col min="13072" max="13072" width="4.85546875" style="180" customWidth="1"/>
    <col min="13073" max="13073" width="2.28515625" style="180" customWidth="1"/>
    <col min="13074" max="13074" width="8.140625" style="180" customWidth="1"/>
    <col min="13075" max="13075" width="14" style="180" customWidth="1"/>
    <col min="13076" max="13076" width="1.5703125" style="180" customWidth="1"/>
    <col min="13077" max="13077" width="2.85546875" style="180" customWidth="1"/>
    <col min="13078" max="13078" width="7.42578125" style="180" customWidth="1"/>
    <col min="13079" max="13079" width="3" style="180" customWidth="1"/>
    <col min="13080" max="13080" width="14.7109375" style="180" customWidth="1"/>
    <col min="13081" max="13313" width="6.85546875" style="180"/>
    <col min="13314" max="13314" width="2.5703125" style="180" customWidth="1"/>
    <col min="13315" max="13315" width="2" style="180" customWidth="1"/>
    <col min="13316" max="13316" width="3.140625" style="180" customWidth="1"/>
    <col min="13317" max="13317" width="3.7109375" style="180" customWidth="1"/>
    <col min="13318" max="13318" width="2.85546875" style="180" customWidth="1"/>
    <col min="13319" max="13319" width="4.28515625" style="180" customWidth="1"/>
    <col min="13320" max="13320" width="2" style="180" customWidth="1"/>
    <col min="13321" max="13321" width="1.140625" style="180" customWidth="1"/>
    <col min="13322" max="13322" width="7.42578125" style="180" customWidth="1"/>
    <col min="13323" max="13323" width="2.28515625" style="180" customWidth="1"/>
    <col min="13324" max="13324" width="10.28515625" style="180" customWidth="1"/>
    <col min="13325" max="13325" width="4.7109375" style="180" customWidth="1"/>
    <col min="13326" max="13326" width="1.85546875" style="180" customWidth="1"/>
    <col min="13327" max="13327" width="1.7109375" style="180" customWidth="1"/>
    <col min="13328" max="13328" width="4.85546875" style="180" customWidth="1"/>
    <col min="13329" max="13329" width="2.28515625" style="180" customWidth="1"/>
    <col min="13330" max="13330" width="8.140625" style="180" customWidth="1"/>
    <col min="13331" max="13331" width="14" style="180" customWidth="1"/>
    <col min="13332" max="13332" width="1.5703125" style="180" customWidth="1"/>
    <col min="13333" max="13333" width="2.85546875" style="180" customWidth="1"/>
    <col min="13334" max="13334" width="7.42578125" style="180" customWidth="1"/>
    <col min="13335" max="13335" width="3" style="180" customWidth="1"/>
    <col min="13336" max="13336" width="14.7109375" style="180" customWidth="1"/>
    <col min="13337" max="13569" width="6.85546875" style="180"/>
    <col min="13570" max="13570" width="2.5703125" style="180" customWidth="1"/>
    <col min="13571" max="13571" width="2" style="180" customWidth="1"/>
    <col min="13572" max="13572" width="3.140625" style="180" customWidth="1"/>
    <col min="13573" max="13573" width="3.7109375" style="180" customWidth="1"/>
    <col min="13574" max="13574" width="2.85546875" style="180" customWidth="1"/>
    <col min="13575" max="13575" width="4.28515625" style="180" customWidth="1"/>
    <col min="13576" max="13576" width="2" style="180" customWidth="1"/>
    <col min="13577" max="13577" width="1.140625" style="180" customWidth="1"/>
    <col min="13578" max="13578" width="7.42578125" style="180" customWidth="1"/>
    <col min="13579" max="13579" width="2.28515625" style="180" customWidth="1"/>
    <col min="13580" max="13580" width="10.28515625" style="180" customWidth="1"/>
    <col min="13581" max="13581" width="4.7109375" style="180" customWidth="1"/>
    <col min="13582" max="13582" width="1.85546875" style="180" customWidth="1"/>
    <col min="13583" max="13583" width="1.7109375" style="180" customWidth="1"/>
    <col min="13584" max="13584" width="4.85546875" style="180" customWidth="1"/>
    <col min="13585" max="13585" width="2.28515625" style="180" customWidth="1"/>
    <col min="13586" max="13586" width="8.140625" style="180" customWidth="1"/>
    <col min="13587" max="13587" width="14" style="180" customWidth="1"/>
    <col min="13588" max="13588" width="1.5703125" style="180" customWidth="1"/>
    <col min="13589" max="13589" width="2.85546875" style="180" customWidth="1"/>
    <col min="13590" max="13590" width="7.42578125" style="180" customWidth="1"/>
    <col min="13591" max="13591" width="3" style="180" customWidth="1"/>
    <col min="13592" max="13592" width="14.7109375" style="180" customWidth="1"/>
    <col min="13593" max="13825" width="6.85546875" style="180"/>
    <col min="13826" max="13826" width="2.5703125" style="180" customWidth="1"/>
    <col min="13827" max="13827" width="2" style="180" customWidth="1"/>
    <col min="13828" max="13828" width="3.140625" style="180" customWidth="1"/>
    <col min="13829" max="13829" width="3.7109375" style="180" customWidth="1"/>
    <col min="13830" max="13830" width="2.85546875" style="180" customWidth="1"/>
    <col min="13831" max="13831" width="4.28515625" style="180" customWidth="1"/>
    <col min="13832" max="13832" width="2" style="180" customWidth="1"/>
    <col min="13833" max="13833" width="1.140625" style="180" customWidth="1"/>
    <col min="13834" max="13834" width="7.42578125" style="180" customWidth="1"/>
    <col min="13835" max="13835" width="2.28515625" style="180" customWidth="1"/>
    <col min="13836" max="13836" width="10.28515625" style="180" customWidth="1"/>
    <col min="13837" max="13837" width="4.7109375" style="180" customWidth="1"/>
    <col min="13838" max="13838" width="1.85546875" style="180" customWidth="1"/>
    <col min="13839" max="13839" width="1.7109375" style="180" customWidth="1"/>
    <col min="13840" max="13840" width="4.85546875" style="180" customWidth="1"/>
    <col min="13841" max="13841" width="2.28515625" style="180" customWidth="1"/>
    <col min="13842" max="13842" width="8.140625" style="180" customWidth="1"/>
    <col min="13843" max="13843" width="14" style="180" customWidth="1"/>
    <col min="13844" max="13844" width="1.5703125" style="180" customWidth="1"/>
    <col min="13845" max="13845" width="2.85546875" style="180" customWidth="1"/>
    <col min="13846" max="13846" width="7.42578125" style="180" customWidth="1"/>
    <col min="13847" max="13847" width="3" style="180" customWidth="1"/>
    <col min="13848" max="13848" width="14.7109375" style="180" customWidth="1"/>
    <col min="13849" max="14081" width="6.85546875" style="180"/>
    <col min="14082" max="14082" width="2.5703125" style="180" customWidth="1"/>
    <col min="14083" max="14083" width="2" style="180" customWidth="1"/>
    <col min="14084" max="14084" width="3.140625" style="180" customWidth="1"/>
    <col min="14085" max="14085" width="3.7109375" style="180" customWidth="1"/>
    <col min="14086" max="14086" width="2.85546875" style="180" customWidth="1"/>
    <col min="14087" max="14087" width="4.28515625" style="180" customWidth="1"/>
    <col min="14088" max="14088" width="2" style="180" customWidth="1"/>
    <col min="14089" max="14089" width="1.140625" style="180" customWidth="1"/>
    <col min="14090" max="14090" width="7.42578125" style="180" customWidth="1"/>
    <col min="14091" max="14091" width="2.28515625" style="180" customWidth="1"/>
    <col min="14092" max="14092" width="10.28515625" style="180" customWidth="1"/>
    <col min="14093" max="14093" width="4.7109375" style="180" customWidth="1"/>
    <col min="14094" max="14094" width="1.85546875" style="180" customWidth="1"/>
    <col min="14095" max="14095" width="1.7109375" style="180" customWidth="1"/>
    <col min="14096" max="14096" width="4.85546875" style="180" customWidth="1"/>
    <col min="14097" max="14097" width="2.28515625" style="180" customWidth="1"/>
    <col min="14098" max="14098" width="8.140625" style="180" customWidth="1"/>
    <col min="14099" max="14099" width="14" style="180" customWidth="1"/>
    <col min="14100" max="14100" width="1.5703125" style="180" customWidth="1"/>
    <col min="14101" max="14101" width="2.85546875" style="180" customWidth="1"/>
    <col min="14102" max="14102" width="7.42578125" style="180" customWidth="1"/>
    <col min="14103" max="14103" width="3" style="180" customWidth="1"/>
    <col min="14104" max="14104" width="14.7109375" style="180" customWidth="1"/>
    <col min="14105" max="14337" width="6.85546875" style="180"/>
    <col min="14338" max="14338" width="2.5703125" style="180" customWidth="1"/>
    <col min="14339" max="14339" width="2" style="180" customWidth="1"/>
    <col min="14340" max="14340" width="3.140625" style="180" customWidth="1"/>
    <col min="14341" max="14341" width="3.7109375" style="180" customWidth="1"/>
    <col min="14342" max="14342" width="2.85546875" style="180" customWidth="1"/>
    <col min="14343" max="14343" width="4.28515625" style="180" customWidth="1"/>
    <col min="14344" max="14344" width="2" style="180" customWidth="1"/>
    <col min="14345" max="14345" width="1.140625" style="180" customWidth="1"/>
    <col min="14346" max="14346" width="7.42578125" style="180" customWidth="1"/>
    <col min="14347" max="14347" width="2.28515625" style="180" customWidth="1"/>
    <col min="14348" max="14348" width="10.28515625" style="180" customWidth="1"/>
    <col min="14349" max="14349" width="4.7109375" style="180" customWidth="1"/>
    <col min="14350" max="14350" width="1.85546875" style="180" customWidth="1"/>
    <col min="14351" max="14351" width="1.7109375" style="180" customWidth="1"/>
    <col min="14352" max="14352" width="4.85546875" style="180" customWidth="1"/>
    <col min="14353" max="14353" width="2.28515625" style="180" customWidth="1"/>
    <col min="14354" max="14354" width="8.140625" style="180" customWidth="1"/>
    <col min="14355" max="14355" width="14" style="180" customWidth="1"/>
    <col min="14356" max="14356" width="1.5703125" style="180" customWidth="1"/>
    <col min="14357" max="14357" width="2.85546875" style="180" customWidth="1"/>
    <col min="14358" max="14358" width="7.42578125" style="180" customWidth="1"/>
    <col min="14359" max="14359" width="3" style="180" customWidth="1"/>
    <col min="14360" max="14360" width="14.7109375" style="180" customWidth="1"/>
    <col min="14361" max="14593" width="6.85546875" style="180"/>
    <col min="14594" max="14594" width="2.5703125" style="180" customWidth="1"/>
    <col min="14595" max="14595" width="2" style="180" customWidth="1"/>
    <col min="14596" max="14596" width="3.140625" style="180" customWidth="1"/>
    <col min="14597" max="14597" width="3.7109375" style="180" customWidth="1"/>
    <col min="14598" max="14598" width="2.85546875" style="180" customWidth="1"/>
    <col min="14599" max="14599" width="4.28515625" style="180" customWidth="1"/>
    <col min="14600" max="14600" width="2" style="180" customWidth="1"/>
    <col min="14601" max="14601" width="1.140625" style="180" customWidth="1"/>
    <col min="14602" max="14602" width="7.42578125" style="180" customWidth="1"/>
    <col min="14603" max="14603" width="2.28515625" style="180" customWidth="1"/>
    <col min="14604" max="14604" width="10.28515625" style="180" customWidth="1"/>
    <col min="14605" max="14605" width="4.7109375" style="180" customWidth="1"/>
    <col min="14606" max="14606" width="1.85546875" style="180" customWidth="1"/>
    <col min="14607" max="14607" width="1.7109375" style="180" customWidth="1"/>
    <col min="14608" max="14608" width="4.85546875" style="180" customWidth="1"/>
    <col min="14609" max="14609" width="2.28515625" style="180" customWidth="1"/>
    <col min="14610" max="14610" width="8.140625" style="180" customWidth="1"/>
    <col min="14611" max="14611" width="14" style="180" customWidth="1"/>
    <col min="14612" max="14612" width="1.5703125" style="180" customWidth="1"/>
    <col min="14613" max="14613" width="2.85546875" style="180" customWidth="1"/>
    <col min="14614" max="14614" width="7.42578125" style="180" customWidth="1"/>
    <col min="14615" max="14615" width="3" style="180" customWidth="1"/>
    <col min="14616" max="14616" width="14.7109375" style="180" customWidth="1"/>
    <col min="14617" max="14849" width="6.85546875" style="180"/>
    <col min="14850" max="14850" width="2.5703125" style="180" customWidth="1"/>
    <col min="14851" max="14851" width="2" style="180" customWidth="1"/>
    <col min="14852" max="14852" width="3.140625" style="180" customWidth="1"/>
    <col min="14853" max="14853" width="3.7109375" style="180" customWidth="1"/>
    <col min="14854" max="14854" width="2.85546875" style="180" customWidth="1"/>
    <col min="14855" max="14855" width="4.28515625" style="180" customWidth="1"/>
    <col min="14856" max="14856" width="2" style="180" customWidth="1"/>
    <col min="14857" max="14857" width="1.140625" style="180" customWidth="1"/>
    <col min="14858" max="14858" width="7.42578125" style="180" customWidth="1"/>
    <col min="14859" max="14859" width="2.28515625" style="180" customWidth="1"/>
    <col min="14860" max="14860" width="10.28515625" style="180" customWidth="1"/>
    <col min="14861" max="14861" width="4.7109375" style="180" customWidth="1"/>
    <col min="14862" max="14862" width="1.85546875" style="180" customWidth="1"/>
    <col min="14863" max="14863" width="1.7109375" style="180" customWidth="1"/>
    <col min="14864" max="14864" width="4.85546875" style="180" customWidth="1"/>
    <col min="14865" max="14865" width="2.28515625" style="180" customWidth="1"/>
    <col min="14866" max="14866" width="8.140625" style="180" customWidth="1"/>
    <col min="14867" max="14867" width="14" style="180" customWidth="1"/>
    <col min="14868" max="14868" width="1.5703125" style="180" customWidth="1"/>
    <col min="14869" max="14869" width="2.85546875" style="180" customWidth="1"/>
    <col min="14870" max="14870" width="7.42578125" style="180" customWidth="1"/>
    <col min="14871" max="14871" width="3" style="180" customWidth="1"/>
    <col min="14872" max="14872" width="14.7109375" style="180" customWidth="1"/>
    <col min="14873" max="15105" width="6.85546875" style="180"/>
    <col min="15106" max="15106" width="2.5703125" style="180" customWidth="1"/>
    <col min="15107" max="15107" width="2" style="180" customWidth="1"/>
    <col min="15108" max="15108" width="3.140625" style="180" customWidth="1"/>
    <col min="15109" max="15109" width="3.7109375" style="180" customWidth="1"/>
    <col min="15110" max="15110" width="2.85546875" style="180" customWidth="1"/>
    <col min="15111" max="15111" width="4.28515625" style="180" customWidth="1"/>
    <col min="15112" max="15112" width="2" style="180" customWidth="1"/>
    <col min="15113" max="15113" width="1.140625" style="180" customWidth="1"/>
    <col min="15114" max="15114" width="7.42578125" style="180" customWidth="1"/>
    <col min="15115" max="15115" width="2.28515625" style="180" customWidth="1"/>
    <col min="15116" max="15116" width="10.28515625" style="180" customWidth="1"/>
    <col min="15117" max="15117" width="4.7109375" style="180" customWidth="1"/>
    <col min="15118" max="15118" width="1.85546875" style="180" customWidth="1"/>
    <col min="15119" max="15119" width="1.7109375" style="180" customWidth="1"/>
    <col min="15120" max="15120" width="4.85546875" style="180" customWidth="1"/>
    <col min="15121" max="15121" width="2.28515625" style="180" customWidth="1"/>
    <col min="15122" max="15122" width="8.140625" style="180" customWidth="1"/>
    <col min="15123" max="15123" width="14" style="180" customWidth="1"/>
    <col min="15124" max="15124" width="1.5703125" style="180" customWidth="1"/>
    <col min="15125" max="15125" width="2.85546875" style="180" customWidth="1"/>
    <col min="15126" max="15126" width="7.42578125" style="180" customWidth="1"/>
    <col min="15127" max="15127" width="3" style="180" customWidth="1"/>
    <col min="15128" max="15128" width="14.7109375" style="180" customWidth="1"/>
    <col min="15129" max="15361" width="6.85546875" style="180"/>
    <col min="15362" max="15362" width="2.5703125" style="180" customWidth="1"/>
    <col min="15363" max="15363" width="2" style="180" customWidth="1"/>
    <col min="15364" max="15364" width="3.140625" style="180" customWidth="1"/>
    <col min="15365" max="15365" width="3.7109375" style="180" customWidth="1"/>
    <col min="15366" max="15366" width="2.85546875" style="180" customWidth="1"/>
    <col min="15367" max="15367" width="4.28515625" style="180" customWidth="1"/>
    <col min="15368" max="15368" width="2" style="180" customWidth="1"/>
    <col min="15369" max="15369" width="1.140625" style="180" customWidth="1"/>
    <col min="15370" max="15370" width="7.42578125" style="180" customWidth="1"/>
    <col min="15371" max="15371" width="2.28515625" style="180" customWidth="1"/>
    <col min="15372" max="15372" width="10.28515625" style="180" customWidth="1"/>
    <col min="15373" max="15373" width="4.7109375" style="180" customWidth="1"/>
    <col min="15374" max="15374" width="1.85546875" style="180" customWidth="1"/>
    <col min="15375" max="15375" width="1.7109375" style="180" customWidth="1"/>
    <col min="15376" max="15376" width="4.85546875" style="180" customWidth="1"/>
    <col min="15377" max="15377" width="2.28515625" style="180" customWidth="1"/>
    <col min="15378" max="15378" width="8.140625" style="180" customWidth="1"/>
    <col min="15379" max="15379" width="14" style="180" customWidth="1"/>
    <col min="15380" max="15380" width="1.5703125" style="180" customWidth="1"/>
    <col min="15381" max="15381" width="2.85546875" style="180" customWidth="1"/>
    <col min="15382" max="15382" width="7.42578125" style="180" customWidth="1"/>
    <col min="15383" max="15383" width="3" style="180" customWidth="1"/>
    <col min="15384" max="15384" width="14.7109375" style="180" customWidth="1"/>
    <col min="15385" max="15617" width="6.85546875" style="180"/>
    <col min="15618" max="15618" width="2.5703125" style="180" customWidth="1"/>
    <col min="15619" max="15619" width="2" style="180" customWidth="1"/>
    <col min="15620" max="15620" width="3.140625" style="180" customWidth="1"/>
    <col min="15621" max="15621" width="3.7109375" style="180" customWidth="1"/>
    <col min="15622" max="15622" width="2.85546875" style="180" customWidth="1"/>
    <col min="15623" max="15623" width="4.28515625" style="180" customWidth="1"/>
    <col min="15624" max="15624" width="2" style="180" customWidth="1"/>
    <col min="15625" max="15625" width="1.140625" style="180" customWidth="1"/>
    <col min="15626" max="15626" width="7.42578125" style="180" customWidth="1"/>
    <col min="15627" max="15627" width="2.28515625" style="180" customWidth="1"/>
    <col min="15628" max="15628" width="10.28515625" style="180" customWidth="1"/>
    <col min="15629" max="15629" width="4.7109375" style="180" customWidth="1"/>
    <col min="15630" max="15630" width="1.85546875" style="180" customWidth="1"/>
    <col min="15631" max="15631" width="1.7109375" style="180" customWidth="1"/>
    <col min="15632" max="15632" width="4.85546875" style="180" customWidth="1"/>
    <col min="15633" max="15633" width="2.28515625" style="180" customWidth="1"/>
    <col min="15634" max="15634" width="8.140625" style="180" customWidth="1"/>
    <col min="15635" max="15635" width="14" style="180" customWidth="1"/>
    <col min="15636" max="15636" width="1.5703125" style="180" customWidth="1"/>
    <col min="15637" max="15637" width="2.85546875" style="180" customWidth="1"/>
    <col min="15638" max="15638" width="7.42578125" style="180" customWidth="1"/>
    <col min="15639" max="15639" width="3" style="180" customWidth="1"/>
    <col min="15640" max="15640" width="14.7109375" style="180" customWidth="1"/>
    <col min="15641" max="15873" width="6.85546875" style="180"/>
    <col min="15874" max="15874" width="2.5703125" style="180" customWidth="1"/>
    <col min="15875" max="15875" width="2" style="180" customWidth="1"/>
    <col min="15876" max="15876" width="3.140625" style="180" customWidth="1"/>
    <col min="15877" max="15877" width="3.7109375" style="180" customWidth="1"/>
    <col min="15878" max="15878" width="2.85546875" style="180" customWidth="1"/>
    <col min="15879" max="15879" width="4.28515625" style="180" customWidth="1"/>
    <col min="15880" max="15880" width="2" style="180" customWidth="1"/>
    <col min="15881" max="15881" width="1.140625" style="180" customWidth="1"/>
    <col min="15882" max="15882" width="7.42578125" style="180" customWidth="1"/>
    <col min="15883" max="15883" width="2.28515625" style="180" customWidth="1"/>
    <col min="15884" max="15884" width="10.28515625" style="180" customWidth="1"/>
    <col min="15885" max="15885" width="4.7109375" style="180" customWidth="1"/>
    <col min="15886" max="15886" width="1.85546875" style="180" customWidth="1"/>
    <col min="15887" max="15887" width="1.7109375" style="180" customWidth="1"/>
    <col min="15888" max="15888" width="4.85546875" style="180" customWidth="1"/>
    <col min="15889" max="15889" width="2.28515625" style="180" customWidth="1"/>
    <col min="15890" max="15890" width="8.140625" style="180" customWidth="1"/>
    <col min="15891" max="15891" width="14" style="180" customWidth="1"/>
    <col min="15892" max="15892" width="1.5703125" style="180" customWidth="1"/>
    <col min="15893" max="15893" width="2.85546875" style="180" customWidth="1"/>
    <col min="15894" max="15894" width="7.42578125" style="180" customWidth="1"/>
    <col min="15895" max="15895" width="3" style="180" customWidth="1"/>
    <col min="15896" max="15896" width="14.7109375" style="180" customWidth="1"/>
    <col min="15897" max="16129" width="6.85546875" style="180"/>
    <col min="16130" max="16130" width="2.5703125" style="180" customWidth="1"/>
    <col min="16131" max="16131" width="2" style="180" customWidth="1"/>
    <col min="16132" max="16132" width="3.140625" style="180" customWidth="1"/>
    <col min="16133" max="16133" width="3.7109375" style="180" customWidth="1"/>
    <col min="16134" max="16134" width="2.85546875" style="180" customWidth="1"/>
    <col min="16135" max="16135" width="4.28515625" style="180" customWidth="1"/>
    <col min="16136" max="16136" width="2" style="180" customWidth="1"/>
    <col min="16137" max="16137" width="1.140625" style="180" customWidth="1"/>
    <col min="16138" max="16138" width="7.42578125" style="180" customWidth="1"/>
    <col min="16139" max="16139" width="2.28515625" style="180" customWidth="1"/>
    <col min="16140" max="16140" width="10.28515625" style="180" customWidth="1"/>
    <col min="16141" max="16141" width="4.7109375" style="180" customWidth="1"/>
    <col min="16142" max="16142" width="1.85546875" style="180" customWidth="1"/>
    <col min="16143" max="16143" width="1.7109375" style="180" customWidth="1"/>
    <col min="16144" max="16144" width="4.85546875" style="180" customWidth="1"/>
    <col min="16145" max="16145" width="2.28515625" style="180" customWidth="1"/>
    <col min="16146" max="16146" width="8.140625" style="180" customWidth="1"/>
    <col min="16147" max="16147" width="14" style="180" customWidth="1"/>
    <col min="16148" max="16148" width="1.5703125" style="180" customWidth="1"/>
    <col min="16149" max="16149" width="2.85546875" style="180" customWidth="1"/>
    <col min="16150" max="16150" width="7.42578125" style="180" customWidth="1"/>
    <col min="16151" max="16151" width="3" style="180" customWidth="1"/>
    <col min="16152" max="16152" width="14.7109375" style="180" customWidth="1"/>
    <col min="16153" max="16384" width="6.85546875" style="180"/>
  </cols>
  <sheetData>
    <row r="1" spans="1:24" x14ac:dyDescent="0.25">
      <c r="A1" t="s">
        <v>1105</v>
      </c>
      <c r="B1"/>
      <c r="C1"/>
      <c r="J1" s="180" t="s">
        <v>1106</v>
      </c>
    </row>
    <row r="2" spans="1:24" ht="15.75" customHeight="1" x14ac:dyDescent="0.25">
      <c r="Q2" s="202" t="s">
        <v>1087</v>
      </c>
      <c r="R2" s="202"/>
      <c r="S2" s="202"/>
      <c r="T2" s="202"/>
      <c r="U2" s="202"/>
      <c r="V2" s="202"/>
      <c r="W2" s="202"/>
      <c r="X2" s="202"/>
    </row>
    <row r="3" spans="1:24" ht="6" customHeight="1" x14ac:dyDescent="0.25"/>
    <row r="4" spans="1:24" ht="24" customHeight="1" x14ac:dyDescent="0.25">
      <c r="B4" s="203" t="s">
        <v>1088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</row>
    <row r="5" spans="1:24" ht="0.75" customHeight="1" x14ac:dyDescent="0.25"/>
    <row r="6" spans="1:24" ht="17.25" customHeight="1" x14ac:dyDescent="0.25">
      <c r="B6" s="204" t="s">
        <v>649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</row>
    <row r="7" spans="1:24" ht="12" customHeight="1" x14ac:dyDescent="0.25">
      <c r="A7" s="180" t="s">
        <v>1107</v>
      </c>
      <c r="P7" s="201" t="s">
        <v>650</v>
      </c>
      <c r="Q7" s="201"/>
      <c r="R7" s="201"/>
      <c r="S7" s="182" t="s">
        <v>651</v>
      </c>
      <c r="U7" s="201" t="s">
        <v>652</v>
      </c>
      <c r="V7" s="201"/>
      <c r="W7" s="201"/>
      <c r="X7" s="182" t="s">
        <v>651</v>
      </c>
    </row>
    <row r="8" spans="1:24" ht="0.75" customHeight="1" x14ac:dyDescent="0.25"/>
    <row r="9" spans="1:24" ht="12" customHeight="1" x14ac:dyDescent="0.25">
      <c r="A9" s="180" t="str">
        <f>IF(TRIM($J7)="Total Revenue","Revenues",IF(TRIM($C7)="Non-Taxable Receipts","|-|Revenues",IF(TRIM($C7)="Total Operating Expense","Operating Expenses",IF(TRIM($C7)="Total Management Service Fee","|-|Operating Expenses",IF(TRIM($C7)="Rent/Lease: Land &amp; Buildings","Rent","")))))</f>
        <v/>
      </c>
      <c r="P9" s="201" t="s">
        <v>653</v>
      </c>
      <c r="Q9" s="201"/>
      <c r="R9" s="201"/>
      <c r="S9" s="182" t="s">
        <v>27</v>
      </c>
      <c r="U9" s="201" t="s">
        <v>653</v>
      </c>
      <c r="V9" s="201"/>
      <c r="W9" s="201"/>
      <c r="X9" s="182" t="s">
        <v>27</v>
      </c>
    </row>
    <row r="10" spans="1:24" ht="6" customHeight="1" x14ac:dyDescent="0.25"/>
    <row r="11" spans="1:24" ht="0.75" customHeight="1" x14ac:dyDescent="0.25"/>
    <row r="12" spans="1:24" ht="15" customHeight="1" x14ac:dyDescent="0.25">
      <c r="B12" s="193" t="s">
        <v>94</v>
      </c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</row>
    <row r="13" spans="1:24" ht="12" customHeight="1" x14ac:dyDescent="0.25">
      <c r="C13" s="195"/>
      <c r="D13" s="195"/>
      <c r="E13" s="195"/>
      <c r="F13" s="195"/>
      <c r="G13" s="195"/>
    </row>
    <row r="14" spans="1:24" ht="0.75" customHeight="1" x14ac:dyDescent="0.25"/>
    <row r="15" spans="1:24" ht="14.25" customHeight="1" x14ac:dyDescent="0.25">
      <c r="C15" s="199" t="s">
        <v>115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</row>
    <row r="16" spans="1:24" ht="12" customHeight="1" x14ac:dyDescent="0.25">
      <c r="C16" s="195"/>
      <c r="D16" s="195"/>
      <c r="E16" s="195"/>
      <c r="F16" s="195"/>
      <c r="G16" s="195"/>
    </row>
    <row r="17" spans="1:24" ht="0.75" customHeight="1" x14ac:dyDescent="0.25"/>
    <row r="18" spans="1:24" ht="12" customHeight="1" x14ac:dyDescent="0.25">
      <c r="A18" s="180" t="s">
        <v>16</v>
      </c>
      <c r="D18" s="198" t="s">
        <v>654</v>
      </c>
      <c r="E18" s="198"/>
      <c r="F18" s="198"/>
      <c r="G18" s="198"/>
      <c r="H18" s="198"/>
      <c r="J18" s="198" t="s">
        <v>116</v>
      </c>
      <c r="K18" s="198"/>
      <c r="L18" s="198"/>
      <c r="M18" s="198"/>
      <c r="N18" s="198"/>
      <c r="O18" s="198"/>
      <c r="P18" s="194">
        <v>127374</v>
      </c>
      <c r="Q18" s="194"/>
      <c r="R18" s="194"/>
      <c r="S18" s="183">
        <v>9.7189999999999994</v>
      </c>
      <c r="U18" s="194">
        <v>734828</v>
      </c>
      <c r="V18" s="194"/>
      <c r="W18" s="194"/>
      <c r="X18" s="183">
        <v>9.4260000000000002</v>
      </c>
    </row>
    <row r="19" spans="1:24" ht="0.75" customHeight="1" x14ac:dyDescent="0.25">
      <c r="A19" s="180" t="s">
        <v>16</v>
      </c>
    </row>
    <row r="20" spans="1:24" ht="12" customHeight="1" x14ac:dyDescent="0.25">
      <c r="A20" s="180" t="s">
        <v>16</v>
      </c>
      <c r="D20" s="198" t="s">
        <v>655</v>
      </c>
      <c r="E20" s="198"/>
      <c r="F20" s="198"/>
      <c r="G20" s="198"/>
      <c r="H20" s="198"/>
      <c r="J20" s="198" t="s">
        <v>117</v>
      </c>
      <c r="K20" s="198"/>
      <c r="L20" s="198"/>
      <c r="M20" s="198"/>
      <c r="N20" s="198"/>
      <c r="O20" s="198"/>
      <c r="P20" s="194">
        <v>0</v>
      </c>
      <c r="Q20" s="194"/>
      <c r="R20" s="194"/>
      <c r="S20" s="183">
        <v>0</v>
      </c>
      <c r="U20" s="194">
        <v>0</v>
      </c>
      <c r="V20" s="194"/>
      <c r="W20" s="194"/>
      <c r="X20" s="183">
        <v>0</v>
      </c>
    </row>
    <row r="21" spans="1:24" ht="0.75" customHeight="1" x14ac:dyDescent="0.25">
      <c r="A21" s="180" t="s">
        <v>16</v>
      </c>
    </row>
    <row r="22" spans="1:24" ht="12" customHeight="1" x14ac:dyDescent="0.25">
      <c r="A22" s="180" t="s">
        <v>16</v>
      </c>
      <c r="D22" s="198" t="s">
        <v>656</v>
      </c>
      <c r="E22" s="198"/>
      <c r="F22" s="198"/>
      <c r="G22" s="198"/>
      <c r="H22" s="198"/>
      <c r="J22" s="198" t="s">
        <v>118</v>
      </c>
      <c r="K22" s="198"/>
      <c r="L22" s="198"/>
      <c r="M22" s="198"/>
      <c r="N22" s="198"/>
      <c r="O22" s="198"/>
      <c r="P22" s="194">
        <v>341940.66000000003</v>
      </c>
      <c r="Q22" s="194"/>
      <c r="R22" s="194"/>
      <c r="S22" s="183">
        <v>26.091999999999999</v>
      </c>
      <c r="U22" s="194">
        <v>2280837.5</v>
      </c>
      <c r="V22" s="194"/>
      <c r="W22" s="194"/>
      <c r="X22" s="183">
        <v>29.257999999999999</v>
      </c>
    </row>
    <row r="23" spans="1:24" ht="0.75" customHeight="1" x14ac:dyDescent="0.25">
      <c r="A23" s="180" t="s">
        <v>16</v>
      </c>
    </row>
    <row r="24" spans="1:24" ht="12" customHeight="1" x14ac:dyDescent="0.25">
      <c r="A24" s="180" t="s">
        <v>16</v>
      </c>
      <c r="D24" s="198" t="s">
        <v>657</v>
      </c>
      <c r="E24" s="198"/>
      <c r="F24" s="198"/>
      <c r="G24" s="198"/>
      <c r="H24" s="198"/>
      <c r="J24" s="198" t="s">
        <v>119</v>
      </c>
      <c r="K24" s="198"/>
      <c r="L24" s="198"/>
      <c r="M24" s="198"/>
      <c r="N24" s="198"/>
      <c r="O24" s="198"/>
      <c r="P24" s="194">
        <v>136569.47</v>
      </c>
      <c r="Q24" s="194"/>
      <c r="R24" s="194"/>
      <c r="S24" s="183">
        <v>10.420999999999999</v>
      </c>
      <c r="U24" s="194">
        <v>886852.88</v>
      </c>
      <c r="V24" s="194"/>
      <c r="W24" s="194"/>
      <c r="X24" s="183">
        <v>11.375999999999999</v>
      </c>
    </row>
    <row r="25" spans="1:24" ht="0.75" customHeight="1" x14ac:dyDescent="0.25">
      <c r="A25" s="180" t="s">
        <v>16</v>
      </c>
    </row>
    <row r="26" spans="1:24" ht="12" customHeight="1" x14ac:dyDescent="0.25">
      <c r="A26" s="180" t="s">
        <v>16</v>
      </c>
      <c r="D26" s="198" t="s">
        <v>658</v>
      </c>
      <c r="E26" s="198"/>
      <c r="F26" s="198"/>
      <c r="G26" s="198"/>
      <c r="H26" s="198"/>
      <c r="J26" s="198" t="s">
        <v>120</v>
      </c>
      <c r="K26" s="198"/>
      <c r="L26" s="198"/>
      <c r="M26" s="198"/>
      <c r="N26" s="198"/>
      <c r="O26" s="198"/>
      <c r="P26" s="194">
        <v>679032.9</v>
      </c>
      <c r="Q26" s="194"/>
      <c r="R26" s="194"/>
      <c r="S26" s="183">
        <v>51.814999999999998</v>
      </c>
      <c r="U26" s="194">
        <v>3870629.31</v>
      </c>
      <c r="V26" s="194"/>
      <c r="W26" s="194"/>
      <c r="X26" s="183">
        <v>49.652000000000001</v>
      </c>
    </row>
    <row r="27" spans="1:24" ht="0.75" customHeight="1" x14ac:dyDescent="0.25">
      <c r="A27" s="180" t="s">
        <v>16</v>
      </c>
    </row>
    <row r="28" spans="1:24" ht="12" customHeight="1" x14ac:dyDescent="0.25">
      <c r="A28" s="180" t="s">
        <v>16</v>
      </c>
      <c r="D28" s="198" t="s">
        <v>659</v>
      </c>
      <c r="E28" s="198"/>
      <c r="F28" s="198"/>
      <c r="G28" s="198"/>
      <c r="H28" s="198"/>
      <c r="J28" s="198" t="s">
        <v>121</v>
      </c>
      <c r="K28" s="198"/>
      <c r="L28" s="198"/>
      <c r="M28" s="198"/>
      <c r="N28" s="198"/>
      <c r="O28" s="198"/>
      <c r="P28" s="194">
        <v>123850.62</v>
      </c>
      <c r="Q28" s="194"/>
      <c r="R28" s="194"/>
      <c r="S28" s="183">
        <v>9.4510000000000005</v>
      </c>
      <c r="U28" s="194">
        <v>696133.26</v>
      </c>
      <c r="V28" s="194"/>
      <c r="W28" s="194"/>
      <c r="X28" s="183">
        <v>8.93</v>
      </c>
    </row>
    <row r="29" spans="1:24" ht="0.75" customHeight="1" x14ac:dyDescent="0.25">
      <c r="A29" s="180" t="s">
        <v>16</v>
      </c>
    </row>
    <row r="30" spans="1:24" ht="12" customHeight="1" x14ac:dyDescent="0.25">
      <c r="A30" s="180" t="s">
        <v>16</v>
      </c>
      <c r="D30" s="198" t="s">
        <v>660</v>
      </c>
      <c r="E30" s="198"/>
      <c r="F30" s="198"/>
      <c r="G30" s="198"/>
      <c r="H30" s="198"/>
      <c r="J30" s="198" t="s">
        <v>122</v>
      </c>
      <c r="K30" s="198"/>
      <c r="L30" s="198"/>
      <c r="M30" s="198"/>
      <c r="N30" s="198"/>
      <c r="O30" s="198"/>
      <c r="P30" s="194">
        <v>-280630.67</v>
      </c>
      <c r="Q30" s="194"/>
      <c r="R30" s="194"/>
      <c r="S30" s="183">
        <v>-21.414000000000001</v>
      </c>
      <c r="U30" s="194">
        <v>-1583901.25</v>
      </c>
      <c r="V30" s="194"/>
      <c r="W30" s="194"/>
      <c r="X30" s="183">
        <v>-20.318000000000001</v>
      </c>
    </row>
    <row r="31" spans="1:24" ht="0.75" customHeight="1" x14ac:dyDescent="0.25">
      <c r="A31" s="180" t="s">
        <v>16</v>
      </c>
    </row>
    <row r="32" spans="1:24" ht="12" customHeight="1" x14ac:dyDescent="0.25">
      <c r="A32" s="180" t="s">
        <v>16</v>
      </c>
      <c r="D32" s="198" t="s">
        <v>661</v>
      </c>
      <c r="E32" s="198"/>
      <c r="F32" s="198"/>
      <c r="G32" s="198"/>
      <c r="H32" s="198"/>
      <c r="J32" s="198" t="s">
        <v>123</v>
      </c>
      <c r="K32" s="198"/>
      <c r="L32" s="198"/>
      <c r="M32" s="198"/>
      <c r="N32" s="198"/>
      <c r="O32" s="198"/>
      <c r="P32" s="194">
        <v>91384</v>
      </c>
      <c r="Q32" s="194"/>
      <c r="R32" s="194"/>
      <c r="S32" s="183">
        <v>6.9729999999999999</v>
      </c>
      <c r="U32" s="194">
        <v>432327.48</v>
      </c>
      <c r="V32" s="194"/>
      <c r="W32" s="194"/>
      <c r="X32" s="183">
        <v>5.5460000000000003</v>
      </c>
    </row>
    <row r="33" spans="1:24" ht="0.75" customHeight="1" x14ac:dyDescent="0.25">
      <c r="A33" s="180" t="s">
        <v>16</v>
      </c>
    </row>
    <row r="34" spans="1:24" ht="12" customHeight="1" x14ac:dyDescent="0.25">
      <c r="A34" s="180" t="s">
        <v>16</v>
      </c>
      <c r="D34" s="198" t="s">
        <v>662</v>
      </c>
      <c r="E34" s="198"/>
      <c r="F34" s="198"/>
      <c r="G34" s="198"/>
      <c r="H34" s="198"/>
      <c r="J34" s="198" t="s">
        <v>124</v>
      </c>
      <c r="K34" s="198"/>
      <c r="L34" s="198"/>
      <c r="M34" s="198"/>
      <c r="N34" s="198"/>
      <c r="O34" s="198"/>
      <c r="P34" s="194">
        <v>21572.66</v>
      </c>
      <c r="Q34" s="194"/>
      <c r="R34" s="194"/>
      <c r="S34" s="183">
        <v>1.6459999999999999</v>
      </c>
      <c r="U34" s="194">
        <v>31724.12</v>
      </c>
      <c r="V34" s="194"/>
      <c r="W34" s="194"/>
      <c r="X34" s="183">
        <v>0.40699999999999997</v>
      </c>
    </row>
    <row r="35" spans="1:24" ht="0.75" customHeight="1" x14ac:dyDescent="0.25">
      <c r="A35" s="180" t="s">
        <v>16</v>
      </c>
    </row>
    <row r="36" spans="1:24" ht="12" customHeight="1" x14ac:dyDescent="0.25">
      <c r="A36" s="180" t="s">
        <v>16</v>
      </c>
      <c r="D36" s="198" t="s">
        <v>663</v>
      </c>
      <c r="E36" s="198"/>
      <c r="F36" s="198"/>
      <c r="G36" s="198"/>
      <c r="H36" s="198"/>
      <c r="J36" s="198" t="s">
        <v>125</v>
      </c>
      <c r="K36" s="198"/>
      <c r="L36" s="198"/>
      <c r="M36" s="198"/>
      <c r="N36" s="198"/>
      <c r="O36" s="198"/>
      <c r="P36" s="194">
        <v>0</v>
      </c>
      <c r="Q36" s="194"/>
      <c r="R36" s="194"/>
      <c r="S36" s="183">
        <v>0</v>
      </c>
      <c r="U36" s="194">
        <v>0</v>
      </c>
      <c r="V36" s="194"/>
      <c r="W36" s="194"/>
      <c r="X36" s="183">
        <v>0</v>
      </c>
    </row>
    <row r="37" spans="1:24" ht="0.75" customHeight="1" x14ac:dyDescent="0.25">
      <c r="A37" s="180" t="s">
        <v>16</v>
      </c>
    </row>
    <row r="38" spans="1:24" ht="12" customHeight="1" x14ac:dyDescent="0.25">
      <c r="A38" s="180" t="s">
        <v>16</v>
      </c>
      <c r="D38" s="198" t="s">
        <v>664</v>
      </c>
      <c r="E38" s="198"/>
      <c r="F38" s="198"/>
      <c r="G38" s="198"/>
      <c r="H38" s="198"/>
      <c r="J38" s="198" t="s">
        <v>126</v>
      </c>
      <c r="K38" s="198"/>
      <c r="L38" s="198"/>
      <c r="M38" s="198"/>
      <c r="N38" s="198"/>
      <c r="O38" s="198"/>
      <c r="P38" s="194">
        <v>0</v>
      </c>
      <c r="Q38" s="194"/>
      <c r="R38" s="194"/>
      <c r="S38" s="183">
        <v>0</v>
      </c>
      <c r="U38" s="194">
        <v>0</v>
      </c>
      <c r="V38" s="194"/>
      <c r="W38" s="194"/>
      <c r="X38" s="183">
        <v>0</v>
      </c>
    </row>
    <row r="39" spans="1:24" ht="0.75" customHeight="1" x14ac:dyDescent="0.25">
      <c r="A39" s="180" t="s">
        <v>16</v>
      </c>
    </row>
    <row r="40" spans="1:24" ht="12" customHeight="1" x14ac:dyDescent="0.25">
      <c r="A40" s="180" t="s">
        <v>16</v>
      </c>
      <c r="D40" s="198" t="s">
        <v>665</v>
      </c>
      <c r="E40" s="198"/>
      <c r="F40" s="198"/>
      <c r="G40" s="198"/>
      <c r="H40" s="198"/>
      <c r="J40" s="198" t="s">
        <v>127</v>
      </c>
      <c r="K40" s="198"/>
      <c r="L40" s="198"/>
      <c r="M40" s="198"/>
      <c r="N40" s="198"/>
      <c r="O40" s="198"/>
      <c r="P40" s="194">
        <v>19596</v>
      </c>
      <c r="Q40" s="194"/>
      <c r="R40" s="194"/>
      <c r="S40" s="183">
        <v>1.4950000000000001</v>
      </c>
      <c r="U40" s="194">
        <v>253044</v>
      </c>
      <c r="V40" s="194"/>
      <c r="W40" s="194"/>
      <c r="X40" s="183">
        <v>3.2460000000000004</v>
      </c>
    </row>
    <row r="41" spans="1:24" ht="0.75" customHeight="1" x14ac:dyDescent="0.25">
      <c r="A41" s="180" t="s">
        <v>16</v>
      </c>
    </row>
    <row r="42" spans="1:24" ht="12" customHeight="1" x14ac:dyDescent="0.25">
      <c r="A42" s="180" t="s">
        <v>16</v>
      </c>
      <c r="D42" s="198" t="s">
        <v>666</v>
      </c>
      <c r="E42" s="198"/>
      <c r="F42" s="198"/>
      <c r="G42" s="198"/>
      <c r="H42" s="198"/>
      <c r="J42" s="198" t="s">
        <v>128</v>
      </c>
      <c r="K42" s="198"/>
      <c r="L42" s="198"/>
      <c r="M42" s="198"/>
      <c r="N42" s="198"/>
      <c r="O42" s="198"/>
      <c r="P42" s="194">
        <v>-5761.9400000000005</v>
      </c>
      <c r="Q42" s="194"/>
      <c r="R42" s="194"/>
      <c r="S42" s="183">
        <v>-0.44</v>
      </c>
      <c r="U42" s="194">
        <v>-62920.74</v>
      </c>
      <c r="V42" s="194"/>
      <c r="W42" s="194"/>
      <c r="X42" s="183">
        <v>-0.80700000000000005</v>
      </c>
    </row>
    <row r="43" spans="1:24" ht="0.75" customHeight="1" x14ac:dyDescent="0.25">
      <c r="A43" s="180" t="s">
        <v>16</v>
      </c>
    </row>
    <row r="44" spans="1:24" ht="12" customHeight="1" x14ac:dyDescent="0.25">
      <c r="A44" s="180" t="s">
        <v>16</v>
      </c>
      <c r="D44" s="198" t="s">
        <v>667</v>
      </c>
      <c r="E44" s="198"/>
      <c r="F44" s="198"/>
      <c r="G44" s="198"/>
      <c r="H44" s="198"/>
      <c r="J44" s="198" t="s">
        <v>129</v>
      </c>
      <c r="K44" s="198"/>
      <c r="L44" s="198"/>
      <c r="M44" s="198"/>
      <c r="N44" s="198"/>
      <c r="O44" s="198"/>
      <c r="P44" s="194">
        <v>12780</v>
      </c>
      <c r="Q44" s="194"/>
      <c r="R44" s="194"/>
      <c r="S44" s="183">
        <v>0.97499999999999998</v>
      </c>
      <c r="U44" s="194">
        <v>75402</v>
      </c>
      <c r="V44" s="194"/>
      <c r="W44" s="194"/>
      <c r="X44" s="183">
        <v>0.96700000000000008</v>
      </c>
    </row>
    <row r="45" spans="1:24" ht="0.75" customHeight="1" x14ac:dyDescent="0.25">
      <c r="A45" s="180" t="s">
        <v>16</v>
      </c>
    </row>
    <row r="46" spans="1:24" ht="12" customHeight="1" x14ac:dyDescent="0.25">
      <c r="A46" s="180" t="s">
        <v>16</v>
      </c>
      <c r="D46" s="198" t="s">
        <v>668</v>
      </c>
      <c r="E46" s="198"/>
      <c r="F46" s="198"/>
      <c r="G46" s="198"/>
      <c r="H46" s="198"/>
      <c r="J46" s="198" t="s">
        <v>130</v>
      </c>
      <c r="K46" s="198"/>
      <c r="L46" s="198"/>
      <c r="M46" s="198"/>
      <c r="N46" s="198"/>
      <c r="O46" s="198"/>
      <c r="P46" s="194">
        <v>-3416.4</v>
      </c>
      <c r="Q46" s="194"/>
      <c r="R46" s="194"/>
      <c r="S46" s="183">
        <v>-0.26100000000000001</v>
      </c>
      <c r="U46" s="194">
        <v>-17675.509999999998</v>
      </c>
      <c r="V46" s="194"/>
      <c r="W46" s="194"/>
      <c r="X46" s="183">
        <v>-0.22700000000000001</v>
      </c>
    </row>
    <row r="47" spans="1:24" ht="0.75" customHeight="1" x14ac:dyDescent="0.25">
      <c r="A47" s="180" t="s">
        <v>16</v>
      </c>
    </row>
    <row r="48" spans="1:24" ht="12" customHeight="1" x14ac:dyDescent="0.25">
      <c r="A48" s="180" t="s">
        <v>16</v>
      </c>
      <c r="D48" s="198" t="s">
        <v>669</v>
      </c>
      <c r="E48" s="198"/>
      <c r="F48" s="198"/>
      <c r="G48" s="198"/>
      <c r="H48" s="198"/>
      <c r="J48" s="198" t="s">
        <v>46</v>
      </c>
      <c r="K48" s="198"/>
      <c r="L48" s="198"/>
      <c r="M48" s="198"/>
      <c r="N48" s="198"/>
      <c r="O48" s="198"/>
      <c r="P48" s="194">
        <v>0</v>
      </c>
      <c r="Q48" s="194"/>
      <c r="R48" s="194"/>
      <c r="S48" s="183">
        <v>0</v>
      </c>
      <c r="U48" s="194">
        <v>0</v>
      </c>
      <c r="V48" s="194"/>
      <c r="W48" s="194"/>
      <c r="X48" s="183">
        <v>0</v>
      </c>
    </row>
    <row r="49" spans="1:24" ht="0.75" customHeight="1" x14ac:dyDescent="0.25">
      <c r="A49" s="180" t="s">
        <v>16</v>
      </c>
    </row>
    <row r="50" spans="1:24" ht="12" customHeight="1" x14ac:dyDescent="0.25">
      <c r="A50" s="180" t="s">
        <v>16</v>
      </c>
      <c r="D50" s="198" t="s">
        <v>670</v>
      </c>
      <c r="E50" s="198"/>
      <c r="F50" s="198"/>
      <c r="G50" s="198"/>
      <c r="H50" s="198"/>
      <c r="J50" s="198" t="s">
        <v>132</v>
      </c>
      <c r="K50" s="198"/>
      <c r="L50" s="198"/>
      <c r="M50" s="198"/>
      <c r="N50" s="198"/>
      <c r="O50" s="198"/>
      <c r="P50" s="194">
        <v>0</v>
      </c>
      <c r="Q50" s="194"/>
      <c r="R50" s="194"/>
      <c r="S50" s="183">
        <v>0</v>
      </c>
      <c r="U50" s="194">
        <v>0</v>
      </c>
      <c r="V50" s="194"/>
      <c r="W50" s="194"/>
      <c r="X50" s="183">
        <v>0</v>
      </c>
    </row>
    <row r="51" spans="1:24" ht="0.75" customHeight="1" x14ac:dyDescent="0.25">
      <c r="A51" s="180" t="s">
        <v>16</v>
      </c>
    </row>
    <row r="52" spans="1:24" ht="12" customHeight="1" x14ac:dyDescent="0.25">
      <c r="A52" s="180" t="s">
        <v>16</v>
      </c>
      <c r="D52" s="198" t="s">
        <v>671</v>
      </c>
      <c r="E52" s="198"/>
      <c r="F52" s="198"/>
      <c r="G52" s="198"/>
      <c r="H52" s="198"/>
      <c r="J52" s="198" t="s">
        <v>133</v>
      </c>
      <c r="K52" s="198"/>
      <c r="L52" s="198"/>
      <c r="M52" s="198"/>
      <c r="N52" s="198"/>
      <c r="O52" s="198"/>
      <c r="P52" s="194">
        <v>0</v>
      </c>
      <c r="Q52" s="194"/>
      <c r="R52" s="194"/>
      <c r="S52" s="183">
        <v>0</v>
      </c>
      <c r="U52" s="194">
        <v>0</v>
      </c>
      <c r="V52" s="194"/>
      <c r="W52" s="194"/>
      <c r="X52" s="183">
        <v>0</v>
      </c>
    </row>
    <row r="53" spans="1:24" ht="0.75" customHeight="1" x14ac:dyDescent="0.25">
      <c r="A53" s="180" t="s">
        <v>16</v>
      </c>
    </row>
    <row r="54" spans="1:24" ht="12" customHeight="1" x14ac:dyDescent="0.25">
      <c r="A54" s="180" t="s">
        <v>16</v>
      </c>
      <c r="D54" s="198" t="s">
        <v>672</v>
      </c>
      <c r="E54" s="198"/>
      <c r="F54" s="198"/>
      <c r="G54" s="198"/>
      <c r="H54" s="198"/>
      <c r="J54" s="198" t="s">
        <v>134</v>
      </c>
      <c r="K54" s="198"/>
      <c r="L54" s="198"/>
      <c r="M54" s="198"/>
      <c r="N54" s="198"/>
      <c r="O54" s="198"/>
      <c r="P54" s="194">
        <v>0</v>
      </c>
      <c r="Q54" s="194"/>
      <c r="R54" s="194"/>
      <c r="S54" s="183">
        <v>0</v>
      </c>
      <c r="U54" s="194">
        <v>0</v>
      </c>
      <c r="V54" s="194"/>
      <c r="W54" s="194"/>
      <c r="X54" s="183">
        <v>0</v>
      </c>
    </row>
    <row r="55" spans="1:24" ht="0.75" customHeight="1" x14ac:dyDescent="0.25">
      <c r="A55" s="180" t="s">
        <v>16</v>
      </c>
    </row>
    <row r="56" spans="1:24" ht="12" customHeight="1" x14ac:dyDescent="0.25">
      <c r="A56" s="180" t="s">
        <v>16</v>
      </c>
      <c r="D56" s="198" t="s">
        <v>673</v>
      </c>
      <c r="E56" s="198"/>
      <c r="F56" s="198"/>
      <c r="G56" s="198"/>
      <c r="H56" s="198"/>
      <c r="J56" s="198" t="s">
        <v>135</v>
      </c>
      <c r="K56" s="198"/>
      <c r="L56" s="198"/>
      <c r="M56" s="198"/>
      <c r="N56" s="198"/>
      <c r="O56" s="198"/>
      <c r="P56" s="194">
        <v>0</v>
      </c>
      <c r="Q56" s="194"/>
      <c r="R56" s="194"/>
      <c r="S56" s="183">
        <v>0</v>
      </c>
      <c r="U56" s="194">
        <v>0</v>
      </c>
      <c r="V56" s="194"/>
      <c r="W56" s="194"/>
      <c r="X56" s="183">
        <v>0</v>
      </c>
    </row>
    <row r="57" spans="1:24" ht="0.75" customHeight="1" x14ac:dyDescent="0.25">
      <c r="A57" s="180" t="s">
        <v>16</v>
      </c>
    </row>
    <row r="58" spans="1:24" ht="12" customHeight="1" x14ac:dyDescent="0.25">
      <c r="A58" s="180" t="s">
        <v>16</v>
      </c>
      <c r="D58" s="198" t="s">
        <v>674</v>
      </c>
      <c r="E58" s="198"/>
      <c r="F58" s="198"/>
      <c r="G58" s="198"/>
      <c r="H58" s="198"/>
      <c r="J58" s="198" t="s">
        <v>136</v>
      </c>
      <c r="K58" s="198"/>
      <c r="L58" s="198"/>
      <c r="M58" s="198"/>
      <c r="N58" s="198"/>
      <c r="O58" s="198"/>
      <c r="P58" s="194">
        <v>0</v>
      </c>
      <c r="Q58" s="194"/>
      <c r="R58" s="194"/>
      <c r="S58" s="183">
        <v>0</v>
      </c>
      <c r="U58" s="194">
        <v>0</v>
      </c>
      <c r="V58" s="194"/>
      <c r="W58" s="194"/>
      <c r="X58" s="183">
        <v>0</v>
      </c>
    </row>
    <row r="59" spans="1:24" ht="2.25" customHeight="1" x14ac:dyDescent="0.25"/>
    <row r="60" spans="1:24" ht="10.5" customHeight="1" x14ac:dyDescent="0.25">
      <c r="P60" s="197"/>
      <c r="Q60" s="197"/>
      <c r="R60" s="197"/>
      <c r="S60" s="184"/>
      <c r="U60" s="197"/>
      <c r="V60" s="197"/>
      <c r="W60" s="197"/>
      <c r="X60" s="184"/>
    </row>
    <row r="61" spans="1:24" ht="1.5" customHeight="1" x14ac:dyDescent="0.25"/>
    <row r="62" spans="1:24" ht="13.5" customHeight="1" x14ac:dyDescent="0.25">
      <c r="E62" s="199" t="s">
        <v>137</v>
      </c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4">
        <v>1264291.3</v>
      </c>
      <c r="Q62" s="194"/>
      <c r="R62" s="194"/>
      <c r="S62" s="183">
        <v>96.474000000000004</v>
      </c>
      <c r="U62" s="194">
        <v>7597281.0499999998</v>
      </c>
      <c r="V62" s="194"/>
      <c r="W62" s="194"/>
      <c r="X62" s="183">
        <v>97.456999999999994</v>
      </c>
    </row>
    <row r="63" spans="1:24" ht="0.75" customHeight="1" x14ac:dyDescent="0.25">
      <c r="E63" s="199"/>
      <c r="F63" s="199"/>
      <c r="G63" s="199"/>
      <c r="H63" s="199"/>
      <c r="I63" s="199"/>
      <c r="J63" s="199"/>
      <c r="K63" s="199"/>
      <c r="L63" s="199"/>
      <c r="M63" s="199"/>
      <c r="N63" s="199"/>
      <c r="O63" s="199"/>
    </row>
    <row r="64" spans="1:24" ht="12" customHeight="1" x14ac:dyDescent="0.25">
      <c r="C64" s="195"/>
      <c r="D64" s="195"/>
      <c r="E64" s="195"/>
      <c r="F64" s="195"/>
      <c r="G64" s="195"/>
    </row>
    <row r="65" spans="1:24" ht="9.75" customHeight="1" x14ac:dyDescent="0.25"/>
    <row r="66" spans="1:24" ht="0.75" customHeight="1" x14ac:dyDescent="0.25"/>
    <row r="67" spans="1:24" ht="14.25" customHeight="1" x14ac:dyDescent="0.25">
      <c r="C67" s="199" t="s">
        <v>138</v>
      </c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</row>
    <row r="68" spans="1:24" ht="12" customHeight="1" x14ac:dyDescent="0.25">
      <c r="C68" s="195"/>
      <c r="D68" s="195"/>
      <c r="E68" s="195"/>
      <c r="F68" s="195"/>
      <c r="G68" s="195"/>
    </row>
    <row r="69" spans="1:24" ht="0.75" customHeight="1" x14ac:dyDescent="0.25"/>
    <row r="70" spans="1:24" ht="12" customHeight="1" x14ac:dyDescent="0.25">
      <c r="A70" s="180" t="s">
        <v>16</v>
      </c>
      <c r="D70" s="198" t="s">
        <v>675</v>
      </c>
      <c r="E70" s="198"/>
      <c r="F70" s="198"/>
      <c r="G70" s="198"/>
      <c r="H70" s="198"/>
      <c r="J70" s="198" t="s">
        <v>139</v>
      </c>
      <c r="K70" s="198"/>
      <c r="L70" s="198"/>
      <c r="M70" s="198"/>
      <c r="N70" s="198"/>
      <c r="O70" s="198"/>
      <c r="P70" s="194">
        <v>0</v>
      </c>
      <c r="Q70" s="194"/>
      <c r="R70" s="194"/>
      <c r="S70" s="183">
        <v>0</v>
      </c>
      <c r="U70" s="194">
        <v>0</v>
      </c>
      <c r="V70" s="194"/>
      <c r="W70" s="194"/>
      <c r="X70" s="183">
        <v>0</v>
      </c>
    </row>
    <row r="71" spans="1:24" ht="0.75" customHeight="1" x14ac:dyDescent="0.25">
      <c r="A71" s="180" t="s">
        <v>16</v>
      </c>
    </row>
    <row r="72" spans="1:24" ht="12" customHeight="1" x14ac:dyDescent="0.25">
      <c r="A72" s="180" t="s">
        <v>16</v>
      </c>
      <c r="D72" s="198" t="s">
        <v>676</v>
      </c>
      <c r="E72" s="198"/>
      <c r="F72" s="198"/>
      <c r="G72" s="198"/>
      <c r="H72" s="198"/>
      <c r="J72" s="198" t="s">
        <v>140</v>
      </c>
      <c r="K72" s="198"/>
      <c r="L72" s="198"/>
      <c r="M72" s="198"/>
      <c r="N72" s="198"/>
      <c r="O72" s="198"/>
      <c r="P72" s="194">
        <v>62635.24</v>
      </c>
      <c r="Q72" s="194"/>
      <c r="R72" s="194"/>
      <c r="S72" s="183">
        <v>4.7789999999999999</v>
      </c>
      <c r="U72" s="194">
        <v>417106.47000000003</v>
      </c>
      <c r="V72" s="194"/>
      <c r="W72" s="194"/>
      <c r="X72" s="183">
        <v>5.351</v>
      </c>
    </row>
    <row r="73" spans="1:24" ht="0.75" customHeight="1" x14ac:dyDescent="0.25">
      <c r="A73" s="180" t="s">
        <v>16</v>
      </c>
    </row>
    <row r="74" spans="1:24" ht="12" customHeight="1" x14ac:dyDescent="0.25">
      <c r="A74" s="180" t="s">
        <v>16</v>
      </c>
      <c r="D74" s="198" t="s">
        <v>677</v>
      </c>
      <c r="E74" s="198"/>
      <c r="F74" s="198"/>
      <c r="G74" s="198"/>
      <c r="H74" s="198"/>
      <c r="J74" s="198" t="s">
        <v>141</v>
      </c>
      <c r="K74" s="198"/>
      <c r="L74" s="198"/>
      <c r="M74" s="198"/>
      <c r="N74" s="198"/>
      <c r="O74" s="198"/>
      <c r="P74" s="194">
        <v>1391.79</v>
      </c>
      <c r="Q74" s="194"/>
      <c r="R74" s="194"/>
      <c r="S74" s="183">
        <v>0.106</v>
      </c>
      <c r="U74" s="194">
        <v>2264.52</v>
      </c>
      <c r="V74" s="194"/>
      <c r="W74" s="194"/>
      <c r="X74" s="183">
        <v>2.9000000000000005E-2</v>
      </c>
    </row>
    <row r="75" spans="1:24" ht="0.75" customHeight="1" x14ac:dyDescent="0.25">
      <c r="A75" s="180" t="s">
        <v>16</v>
      </c>
    </row>
    <row r="76" spans="1:24" ht="12" customHeight="1" x14ac:dyDescent="0.25">
      <c r="A76" s="180" t="s">
        <v>16</v>
      </c>
      <c r="D76" s="198" t="s">
        <v>678</v>
      </c>
      <c r="E76" s="198"/>
      <c r="F76" s="198"/>
      <c r="G76" s="198"/>
      <c r="H76" s="198"/>
      <c r="J76" s="198" t="s">
        <v>142</v>
      </c>
      <c r="K76" s="198"/>
      <c r="L76" s="198"/>
      <c r="M76" s="198"/>
      <c r="N76" s="198"/>
      <c r="O76" s="198"/>
      <c r="P76" s="194">
        <v>0</v>
      </c>
      <c r="Q76" s="194"/>
      <c r="R76" s="194"/>
      <c r="S76" s="183">
        <v>0</v>
      </c>
      <c r="U76" s="194">
        <v>0</v>
      </c>
      <c r="V76" s="194"/>
      <c r="W76" s="194"/>
      <c r="X76" s="183">
        <v>0</v>
      </c>
    </row>
    <row r="77" spans="1:24" ht="0.75" customHeight="1" x14ac:dyDescent="0.25">
      <c r="A77" s="180" t="s">
        <v>16</v>
      </c>
    </row>
    <row r="78" spans="1:24" ht="12" customHeight="1" x14ac:dyDescent="0.25">
      <c r="A78" s="180" t="s">
        <v>16</v>
      </c>
      <c r="D78" s="198" t="s">
        <v>679</v>
      </c>
      <c r="E78" s="198"/>
      <c r="F78" s="198"/>
      <c r="G78" s="198"/>
      <c r="H78" s="198"/>
      <c r="J78" s="198" t="s">
        <v>143</v>
      </c>
      <c r="K78" s="198"/>
      <c r="L78" s="198"/>
      <c r="M78" s="198"/>
      <c r="N78" s="198"/>
      <c r="O78" s="198"/>
      <c r="P78" s="194">
        <v>0</v>
      </c>
      <c r="Q78" s="194"/>
      <c r="R78" s="194"/>
      <c r="S78" s="183">
        <v>0</v>
      </c>
      <c r="U78" s="194">
        <v>0</v>
      </c>
      <c r="V78" s="194"/>
      <c r="W78" s="194"/>
      <c r="X78" s="183">
        <v>0</v>
      </c>
    </row>
    <row r="79" spans="1:24" ht="0.75" customHeight="1" x14ac:dyDescent="0.25">
      <c r="A79" s="180" t="s">
        <v>16</v>
      </c>
    </row>
    <row r="80" spans="1:24" ht="12" customHeight="1" x14ac:dyDescent="0.25">
      <c r="A80" s="180" t="s">
        <v>16</v>
      </c>
      <c r="D80" s="198" t="s">
        <v>680</v>
      </c>
      <c r="E80" s="198"/>
      <c r="F80" s="198"/>
      <c r="G80" s="198"/>
      <c r="H80" s="198"/>
      <c r="J80" s="198" t="s">
        <v>144</v>
      </c>
      <c r="K80" s="198"/>
      <c r="L80" s="198"/>
      <c r="M80" s="198"/>
      <c r="N80" s="198"/>
      <c r="O80" s="198"/>
      <c r="P80" s="194">
        <v>0</v>
      </c>
      <c r="Q80" s="194"/>
      <c r="R80" s="194"/>
      <c r="S80" s="183">
        <v>0</v>
      </c>
      <c r="U80" s="194">
        <v>0</v>
      </c>
      <c r="V80" s="194"/>
      <c r="W80" s="194"/>
      <c r="X80" s="183">
        <v>0</v>
      </c>
    </row>
    <row r="81" spans="1:24" ht="0.75" customHeight="1" x14ac:dyDescent="0.25">
      <c r="A81" s="180" t="s">
        <v>16</v>
      </c>
    </row>
    <row r="82" spans="1:24" ht="12" customHeight="1" x14ac:dyDescent="0.25">
      <c r="A82" s="180" t="s">
        <v>16</v>
      </c>
      <c r="D82" s="198" t="s">
        <v>681</v>
      </c>
      <c r="E82" s="198"/>
      <c r="F82" s="198"/>
      <c r="G82" s="198"/>
      <c r="H82" s="198"/>
      <c r="J82" s="198" t="s">
        <v>145</v>
      </c>
      <c r="K82" s="198"/>
      <c r="L82" s="198"/>
      <c r="M82" s="198"/>
      <c r="N82" s="198"/>
      <c r="O82" s="198"/>
      <c r="P82" s="194">
        <v>22101.119999999999</v>
      </c>
      <c r="Q82" s="194"/>
      <c r="R82" s="194"/>
      <c r="S82" s="183">
        <v>1.6859999999999999</v>
      </c>
      <c r="U82" s="194">
        <v>86972.52</v>
      </c>
      <c r="V82" s="194"/>
      <c r="W82" s="194"/>
      <c r="X82" s="183">
        <v>1.1160000000000001</v>
      </c>
    </row>
    <row r="83" spans="1:24" ht="0.75" customHeight="1" x14ac:dyDescent="0.25">
      <c r="A83" s="180" t="s">
        <v>16</v>
      </c>
    </row>
    <row r="84" spans="1:24" ht="12" customHeight="1" x14ac:dyDescent="0.25">
      <c r="A84" s="180" t="s">
        <v>16</v>
      </c>
      <c r="D84" s="198" t="s">
        <v>682</v>
      </c>
      <c r="E84" s="198"/>
      <c r="F84" s="198"/>
      <c r="G84" s="198"/>
      <c r="H84" s="198"/>
      <c r="J84" s="198" t="s">
        <v>539</v>
      </c>
      <c r="K84" s="198"/>
      <c r="L84" s="198"/>
      <c r="M84" s="198"/>
      <c r="N84" s="198"/>
      <c r="O84" s="198"/>
      <c r="P84" s="194">
        <v>0</v>
      </c>
      <c r="Q84" s="194"/>
      <c r="R84" s="194"/>
      <c r="S84" s="183">
        <v>0</v>
      </c>
      <c r="U84" s="194">
        <v>0</v>
      </c>
      <c r="V84" s="194"/>
      <c r="W84" s="194"/>
      <c r="X84" s="183">
        <v>0</v>
      </c>
    </row>
    <row r="85" spans="1:24" ht="0.75" customHeight="1" x14ac:dyDescent="0.25">
      <c r="A85" s="180" t="s">
        <v>16</v>
      </c>
    </row>
    <row r="86" spans="1:24" ht="12" customHeight="1" x14ac:dyDescent="0.25">
      <c r="A86" s="180" t="s">
        <v>16</v>
      </c>
      <c r="D86" s="198" t="s">
        <v>683</v>
      </c>
      <c r="E86" s="198"/>
      <c r="F86" s="198"/>
      <c r="G86" s="198"/>
      <c r="H86" s="198"/>
      <c r="J86" s="198" t="s">
        <v>630</v>
      </c>
      <c r="K86" s="198"/>
      <c r="L86" s="198"/>
      <c r="M86" s="198"/>
      <c r="N86" s="198"/>
      <c r="O86" s="198"/>
      <c r="P86" s="194">
        <v>0</v>
      </c>
      <c r="Q86" s="194"/>
      <c r="R86" s="194"/>
      <c r="S86" s="183">
        <v>0</v>
      </c>
      <c r="U86" s="194">
        <v>0</v>
      </c>
      <c r="V86" s="194"/>
      <c r="W86" s="194"/>
      <c r="X86" s="183">
        <v>0</v>
      </c>
    </row>
    <row r="87" spans="1:24" ht="0.75" customHeight="1" x14ac:dyDescent="0.25">
      <c r="A87" s="180" t="s">
        <v>16</v>
      </c>
    </row>
    <row r="88" spans="1:24" ht="12" customHeight="1" x14ac:dyDescent="0.25">
      <c r="A88" s="180" t="s">
        <v>16</v>
      </c>
      <c r="D88" s="198" t="s">
        <v>685</v>
      </c>
      <c r="E88" s="198"/>
      <c r="F88" s="198"/>
      <c r="G88" s="198"/>
      <c r="H88" s="198"/>
      <c r="J88" s="198" t="s">
        <v>148</v>
      </c>
      <c r="K88" s="198"/>
      <c r="L88" s="198"/>
      <c r="M88" s="198"/>
      <c r="N88" s="198"/>
      <c r="O88" s="198"/>
      <c r="P88" s="194">
        <v>0</v>
      </c>
      <c r="Q88" s="194"/>
      <c r="R88" s="194"/>
      <c r="S88" s="183">
        <v>0</v>
      </c>
      <c r="U88" s="194">
        <v>0</v>
      </c>
      <c r="V88" s="194"/>
      <c r="W88" s="194"/>
      <c r="X88" s="183">
        <v>0</v>
      </c>
    </row>
    <row r="89" spans="1:24" ht="0.75" customHeight="1" x14ac:dyDescent="0.25">
      <c r="A89" s="180" t="s">
        <v>16</v>
      </c>
    </row>
    <row r="90" spans="1:24" ht="12" customHeight="1" x14ac:dyDescent="0.25">
      <c r="A90" s="180" t="s">
        <v>16</v>
      </c>
      <c r="D90" s="198" t="s">
        <v>686</v>
      </c>
      <c r="E90" s="198"/>
      <c r="F90" s="198"/>
      <c r="G90" s="198"/>
      <c r="H90" s="198"/>
      <c r="J90" s="198" t="s">
        <v>149</v>
      </c>
      <c r="K90" s="198"/>
      <c r="L90" s="198"/>
      <c r="M90" s="198"/>
      <c r="N90" s="198"/>
      <c r="O90" s="198"/>
      <c r="P90" s="194">
        <v>0</v>
      </c>
      <c r="Q90" s="194"/>
      <c r="R90" s="194"/>
      <c r="S90" s="183">
        <v>0</v>
      </c>
      <c r="U90" s="194">
        <v>0</v>
      </c>
      <c r="V90" s="194"/>
      <c r="W90" s="194"/>
      <c r="X90" s="183">
        <v>0</v>
      </c>
    </row>
    <row r="91" spans="1:24" ht="0.75" customHeight="1" x14ac:dyDescent="0.25">
      <c r="A91" s="180" t="s">
        <v>16</v>
      </c>
    </row>
    <row r="92" spans="1:24" ht="12" customHeight="1" x14ac:dyDescent="0.25">
      <c r="A92" s="180" t="s">
        <v>16</v>
      </c>
      <c r="D92" s="198" t="s">
        <v>687</v>
      </c>
      <c r="E92" s="198"/>
      <c r="F92" s="198"/>
      <c r="G92" s="198"/>
      <c r="H92" s="198"/>
      <c r="J92" s="198" t="s">
        <v>150</v>
      </c>
      <c r="K92" s="198"/>
      <c r="L92" s="198"/>
      <c r="M92" s="198"/>
      <c r="N92" s="198"/>
      <c r="O92" s="198"/>
      <c r="P92" s="194">
        <v>0</v>
      </c>
      <c r="Q92" s="194"/>
      <c r="R92" s="194"/>
      <c r="S92" s="183">
        <v>0</v>
      </c>
      <c r="U92" s="194">
        <v>0</v>
      </c>
      <c r="V92" s="194"/>
      <c r="W92" s="194"/>
      <c r="X92" s="183">
        <v>0</v>
      </c>
    </row>
    <row r="93" spans="1:24" ht="0.75" customHeight="1" x14ac:dyDescent="0.25">
      <c r="A93" s="180" t="s">
        <v>16</v>
      </c>
    </row>
    <row r="94" spans="1:24" ht="12" customHeight="1" x14ac:dyDescent="0.25">
      <c r="A94" s="180" t="s">
        <v>16</v>
      </c>
      <c r="D94" s="198" t="s">
        <v>688</v>
      </c>
      <c r="E94" s="198"/>
      <c r="F94" s="198"/>
      <c r="G94" s="198"/>
      <c r="H94" s="198"/>
      <c r="J94" s="198" t="s">
        <v>151</v>
      </c>
      <c r="K94" s="198"/>
      <c r="L94" s="198"/>
      <c r="M94" s="198"/>
      <c r="N94" s="198"/>
      <c r="O94" s="198"/>
      <c r="P94" s="194">
        <v>63784.700000000004</v>
      </c>
      <c r="Q94" s="194"/>
      <c r="R94" s="194"/>
      <c r="S94" s="183">
        <v>4.867</v>
      </c>
      <c r="U94" s="194">
        <v>445304.31</v>
      </c>
      <c r="V94" s="194"/>
      <c r="W94" s="194"/>
      <c r="X94" s="183">
        <v>5.7119999999999997</v>
      </c>
    </row>
    <row r="95" spans="1:24" ht="0.75" customHeight="1" x14ac:dyDescent="0.25">
      <c r="A95" s="180" t="s">
        <v>16</v>
      </c>
    </row>
    <row r="96" spans="1:24" ht="12" customHeight="1" x14ac:dyDescent="0.25">
      <c r="A96" s="180" t="s">
        <v>16</v>
      </c>
      <c r="D96" s="198" t="s">
        <v>689</v>
      </c>
      <c r="E96" s="198"/>
      <c r="F96" s="198"/>
      <c r="G96" s="198"/>
      <c r="H96" s="198"/>
      <c r="J96" s="198" t="s">
        <v>152</v>
      </c>
      <c r="K96" s="198"/>
      <c r="L96" s="198"/>
      <c r="M96" s="198"/>
      <c r="N96" s="198"/>
      <c r="O96" s="198"/>
      <c r="P96" s="194">
        <v>1658.74</v>
      </c>
      <c r="Q96" s="194"/>
      <c r="R96" s="194"/>
      <c r="S96" s="183">
        <v>0.127</v>
      </c>
      <c r="U96" s="194">
        <v>2998.61</v>
      </c>
      <c r="V96" s="194"/>
      <c r="W96" s="194"/>
      <c r="X96" s="183">
        <v>3.7999999999999999E-2</v>
      </c>
    </row>
    <row r="97" spans="1:24" ht="0.75" customHeight="1" x14ac:dyDescent="0.25">
      <c r="A97" s="180" t="s">
        <v>16</v>
      </c>
    </row>
    <row r="98" spans="1:24" ht="12" customHeight="1" x14ac:dyDescent="0.25">
      <c r="A98" s="180" t="s">
        <v>16</v>
      </c>
      <c r="D98" s="198" t="s">
        <v>690</v>
      </c>
      <c r="E98" s="198"/>
      <c r="F98" s="198"/>
      <c r="G98" s="198"/>
      <c r="H98" s="198"/>
      <c r="J98" s="198" t="s">
        <v>153</v>
      </c>
      <c r="K98" s="198"/>
      <c r="L98" s="198"/>
      <c r="M98" s="198"/>
      <c r="N98" s="198"/>
      <c r="O98" s="198"/>
      <c r="P98" s="194">
        <v>0</v>
      </c>
      <c r="Q98" s="194"/>
      <c r="R98" s="194"/>
      <c r="S98" s="183">
        <v>0</v>
      </c>
      <c r="U98" s="194">
        <v>0</v>
      </c>
      <c r="V98" s="194"/>
      <c r="W98" s="194"/>
      <c r="X98" s="183">
        <v>0</v>
      </c>
    </row>
    <row r="99" spans="1:24" ht="0.75" customHeight="1" x14ac:dyDescent="0.25">
      <c r="A99" s="180" t="s">
        <v>16</v>
      </c>
    </row>
    <row r="100" spans="1:24" ht="12" customHeight="1" x14ac:dyDescent="0.25">
      <c r="A100" s="180" t="s">
        <v>16</v>
      </c>
      <c r="D100" s="198" t="s">
        <v>691</v>
      </c>
      <c r="E100" s="198"/>
      <c r="F100" s="198"/>
      <c r="G100" s="198"/>
      <c r="H100" s="198"/>
      <c r="J100" s="198" t="s">
        <v>154</v>
      </c>
      <c r="K100" s="198"/>
      <c r="L100" s="198"/>
      <c r="M100" s="198"/>
      <c r="N100" s="198"/>
      <c r="O100" s="198"/>
      <c r="P100" s="194">
        <v>0</v>
      </c>
      <c r="Q100" s="194"/>
      <c r="R100" s="194"/>
      <c r="S100" s="183">
        <v>0</v>
      </c>
      <c r="U100" s="194">
        <v>0</v>
      </c>
      <c r="V100" s="194"/>
      <c r="W100" s="194"/>
      <c r="X100" s="183">
        <v>0</v>
      </c>
    </row>
    <row r="101" spans="1:24" ht="0.75" customHeight="1" x14ac:dyDescent="0.25">
      <c r="A101" s="180" t="s">
        <v>16</v>
      </c>
    </row>
    <row r="102" spans="1:24" ht="12" customHeight="1" x14ac:dyDescent="0.25">
      <c r="A102" s="180" t="s">
        <v>16</v>
      </c>
      <c r="D102" s="198" t="s">
        <v>692</v>
      </c>
      <c r="E102" s="198"/>
      <c r="F102" s="198"/>
      <c r="G102" s="198"/>
      <c r="H102" s="198"/>
      <c r="J102" s="198" t="s">
        <v>155</v>
      </c>
      <c r="K102" s="198"/>
      <c r="L102" s="198"/>
      <c r="M102" s="198"/>
      <c r="N102" s="198"/>
      <c r="O102" s="198"/>
      <c r="P102" s="194">
        <v>0</v>
      </c>
      <c r="Q102" s="194"/>
      <c r="R102" s="194"/>
      <c r="S102" s="183">
        <v>0</v>
      </c>
      <c r="U102" s="194">
        <v>0</v>
      </c>
      <c r="V102" s="194"/>
      <c r="W102" s="194"/>
      <c r="X102" s="183">
        <v>0</v>
      </c>
    </row>
    <row r="103" spans="1:24" ht="0.75" customHeight="1" x14ac:dyDescent="0.25">
      <c r="A103" s="180" t="s">
        <v>16</v>
      </c>
    </row>
    <row r="104" spans="1:24" ht="12" customHeight="1" x14ac:dyDescent="0.25">
      <c r="A104" s="180" t="s">
        <v>16</v>
      </c>
      <c r="D104" s="198" t="s">
        <v>693</v>
      </c>
      <c r="E104" s="198"/>
      <c r="F104" s="198"/>
      <c r="G104" s="198"/>
      <c r="H104" s="198"/>
      <c r="J104" s="198" t="s">
        <v>156</v>
      </c>
      <c r="K104" s="198"/>
      <c r="L104" s="198"/>
      <c r="M104" s="198"/>
      <c r="N104" s="198"/>
      <c r="O104" s="198"/>
      <c r="P104" s="194">
        <v>0</v>
      </c>
      <c r="Q104" s="194"/>
      <c r="R104" s="194"/>
      <c r="S104" s="183">
        <v>0</v>
      </c>
      <c r="U104" s="194">
        <v>0</v>
      </c>
      <c r="V104" s="194"/>
      <c r="W104" s="194"/>
      <c r="X104" s="183">
        <v>0</v>
      </c>
    </row>
    <row r="105" spans="1:24" ht="0.75" customHeight="1" x14ac:dyDescent="0.25">
      <c r="A105" s="180" t="s">
        <v>16</v>
      </c>
    </row>
    <row r="106" spans="1:24" ht="12" customHeight="1" x14ac:dyDescent="0.25">
      <c r="A106" s="180" t="s">
        <v>16</v>
      </c>
      <c r="D106" s="198" t="s">
        <v>694</v>
      </c>
      <c r="E106" s="198"/>
      <c r="F106" s="198"/>
      <c r="G106" s="198"/>
      <c r="H106" s="198"/>
      <c r="J106" s="198" t="s">
        <v>157</v>
      </c>
      <c r="K106" s="198"/>
      <c r="L106" s="198"/>
      <c r="M106" s="198"/>
      <c r="N106" s="198"/>
      <c r="O106" s="198"/>
      <c r="P106" s="194">
        <v>20855.23</v>
      </c>
      <c r="Q106" s="194"/>
      <c r="R106" s="194"/>
      <c r="S106" s="183">
        <v>1.591</v>
      </c>
      <c r="U106" s="194">
        <v>89430.97</v>
      </c>
      <c r="V106" s="194"/>
      <c r="W106" s="194"/>
      <c r="X106" s="183">
        <v>1.147</v>
      </c>
    </row>
    <row r="107" spans="1:24" ht="0.75" customHeight="1" x14ac:dyDescent="0.25">
      <c r="A107" s="180" t="s">
        <v>16</v>
      </c>
    </row>
    <row r="108" spans="1:24" ht="12" customHeight="1" x14ac:dyDescent="0.25">
      <c r="A108" s="180" t="s">
        <v>16</v>
      </c>
      <c r="D108" s="198" t="s">
        <v>695</v>
      </c>
      <c r="E108" s="198"/>
      <c r="F108" s="198"/>
      <c r="G108" s="198"/>
      <c r="H108" s="198"/>
      <c r="J108" s="198" t="s">
        <v>158</v>
      </c>
      <c r="K108" s="198"/>
      <c r="L108" s="198"/>
      <c r="M108" s="198"/>
      <c r="N108" s="198"/>
      <c r="O108" s="198"/>
      <c r="P108" s="194">
        <v>0</v>
      </c>
      <c r="Q108" s="194"/>
      <c r="R108" s="194"/>
      <c r="S108" s="183">
        <v>0</v>
      </c>
      <c r="U108" s="194">
        <v>0</v>
      </c>
      <c r="V108" s="194"/>
      <c r="W108" s="194"/>
      <c r="X108" s="183">
        <v>0</v>
      </c>
    </row>
    <row r="109" spans="1:24" ht="0.75" customHeight="1" x14ac:dyDescent="0.25">
      <c r="A109" s="180" t="s">
        <v>16</v>
      </c>
    </row>
    <row r="110" spans="1:24" ht="12" customHeight="1" x14ac:dyDescent="0.25">
      <c r="A110" s="180" t="s">
        <v>16</v>
      </c>
      <c r="D110" s="198" t="s">
        <v>696</v>
      </c>
      <c r="E110" s="198"/>
      <c r="F110" s="198"/>
      <c r="G110" s="198"/>
      <c r="H110" s="198"/>
      <c r="J110" s="198" t="s">
        <v>159</v>
      </c>
      <c r="K110" s="198"/>
      <c r="L110" s="198"/>
      <c r="M110" s="198"/>
      <c r="N110" s="198"/>
      <c r="O110" s="198"/>
      <c r="P110" s="194">
        <v>0</v>
      </c>
      <c r="Q110" s="194"/>
      <c r="R110" s="194"/>
      <c r="S110" s="183">
        <v>0</v>
      </c>
      <c r="U110" s="194">
        <v>0</v>
      </c>
      <c r="V110" s="194"/>
      <c r="W110" s="194"/>
      <c r="X110" s="183">
        <v>0</v>
      </c>
    </row>
    <row r="111" spans="1:24" ht="0.75" customHeight="1" x14ac:dyDescent="0.25">
      <c r="A111" s="180" t="s">
        <v>16</v>
      </c>
    </row>
    <row r="112" spans="1:24" ht="12" customHeight="1" x14ac:dyDescent="0.25">
      <c r="A112" s="180" t="s">
        <v>16</v>
      </c>
      <c r="D112" s="198" t="s">
        <v>697</v>
      </c>
      <c r="E112" s="198"/>
      <c r="F112" s="198"/>
      <c r="G112" s="198"/>
      <c r="H112" s="198"/>
      <c r="J112" s="198" t="s">
        <v>599</v>
      </c>
      <c r="K112" s="198"/>
      <c r="L112" s="198"/>
      <c r="M112" s="198"/>
      <c r="N112" s="198"/>
      <c r="O112" s="198"/>
      <c r="P112" s="194">
        <v>0</v>
      </c>
      <c r="Q112" s="194"/>
      <c r="R112" s="194"/>
      <c r="S112" s="183">
        <v>0</v>
      </c>
      <c r="U112" s="194">
        <v>0</v>
      </c>
      <c r="V112" s="194"/>
      <c r="W112" s="194"/>
      <c r="X112" s="183">
        <v>0</v>
      </c>
    </row>
    <row r="113" spans="1:24" ht="12" customHeight="1" x14ac:dyDescent="0.25">
      <c r="A113" s="180" t="s">
        <v>16</v>
      </c>
      <c r="D113" s="198" t="s">
        <v>698</v>
      </c>
      <c r="E113" s="198"/>
      <c r="F113" s="198"/>
      <c r="G113" s="198"/>
      <c r="H113" s="198"/>
      <c r="J113" s="198" t="s">
        <v>161</v>
      </c>
      <c r="K113" s="198"/>
      <c r="L113" s="198"/>
      <c r="M113" s="198"/>
      <c r="N113" s="198"/>
      <c r="O113" s="198"/>
      <c r="P113" s="194">
        <v>0</v>
      </c>
      <c r="Q113" s="194"/>
      <c r="R113" s="194"/>
      <c r="S113" s="183">
        <v>0</v>
      </c>
      <c r="U113" s="194">
        <v>0</v>
      </c>
      <c r="V113" s="194"/>
      <c r="W113" s="194"/>
      <c r="X113" s="183">
        <v>0</v>
      </c>
    </row>
    <row r="114" spans="1:24" ht="0.75" customHeight="1" x14ac:dyDescent="0.25">
      <c r="A114" s="180" t="s">
        <v>16</v>
      </c>
    </row>
    <row r="115" spans="1:24" ht="12" customHeight="1" x14ac:dyDescent="0.25">
      <c r="A115" s="180" t="s">
        <v>16</v>
      </c>
      <c r="D115" s="198" t="s">
        <v>699</v>
      </c>
      <c r="E115" s="198"/>
      <c r="F115" s="198"/>
      <c r="G115" s="198"/>
      <c r="H115" s="198"/>
      <c r="J115" s="198" t="s">
        <v>162</v>
      </c>
      <c r="K115" s="198"/>
      <c r="L115" s="198"/>
      <c r="M115" s="198"/>
      <c r="N115" s="198"/>
      <c r="O115" s="198"/>
      <c r="P115" s="194">
        <v>0</v>
      </c>
      <c r="Q115" s="194"/>
      <c r="R115" s="194"/>
      <c r="S115" s="183">
        <v>0</v>
      </c>
      <c r="U115" s="194">
        <v>0</v>
      </c>
      <c r="V115" s="194"/>
      <c r="W115" s="194"/>
      <c r="X115" s="183">
        <v>0</v>
      </c>
    </row>
    <row r="116" spans="1:24" ht="0.75" customHeight="1" x14ac:dyDescent="0.25">
      <c r="A116" s="180" t="s">
        <v>16</v>
      </c>
    </row>
    <row r="117" spans="1:24" ht="12" customHeight="1" x14ac:dyDescent="0.25">
      <c r="A117" s="180" t="s">
        <v>16</v>
      </c>
      <c r="D117" s="198" t="s">
        <v>700</v>
      </c>
      <c r="E117" s="198"/>
      <c r="F117" s="198"/>
      <c r="G117" s="198"/>
      <c r="H117" s="198"/>
      <c r="J117" s="198" t="s">
        <v>163</v>
      </c>
      <c r="K117" s="198"/>
      <c r="L117" s="198"/>
      <c r="M117" s="198"/>
      <c r="N117" s="198"/>
      <c r="O117" s="198"/>
      <c r="P117" s="194">
        <v>16853.86</v>
      </c>
      <c r="Q117" s="194"/>
      <c r="R117" s="194"/>
      <c r="S117" s="183">
        <v>1.286</v>
      </c>
      <c r="U117" s="194">
        <v>102753.45</v>
      </c>
      <c r="V117" s="194"/>
      <c r="W117" s="194"/>
      <c r="X117" s="183">
        <v>1.3180000000000001</v>
      </c>
    </row>
    <row r="118" spans="1:24" ht="0.75" customHeight="1" x14ac:dyDescent="0.25">
      <c r="A118" s="180" t="s">
        <v>16</v>
      </c>
    </row>
    <row r="119" spans="1:24" ht="12" customHeight="1" x14ac:dyDescent="0.25">
      <c r="A119" s="180" t="s">
        <v>16</v>
      </c>
      <c r="D119" s="198" t="s">
        <v>701</v>
      </c>
      <c r="E119" s="198"/>
      <c r="F119" s="198"/>
      <c r="G119" s="198"/>
      <c r="H119" s="198"/>
      <c r="J119" s="198" t="s">
        <v>164</v>
      </c>
      <c r="K119" s="198"/>
      <c r="L119" s="198"/>
      <c r="M119" s="198"/>
      <c r="N119" s="198"/>
      <c r="O119" s="198"/>
      <c r="P119" s="194">
        <v>699.84</v>
      </c>
      <c r="Q119" s="194"/>
      <c r="R119" s="194"/>
      <c r="S119" s="183">
        <v>5.2999999999999999E-2</v>
      </c>
      <c r="U119" s="194">
        <v>4961.54</v>
      </c>
      <c r="V119" s="194"/>
      <c r="W119" s="194"/>
      <c r="X119" s="183">
        <v>6.4000000000000001E-2</v>
      </c>
    </row>
    <row r="120" spans="1:24" ht="0.75" customHeight="1" x14ac:dyDescent="0.25">
      <c r="A120" s="180" t="s">
        <v>16</v>
      </c>
    </row>
    <row r="121" spans="1:24" ht="12" customHeight="1" x14ac:dyDescent="0.25">
      <c r="A121" s="180" t="s">
        <v>16</v>
      </c>
      <c r="D121" s="198" t="s">
        <v>702</v>
      </c>
      <c r="E121" s="198"/>
      <c r="F121" s="198"/>
      <c r="G121" s="198"/>
      <c r="H121" s="198"/>
      <c r="J121" s="198" t="s">
        <v>165</v>
      </c>
      <c r="K121" s="198"/>
      <c r="L121" s="198"/>
      <c r="M121" s="198"/>
      <c r="N121" s="198"/>
      <c r="O121" s="198"/>
      <c r="P121" s="194">
        <v>0</v>
      </c>
      <c r="Q121" s="194"/>
      <c r="R121" s="194"/>
      <c r="S121" s="183">
        <v>0</v>
      </c>
      <c r="U121" s="194">
        <v>0</v>
      </c>
      <c r="V121" s="194"/>
      <c r="W121" s="194"/>
      <c r="X121" s="183">
        <v>0</v>
      </c>
    </row>
    <row r="122" spans="1:24" ht="0.75" customHeight="1" x14ac:dyDescent="0.25">
      <c r="A122" s="180" t="s">
        <v>16</v>
      </c>
    </row>
    <row r="123" spans="1:24" ht="12" customHeight="1" x14ac:dyDescent="0.25">
      <c r="A123" s="180" t="s">
        <v>16</v>
      </c>
      <c r="D123" s="198" t="s">
        <v>703</v>
      </c>
      <c r="E123" s="198"/>
      <c r="F123" s="198"/>
      <c r="G123" s="198"/>
      <c r="H123" s="198"/>
      <c r="J123" s="198" t="s">
        <v>166</v>
      </c>
      <c r="K123" s="198"/>
      <c r="L123" s="198"/>
      <c r="M123" s="198"/>
      <c r="N123" s="198"/>
      <c r="O123" s="198"/>
      <c r="P123" s="194">
        <v>0</v>
      </c>
      <c r="Q123" s="194"/>
      <c r="R123" s="194"/>
      <c r="S123" s="183">
        <v>0</v>
      </c>
      <c r="U123" s="194">
        <v>0</v>
      </c>
      <c r="V123" s="194"/>
      <c r="W123" s="194"/>
      <c r="X123" s="183">
        <v>0</v>
      </c>
    </row>
    <row r="124" spans="1:24" ht="0.75" customHeight="1" x14ac:dyDescent="0.25">
      <c r="A124" s="180" t="s">
        <v>16</v>
      </c>
    </row>
    <row r="125" spans="1:24" ht="12" customHeight="1" x14ac:dyDescent="0.25">
      <c r="A125" s="180" t="s">
        <v>16</v>
      </c>
      <c r="D125" s="198" t="s">
        <v>704</v>
      </c>
      <c r="E125" s="198"/>
      <c r="F125" s="198"/>
      <c r="G125" s="198"/>
      <c r="H125" s="198"/>
      <c r="J125" s="198" t="s">
        <v>167</v>
      </c>
      <c r="K125" s="198"/>
      <c r="L125" s="198"/>
      <c r="M125" s="198"/>
      <c r="N125" s="198"/>
      <c r="O125" s="198"/>
      <c r="P125" s="194">
        <v>0</v>
      </c>
      <c r="Q125" s="194"/>
      <c r="R125" s="194"/>
      <c r="S125" s="183">
        <v>0</v>
      </c>
      <c r="U125" s="194">
        <v>0</v>
      </c>
      <c r="V125" s="194"/>
      <c r="W125" s="194"/>
      <c r="X125" s="183">
        <v>0</v>
      </c>
    </row>
    <row r="126" spans="1:24" ht="0.75" customHeight="1" x14ac:dyDescent="0.25">
      <c r="A126" s="180" t="s">
        <v>16</v>
      </c>
    </row>
    <row r="127" spans="1:24" ht="12" customHeight="1" x14ac:dyDescent="0.25">
      <c r="A127" s="180" t="s">
        <v>16</v>
      </c>
      <c r="D127" s="198" t="s">
        <v>705</v>
      </c>
      <c r="E127" s="198"/>
      <c r="F127" s="198"/>
      <c r="G127" s="198"/>
      <c r="H127" s="198"/>
      <c r="J127" s="198" t="s">
        <v>168</v>
      </c>
      <c r="K127" s="198"/>
      <c r="L127" s="198"/>
      <c r="M127" s="198"/>
      <c r="N127" s="198"/>
      <c r="O127" s="198"/>
      <c r="P127" s="194">
        <v>0</v>
      </c>
      <c r="Q127" s="194"/>
      <c r="R127" s="194"/>
      <c r="S127" s="183">
        <v>0</v>
      </c>
      <c r="U127" s="194">
        <v>0</v>
      </c>
      <c r="V127" s="194"/>
      <c r="W127" s="194"/>
      <c r="X127" s="183">
        <v>0</v>
      </c>
    </row>
    <row r="128" spans="1:24" ht="0.75" customHeight="1" x14ac:dyDescent="0.25">
      <c r="A128" s="180" t="s">
        <v>16</v>
      </c>
    </row>
    <row r="129" spans="1:24" ht="12" customHeight="1" x14ac:dyDescent="0.25">
      <c r="A129" s="180" t="s">
        <v>16</v>
      </c>
      <c r="D129" s="198" t="s">
        <v>706</v>
      </c>
      <c r="E129" s="198"/>
      <c r="F129" s="198"/>
      <c r="G129" s="198"/>
      <c r="H129" s="198"/>
      <c r="J129" s="198" t="s">
        <v>169</v>
      </c>
      <c r="K129" s="198"/>
      <c r="L129" s="198"/>
      <c r="M129" s="198"/>
      <c r="N129" s="198"/>
      <c r="O129" s="198"/>
      <c r="P129" s="194">
        <v>4047.54</v>
      </c>
      <c r="Q129" s="194"/>
      <c r="R129" s="194"/>
      <c r="S129" s="183">
        <v>0.309</v>
      </c>
      <c r="U129" s="194">
        <v>19069.37</v>
      </c>
      <c r="V129" s="194"/>
      <c r="W129" s="194"/>
      <c r="X129" s="183">
        <v>0.245</v>
      </c>
    </row>
    <row r="130" spans="1:24" ht="0.75" customHeight="1" x14ac:dyDescent="0.25">
      <c r="A130" s="180" t="s">
        <v>16</v>
      </c>
    </row>
    <row r="131" spans="1:24" ht="12" customHeight="1" x14ac:dyDescent="0.25">
      <c r="A131" s="180" t="s">
        <v>16</v>
      </c>
      <c r="D131" s="198" t="s">
        <v>707</v>
      </c>
      <c r="E131" s="198"/>
      <c r="F131" s="198"/>
      <c r="G131" s="198"/>
      <c r="H131" s="198"/>
      <c r="J131" s="198" t="s">
        <v>170</v>
      </c>
      <c r="K131" s="198"/>
      <c r="L131" s="198"/>
      <c r="M131" s="198"/>
      <c r="N131" s="198"/>
      <c r="O131" s="198"/>
      <c r="P131" s="194">
        <v>0</v>
      </c>
      <c r="Q131" s="194"/>
      <c r="R131" s="194"/>
      <c r="S131" s="183">
        <v>0</v>
      </c>
      <c r="U131" s="194">
        <v>0</v>
      </c>
      <c r="V131" s="194"/>
      <c r="W131" s="194"/>
      <c r="X131" s="183">
        <v>0</v>
      </c>
    </row>
    <row r="132" spans="1:24" ht="0.75" customHeight="1" x14ac:dyDescent="0.25">
      <c r="A132" s="180" t="s">
        <v>16</v>
      </c>
    </row>
    <row r="133" spans="1:24" ht="12" customHeight="1" x14ac:dyDescent="0.25">
      <c r="A133" s="180" t="s">
        <v>16</v>
      </c>
      <c r="D133" s="198" t="s">
        <v>708</v>
      </c>
      <c r="E133" s="198"/>
      <c r="F133" s="198"/>
      <c r="G133" s="198"/>
      <c r="H133" s="198"/>
      <c r="J133" s="198" t="s">
        <v>171</v>
      </c>
      <c r="K133" s="198"/>
      <c r="L133" s="198"/>
      <c r="M133" s="198"/>
      <c r="N133" s="198"/>
      <c r="O133" s="198"/>
      <c r="P133" s="194">
        <v>0</v>
      </c>
      <c r="Q133" s="194"/>
      <c r="R133" s="194"/>
      <c r="S133" s="183">
        <v>0</v>
      </c>
      <c r="U133" s="194">
        <v>0</v>
      </c>
      <c r="V133" s="194"/>
      <c r="W133" s="194"/>
      <c r="X133" s="183">
        <v>0</v>
      </c>
    </row>
    <row r="134" spans="1:24" ht="0.75" customHeight="1" x14ac:dyDescent="0.25">
      <c r="A134" s="180" t="s">
        <v>16</v>
      </c>
    </row>
    <row r="135" spans="1:24" ht="12" customHeight="1" x14ac:dyDescent="0.25">
      <c r="A135" s="180" t="s">
        <v>16</v>
      </c>
      <c r="D135" s="198" t="s">
        <v>709</v>
      </c>
      <c r="E135" s="198"/>
      <c r="F135" s="198"/>
      <c r="G135" s="198"/>
      <c r="H135" s="198"/>
      <c r="J135" s="198" t="s">
        <v>172</v>
      </c>
      <c r="K135" s="198"/>
      <c r="L135" s="198"/>
      <c r="M135" s="198"/>
      <c r="N135" s="198"/>
      <c r="O135" s="198"/>
      <c r="P135" s="194">
        <v>0</v>
      </c>
      <c r="Q135" s="194"/>
      <c r="R135" s="194"/>
      <c r="S135" s="183">
        <v>0</v>
      </c>
      <c r="U135" s="194">
        <v>0</v>
      </c>
      <c r="V135" s="194"/>
      <c r="W135" s="194"/>
      <c r="X135" s="183">
        <v>0</v>
      </c>
    </row>
    <row r="136" spans="1:24" ht="0.75" customHeight="1" x14ac:dyDescent="0.25">
      <c r="A136" s="180" t="s">
        <v>16</v>
      </c>
    </row>
    <row r="137" spans="1:24" ht="12" customHeight="1" x14ac:dyDescent="0.25">
      <c r="A137" s="180" t="s">
        <v>16</v>
      </c>
      <c r="D137" s="198" t="s">
        <v>710</v>
      </c>
      <c r="E137" s="198"/>
      <c r="F137" s="198"/>
      <c r="G137" s="198"/>
      <c r="H137" s="198"/>
      <c r="J137" s="198" t="s">
        <v>173</v>
      </c>
      <c r="K137" s="198"/>
      <c r="L137" s="198"/>
      <c r="M137" s="198"/>
      <c r="N137" s="198"/>
      <c r="O137" s="198"/>
      <c r="P137" s="194">
        <v>750</v>
      </c>
      <c r="Q137" s="194"/>
      <c r="R137" s="194"/>
      <c r="S137" s="183">
        <v>5.7000000000000002E-2</v>
      </c>
      <c r="U137" s="194">
        <v>6025</v>
      </c>
      <c r="V137" s="194"/>
      <c r="W137" s="194"/>
      <c r="X137" s="183">
        <v>7.6999999999999999E-2</v>
      </c>
    </row>
    <row r="138" spans="1:24" ht="0.75" customHeight="1" x14ac:dyDescent="0.25">
      <c r="A138" s="180" t="s">
        <v>16</v>
      </c>
    </row>
    <row r="139" spans="1:24" ht="12" customHeight="1" x14ac:dyDescent="0.25">
      <c r="A139" s="180" t="s">
        <v>16</v>
      </c>
      <c r="D139" s="198" t="s">
        <v>711</v>
      </c>
      <c r="E139" s="198"/>
      <c r="F139" s="198"/>
      <c r="G139" s="198"/>
      <c r="H139" s="198"/>
      <c r="J139" s="198" t="s">
        <v>174</v>
      </c>
      <c r="K139" s="198"/>
      <c r="L139" s="198"/>
      <c r="M139" s="198"/>
      <c r="N139" s="198"/>
      <c r="O139" s="198"/>
      <c r="P139" s="194">
        <v>65</v>
      </c>
      <c r="Q139" s="194"/>
      <c r="R139" s="194"/>
      <c r="S139" s="183">
        <v>5.0000000000000001E-3</v>
      </c>
      <c r="U139" s="194">
        <v>3350</v>
      </c>
      <c r="V139" s="194"/>
      <c r="W139" s="194"/>
      <c r="X139" s="183">
        <v>4.2999999999999997E-2</v>
      </c>
    </row>
    <row r="140" spans="1:24" ht="0.75" customHeight="1" x14ac:dyDescent="0.25">
      <c r="A140" s="180" t="s">
        <v>16</v>
      </c>
    </row>
    <row r="141" spans="1:24" ht="12" customHeight="1" x14ac:dyDescent="0.25">
      <c r="A141" s="180" t="s">
        <v>16</v>
      </c>
      <c r="D141" s="198" t="s">
        <v>712</v>
      </c>
      <c r="E141" s="198"/>
      <c r="F141" s="198"/>
      <c r="G141" s="198"/>
      <c r="H141" s="198"/>
      <c r="J141" s="198" t="s">
        <v>175</v>
      </c>
      <c r="K141" s="198"/>
      <c r="L141" s="198"/>
      <c r="M141" s="198"/>
      <c r="N141" s="198"/>
      <c r="O141" s="198"/>
      <c r="P141" s="194">
        <v>5325</v>
      </c>
      <c r="Q141" s="194"/>
      <c r="R141" s="194"/>
      <c r="S141" s="183">
        <v>0.40600000000000003</v>
      </c>
      <c r="U141" s="194">
        <v>34130</v>
      </c>
      <c r="V141" s="194"/>
      <c r="W141" s="194"/>
      <c r="X141" s="183">
        <v>0.438</v>
      </c>
    </row>
    <row r="142" spans="1:24" ht="0.75" customHeight="1" x14ac:dyDescent="0.25">
      <c r="A142" s="180" t="s">
        <v>16</v>
      </c>
    </row>
    <row r="143" spans="1:24" ht="12" customHeight="1" x14ac:dyDescent="0.25">
      <c r="A143" s="180" t="s">
        <v>16</v>
      </c>
      <c r="D143" s="198" t="s">
        <v>713</v>
      </c>
      <c r="E143" s="198"/>
      <c r="F143" s="198"/>
      <c r="G143" s="198"/>
      <c r="H143" s="198"/>
      <c r="J143" s="198" t="s">
        <v>176</v>
      </c>
      <c r="K143" s="198"/>
      <c r="L143" s="198"/>
      <c r="M143" s="198"/>
      <c r="N143" s="198"/>
      <c r="O143" s="198"/>
      <c r="P143" s="194">
        <v>0</v>
      </c>
      <c r="Q143" s="194"/>
      <c r="R143" s="194"/>
      <c r="S143" s="183">
        <v>0</v>
      </c>
      <c r="U143" s="194">
        <v>0</v>
      </c>
      <c r="V143" s="194"/>
      <c r="W143" s="194"/>
      <c r="X143" s="183">
        <v>0</v>
      </c>
    </row>
    <row r="144" spans="1:24" ht="0.75" customHeight="1" x14ac:dyDescent="0.25">
      <c r="A144" s="180" t="s">
        <v>16</v>
      </c>
    </row>
    <row r="145" spans="1:24" ht="12" customHeight="1" x14ac:dyDescent="0.25">
      <c r="A145" s="180" t="s">
        <v>16</v>
      </c>
      <c r="D145" s="198" t="s">
        <v>714</v>
      </c>
      <c r="E145" s="198"/>
      <c r="F145" s="198"/>
      <c r="G145" s="198"/>
      <c r="H145" s="198"/>
      <c r="J145" s="198" t="s">
        <v>177</v>
      </c>
      <c r="K145" s="198"/>
      <c r="L145" s="198"/>
      <c r="M145" s="198"/>
      <c r="N145" s="198"/>
      <c r="O145" s="198"/>
      <c r="P145" s="194">
        <v>0</v>
      </c>
      <c r="Q145" s="194"/>
      <c r="R145" s="194"/>
      <c r="S145" s="183">
        <v>0</v>
      </c>
      <c r="U145" s="194">
        <v>0</v>
      </c>
      <c r="V145" s="194"/>
      <c r="W145" s="194"/>
      <c r="X145" s="183">
        <v>0</v>
      </c>
    </row>
    <row r="146" spans="1:24" ht="0.75" customHeight="1" x14ac:dyDescent="0.25">
      <c r="A146" s="180" t="s">
        <v>16</v>
      </c>
    </row>
    <row r="147" spans="1:24" ht="12" customHeight="1" x14ac:dyDescent="0.25">
      <c r="A147" s="180" t="s">
        <v>16</v>
      </c>
      <c r="D147" s="198" t="s">
        <v>715</v>
      </c>
      <c r="E147" s="198"/>
      <c r="F147" s="198"/>
      <c r="G147" s="198"/>
      <c r="H147" s="198"/>
      <c r="J147" s="198" t="s">
        <v>178</v>
      </c>
      <c r="K147" s="198"/>
      <c r="L147" s="198"/>
      <c r="M147" s="198"/>
      <c r="N147" s="198"/>
      <c r="O147" s="198"/>
      <c r="P147" s="194">
        <v>230</v>
      </c>
      <c r="Q147" s="194"/>
      <c r="R147" s="194"/>
      <c r="S147" s="183">
        <v>1.7999999999999999E-2</v>
      </c>
      <c r="U147" s="194">
        <v>2815</v>
      </c>
      <c r="V147" s="194"/>
      <c r="W147" s="194"/>
      <c r="X147" s="183">
        <v>3.5999999999999997E-2</v>
      </c>
    </row>
    <row r="148" spans="1:24" ht="0.75" customHeight="1" x14ac:dyDescent="0.25">
      <c r="A148" s="180" t="s">
        <v>16</v>
      </c>
    </row>
    <row r="149" spans="1:24" ht="12" customHeight="1" x14ac:dyDescent="0.25">
      <c r="A149" s="180" t="s">
        <v>16</v>
      </c>
      <c r="D149" s="198" t="s">
        <v>716</v>
      </c>
      <c r="E149" s="198"/>
      <c r="F149" s="198"/>
      <c r="G149" s="198"/>
      <c r="H149" s="198"/>
      <c r="J149" s="198" t="s">
        <v>179</v>
      </c>
      <c r="K149" s="198"/>
      <c r="L149" s="198"/>
      <c r="M149" s="198"/>
      <c r="N149" s="198"/>
      <c r="O149" s="198"/>
      <c r="P149" s="194">
        <v>0</v>
      </c>
      <c r="Q149" s="194"/>
      <c r="R149" s="194"/>
      <c r="S149" s="183">
        <v>0</v>
      </c>
      <c r="U149" s="194">
        <v>705</v>
      </c>
      <c r="V149" s="194"/>
      <c r="W149" s="194"/>
      <c r="X149" s="183">
        <v>8.9999999999999993E-3</v>
      </c>
    </row>
    <row r="150" spans="1:24" ht="0.75" customHeight="1" x14ac:dyDescent="0.25">
      <c r="A150" s="180" t="s">
        <v>16</v>
      </c>
    </row>
    <row r="151" spans="1:24" ht="12" customHeight="1" x14ac:dyDescent="0.25">
      <c r="A151" s="180" t="s">
        <v>16</v>
      </c>
      <c r="D151" s="198" t="s">
        <v>717</v>
      </c>
      <c r="E151" s="198"/>
      <c r="F151" s="198"/>
      <c r="G151" s="198"/>
      <c r="H151" s="198"/>
      <c r="J151" s="198" t="s">
        <v>180</v>
      </c>
      <c r="K151" s="198"/>
      <c r="L151" s="198"/>
      <c r="M151" s="198"/>
      <c r="N151" s="198"/>
      <c r="O151" s="198"/>
      <c r="P151" s="194">
        <v>0</v>
      </c>
      <c r="Q151" s="194"/>
      <c r="R151" s="194"/>
      <c r="S151" s="183">
        <v>0</v>
      </c>
      <c r="U151" s="194">
        <v>90</v>
      </c>
      <c r="V151" s="194"/>
      <c r="W151" s="194"/>
      <c r="X151" s="183">
        <v>1E-3</v>
      </c>
    </row>
    <row r="152" spans="1:24" ht="0.75" customHeight="1" x14ac:dyDescent="0.25">
      <c r="A152" s="180" t="s">
        <v>16</v>
      </c>
    </row>
    <row r="153" spans="1:24" ht="12" customHeight="1" x14ac:dyDescent="0.25">
      <c r="A153" s="180" t="s">
        <v>16</v>
      </c>
      <c r="D153" s="198" t="s">
        <v>718</v>
      </c>
      <c r="E153" s="198"/>
      <c r="F153" s="198"/>
      <c r="G153" s="198"/>
      <c r="H153" s="198"/>
      <c r="J153" s="198" t="s">
        <v>181</v>
      </c>
      <c r="K153" s="198"/>
      <c r="L153" s="198"/>
      <c r="M153" s="198"/>
      <c r="N153" s="198"/>
      <c r="O153" s="198"/>
      <c r="P153" s="194">
        <v>0</v>
      </c>
      <c r="Q153" s="194"/>
      <c r="R153" s="194"/>
      <c r="S153" s="183">
        <v>0</v>
      </c>
      <c r="U153" s="194">
        <v>0</v>
      </c>
      <c r="V153" s="194"/>
      <c r="W153" s="194"/>
      <c r="X153" s="183">
        <v>0</v>
      </c>
    </row>
    <row r="154" spans="1:24" ht="0.75" customHeight="1" x14ac:dyDescent="0.25">
      <c r="A154" s="180" t="s">
        <v>16</v>
      </c>
    </row>
    <row r="155" spans="1:24" ht="12" customHeight="1" x14ac:dyDescent="0.25">
      <c r="A155" s="180" t="s">
        <v>16</v>
      </c>
      <c r="D155" s="198" t="s">
        <v>719</v>
      </c>
      <c r="E155" s="198"/>
      <c r="F155" s="198"/>
      <c r="G155" s="198"/>
      <c r="H155" s="198"/>
      <c r="J155" s="198" t="s">
        <v>182</v>
      </c>
      <c r="K155" s="198"/>
      <c r="L155" s="198"/>
      <c r="M155" s="198"/>
      <c r="N155" s="198"/>
      <c r="O155" s="198"/>
      <c r="P155" s="194">
        <v>0</v>
      </c>
      <c r="Q155" s="194"/>
      <c r="R155" s="194"/>
      <c r="S155" s="183">
        <v>0</v>
      </c>
      <c r="U155" s="194">
        <v>296</v>
      </c>
      <c r="V155" s="194"/>
      <c r="W155" s="194"/>
      <c r="X155" s="183">
        <v>4.0000000000000001E-3</v>
      </c>
    </row>
    <row r="156" spans="1:24" ht="0.75" customHeight="1" x14ac:dyDescent="0.25">
      <c r="A156" s="180" t="s">
        <v>16</v>
      </c>
    </row>
    <row r="157" spans="1:24" ht="12" customHeight="1" x14ac:dyDescent="0.25">
      <c r="A157" s="180" t="s">
        <v>16</v>
      </c>
      <c r="D157" s="198" t="s">
        <v>720</v>
      </c>
      <c r="E157" s="198"/>
      <c r="F157" s="198"/>
      <c r="G157" s="198"/>
      <c r="H157" s="198"/>
      <c r="J157" s="198" t="s">
        <v>183</v>
      </c>
      <c r="K157" s="198"/>
      <c r="L157" s="198"/>
      <c r="M157" s="198"/>
      <c r="N157" s="198"/>
      <c r="O157" s="198"/>
      <c r="P157" s="194">
        <v>0</v>
      </c>
      <c r="Q157" s="194"/>
      <c r="R157" s="194"/>
      <c r="S157" s="183">
        <v>0</v>
      </c>
      <c r="U157" s="194">
        <v>0</v>
      </c>
      <c r="V157" s="194"/>
      <c r="W157" s="194"/>
      <c r="X157" s="183">
        <v>0</v>
      </c>
    </row>
    <row r="158" spans="1:24" ht="0.75" customHeight="1" x14ac:dyDescent="0.25">
      <c r="A158" s="180" t="s">
        <v>16</v>
      </c>
    </row>
    <row r="159" spans="1:24" ht="12" customHeight="1" x14ac:dyDescent="0.25">
      <c r="A159" s="180" t="s">
        <v>16</v>
      </c>
      <c r="D159" s="198" t="s">
        <v>721</v>
      </c>
      <c r="E159" s="198"/>
      <c r="F159" s="198"/>
      <c r="G159" s="198"/>
      <c r="H159" s="198"/>
      <c r="J159" s="198" t="s">
        <v>184</v>
      </c>
      <c r="K159" s="198"/>
      <c r="L159" s="198"/>
      <c r="M159" s="198"/>
      <c r="N159" s="198"/>
      <c r="O159" s="198"/>
      <c r="P159" s="194">
        <v>728</v>
      </c>
      <c r="Q159" s="194"/>
      <c r="R159" s="194"/>
      <c r="S159" s="183">
        <v>5.6000000000000008E-2</v>
      </c>
      <c r="U159" s="194">
        <v>5616</v>
      </c>
      <c r="V159" s="194"/>
      <c r="W159" s="194"/>
      <c r="X159" s="183">
        <v>7.1999999999999995E-2</v>
      </c>
    </row>
    <row r="160" spans="1:24" ht="0.75" customHeight="1" x14ac:dyDescent="0.25">
      <c r="A160" s="180" t="s">
        <v>16</v>
      </c>
    </row>
    <row r="161" spans="1:24" ht="12" customHeight="1" x14ac:dyDescent="0.25">
      <c r="A161" s="180" t="s">
        <v>16</v>
      </c>
      <c r="D161" s="198" t="s">
        <v>722</v>
      </c>
      <c r="E161" s="198"/>
      <c r="F161" s="198"/>
      <c r="G161" s="198"/>
      <c r="H161" s="198"/>
      <c r="J161" s="198" t="s">
        <v>185</v>
      </c>
      <c r="K161" s="198"/>
      <c r="L161" s="198"/>
      <c r="M161" s="198"/>
      <c r="N161" s="198"/>
      <c r="O161" s="198"/>
      <c r="P161" s="194">
        <v>0</v>
      </c>
      <c r="Q161" s="194"/>
      <c r="R161" s="194"/>
      <c r="S161" s="183">
        <v>0</v>
      </c>
      <c r="U161" s="194">
        <v>0</v>
      </c>
      <c r="V161" s="194"/>
      <c r="W161" s="194"/>
      <c r="X161" s="183">
        <v>0</v>
      </c>
    </row>
    <row r="162" spans="1:24" ht="0.75" customHeight="1" x14ac:dyDescent="0.25">
      <c r="A162" s="180" t="s">
        <v>16</v>
      </c>
    </row>
    <row r="163" spans="1:24" ht="12" customHeight="1" x14ac:dyDescent="0.25">
      <c r="A163" s="180" t="s">
        <v>16</v>
      </c>
      <c r="D163" s="198" t="s">
        <v>723</v>
      </c>
      <c r="E163" s="198"/>
      <c r="F163" s="198"/>
      <c r="G163" s="198"/>
      <c r="H163" s="198"/>
      <c r="J163" s="198" t="s">
        <v>186</v>
      </c>
      <c r="K163" s="198"/>
      <c r="L163" s="198"/>
      <c r="M163" s="198"/>
      <c r="N163" s="198"/>
      <c r="O163" s="198"/>
      <c r="P163" s="194">
        <v>0</v>
      </c>
      <c r="Q163" s="194"/>
      <c r="R163" s="194"/>
      <c r="S163" s="183">
        <v>0</v>
      </c>
      <c r="U163" s="194">
        <v>0</v>
      </c>
      <c r="V163" s="194"/>
      <c r="W163" s="194"/>
      <c r="X163" s="183">
        <v>0</v>
      </c>
    </row>
    <row r="164" spans="1:24" ht="0.75" customHeight="1" x14ac:dyDescent="0.25">
      <c r="A164" s="180" t="s">
        <v>16</v>
      </c>
    </row>
    <row r="165" spans="1:24" ht="12" customHeight="1" x14ac:dyDescent="0.25">
      <c r="A165" s="180" t="s">
        <v>16</v>
      </c>
      <c r="D165" s="198" t="s">
        <v>724</v>
      </c>
      <c r="E165" s="198"/>
      <c r="F165" s="198"/>
      <c r="G165" s="198"/>
      <c r="H165" s="198"/>
      <c r="J165" s="198" t="s">
        <v>187</v>
      </c>
      <c r="K165" s="198"/>
      <c r="L165" s="198"/>
      <c r="M165" s="198"/>
      <c r="N165" s="198"/>
      <c r="O165" s="198"/>
      <c r="P165" s="194">
        <v>240</v>
      </c>
      <c r="Q165" s="194"/>
      <c r="R165" s="194"/>
      <c r="S165" s="183">
        <v>1.7999999999999999E-2</v>
      </c>
      <c r="U165" s="194">
        <v>1832</v>
      </c>
      <c r="V165" s="194"/>
      <c r="W165" s="194"/>
      <c r="X165" s="183">
        <v>2.4E-2</v>
      </c>
    </row>
    <row r="166" spans="1:24" ht="0.75" customHeight="1" x14ac:dyDescent="0.25">
      <c r="A166" s="180" t="s">
        <v>16</v>
      </c>
    </row>
    <row r="167" spans="1:24" ht="12" customHeight="1" x14ac:dyDescent="0.25">
      <c r="A167" s="180" t="s">
        <v>16</v>
      </c>
      <c r="D167" s="198" t="s">
        <v>725</v>
      </c>
      <c r="E167" s="198"/>
      <c r="F167" s="198"/>
      <c r="G167" s="198"/>
      <c r="H167" s="198"/>
      <c r="J167" s="198" t="s">
        <v>188</v>
      </c>
      <c r="K167" s="198"/>
      <c r="L167" s="198"/>
      <c r="M167" s="198"/>
      <c r="N167" s="198"/>
      <c r="O167" s="198"/>
      <c r="P167" s="194">
        <v>0</v>
      </c>
      <c r="Q167" s="194"/>
      <c r="R167" s="194"/>
      <c r="S167" s="183">
        <v>0</v>
      </c>
      <c r="U167" s="194">
        <v>0</v>
      </c>
      <c r="V167" s="194"/>
      <c r="W167" s="194"/>
      <c r="X167" s="183">
        <v>0</v>
      </c>
    </row>
    <row r="168" spans="1:24" ht="0.75" customHeight="1" x14ac:dyDescent="0.25">
      <c r="A168" s="180" t="s">
        <v>16</v>
      </c>
    </row>
    <row r="169" spans="1:24" ht="12" customHeight="1" x14ac:dyDescent="0.25">
      <c r="A169" s="180" t="s">
        <v>16</v>
      </c>
      <c r="D169" s="198" t="s">
        <v>726</v>
      </c>
      <c r="E169" s="198"/>
      <c r="F169" s="198"/>
      <c r="G169" s="198"/>
      <c r="H169" s="198"/>
      <c r="J169" s="198" t="s">
        <v>189</v>
      </c>
      <c r="K169" s="198"/>
      <c r="L169" s="198"/>
      <c r="M169" s="198"/>
      <c r="N169" s="198"/>
      <c r="O169" s="198"/>
      <c r="P169" s="194">
        <v>0</v>
      </c>
      <c r="Q169" s="194"/>
      <c r="R169" s="194"/>
      <c r="S169" s="183">
        <v>0</v>
      </c>
      <c r="U169" s="194">
        <v>128</v>
      </c>
      <c r="V169" s="194"/>
      <c r="W169" s="194"/>
      <c r="X169" s="183">
        <v>2E-3</v>
      </c>
    </row>
    <row r="170" spans="1:24" ht="0.75" customHeight="1" x14ac:dyDescent="0.25">
      <c r="A170" s="180" t="s">
        <v>16</v>
      </c>
    </row>
    <row r="171" spans="1:24" ht="12" customHeight="1" x14ac:dyDescent="0.25">
      <c r="A171" s="180" t="s">
        <v>16</v>
      </c>
      <c r="D171" s="198" t="s">
        <v>727</v>
      </c>
      <c r="E171" s="198"/>
      <c r="F171" s="198"/>
      <c r="G171" s="198"/>
      <c r="H171" s="198"/>
      <c r="J171" s="198" t="s">
        <v>190</v>
      </c>
      <c r="K171" s="198"/>
      <c r="L171" s="198"/>
      <c r="M171" s="198"/>
      <c r="N171" s="198"/>
      <c r="O171" s="198"/>
      <c r="P171" s="194">
        <v>0</v>
      </c>
      <c r="Q171" s="194"/>
      <c r="R171" s="194"/>
      <c r="S171" s="183">
        <v>0</v>
      </c>
      <c r="U171" s="194">
        <v>0</v>
      </c>
      <c r="V171" s="194"/>
      <c r="W171" s="194"/>
      <c r="X171" s="183">
        <v>0</v>
      </c>
    </row>
    <row r="172" spans="1:24" ht="0.75" customHeight="1" x14ac:dyDescent="0.25">
      <c r="A172" s="180" t="s">
        <v>16</v>
      </c>
    </row>
    <row r="173" spans="1:24" ht="12" customHeight="1" x14ac:dyDescent="0.25">
      <c r="A173" s="180" t="s">
        <v>16</v>
      </c>
      <c r="D173" s="198" t="s">
        <v>728</v>
      </c>
      <c r="E173" s="198"/>
      <c r="F173" s="198"/>
      <c r="G173" s="198"/>
      <c r="H173" s="198"/>
      <c r="J173" s="198" t="s">
        <v>191</v>
      </c>
      <c r="K173" s="198"/>
      <c r="L173" s="198"/>
      <c r="M173" s="198"/>
      <c r="N173" s="198"/>
      <c r="O173" s="198"/>
      <c r="P173" s="194">
        <v>0</v>
      </c>
      <c r="Q173" s="194"/>
      <c r="R173" s="194"/>
      <c r="S173" s="183">
        <v>0</v>
      </c>
      <c r="U173" s="194">
        <v>0</v>
      </c>
      <c r="V173" s="194"/>
      <c r="W173" s="194"/>
      <c r="X173" s="183">
        <v>0</v>
      </c>
    </row>
    <row r="174" spans="1:24" ht="0.75" customHeight="1" x14ac:dyDescent="0.25">
      <c r="A174" s="180" t="s">
        <v>16</v>
      </c>
    </row>
    <row r="175" spans="1:24" ht="12" customHeight="1" x14ac:dyDescent="0.25">
      <c r="A175" s="180" t="s">
        <v>16</v>
      </c>
      <c r="D175" s="198" t="s">
        <v>729</v>
      </c>
      <c r="E175" s="198"/>
      <c r="F175" s="198"/>
      <c r="G175" s="198"/>
      <c r="H175" s="198"/>
      <c r="J175" s="198" t="s">
        <v>192</v>
      </c>
      <c r="K175" s="198"/>
      <c r="L175" s="198"/>
      <c r="M175" s="198"/>
      <c r="N175" s="198"/>
      <c r="O175" s="198"/>
      <c r="P175" s="194">
        <v>0</v>
      </c>
      <c r="Q175" s="194"/>
      <c r="R175" s="194"/>
      <c r="S175" s="183">
        <v>0</v>
      </c>
      <c r="U175" s="194">
        <v>0</v>
      </c>
      <c r="V175" s="194"/>
      <c r="W175" s="194"/>
      <c r="X175" s="183">
        <v>0</v>
      </c>
    </row>
    <row r="176" spans="1:24" ht="0.75" customHeight="1" x14ac:dyDescent="0.25">
      <c r="A176" s="180" t="s">
        <v>16</v>
      </c>
    </row>
    <row r="177" spans="1:24" ht="12" customHeight="1" x14ac:dyDescent="0.25">
      <c r="A177" s="180" t="s">
        <v>16</v>
      </c>
      <c r="D177" s="198" t="s">
        <v>730</v>
      </c>
      <c r="E177" s="198"/>
      <c r="F177" s="198"/>
      <c r="G177" s="198"/>
      <c r="H177" s="198"/>
      <c r="J177" s="198" t="s">
        <v>193</v>
      </c>
      <c r="K177" s="198"/>
      <c r="L177" s="198"/>
      <c r="M177" s="198"/>
      <c r="N177" s="198"/>
      <c r="O177" s="198"/>
      <c r="P177" s="194">
        <v>0</v>
      </c>
      <c r="Q177" s="194"/>
      <c r="R177" s="194"/>
      <c r="S177" s="183">
        <v>0</v>
      </c>
      <c r="U177" s="194">
        <v>0</v>
      </c>
      <c r="V177" s="194"/>
      <c r="W177" s="194"/>
      <c r="X177" s="183">
        <v>0</v>
      </c>
    </row>
    <row r="178" spans="1:24" ht="0.75" customHeight="1" x14ac:dyDescent="0.25">
      <c r="A178" s="180" t="s">
        <v>16</v>
      </c>
    </row>
    <row r="179" spans="1:24" ht="12" customHeight="1" x14ac:dyDescent="0.25">
      <c r="A179" s="180" t="s">
        <v>16</v>
      </c>
      <c r="D179" s="198" t="s">
        <v>731</v>
      </c>
      <c r="E179" s="198"/>
      <c r="F179" s="198"/>
      <c r="G179" s="198"/>
      <c r="H179" s="198"/>
      <c r="J179" s="198" t="s">
        <v>194</v>
      </c>
      <c r="K179" s="198"/>
      <c r="L179" s="198"/>
      <c r="M179" s="198"/>
      <c r="N179" s="198"/>
      <c r="O179" s="198"/>
      <c r="P179" s="194">
        <v>0</v>
      </c>
      <c r="Q179" s="194"/>
      <c r="R179" s="194"/>
      <c r="S179" s="183">
        <v>0</v>
      </c>
      <c r="U179" s="194">
        <v>0</v>
      </c>
      <c r="V179" s="194"/>
      <c r="W179" s="194"/>
      <c r="X179" s="183">
        <v>0</v>
      </c>
    </row>
    <row r="180" spans="1:24" ht="0.75" customHeight="1" x14ac:dyDescent="0.25">
      <c r="A180" s="180" t="s">
        <v>16</v>
      </c>
    </row>
    <row r="181" spans="1:24" ht="12" customHeight="1" x14ac:dyDescent="0.25">
      <c r="A181" s="180" t="s">
        <v>16</v>
      </c>
      <c r="D181" s="198" t="s">
        <v>732</v>
      </c>
      <c r="E181" s="198"/>
      <c r="F181" s="198"/>
      <c r="G181" s="198"/>
      <c r="H181" s="198"/>
      <c r="J181" s="198" t="s">
        <v>195</v>
      </c>
      <c r="K181" s="198"/>
      <c r="L181" s="198"/>
      <c r="M181" s="198"/>
      <c r="N181" s="198"/>
      <c r="O181" s="198"/>
      <c r="P181" s="194">
        <v>0</v>
      </c>
      <c r="Q181" s="194"/>
      <c r="R181" s="194"/>
      <c r="S181" s="183">
        <v>0</v>
      </c>
      <c r="U181" s="194">
        <v>0</v>
      </c>
      <c r="V181" s="194"/>
      <c r="W181" s="194"/>
      <c r="X181" s="183">
        <v>0</v>
      </c>
    </row>
    <row r="182" spans="1:24" ht="0.75" customHeight="1" x14ac:dyDescent="0.25">
      <c r="A182" s="180" t="s">
        <v>16</v>
      </c>
    </row>
    <row r="183" spans="1:24" ht="12" customHeight="1" x14ac:dyDescent="0.25">
      <c r="A183" s="180" t="s">
        <v>16</v>
      </c>
      <c r="D183" s="198" t="s">
        <v>733</v>
      </c>
      <c r="E183" s="198"/>
      <c r="F183" s="198"/>
      <c r="G183" s="198"/>
      <c r="H183" s="198"/>
      <c r="J183" s="198" t="s">
        <v>600</v>
      </c>
      <c r="K183" s="198"/>
      <c r="L183" s="198"/>
      <c r="M183" s="198"/>
      <c r="N183" s="198"/>
      <c r="O183" s="198"/>
      <c r="P183" s="194">
        <v>0</v>
      </c>
      <c r="Q183" s="194"/>
      <c r="R183" s="194"/>
      <c r="S183" s="183">
        <v>0</v>
      </c>
      <c r="U183" s="194">
        <v>0</v>
      </c>
      <c r="V183" s="194"/>
      <c r="W183" s="194"/>
      <c r="X183" s="183">
        <v>0</v>
      </c>
    </row>
    <row r="184" spans="1:24" ht="0.75" customHeight="1" x14ac:dyDescent="0.25">
      <c r="A184" s="180" t="s">
        <v>16</v>
      </c>
    </row>
    <row r="185" spans="1:24" ht="12" customHeight="1" x14ac:dyDescent="0.25">
      <c r="A185" s="180" t="s">
        <v>16</v>
      </c>
      <c r="D185" s="198" t="s">
        <v>734</v>
      </c>
      <c r="E185" s="198"/>
      <c r="F185" s="198"/>
      <c r="G185" s="198"/>
      <c r="H185" s="198"/>
      <c r="J185" s="198" t="s">
        <v>197</v>
      </c>
      <c r="K185" s="198"/>
      <c r="L185" s="198"/>
      <c r="M185" s="198"/>
      <c r="N185" s="198"/>
      <c r="O185" s="198"/>
      <c r="P185" s="194">
        <v>0</v>
      </c>
      <c r="Q185" s="194"/>
      <c r="R185" s="194"/>
      <c r="S185" s="183">
        <v>0</v>
      </c>
      <c r="U185" s="194">
        <v>0</v>
      </c>
      <c r="V185" s="194"/>
      <c r="W185" s="194"/>
      <c r="X185" s="183">
        <v>0</v>
      </c>
    </row>
    <row r="186" spans="1:24" ht="0.75" customHeight="1" x14ac:dyDescent="0.25">
      <c r="A186" s="180" t="s">
        <v>16</v>
      </c>
    </row>
    <row r="187" spans="1:24" ht="12" customHeight="1" x14ac:dyDescent="0.25">
      <c r="A187" s="180" t="s">
        <v>16</v>
      </c>
      <c r="D187" s="198" t="s">
        <v>735</v>
      </c>
      <c r="E187" s="198"/>
      <c r="F187" s="198"/>
      <c r="G187" s="198"/>
      <c r="H187" s="198"/>
      <c r="J187" s="198" t="s">
        <v>198</v>
      </c>
      <c r="K187" s="198"/>
      <c r="L187" s="198"/>
      <c r="M187" s="198"/>
      <c r="N187" s="198"/>
      <c r="O187" s="198"/>
      <c r="P187" s="194">
        <v>0</v>
      </c>
      <c r="Q187" s="194"/>
      <c r="R187" s="194"/>
      <c r="S187" s="183">
        <v>0</v>
      </c>
      <c r="U187" s="194">
        <v>0</v>
      </c>
      <c r="V187" s="194"/>
      <c r="W187" s="194"/>
      <c r="X187" s="183">
        <v>0</v>
      </c>
    </row>
    <row r="188" spans="1:24" ht="0.75" customHeight="1" x14ac:dyDescent="0.25">
      <c r="A188" s="180" t="s">
        <v>16</v>
      </c>
    </row>
    <row r="189" spans="1:24" ht="12" customHeight="1" x14ac:dyDescent="0.25">
      <c r="A189" s="180" t="s">
        <v>16</v>
      </c>
      <c r="D189" s="198" t="s">
        <v>736</v>
      </c>
      <c r="E189" s="198"/>
      <c r="F189" s="198"/>
      <c r="G189" s="198"/>
      <c r="H189" s="198"/>
      <c r="J189" s="198" t="s">
        <v>199</v>
      </c>
      <c r="K189" s="198"/>
      <c r="L189" s="198"/>
      <c r="M189" s="198"/>
      <c r="N189" s="198"/>
      <c r="O189" s="198"/>
      <c r="P189" s="194">
        <v>0</v>
      </c>
      <c r="Q189" s="194"/>
      <c r="R189" s="194"/>
      <c r="S189" s="183">
        <v>0</v>
      </c>
      <c r="U189" s="194">
        <v>0</v>
      </c>
      <c r="V189" s="194"/>
      <c r="W189" s="194"/>
      <c r="X189" s="183">
        <v>0</v>
      </c>
    </row>
    <row r="190" spans="1:24" ht="0.75" customHeight="1" x14ac:dyDescent="0.25">
      <c r="A190" s="180" t="s">
        <v>16</v>
      </c>
    </row>
    <row r="191" spans="1:24" ht="12" customHeight="1" x14ac:dyDescent="0.25">
      <c r="A191" s="180" t="s">
        <v>16</v>
      </c>
      <c r="D191" s="198" t="s">
        <v>737</v>
      </c>
      <c r="E191" s="198"/>
      <c r="F191" s="198"/>
      <c r="G191" s="198"/>
      <c r="H191" s="198"/>
      <c r="J191" s="198" t="s">
        <v>200</v>
      </c>
      <c r="K191" s="198"/>
      <c r="L191" s="198"/>
      <c r="M191" s="198"/>
      <c r="N191" s="198"/>
      <c r="O191" s="198"/>
      <c r="P191" s="194">
        <v>0</v>
      </c>
      <c r="Q191" s="194"/>
      <c r="R191" s="194"/>
      <c r="S191" s="183">
        <v>0</v>
      </c>
      <c r="U191" s="194">
        <v>0</v>
      </c>
      <c r="V191" s="194"/>
      <c r="W191" s="194"/>
      <c r="X191" s="183">
        <v>0</v>
      </c>
    </row>
    <row r="192" spans="1:24" ht="0.75" customHeight="1" x14ac:dyDescent="0.25">
      <c r="A192" s="180" t="s">
        <v>16</v>
      </c>
    </row>
    <row r="193" spans="1:24" ht="12" customHeight="1" x14ac:dyDescent="0.25">
      <c r="A193" s="180" t="s">
        <v>16</v>
      </c>
      <c r="D193" s="198" t="s">
        <v>738</v>
      </c>
      <c r="E193" s="198"/>
      <c r="F193" s="198"/>
      <c r="G193" s="198"/>
      <c r="H193" s="198"/>
      <c r="J193" s="198" t="s">
        <v>201</v>
      </c>
      <c r="K193" s="198"/>
      <c r="L193" s="198"/>
      <c r="M193" s="198"/>
      <c r="N193" s="198"/>
      <c r="O193" s="198"/>
      <c r="P193" s="194">
        <v>606.5</v>
      </c>
      <c r="Q193" s="194"/>
      <c r="R193" s="194"/>
      <c r="S193" s="183">
        <v>4.5999999999999999E-2</v>
      </c>
      <c r="U193" s="194">
        <v>1870.67</v>
      </c>
      <c r="V193" s="194"/>
      <c r="W193" s="194"/>
      <c r="X193" s="183">
        <v>2.4E-2</v>
      </c>
    </row>
    <row r="194" spans="1:24" ht="0.75" customHeight="1" x14ac:dyDescent="0.25">
      <c r="A194" s="180" t="s">
        <v>16</v>
      </c>
    </row>
    <row r="195" spans="1:24" ht="12" customHeight="1" x14ac:dyDescent="0.25">
      <c r="A195" s="180" t="s">
        <v>16</v>
      </c>
      <c r="D195" s="198" t="s">
        <v>739</v>
      </c>
      <c r="E195" s="198"/>
      <c r="F195" s="198"/>
      <c r="G195" s="198"/>
      <c r="H195" s="198"/>
      <c r="J195" s="198" t="s">
        <v>202</v>
      </c>
      <c r="K195" s="198"/>
      <c r="L195" s="198"/>
      <c r="M195" s="198"/>
      <c r="N195" s="198"/>
      <c r="O195" s="198"/>
      <c r="P195" s="194">
        <v>43623.62</v>
      </c>
      <c r="Q195" s="194"/>
      <c r="R195" s="194"/>
      <c r="S195" s="183">
        <v>3.3290000000000006</v>
      </c>
      <c r="U195" s="194">
        <v>322756.12</v>
      </c>
      <c r="V195" s="194"/>
      <c r="W195" s="194"/>
      <c r="X195" s="183">
        <v>4.1399999999999997</v>
      </c>
    </row>
    <row r="196" spans="1:24" ht="0.75" customHeight="1" x14ac:dyDescent="0.25">
      <c r="A196" s="180" t="s">
        <v>16</v>
      </c>
    </row>
    <row r="197" spans="1:24" ht="12" customHeight="1" x14ac:dyDescent="0.25">
      <c r="A197" s="180" t="s">
        <v>16</v>
      </c>
      <c r="D197" s="198" t="s">
        <v>740</v>
      </c>
      <c r="E197" s="198"/>
      <c r="F197" s="198"/>
      <c r="G197" s="198"/>
      <c r="H197" s="198"/>
      <c r="J197" s="198" t="s">
        <v>203</v>
      </c>
      <c r="K197" s="198"/>
      <c r="L197" s="198"/>
      <c r="M197" s="198"/>
      <c r="N197" s="198"/>
      <c r="O197" s="198"/>
      <c r="P197" s="194">
        <v>46.160000000000004</v>
      </c>
      <c r="Q197" s="194"/>
      <c r="R197" s="194"/>
      <c r="S197" s="183">
        <v>4.0000000000000001E-3</v>
      </c>
      <c r="U197" s="194">
        <v>1134.5999999999999</v>
      </c>
      <c r="V197" s="194"/>
      <c r="W197" s="194"/>
      <c r="X197" s="183">
        <v>1.4999999999999999E-2</v>
      </c>
    </row>
    <row r="198" spans="1:24" ht="0.75" customHeight="1" x14ac:dyDescent="0.25">
      <c r="A198" s="180" t="s">
        <v>16</v>
      </c>
    </row>
    <row r="199" spans="1:24" ht="12" customHeight="1" x14ac:dyDescent="0.25">
      <c r="A199" s="180" t="s">
        <v>16</v>
      </c>
      <c r="D199" s="198" t="s">
        <v>741</v>
      </c>
      <c r="E199" s="198"/>
      <c r="F199" s="198"/>
      <c r="G199" s="198"/>
      <c r="H199" s="198"/>
      <c r="J199" s="198" t="s">
        <v>204</v>
      </c>
      <c r="K199" s="198"/>
      <c r="L199" s="198"/>
      <c r="M199" s="198"/>
      <c r="N199" s="198"/>
      <c r="O199" s="198"/>
      <c r="P199" s="194">
        <v>0</v>
      </c>
      <c r="Q199" s="194"/>
      <c r="R199" s="194"/>
      <c r="S199" s="183">
        <v>0</v>
      </c>
      <c r="U199" s="194">
        <v>0</v>
      </c>
      <c r="V199" s="194"/>
      <c r="W199" s="194"/>
      <c r="X199" s="183">
        <v>0</v>
      </c>
    </row>
    <row r="200" spans="1:24" ht="0.75" customHeight="1" x14ac:dyDescent="0.25">
      <c r="A200" s="180" t="s">
        <v>16</v>
      </c>
    </row>
    <row r="201" spans="1:24" ht="12" customHeight="1" x14ac:dyDescent="0.25">
      <c r="A201" s="180" t="s">
        <v>16</v>
      </c>
      <c r="D201" s="198" t="s">
        <v>742</v>
      </c>
      <c r="E201" s="198"/>
      <c r="F201" s="198"/>
      <c r="G201" s="198"/>
      <c r="H201" s="198"/>
      <c r="J201" s="198" t="s">
        <v>205</v>
      </c>
      <c r="K201" s="198"/>
      <c r="L201" s="198"/>
      <c r="M201" s="198"/>
      <c r="N201" s="198"/>
      <c r="O201" s="198"/>
      <c r="P201" s="194">
        <v>0</v>
      </c>
      <c r="Q201" s="194"/>
      <c r="R201" s="194"/>
      <c r="S201" s="183">
        <v>0</v>
      </c>
      <c r="U201" s="194">
        <v>0</v>
      </c>
      <c r="V201" s="194"/>
      <c r="W201" s="194"/>
      <c r="X201" s="183">
        <v>0</v>
      </c>
    </row>
    <row r="202" spans="1:24" ht="0.75" customHeight="1" x14ac:dyDescent="0.25">
      <c r="A202" s="180" t="s">
        <v>16</v>
      </c>
    </row>
    <row r="203" spans="1:24" ht="12" customHeight="1" x14ac:dyDescent="0.25">
      <c r="A203" s="180" t="s">
        <v>16</v>
      </c>
      <c r="D203" s="198" t="s">
        <v>743</v>
      </c>
      <c r="E203" s="198"/>
      <c r="F203" s="198"/>
      <c r="G203" s="198"/>
      <c r="H203" s="198"/>
      <c r="J203" s="198" t="s">
        <v>206</v>
      </c>
      <c r="K203" s="198"/>
      <c r="L203" s="198"/>
      <c r="M203" s="198"/>
      <c r="N203" s="198"/>
      <c r="O203" s="198"/>
      <c r="P203" s="194">
        <v>0</v>
      </c>
      <c r="Q203" s="194"/>
      <c r="R203" s="194"/>
      <c r="S203" s="183">
        <v>0</v>
      </c>
      <c r="U203" s="194">
        <v>0</v>
      </c>
      <c r="V203" s="194"/>
      <c r="W203" s="194"/>
      <c r="X203" s="183">
        <v>0</v>
      </c>
    </row>
    <row r="204" spans="1:24" ht="0.75" customHeight="1" x14ac:dyDescent="0.25">
      <c r="A204" s="180" t="s">
        <v>16</v>
      </c>
    </row>
    <row r="205" spans="1:24" ht="12" customHeight="1" x14ac:dyDescent="0.25">
      <c r="A205" s="180" t="s">
        <v>16</v>
      </c>
      <c r="D205" s="198" t="s">
        <v>744</v>
      </c>
      <c r="E205" s="198"/>
      <c r="F205" s="198"/>
      <c r="G205" s="198"/>
      <c r="H205" s="198"/>
      <c r="J205" s="198" t="s">
        <v>207</v>
      </c>
      <c r="K205" s="198"/>
      <c r="L205" s="198"/>
      <c r="M205" s="198"/>
      <c r="N205" s="198"/>
      <c r="O205" s="198"/>
      <c r="P205" s="194">
        <v>2552.44</v>
      </c>
      <c r="Q205" s="194"/>
      <c r="R205" s="194"/>
      <c r="S205" s="183">
        <v>0.19500000000000001</v>
      </c>
      <c r="U205" s="194">
        <v>11611.66</v>
      </c>
      <c r="V205" s="194"/>
      <c r="W205" s="194"/>
      <c r="X205" s="183">
        <v>0.14899999999999999</v>
      </c>
    </row>
    <row r="206" spans="1:24" ht="0.75" customHeight="1" x14ac:dyDescent="0.25">
      <c r="A206" s="180" t="s">
        <v>16</v>
      </c>
    </row>
    <row r="207" spans="1:24" ht="12" customHeight="1" x14ac:dyDescent="0.25">
      <c r="A207" s="180" t="s">
        <v>16</v>
      </c>
      <c r="D207" s="198" t="s">
        <v>745</v>
      </c>
      <c r="E207" s="198"/>
      <c r="F207" s="198"/>
      <c r="G207" s="198"/>
      <c r="H207" s="198"/>
      <c r="J207" s="198" t="s">
        <v>208</v>
      </c>
      <c r="K207" s="198"/>
      <c r="L207" s="198"/>
      <c r="M207" s="198"/>
      <c r="N207" s="198"/>
      <c r="O207" s="198"/>
      <c r="P207" s="194">
        <v>15582.12</v>
      </c>
      <c r="Q207" s="194"/>
      <c r="R207" s="194"/>
      <c r="S207" s="183">
        <v>1.1890000000000001</v>
      </c>
      <c r="U207" s="194">
        <v>78630.759999999995</v>
      </c>
      <c r="V207" s="194"/>
      <c r="W207" s="194"/>
      <c r="X207" s="183">
        <v>1.0089999999999999</v>
      </c>
    </row>
    <row r="208" spans="1:24" ht="0.75" customHeight="1" x14ac:dyDescent="0.25">
      <c r="A208" s="180" t="s">
        <v>16</v>
      </c>
    </row>
    <row r="209" spans="1:24" ht="12" customHeight="1" x14ac:dyDescent="0.25">
      <c r="A209" s="180" t="s">
        <v>16</v>
      </c>
      <c r="D209" s="198" t="s">
        <v>746</v>
      </c>
      <c r="E209" s="198"/>
      <c r="F209" s="198"/>
      <c r="G209" s="198"/>
      <c r="H209" s="198"/>
      <c r="J209" s="198" t="s">
        <v>209</v>
      </c>
      <c r="K209" s="198"/>
      <c r="L209" s="198"/>
      <c r="M209" s="198"/>
      <c r="N209" s="198"/>
      <c r="O209" s="198"/>
      <c r="P209" s="194">
        <v>0</v>
      </c>
      <c r="Q209" s="194"/>
      <c r="R209" s="194"/>
      <c r="S209" s="183">
        <v>0</v>
      </c>
      <c r="U209" s="194">
        <v>0</v>
      </c>
      <c r="V209" s="194"/>
      <c r="W209" s="194"/>
      <c r="X209" s="183">
        <v>0</v>
      </c>
    </row>
    <row r="210" spans="1:24" ht="0.75" customHeight="1" x14ac:dyDescent="0.25">
      <c r="A210" s="180" t="s">
        <v>16</v>
      </c>
    </row>
    <row r="211" spans="1:24" ht="12" customHeight="1" x14ac:dyDescent="0.25">
      <c r="A211" s="180" t="s">
        <v>16</v>
      </c>
      <c r="D211" s="198" t="s">
        <v>747</v>
      </c>
      <c r="E211" s="198"/>
      <c r="F211" s="198"/>
      <c r="G211" s="198"/>
      <c r="H211" s="198"/>
      <c r="J211" s="198" t="s">
        <v>210</v>
      </c>
      <c r="K211" s="198"/>
      <c r="L211" s="198"/>
      <c r="M211" s="198"/>
      <c r="N211" s="198"/>
      <c r="O211" s="198"/>
      <c r="P211" s="194">
        <v>0</v>
      </c>
      <c r="Q211" s="194"/>
      <c r="R211" s="194"/>
      <c r="S211" s="183">
        <v>0</v>
      </c>
      <c r="U211" s="194">
        <v>0</v>
      </c>
      <c r="V211" s="194"/>
      <c r="W211" s="194"/>
      <c r="X211" s="183">
        <v>0</v>
      </c>
    </row>
    <row r="212" spans="1:24" ht="0.75" customHeight="1" x14ac:dyDescent="0.25">
      <c r="A212" s="180" t="s">
        <v>16</v>
      </c>
    </row>
    <row r="213" spans="1:24" ht="12" customHeight="1" x14ac:dyDescent="0.25">
      <c r="A213" s="180" t="s">
        <v>16</v>
      </c>
      <c r="D213" s="198" t="s">
        <v>748</v>
      </c>
      <c r="E213" s="198"/>
      <c r="F213" s="198"/>
      <c r="G213" s="198"/>
      <c r="H213" s="198"/>
      <c r="J213" s="198" t="s">
        <v>211</v>
      </c>
      <c r="K213" s="198"/>
      <c r="L213" s="198"/>
      <c r="M213" s="198"/>
      <c r="N213" s="198"/>
      <c r="O213" s="198"/>
      <c r="P213" s="194">
        <v>0</v>
      </c>
      <c r="Q213" s="194"/>
      <c r="R213" s="194"/>
      <c r="S213" s="183">
        <v>0</v>
      </c>
      <c r="U213" s="194">
        <v>0</v>
      </c>
      <c r="V213" s="194"/>
      <c r="W213" s="194"/>
      <c r="X213" s="183">
        <v>0</v>
      </c>
    </row>
    <row r="214" spans="1:24" ht="0.75" customHeight="1" x14ac:dyDescent="0.25">
      <c r="A214" s="180" t="s">
        <v>16</v>
      </c>
    </row>
    <row r="215" spans="1:24" ht="12" customHeight="1" x14ac:dyDescent="0.25">
      <c r="A215" s="180" t="s">
        <v>16</v>
      </c>
      <c r="D215" s="198" t="s">
        <v>749</v>
      </c>
      <c r="E215" s="198"/>
      <c r="F215" s="198"/>
      <c r="G215" s="198"/>
      <c r="H215" s="198"/>
      <c r="J215" s="198" t="s">
        <v>212</v>
      </c>
      <c r="K215" s="198"/>
      <c r="L215" s="198"/>
      <c r="M215" s="198"/>
      <c r="N215" s="198"/>
      <c r="O215" s="198"/>
      <c r="P215" s="194">
        <v>0</v>
      </c>
      <c r="Q215" s="194"/>
      <c r="R215" s="194"/>
      <c r="S215" s="183">
        <v>0</v>
      </c>
      <c r="U215" s="194">
        <v>0</v>
      </c>
      <c r="V215" s="194"/>
      <c r="W215" s="194"/>
      <c r="X215" s="183">
        <v>0</v>
      </c>
    </row>
    <row r="216" spans="1:24" ht="0.75" customHeight="1" x14ac:dyDescent="0.25">
      <c r="A216" s="180" t="s">
        <v>16</v>
      </c>
    </row>
    <row r="217" spans="1:24" ht="12" customHeight="1" x14ac:dyDescent="0.25">
      <c r="A217" s="180" t="s">
        <v>16</v>
      </c>
      <c r="D217" s="198" t="s">
        <v>750</v>
      </c>
      <c r="E217" s="198"/>
      <c r="F217" s="198"/>
      <c r="G217" s="198"/>
      <c r="H217" s="198"/>
      <c r="J217" s="198" t="s">
        <v>213</v>
      </c>
      <c r="K217" s="198"/>
      <c r="L217" s="198"/>
      <c r="M217" s="198"/>
      <c r="N217" s="198"/>
      <c r="O217" s="198"/>
      <c r="P217" s="194">
        <v>0</v>
      </c>
      <c r="Q217" s="194"/>
      <c r="R217" s="194"/>
      <c r="S217" s="183">
        <v>0</v>
      </c>
      <c r="U217" s="194">
        <v>0</v>
      </c>
      <c r="V217" s="194"/>
      <c r="W217" s="194"/>
      <c r="X217" s="183">
        <v>0</v>
      </c>
    </row>
    <row r="218" spans="1:24" ht="12" customHeight="1" x14ac:dyDescent="0.25">
      <c r="A218" s="180" t="s">
        <v>16</v>
      </c>
      <c r="D218" s="198" t="s">
        <v>751</v>
      </c>
      <c r="E218" s="198"/>
      <c r="F218" s="198"/>
      <c r="G218" s="198"/>
      <c r="H218" s="198"/>
      <c r="J218" s="198" t="s">
        <v>214</v>
      </c>
      <c r="K218" s="198"/>
      <c r="L218" s="198"/>
      <c r="M218" s="198"/>
      <c r="N218" s="198"/>
      <c r="O218" s="198"/>
      <c r="P218" s="194">
        <v>0</v>
      </c>
      <c r="Q218" s="194"/>
      <c r="R218" s="194"/>
      <c r="S218" s="183">
        <v>0</v>
      </c>
      <c r="U218" s="194">
        <v>0</v>
      </c>
      <c r="V218" s="194"/>
      <c r="W218" s="194"/>
      <c r="X218" s="183">
        <v>0</v>
      </c>
    </row>
    <row r="219" spans="1:24" ht="0.75" customHeight="1" x14ac:dyDescent="0.25">
      <c r="A219" s="180" t="s">
        <v>16</v>
      </c>
    </row>
    <row r="220" spans="1:24" ht="12" customHeight="1" x14ac:dyDescent="0.25">
      <c r="A220" s="180" t="s">
        <v>16</v>
      </c>
      <c r="D220" s="198" t="s">
        <v>752</v>
      </c>
      <c r="E220" s="198"/>
      <c r="F220" s="198"/>
      <c r="G220" s="198"/>
      <c r="H220" s="198"/>
      <c r="J220" s="198" t="s">
        <v>215</v>
      </c>
      <c r="K220" s="198"/>
      <c r="L220" s="198"/>
      <c r="M220" s="198"/>
      <c r="N220" s="198"/>
      <c r="O220" s="198"/>
      <c r="P220" s="194">
        <v>0</v>
      </c>
      <c r="Q220" s="194"/>
      <c r="R220" s="194"/>
      <c r="S220" s="183">
        <v>0</v>
      </c>
      <c r="U220" s="194">
        <v>0</v>
      </c>
      <c r="V220" s="194"/>
      <c r="W220" s="194"/>
      <c r="X220" s="183">
        <v>0</v>
      </c>
    </row>
    <row r="221" spans="1:24" ht="0.75" customHeight="1" x14ac:dyDescent="0.25">
      <c r="A221" s="180" t="s">
        <v>16</v>
      </c>
    </row>
    <row r="222" spans="1:24" ht="12" customHeight="1" x14ac:dyDescent="0.25">
      <c r="A222" s="180" t="s">
        <v>16</v>
      </c>
      <c r="D222" s="198" t="s">
        <v>753</v>
      </c>
      <c r="E222" s="198"/>
      <c r="F222" s="198"/>
      <c r="G222" s="198"/>
      <c r="H222" s="198"/>
      <c r="J222" s="198" t="s">
        <v>214</v>
      </c>
      <c r="K222" s="198"/>
      <c r="L222" s="198"/>
      <c r="M222" s="198"/>
      <c r="N222" s="198"/>
      <c r="O222" s="198"/>
      <c r="P222" s="194">
        <v>0</v>
      </c>
      <c r="Q222" s="194"/>
      <c r="R222" s="194"/>
      <c r="S222" s="183">
        <v>0</v>
      </c>
      <c r="U222" s="194">
        <v>0</v>
      </c>
      <c r="V222" s="194"/>
      <c r="W222" s="194"/>
      <c r="X222" s="183">
        <v>0</v>
      </c>
    </row>
    <row r="223" spans="1:24" ht="0.75" customHeight="1" x14ac:dyDescent="0.25">
      <c r="A223" s="180" t="s">
        <v>16</v>
      </c>
    </row>
    <row r="224" spans="1:24" ht="12" customHeight="1" x14ac:dyDescent="0.25">
      <c r="A224" s="180" t="s">
        <v>16</v>
      </c>
      <c r="D224" s="198" t="s">
        <v>754</v>
      </c>
      <c r="E224" s="198"/>
      <c r="F224" s="198"/>
      <c r="G224" s="198"/>
      <c r="H224" s="198"/>
      <c r="J224" s="198" t="s">
        <v>547</v>
      </c>
      <c r="K224" s="198"/>
      <c r="L224" s="198"/>
      <c r="M224" s="198"/>
      <c r="N224" s="198"/>
      <c r="O224" s="198"/>
      <c r="P224" s="194">
        <v>0</v>
      </c>
      <c r="Q224" s="194"/>
      <c r="R224" s="194"/>
      <c r="S224" s="183">
        <v>0</v>
      </c>
      <c r="U224" s="194">
        <v>0</v>
      </c>
      <c r="V224" s="194"/>
      <c r="W224" s="194"/>
      <c r="X224" s="183">
        <v>0</v>
      </c>
    </row>
    <row r="225" spans="1:24" ht="0.75" customHeight="1" x14ac:dyDescent="0.25">
      <c r="A225" s="180" t="s">
        <v>16</v>
      </c>
    </row>
    <row r="226" spans="1:24" ht="12" customHeight="1" x14ac:dyDescent="0.25">
      <c r="A226" s="180" t="s">
        <v>16</v>
      </c>
      <c r="D226" s="198" t="s">
        <v>755</v>
      </c>
      <c r="E226" s="198"/>
      <c r="F226" s="198"/>
      <c r="G226" s="198"/>
      <c r="H226" s="198"/>
      <c r="J226" s="198" t="s">
        <v>218</v>
      </c>
      <c r="K226" s="198"/>
      <c r="L226" s="198"/>
      <c r="M226" s="198"/>
      <c r="N226" s="198"/>
      <c r="O226" s="198"/>
      <c r="P226" s="194">
        <v>0</v>
      </c>
      <c r="Q226" s="194"/>
      <c r="R226" s="194"/>
      <c r="S226" s="183">
        <v>0</v>
      </c>
      <c r="U226" s="194">
        <v>0</v>
      </c>
      <c r="V226" s="194"/>
      <c r="W226" s="194"/>
      <c r="X226" s="183">
        <v>0</v>
      </c>
    </row>
    <row r="227" spans="1:24" ht="0.75" customHeight="1" x14ac:dyDescent="0.25">
      <c r="A227" s="180" t="s">
        <v>16</v>
      </c>
    </row>
    <row r="228" spans="1:24" ht="12" customHeight="1" x14ac:dyDescent="0.25">
      <c r="A228" s="180" t="s">
        <v>16</v>
      </c>
      <c r="D228" s="198" t="s">
        <v>756</v>
      </c>
      <c r="E228" s="198"/>
      <c r="F228" s="198"/>
      <c r="G228" s="198"/>
      <c r="H228" s="198"/>
      <c r="J228" s="198" t="s">
        <v>219</v>
      </c>
      <c r="K228" s="198"/>
      <c r="L228" s="198"/>
      <c r="M228" s="198"/>
      <c r="N228" s="198"/>
      <c r="O228" s="198"/>
      <c r="P228" s="194">
        <v>112</v>
      </c>
      <c r="Q228" s="194"/>
      <c r="R228" s="194"/>
      <c r="S228" s="183">
        <v>8.9999999999999993E-3</v>
      </c>
      <c r="U228" s="194">
        <v>1797.19</v>
      </c>
      <c r="V228" s="194"/>
      <c r="W228" s="194"/>
      <c r="X228" s="183">
        <v>2.3E-2</v>
      </c>
    </row>
    <row r="229" spans="1:24" ht="0.75" customHeight="1" x14ac:dyDescent="0.25">
      <c r="A229" s="180" t="s">
        <v>16</v>
      </c>
    </row>
    <row r="230" spans="1:24" ht="12" customHeight="1" x14ac:dyDescent="0.25">
      <c r="A230" s="180" t="s">
        <v>16</v>
      </c>
      <c r="D230" s="198" t="s">
        <v>757</v>
      </c>
      <c r="E230" s="198"/>
      <c r="F230" s="198"/>
      <c r="G230" s="198"/>
      <c r="H230" s="198"/>
      <c r="J230" s="198" t="s">
        <v>220</v>
      </c>
      <c r="K230" s="198"/>
      <c r="L230" s="198"/>
      <c r="M230" s="198"/>
      <c r="N230" s="198"/>
      <c r="O230" s="198"/>
      <c r="P230" s="194">
        <v>301</v>
      </c>
      <c r="Q230" s="194"/>
      <c r="R230" s="194"/>
      <c r="S230" s="183">
        <v>2.3E-2</v>
      </c>
      <c r="U230" s="194">
        <v>4498.97</v>
      </c>
      <c r="V230" s="194"/>
      <c r="W230" s="194"/>
      <c r="X230" s="183">
        <v>5.800000000000001E-2</v>
      </c>
    </row>
    <row r="231" spans="1:24" ht="0.75" customHeight="1" x14ac:dyDescent="0.25">
      <c r="A231" s="180" t="s">
        <v>16</v>
      </c>
    </row>
    <row r="232" spans="1:24" ht="12" customHeight="1" x14ac:dyDescent="0.25">
      <c r="A232" s="180" t="s">
        <v>16</v>
      </c>
      <c r="D232" s="198" t="s">
        <v>758</v>
      </c>
      <c r="E232" s="198"/>
      <c r="F232" s="198"/>
      <c r="G232" s="198"/>
      <c r="H232" s="198"/>
      <c r="J232" s="198" t="s">
        <v>221</v>
      </c>
      <c r="K232" s="198"/>
      <c r="L232" s="198"/>
      <c r="M232" s="198"/>
      <c r="N232" s="198"/>
      <c r="O232" s="198"/>
      <c r="P232" s="194">
        <v>0</v>
      </c>
      <c r="Q232" s="194"/>
      <c r="R232" s="194"/>
      <c r="S232" s="183">
        <v>0</v>
      </c>
      <c r="U232" s="194">
        <v>0</v>
      </c>
      <c r="V232" s="194"/>
      <c r="W232" s="194"/>
      <c r="X232" s="183">
        <v>0</v>
      </c>
    </row>
    <row r="233" spans="1:24" ht="0.75" customHeight="1" x14ac:dyDescent="0.25">
      <c r="A233" s="180" t="s">
        <v>16</v>
      </c>
    </row>
    <row r="234" spans="1:24" ht="12" customHeight="1" x14ac:dyDescent="0.25">
      <c r="A234" s="180" t="s">
        <v>16</v>
      </c>
      <c r="D234" s="198" t="s">
        <v>759</v>
      </c>
      <c r="E234" s="198"/>
      <c r="F234" s="198"/>
      <c r="G234" s="198"/>
      <c r="H234" s="198"/>
      <c r="J234" s="198" t="s">
        <v>549</v>
      </c>
      <c r="K234" s="198"/>
      <c r="L234" s="198"/>
      <c r="M234" s="198"/>
      <c r="N234" s="198"/>
      <c r="O234" s="198"/>
      <c r="P234" s="194">
        <v>0</v>
      </c>
      <c r="Q234" s="194"/>
      <c r="R234" s="194"/>
      <c r="S234" s="183">
        <v>0</v>
      </c>
      <c r="U234" s="194">
        <v>0</v>
      </c>
      <c r="V234" s="194"/>
      <c r="W234" s="194"/>
      <c r="X234" s="183">
        <v>0</v>
      </c>
    </row>
    <row r="235" spans="1:24" ht="0.75" customHeight="1" x14ac:dyDescent="0.25">
      <c r="A235" s="180" t="s">
        <v>16</v>
      </c>
    </row>
    <row r="236" spans="1:24" ht="12" customHeight="1" x14ac:dyDescent="0.25">
      <c r="A236" s="180" t="s">
        <v>16</v>
      </c>
      <c r="D236" s="198" t="s">
        <v>760</v>
      </c>
      <c r="E236" s="198"/>
      <c r="F236" s="198"/>
      <c r="G236" s="198"/>
      <c r="H236" s="198"/>
      <c r="J236" s="198" t="s">
        <v>550</v>
      </c>
      <c r="K236" s="198"/>
      <c r="L236" s="198"/>
      <c r="M236" s="198"/>
      <c r="N236" s="198"/>
      <c r="O236" s="198"/>
      <c r="P236" s="194">
        <v>1463</v>
      </c>
      <c r="Q236" s="194"/>
      <c r="R236" s="194"/>
      <c r="S236" s="183">
        <v>0.11200000000000002</v>
      </c>
      <c r="U236" s="194">
        <v>7773.77</v>
      </c>
      <c r="V236" s="194"/>
      <c r="W236" s="194"/>
      <c r="X236" s="183">
        <v>0.1</v>
      </c>
    </row>
    <row r="237" spans="1:24" ht="0.75" customHeight="1" x14ac:dyDescent="0.25">
      <c r="A237" s="180" t="s">
        <v>16</v>
      </c>
    </row>
    <row r="238" spans="1:24" ht="12" customHeight="1" x14ac:dyDescent="0.25">
      <c r="A238" s="180" t="s">
        <v>16</v>
      </c>
      <c r="D238" s="198" t="s">
        <v>761</v>
      </c>
      <c r="E238" s="198"/>
      <c r="F238" s="198"/>
      <c r="G238" s="198"/>
      <c r="H238" s="198"/>
      <c r="J238" s="198" t="s">
        <v>223</v>
      </c>
      <c r="K238" s="198"/>
      <c r="L238" s="198"/>
      <c r="M238" s="198"/>
      <c r="N238" s="198"/>
      <c r="O238" s="198"/>
      <c r="P238" s="194">
        <v>0</v>
      </c>
      <c r="Q238" s="194"/>
      <c r="R238" s="194"/>
      <c r="S238" s="183">
        <v>0</v>
      </c>
      <c r="U238" s="194">
        <v>0</v>
      </c>
      <c r="V238" s="194"/>
      <c r="W238" s="194"/>
      <c r="X238" s="183">
        <v>0</v>
      </c>
    </row>
    <row r="239" spans="1:24" ht="0.75" customHeight="1" x14ac:dyDescent="0.25">
      <c r="A239" s="180" t="s">
        <v>16</v>
      </c>
    </row>
    <row r="240" spans="1:24" ht="12" customHeight="1" x14ac:dyDescent="0.25">
      <c r="A240" s="180" t="s">
        <v>16</v>
      </c>
      <c r="D240" s="198" t="s">
        <v>762</v>
      </c>
      <c r="E240" s="198"/>
      <c r="F240" s="198"/>
      <c r="G240" s="198"/>
      <c r="H240" s="198"/>
      <c r="J240" s="198" t="s">
        <v>552</v>
      </c>
      <c r="K240" s="198"/>
      <c r="L240" s="198"/>
      <c r="M240" s="198"/>
      <c r="N240" s="198"/>
      <c r="O240" s="198"/>
      <c r="P240" s="194">
        <v>0</v>
      </c>
      <c r="Q240" s="194"/>
      <c r="R240" s="194"/>
      <c r="S240" s="183">
        <v>0</v>
      </c>
      <c r="U240" s="194">
        <v>399</v>
      </c>
      <c r="V240" s="194"/>
      <c r="W240" s="194"/>
      <c r="X240" s="183">
        <v>5.0000000000000001E-3</v>
      </c>
    </row>
    <row r="241" spans="1:24" ht="0.75" customHeight="1" x14ac:dyDescent="0.25">
      <c r="A241" s="180" t="s">
        <v>16</v>
      </c>
    </row>
    <row r="242" spans="1:24" ht="12" customHeight="1" x14ac:dyDescent="0.25">
      <c r="A242" s="180" t="s">
        <v>16</v>
      </c>
      <c r="D242" s="198" t="s">
        <v>1089</v>
      </c>
      <c r="E242" s="198"/>
      <c r="F242" s="198"/>
      <c r="G242" s="198"/>
      <c r="H242" s="198"/>
      <c r="J242" s="198" t="s">
        <v>631</v>
      </c>
      <c r="K242" s="198"/>
      <c r="L242" s="198"/>
      <c r="M242" s="198"/>
      <c r="N242" s="198"/>
      <c r="O242" s="198"/>
      <c r="P242" s="194">
        <v>0</v>
      </c>
      <c r="Q242" s="194"/>
      <c r="R242" s="194"/>
      <c r="S242" s="183">
        <v>0</v>
      </c>
      <c r="U242" s="194">
        <v>0</v>
      </c>
      <c r="V242" s="194"/>
      <c r="W242" s="194"/>
      <c r="X242" s="183">
        <v>0</v>
      </c>
    </row>
    <row r="243" spans="1:24" ht="0.75" customHeight="1" x14ac:dyDescent="0.25">
      <c r="A243" s="180" t="s">
        <v>16</v>
      </c>
    </row>
    <row r="244" spans="1:24" ht="12" customHeight="1" x14ac:dyDescent="0.25">
      <c r="A244" s="180" t="s">
        <v>16</v>
      </c>
      <c r="D244" s="198" t="s">
        <v>763</v>
      </c>
      <c r="E244" s="198"/>
      <c r="F244" s="198"/>
      <c r="G244" s="198"/>
      <c r="H244" s="198"/>
      <c r="J244" s="198" t="s">
        <v>225</v>
      </c>
      <c r="K244" s="198"/>
      <c r="L244" s="198"/>
      <c r="M244" s="198"/>
      <c r="N244" s="198"/>
      <c r="O244" s="198"/>
      <c r="P244" s="194">
        <v>0</v>
      </c>
      <c r="Q244" s="194"/>
      <c r="R244" s="194"/>
      <c r="S244" s="183">
        <v>0</v>
      </c>
      <c r="U244" s="194">
        <v>0</v>
      </c>
      <c r="V244" s="194"/>
      <c r="W244" s="194"/>
      <c r="X244" s="183">
        <v>0</v>
      </c>
    </row>
    <row r="245" spans="1:24" ht="0.75" customHeight="1" x14ac:dyDescent="0.25">
      <c r="A245" s="180" t="s">
        <v>16</v>
      </c>
    </row>
    <row r="246" spans="1:24" ht="12" customHeight="1" x14ac:dyDescent="0.25">
      <c r="A246" s="180" t="s">
        <v>16</v>
      </c>
      <c r="D246" s="198" t="s">
        <v>764</v>
      </c>
      <c r="E246" s="198"/>
      <c r="F246" s="198"/>
      <c r="G246" s="198"/>
      <c r="H246" s="198"/>
      <c r="J246" s="198" t="s">
        <v>226</v>
      </c>
      <c r="K246" s="198"/>
      <c r="L246" s="198"/>
      <c r="M246" s="198"/>
      <c r="N246" s="198"/>
      <c r="O246" s="198"/>
      <c r="P246" s="194">
        <v>0</v>
      </c>
      <c r="Q246" s="194"/>
      <c r="R246" s="194"/>
      <c r="S246" s="183">
        <v>0</v>
      </c>
      <c r="U246" s="194">
        <v>0</v>
      </c>
      <c r="V246" s="194"/>
      <c r="W246" s="194"/>
      <c r="X246" s="183">
        <v>0</v>
      </c>
    </row>
    <row r="247" spans="1:24" ht="0.75" customHeight="1" x14ac:dyDescent="0.25">
      <c r="A247" s="180" t="s">
        <v>16</v>
      </c>
    </row>
    <row r="248" spans="1:24" ht="12" customHeight="1" x14ac:dyDescent="0.25">
      <c r="A248" s="180" t="s">
        <v>16</v>
      </c>
      <c r="D248" s="198" t="s">
        <v>765</v>
      </c>
      <c r="E248" s="198"/>
      <c r="F248" s="198"/>
      <c r="G248" s="198"/>
      <c r="H248" s="198"/>
      <c r="J248" s="198" t="s">
        <v>632</v>
      </c>
      <c r="K248" s="198"/>
      <c r="L248" s="198"/>
      <c r="M248" s="198"/>
      <c r="N248" s="198"/>
      <c r="O248" s="198"/>
      <c r="P248" s="194">
        <v>0</v>
      </c>
      <c r="Q248" s="194"/>
      <c r="R248" s="194"/>
      <c r="S248" s="183">
        <v>0</v>
      </c>
      <c r="U248" s="194">
        <v>0</v>
      </c>
      <c r="V248" s="194"/>
      <c r="W248" s="194"/>
      <c r="X248" s="183">
        <v>0</v>
      </c>
    </row>
    <row r="249" spans="1:24" ht="0.75" customHeight="1" x14ac:dyDescent="0.25">
      <c r="A249" s="180" t="s">
        <v>16</v>
      </c>
    </row>
    <row r="250" spans="1:24" ht="12" customHeight="1" x14ac:dyDescent="0.25">
      <c r="A250" s="180" t="s">
        <v>16</v>
      </c>
      <c r="D250" s="198" t="s">
        <v>766</v>
      </c>
      <c r="E250" s="198"/>
      <c r="F250" s="198"/>
      <c r="G250" s="198"/>
      <c r="H250" s="198"/>
      <c r="J250" s="198" t="s">
        <v>228</v>
      </c>
      <c r="K250" s="198"/>
      <c r="L250" s="198"/>
      <c r="M250" s="198"/>
      <c r="N250" s="198"/>
      <c r="O250" s="198"/>
      <c r="P250" s="194">
        <v>0</v>
      </c>
      <c r="Q250" s="194"/>
      <c r="R250" s="194"/>
      <c r="S250" s="183">
        <v>0</v>
      </c>
      <c r="U250" s="194">
        <v>0</v>
      </c>
      <c r="V250" s="194"/>
      <c r="W250" s="194"/>
      <c r="X250" s="183">
        <v>0</v>
      </c>
    </row>
    <row r="251" spans="1:24" ht="0.75" customHeight="1" x14ac:dyDescent="0.25">
      <c r="A251" s="180" t="s">
        <v>16</v>
      </c>
    </row>
    <row r="252" spans="1:24" ht="12" customHeight="1" x14ac:dyDescent="0.25">
      <c r="A252" s="180" t="s">
        <v>16</v>
      </c>
      <c r="D252" s="198" t="s">
        <v>767</v>
      </c>
      <c r="E252" s="198"/>
      <c r="F252" s="198"/>
      <c r="G252" s="198"/>
      <c r="H252" s="198"/>
      <c r="J252" s="198" t="s">
        <v>606</v>
      </c>
      <c r="K252" s="198"/>
      <c r="L252" s="198"/>
      <c r="M252" s="198"/>
      <c r="N252" s="198"/>
      <c r="O252" s="198"/>
      <c r="P252" s="194">
        <v>327.87</v>
      </c>
      <c r="Q252" s="194"/>
      <c r="R252" s="194"/>
      <c r="S252" s="183">
        <v>2.5000000000000001E-2</v>
      </c>
      <c r="U252" s="194">
        <v>9600.0300000000007</v>
      </c>
      <c r="V252" s="194"/>
      <c r="W252" s="194"/>
      <c r="X252" s="183">
        <v>0.12300000000000001</v>
      </c>
    </row>
    <row r="253" spans="1:24" ht="0.75" customHeight="1" x14ac:dyDescent="0.25">
      <c r="A253" s="180" t="s">
        <v>16</v>
      </c>
    </row>
    <row r="254" spans="1:24" ht="12" customHeight="1" x14ac:dyDescent="0.25">
      <c r="A254" s="180" t="s">
        <v>16</v>
      </c>
      <c r="D254" s="198" t="s">
        <v>768</v>
      </c>
      <c r="E254" s="198"/>
      <c r="F254" s="198"/>
      <c r="G254" s="198"/>
      <c r="H254" s="198"/>
      <c r="J254" s="198" t="s">
        <v>230</v>
      </c>
      <c r="K254" s="198"/>
      <c r="L254" s="198"/>
      <c r="M254" s="198"/>
      <c r="N254" s="198"/>
      <c r="O254" s="198"/>
      <c r="P254" s="194">
        <v>1411.18</v>
      </c>
      <c r="Q254" s="194"/>
      <c r="R254" s="194"/>
      <c r="S254" s="183">
        <v>0.10800000000000001</v>
      </c>
      <c r="U254" s="194">
        <v>10703.57</v>
      </c>
      <c r="V254" s="194"/>
      <c r="W254" s="194"/>
      <c r="X254" s="183">
        <v>0.13700000000000001</v>
      </c>
    </row>
    <row r="255" spans="1:24" ht="0.75" customHeight="1" x14ac:dyDescent="0.25">
      <c r="A255" s="180" t="s">
        <v>16</v>
      </c>
    </row>
    <row r="256" spans="1:24" ht="12" customHeight="1" x14ac:dyDescent="0.25">
      <c r="A256" s="180" t="s">
        <v>16</v>
      </c>
      <c r="D256" s="198" t="s">
        <v>769</v>
      </c>
      <c r="E256" s="198"/>
      <c r="F256" s="198"/>
      <c r="G256" s="198"/>
      <c r="H256" s="198"/>
      <c r="J256" s="198" t="s">
        <v>231</v>
      </c>
      <c r="K256" s="198"/>
      <c r="L256" s="198"/>
      <c r="M256" s="198"/>
      <c r="N256" s="198"/>
      <c r="O256" s="198"/>
      <c r="P256" s="194">
        <v>16</v>
      </c>
      <c r="Q256" s="194"/>
      <c r="R256" s="194"/>
      <c r="S256" s="183">
        <v>1E-3</v>
      </c>
      <c r="U256" s="194">
        <v>4032</v>
      </c>
      <c r="V256" s="194"/>
      <c r="W256" s="194"/>
      <c r="X256" s="183">
        <v>5.2000000000000005E-2</v>
      </c>
    </row>
    <row r="257" spans="1:24" ht="0.75" customHeight="1" x14ac:dyDescent="0.25">
      <c r="A257" s="180" t="s">
        <v>16</v>
      </c>
    </row>
    <row r="258" spans="1:24" ht="12" customHeight="1" x14ac:dyDescent="0.25">
      <c r="A258" s="180" t="s">
        <v>16</v>
      </c>
      <c r="D258" s="198" t="s">
        <v>770</v>
      </c>
      <c r="E258" s="198"/>
      <c r="F258" s="198"/>
      <c r="G258" s="198"/>
      <c r="H258" s="198"/>
      <c r="J258" s="200" t="s">
        <v>232</v>
      </c>
      <c r="K258" s="200"/>
      <c r="L258" s="200"/>
      <c r="M258" s="200"/>
      <c r="N258" s="200"/>
      <c r="O258" s="200"/>
      <c r="P258" s="194">
        <v>0</v>
      </c>
      <c r="Q258" s="194"/>
      <c r="R258" s="194"/>
      <c r="S258" s="183">
        <v>0</v>
      </c>
      <c r="U258" s="194">
        <v>0</v>
      </c>
      <c r="V258" s="194"/>
      <c r="W258" s="194"/>
      <c r="X258" s="183">
        <v>0</v>
      </c>
    </row>
    <row r="259" spans="1:24" ht="11.25" customHeight="1" x14ac:dyDescent="0.25">
      <c r="A259" s="180" t="s">
        <v>16</v>
      </c>
      <c r="J259" s="200"/>
      <c r="K259" s="200"/>
      <c r="L259" s="200"/>
      <c r="M259" s="200"/>
      <c r="N259" s="200"/>
      <c r="O259" s="200"/>
    </row>
    <row r="260" spans="1:24" ht="0.75" customHeight="1" x14ac:dyDescent="0.25">
      <c r="A260" s="180" t="s">
        <v>16</v>
      </c>
    </row>
    <row r="261" spans="1:24" ht="12" customHeight="1" x14ac:dyDescent="0.25">
      <c r="A261" s="180" t="s">
        <v>16</v>
      </c>
      <c r="D261" s="198" t="s">
        <v>771</v>
      </c>
      <c r="E261" s="198"/>
      <c r="F261" s="198"/>
      <c r="G261" s="198"/>
      <c r="H261" s="198"/>
      <c r="J261" s="198" t="s">
        <v>233</v>
      </c>
      <c r="K261" s="198"/>
      <c r="L261" s="198"/>
      <c r="M261" s="198"/>
      <c r="N261" s="198"/>
      <c r="O261" s="198"/>
      <c r="P261" s="194">
        <v>0</v>
      </c>
      <c r="Q261" s="194"/>
      <c r="R261" s="194"/>
      <c r="S261" s="183">
        <v>0</v>
      </c>
      <c r="U261" s="194">
        <v>272.52</v>
      </c>
      <c r="V261" s="194"/>
      <c r="W261" s="194"/>
      <c r="X261" s="183">
        <v>3.0000000000000001E-3</v>
      </c>
    </row>
    <row r="262" spans="1:24" ht="0.75" customHeight="1" x14ac:dyDescent="0.25">
      <c r="A262" s="180" t="s">
        <v>16</v>
      </c>
    </row>
    <row r="263" spans="1:24" ht="12" customHeight="1" x14ac:dyDescent="0.25">
      <c r="A263" s="180" t="s">
        <v>16</v>
      </c>
      <c r="D263" s="198" t="s">
        <v>772</v>
      </c>
      <c r="E263" s="198"/>
      <c r="F263" s="198"/>
      <c r="G263" s="198"/>
      <c r="H263" s="198"/>
      <c r="J263" s="198" t="s">
        <v>234</v>
      </c>
      <c r="K263" s="198"/>
      <c r="L263" s="198"/>
      <c r="M263" s="198"/>
      <c r="N263" s="198"/>
      <c r="O263" s="198"/>
      <c r="P263" s="194">
        <v>0</v>
      </c>
      <c r="Q263" s="194"/>
      <c r="R263" s="194"/>
      <c r="S263" s="183">
        <v>0</v>
      </c>
      <c r="U263" s="194">
        <v>0</v>
      </c>
      <c r="V263" s="194"/>
      <c r="W263" s="194"/>
      <c r="X263" s="183">
        <v>0</v>
      </c>
    </row>
    <row r="264" spans="1:24" ht="0.75" customHeight="1" x14ac:dyDescent="0.25">
      <c r="A264" s="180" t="s">
        <v>16</v>
      </c>
    </row>
    <row r="265" spans="1:24" ht="12" customHeight="1" x14ac:dyDescent="0.25">
      <c r="A265" s="180" t="s">
        <v>16</v>
      </c>
      <c r="D265" s="198" t="s">
        <v>773</v>
      </c>
      <c r="E265" s="198"/>
      <c r="F265" s="198"/>
      <c r="G265" s="198"/>
      <c r="H265" s="198"/>
      <c r="J265" s="198" t="s">
        <v>235</v>
      </c>
      <c r="K265" s="198"/>
      <c r="L265" s="198"/>
      <c r="M265" s="198"/>
      <c r="N265" s="198"/>
      <c r="O265" s="198"/>
      <c r="P265" s="194">
        <v>1011.11</v>
      </c>
      <c r="Q265" s="194"/>
      <c r="R265" s="194"/>
      <c r="S265" s="183">
        <v>7.6999999999999999E-2</v>
      </c>
      <c r="U265" s="194">
        <v>2630.61</v>
      </c>
      <c r="V265" s="194"/>
      <c r="W265" s="194"/>
      <c r="X265" s="183">
        <v>3.4000000000000002E-2</v>
      </c>
    </row>
    <row r="266" spans="1:24" ht="0.75" customHeight="1" x14ac:dyDescent="0.25">
      <c r="A266" s="180" t="s">
        <v>16</v>
      </c>
    </row>
    <row r="267" spans="1:24" ht="12" customHeight="1" x14ac:dyDescent="0.25">
      <c r="A267" s="180" t="s">
        <v>16</v>
      </c>
      <c r="D267" s="198" t="s">
        <v>774</v>
      </c>
      <c r="E267" s="198"/>
      <c r="F267" s="198"/>
      <c r="G267" s="198"/>
      <c r="H267" s="198"/>
      <c r="J267" s="198" t="s">
        <v>236</v>
      </c>
      <c r="K267" s="198"/>
      <c r="L267" s="198"/>
      <c r="M267" s="198"/>
      <c r="N267" s="198"/>
      <c r="O267" s="198"/>
      <c r="P267" s="194">
        <v>0</v>
      </c>
      <c r="Q267" s="194"/>
      <c r="R267" s="194"/>
      <c r="S267" s="183">
        <v>0</v>
      </c>
      <c r="U267" s="194">
        <v>0</v>
      </c>
      <c r="V267" s="194"/>
      <c r="W267" s="194"/>
      <c r="X267" s="183">
        <v>0</v>
      </c>
    </row>
    <row r="268" spans="1:24" ht="0.75" customHeight="1" x14ac:dyDescent="0.25">
      <c r="A268" s="180" t="s">
        <v>16</v>
      </c>
    </row>
    <row r="269" spans="1:24" ht="12" customHeight="1" x14ac:dyDescent="0.25">
      <c r="A269" s="180" t="s">
        <v>16</v>
      </c>
      <c r="D269" s="198" t="s">
        <v>775</v>
      </c>
      <c r="E269" s="198"/>
      <c r="F269" s="198"/>
      <c r="G269" s="198"/>
      <c r="H269" s="198"/>
      <c r="J269" s="198" t="s">
        <v>215</v>
      </c>
      <c r="K269" s="198"/>
      <c r="L269" s="198"/>
      <c r="M269" s="198"/>
      <c r="N269" s="198"/>
      <c r="O269" s="198"/>
      <c r="P269" s="194">
        <v>0</v>
      </c>
      <c r="Q269" s="194"/>
      <c r="R269" s="194"/>
      <c r="S269" s="183">
        <v>0</v>
      </c>
      <c r="U269" s="194">
        <v>0</v>
      </c>
      <c r="V269" s="194"/>
      <c r="W269" s="194"/>
      <c r="X269" s="183">
        <v>0</v>
      </c>
    </row>
    <row r="270" spans="1:24" ht="0.75" customHeight="1" x14ac:dyDescent="0.25">
      <c r="A270" s="180" t="s">
        <v>16</v>
      </c>
    </row>
    <row r="271" spans="1:24" ht="12" customHeight="1" x14ac:dyDescent="0.25">
      <c r="A271" s="180" t="s">
        <v>16</v>
      </c>
      <c r="D271" s="198" t="s">
        <v>776</v>
      </c>
      <c r="E271" s="198"/>
      <c r="F271" s="198"/>
      <c r="G271" s="198"/>
      <c r="H271" s="198"/>
      <c r="J271" s="198" t="s">
        <v>237</v>
      </c>
      <c r="K271" s="198"/>
      <c r="L271" s="198"/>
      <c r="M271" s="198"/>
      <c r="N271" s="198"/>
      <c r="O271" s="198"/>
      <c r="P271" s="194">
        <v>0</v>
      </c>
      <c r="Q271" s="194"/>
      <c r="R271" s="194"/>
      <c r="S271" s="183">
        <v>0</v>
      </c>
      <c r="U271" s="194">
        <v>0</v>
      </c>
      <c r="V271" s="194"/>
      <c r="W271" s="194"/>
      <c r="X271" s="183">
        <v>0</v>
      </c>
    </row>
    <row r="272" spans="1:24" ht="0.75" customHeight="1" x14ac:dyDescent="0.25">
      <c r="A272" s="180" t="s">
        <v>16</v>
      </c>
    </row>
    <row r="273" spans="1:24" ht="12" customHeight="1" x14ac:dyDescent="0.25">
      <c r="A273" s="180" t="s">
        <v>16</v>
      </c>
      <c r="D273" s="198" t="s">
        <v>777</v>
      </c>
      <c r="E273" s="198"/>
      <c r="F273" s="198"/>
      <c r="G273" s="198"/>
      <c r="H273" s="198"/>
      <c r="J273" s="198" t="s">
        <v>238</v>
      </c>
      <c r="K273" s="198"/>
      <c r="L273" s="198"/>
      <c r="M273" s="198"/>
      <c r="N273" s="198"/>
      <c r="O273" s="198"/>
      <c r="P273" s="194">
        <v>0</v>
      </c>
      <c r="Q273" s="194"/>
      <c r="R273" s="194"/>
      <c r="S273" s="183">
        <v>0</v>
      </c>
      <c r="U273" s="194">
        <v>0</v>
      </c>
      <c r="V273" s="194"/>
      <c r="W273" s="194"/>
      <c r="X273" s="183">
        <v>0</v>
      </c>
    </row>
    <row r="274" spans="1:24" ht="0.75" customHeight="1" x14ac:dyDescent="0.25">
      <c r="A274" s="180" t="s">
        <v>16</v>
      </c>
    </row>
    <row r="275" spans="1:24" ht="12" customHeight="1" x14ac:dyDescent="0.25">
      <c r="A275" s="180" t="s">
        <v>16</v>
      </c>
      <c r="D275" s="198" t="s">
        <v>778</v>
      </c>
      <c r="E275" s="198"/>
      <c r="F275" s="198"/>
      <c r="G275" s="198"/>
      <c r="H275" s="198"/>
      <c r="J275" s="198" t="s">
        <v>239</v>
      </c>
      <c r="K275" s="198"/>
      <c r="L275" s="198"/>
      <c r="M275" s="198"/>
      <c r="N275" s="198"/>
      <c r="O275" s="198"/>
      <c r="P275" s="194">
        <v>0</v>
      </c>
      <c r="Q275" s="194"/>
      <c r="R275" s="194"/>
      <c r="S275" s="183">
        <v>0</v>
      </c>
      <c r="U275" s="194">
        <v>0</v>
      </c>
      <c r="V275" s="194"/>
      <c r="W275" s="194"/>
      <c r="X275" s="183">
        <v>0</v>
      </c>
    </row>
    <row r="276" spans="1:24" ht="0.75" customHeight="1" x14ac:dyDescent="0.25">
      <c r="A276" s="180" t="s">
        <v>16</v>
      </c>
    </row>
    <row r="277" spans="1:24" ht="12" customHeight="1" x14ac:dyDescent="0.25">
      <c r="A277" s="180" t="s">
        <v>16</v>
      </c>
      <c r="D277" s="198" t="s">
        <v>779</v>
      </c>
      <c r="E277" s="198"/>
      <c r="F277" s="198"/>
      <c r="G277" s="198"/>
      <c r="H277" s="198"/>
      <c r="J277" s="198" t="s">
        <v>240</v>
      </c>
      <c r="K277" s="198"/>
      <c r="L277" s="198"/>
      <c r="M277" s="198"/>
      <c r="N277" s="198"/>
      <c r="O277" s="198"/>
      <c r="P277" s="194">
        <v>0</v>
      </c>
      <c r="Q277" s="194"/>
      <c r="R277" s="194"/>
      <c r="S277" s="183">
        <v>0</v>
      </c>
      <c r="U277" s="194">
        <v>0</v>
      </c>
      <c r="V277" s="194"/>
      <c r="W277" s="194"/>
      <c r="X277" s="183">
        <v>0</v>
      </c>
    </row>
    <row r="278" spans="1:24" ht="0.75" customHeight="1" x14ac:dyDescent="0.25">
      <c r="A278" s="180" t="s">
        <v>16</v>
      </c>
    </row>
    <row r="279" spans="1:24" ht="12" customHeight="1" x14ac:dyDescent="0.25">
      <c r="A279" s="180" t="s">
        <v>16</v>
      </c>
      <c r="D279" s="198" t="s">
        <v>780</v>
      </c>
      <c r="E279" s="198"/>
      <c r="F279" s="198"/>
      <c r="G279" s="198"/>
      <c r="H279" s="198"/>
      <c r="J279" s="198" t="s">
        <v>241</v>
      </c>
      <c r="K279" s="198"/>
      <c r="L279" s="198"/>
      <c r="M279" s="198"/>
      <c r="N279" s="198"/>
      <c r="O279" s="198"/>
      <c r="P279" s="194">
        <v>0</v>
      </c>
      <c r="Q279" s="194"/>
      <c r="R279" s="194"/>
      <c r="S279" s="183">
        <v>0</v>
      </c>
      <c r="U279" s="194">
        <v>215.74</v>
      </c>
      <c r="V279" s="194"/>
      <c r="W279" s="194"/>
      <c r="X279" s="183">
        <v>3.0000000000000001E-3</v>
      </c>
    </row>
    <row r="280" spans="1:24" ht="0.75" customHeight="1" x14ac:dyDescent="0.25">
      <c r="A280" s="180" t="s">
        <v>16</v>
      </c>
    </row>
    <row r="281" spans="1:24" ht="12" customHeight="1" x14ac:dyDescent="0.25">
      <c r="A281" s="180" t="s">
        <v>16</v>
      </c>
      <c r="D281" s="198" t="s">
        <v>781</v>
      </c>
      <c r="E281" s="198"/>
      <c r="F281" s="198"/>
      <c r="G281" s="198"/>
      <c r="H281" s="198"/>
      <c r="J281" s="198" t="s">
        <v>242</v>
      </c>
      <c r="K281" s="198"/>
      <c r="L281" s="198"/>
      <c r="M281" s="198"/>
      <c r="N281" s="198"/>
      <c r="O281" s="198"/>
      <c r="P281" s="194">
        <v>34.549999999999997</v>
      </c>
      <c r="Q281" s="194"/>
      <c r="R281" s="194"/>
      <c r="S281" s="183">
        <v>3.0000000000000001E-3</v>
      </c>
      <c r="U281" s="194">
        <v>113.37</v>
      </c>
      <c r="V281" s="194"/>
      <c r="W281" s="194"/>
      <c r="X281" s="183">
        <v>1E-3</v>
      </c>
    </row>
    <row r="282" spans="1:24" ht="0.75" customHeight="1" x14ac:dyDescent="0.25">
      <c r="A282" s="180" t="s">
        <v>16</v>
      </c>
    </row>
    <row r="283" spans="1:24" ht="12" customHeight="1" x14ac:dyDescent="0.25">
      <c r="A283" s="180" t="s">
        <v>16</v>
      </c>
      <c r="D283" s="198" t="s">
        <v>782</v>
      </c>
      <c r="E283" s="198"/>
      <c r="F283" s="198"/>
      <c r="G283" s="198"/>
      <c r="H283" s="198"/>
      <c r="J283" s="198" t="s">
        <v>243</v>
      </c>
      <c r="K283" s="198"/>
      <c r="L283" s="198"/>
      <c r="M283" s="198"/>
      <c r="N283" s="198"/>
      <c r="O283" s="198"/>
      <c r="P283" s="194">
        <v>0</v>
      </c>
      <c r="Q283" s="194"/>
      <c r="R283" s="194"/>
      <c r="S283" s="183">
        <v>0</v>
      </c>
      <c r="U283" s="194">
        <v>0</v>
      </c>
      <c r="V283" s="194"/>
      <c r="W283" s="194"/>
      <c r="X283" s="183">
        <v>0</v>
      </c>
    </row>
    <row r="284" spans="1:24" ht="0.75" customHeight="1" x14ac:dyDescent="0.25">
      <c r="A284" s="180" t="s">
        <v>16</v>
      </c>
    </row>
    <row r="285" spans="1:24" ht="12" customHeight="1" x14ac:dyDescent="0.25">
      <c r="A285" s="180" t="s">
        <v>16</v>
      </c>
      <c r="D285" s="198" t="s">
        <v>783</v>
      </c>
      <c r="E285" s="198"/>
      <c r="F285" s="198"/>
      <c r="G285" s="198"/>
      <c r="H285" s="198"/>
      <c r="J285" s="198" t="s">
        <v>244</v>
      </c>
      <c r="K285" s="198"/>
      <c r="L285" s="198"/>
      <c r="M285" s="198"/>
      <c r="N285" s="198"/>
      <c r="O285" s="198"/>
      <c r="P285" s="194">
        <v>0</v>
      </c>
      <c r="Q285" s="194"/>
      <c r="R285" s="194"/>
      <c r="S285" s="183">
        <v>0</v>
      </c>
      <c r="U285" s="194">
        <v>0</v>
      </c>
      <c r="V285" s="194"/>
      <c r="W285" s="194"/>
      <c r="X285" s="183">
        <v>0</v>
      </c>
    </row>
    <row r="286" spans="1:24" ht="0.75" customHeight="1" x14ac:dyDescent="0.25">
      <c r="A286" s="180" t="s">
        <v>16</v>
      </c>
    </row>
    <row r="287" spans="1:24" ht="12" customHeight="1" x14ac:dyDescent="0.25">
      <c r="A287" s="180" t="s">
        <v>16</v>
      </c>
      <c r="D287" s="198" t="s">
        <v>784</v>
      </c>
      <c r="E287" s="198"/>
      <c r="F287" s="198"/>
      <c r="G287" s="198"/>
      <c r="H287" s="198"/>
      <c r="J287" s="198" t="s">
        <v>245</v>
      </c>
      <c r="K287" s="198"/>
      <c r="L287" s="198"/>
      <c r="M287" s="198"/>
      <c r="N287" s="198"/>
      <c r="O287" s="198"/>
      <c r="P287" s="194">
        <v>0</v>
      </c>
      <c r="Q287" s="194"/>
      <c r="R287" s="194"/>
      <c r="S287" s="183">
        <v>0</v>
      </c>
      <c r="U287" s="194">
        <v>0</v>
      </c>
      <c r="V287" s="194"/>
      <c r="W287" s="194"/>
      <c r="X287" s="183">
        <v>0</v>
      </c>
    </row>
    <row r="288" spans="1:24" ht="0.75" customHeight="1" x14ac:dyDescent="0.25">
      <c r="A288" s="180" t="s">
        <v>16</v>
      </c>
    </row>
    <row r="289" spans="1:24" ht="12" customHeight="1" x14ac:dyDescent="0.25">
      <c r="A289" s="180" t="s">
        <v>16</v>
      </c>
      <c r="D289" s="198" t="s">
        <v>785</v>
      </c>
      <c r="E289" s="198"/>
      <c r="F289" s="198"/>
      <c r="G289" s="198"/>
      <c r="H289" s="198"/>
      <c r="J289" s="198" t="s">
        <v>246</v>
      </c>
      <c r="K289" s="198"/>
      <c r="L289" s="198"/>
      <c r="M289" s="198"/>
      <c r="N289" s="198"/>
      <c r="O289" s="198"/>
      <c r="P289" s="194">
        <v>13740.02</v>
      </c>
      <c r="Q289" s="194"/>
      <c r="R289" s="194"/>
      <c r="S289" s="183">
        <v>1.048</v>
      </c>
      <c r="U289" s="194">
        <v>69274.86</v>
      </c>
      <c r="V289" s="194"/>
      <c r="W289" s="194"/>
      <c r="X289" s="183">
        <v>0.88900000000000012</v>
      </c>
    </row>
    <row r="290" spans="1:24" ht="0.75" customHeight="1" x14ac:dyDescent="0.25">
      <c r="A290" s="180" t="s">
        <v>16</v>
      </c>
    </row>
    <row r="291" spans="1:24" ht="12" customHeight="1" x14ac:dyDescent="0.25">
      <c r="A291" s="180" t="s">
        <v>16</v>
      </c>
      <c r="D291" s="198" t="s">
        <v>786</v>
      </c>
      <c r="E291" s="198"/>
      <c r="F291" s="198"/>
      <c r="G291" s="198"/>
      <c r="H291" s="198"/>
      <c r="J291" s="198" t="s">
        <v>247</v>
      </c>
      <c r="K291" s="198"/>
      <c r="L291" s="198"/>
      <c r="M291" s="198"/>
      <c r="N291" s="198"/>
      <c r="O291" s="198"/>
      <c r="P291" s="194">
        <v>22848.13</v>
      </c>
      <c r="Q291" s="194"/>
      <c r="R291" s="194"/>
      <c r="S291" s="183">
        <v>1.7430000000000001</v>
      </c>
      <c r="U291" s="194">
        <v>122650.36</v>
      </c>
      <c r="V291" s="194"/>
      <c r="W291" s="194"/>
      <c r="X291" s="183">
        <v>1.573</v>
      </c>
    </row>
    <row r="292" spans="1:24" ht="0.75" customHeight="1" x14ac:dyDescent="0.25">
      <c r="A292" s="180" t="s">
        <v>16</v>
      </c>
    </row>
    <row r="293" spans="1:24" ht="12" customHeight="1" x14ac:dyDescent="0.25">
      <c r="A293" s="180" t="s">
        <v>16</v>
      </c>
      <c r="D293" s="198" t="s">
        <v>787</v>
      </c>
      <c r="E293" s="198"/>
      <c r="F293" s="198"/>
      <c r="G293" s="198"/>
      <c r="H293" s="198"/>
      <c r="J293" s="198" t="s">
        <v>248</v>
      </c>
      <c r="K293" s="198"/>
      <c r="L293" s="198"/>
      <c r="M293" s="198"/>
      <c r="N293" s="198"/>
      <c r="O293" s="198"/>
      <c r="P293" s="194">
        <v>4466.8</v>
      </c>
      <c r="Q293" s="194"/>
      <c r="R293" s="194"/>
      <c r="S293" s="183">
        <v>0.34100000000000003</v>
      </c>
      <c r="U293" s="194">
        <v>19395.990000000002</v>
      </c>
      <c r="V293" s="194"/>
      <c r="W293" s="194"/>
      <c r="X293" s="183">
        <v>0.249</v>
      </c>
    </row>
    <row r="294" spans="1:24" ht="0.75" customHeight="1" x14ac:dyDescent="0.25">
      <c r="A294" s="180" t="s">
        <v>16</v>
      </c>
    </row>
    <row r="295" spans="1:24" ht="12" customHeight="1" x14ac:dyDescent="0.25">
      <c r="A295" s="180" t="s">
        <v>16</v>
      </c>
      <c r="D295" s="198" t="s">
        <v>788</v>
      </c>
      <c r="E295" s="198"/>
      <c r="F295" s="198"/>
      <c r="G295" s="198"/>
      <c r="H295" s="198"/>
      <c r="J295" s="198" t="s">
        <v>249</v>
      </c>
      <c r="K295" s="198"/>
      <c r="L295" s="198"/>
      <c r="M295" s="198"/>
      <c r="N295" s="198"/>
      <c r="O295" s="198"/>
      <c r="P295" s="194">
        <v>0</v>
      </c>
      <c r="Q295" s="194"/>
      <c r="R295" s="194"/>
      <c r="S295" s="183">
        <v>0</v>
      </c>
      <c r="U295" s="194">
        <v>-5568.81</v>
      </c>
      <c r="V295" s="194"/>
      <c r="W295" s="194"/>
      <c r="X295" s="183">
        <v>-7.0999999999999994E-2</v>
      </c>
    </row>
    <row r="296" spans="1:24" ht="0.75" customHeight="1" x14ac:dyDescent="0.25">
      <c r="A296" s="180" t="s">
        <v>16</v>
      </c>
    </row>
    <row r="297" spans="1:24" ht="12" customHeight="1" x14ac:dyDescent="0.25">
      <c r="A297" s="180" t="s">
        <v>16</v>
      </c>
      <c r="D297" s="198" t="s">
        <v>789</v>
      </c>
      <c r="E297" s="198"/>
      <c r="F297" s="198"/>
      <c r="G297" s="198"/>
      <c r="H297" s="198"/>
      <c r="J297" s="198" t="s">
        <v>250</v>
      </c>
      <c r="K297" s="198"/>
      <c r="L297" s="198"/>
      <c r="M297" s="198"/>
      <c r="N297" s="198"/>
      <c r="O297" s="198"/>
      <c r="P297" s="194">
        <v>-2233.86</v>
      </c>
      <c r="Q297" s="194"/>
      <c r="R297" s="194"/>
      <c r="S297" s="183">
        <v>-0.17</v>
      </c>
      <c r="U297" s="194">
        <v>-15006.800000000001</v>
      </c>
      <c r="V297" s="194"/>
      <c r="W297" s="194"/>
      <c r="X297" s="183">
        <v>-0.193</v>
      </c>
    </row>
    <row r="298" spans="1:24" ht="0.75" customHeight="1" x14ac:dyDescent="0.25">
      <c r="A298" s="180" t="s">
        <v>16</v>
      </c>
    </row>
    <row r="299" spans="1:24" ht="12" customHeight="1" x14ac:dyDescent="0.25">
      <c r="A299" s="180" t="s">
        <v>16</v>
      </c>
      <c r="D299" s="198" t="s">
        <v>790</v>
      </c>
      <c r="E299" s="198"/>
      <c r="F299" s="198"/>
      <c r="G299" s="198"/>
      <c r="H299" s="198"/>
      <c r="J299" s="198" t="s">
        <v>251</v>
      </c>
      <c r="K299" s="198"/>
      <c r="L299" s="198"/>
      <c r="M299" s="198"/>
      <c r="N299" s="198"/>
      <c r="O299" s="198"/>
      <c r="P299" s="194">
        <v>-4435.08</v>
      </c>
      <c r="Q299" s="194"/>
      <c r="R299" s="194"/>
      <c r="S299" s="183">
        <v>-0.33800000000000002</v>
      </c>
      <c r="U299" s="194">
        <v>-26183.27</v>
      </c>
      <c r="V299" s="194"/>
      <c r="W299" s="194"/>
      <c r="X299" s="183">
        <v>-0.33600000000000002</v>
      </c>
    </row>
    <row r="300" spans="1:24" ht="0.75" customHeight="1" x14ac:dyDescent="0.25">
      <c r="A300" s="180" t="s">
        <v>16</v>
      </c>
    </row>
    <row r="301" spans="1:24" ht="12" customHeight="1" x14ac:dyDescent="0.25">
      <c r="A301" s="180" t="s">
        <v>16</v>
      </c>
      <c r="D301" s="198" t="s">
        <v>791</v>
      </c>
      <c r="E301" s="198"/>
      <c r="F301" s="198"/>
      <c r="G301" s="198"/>
      <c r="H301" s="198"/>
      <c r="J301" s="198" t="s">
        <v>252</v>
      </c>
      <c r="K301" s="198"/>
      <c r="L301" s="198"/>
      <c r="M301" s="198"/>
      <c r="N301" s="198"/>
      <c r="O301" s="198"/>
      <c r="P301" s="194">
        <v>-42.03</v>
      </c>
      <c r="Q301" s="194"/>
      <c r="R301" s="194"/>
      <c r="S301" s="183">
        <v>-3.0000000000000001E-3</v>
      </c>
      <c r="U301" s="194">
        <v>-12.94</v>
      </c>
      <c r="V301" s="194"/>
      <c r="W301" s="194"/>
      <c r="X301" s="183">
        <v>0</v>
      </c>
    </row>
    <row r="302" spans="1:24" ht="0.75" customHeight="1" x14ac:dyDescent="0.25">
      <c r="A302" s="180" t="s">
        <v>16</v>
      </c>
    </row>
    <row r="303" spans="1:24" ht="12" customHeight="1" x14ac:dyDescent="0.25">
      <c r="A303" s="180" t="s">
        <v>16</v>
      </c>
      <c r="D303" s="198" t="s">
        <v>792</v>
      </c>
      <c r="E303" s="198"/>
      <c r="F303" s="198"/>
      <c r="G303" s="198"/>
      <c r="H303" s="198"/>
      <c r="J303" s="198" t="s">
        <v>79</v>
      </c>
      <c r="K303" s="198"/>
      <c r="L303" s="198"/>
      <c r="M303" s="198"/>
      <c r="N303" s="198"/>
      <c r="O303" s="198"/>
      <c r="P303" s="194">
        <v>0</v>
      </c>
      <c r="Q303" s="194"/>
      <c r="R303" s="194"/>
      <c r="S303" s="183">
        <v>0</v>
      </c>
      <c r="U303" s="194">
        <v>0</v>
      </c>
      <c r="V303" s="194"/>
      <c r="W303" s="194"/>
      <c r="X303" s="183">
        <v>0</v>
      </c>
    </row>
    <row r="304" spans="1:24" ht="0.75" customHeight="1" x14ac:dyDescent="0.25">
      <c r="A304" s="180" t="s">
        <v>16</v>
      </c>
    </row>
    <row r="305" spans="1:24" ht="12" customHeight="1" x14ac:dyDescent="0.25">
      <c r="A305" s="180" t="s">
        <v>16</v>
      </c>
      <c r="D305" s="198" t="s">
        <v>793</v>
      </c>
      <c r="E305" s="198"/>
      <c r="F305" s="198"/>
      <c r="G305" s="198"/>
      <c r="H305" s="198"/>
      <c r="J305" s="198" t="s">
        <v>633</v>
      </c>
      <c r="K305" s="198"/>
      <c r="L305" s="198"/>
      <c r="M305" s="198"/>
      <c r="N305" s="198"/>
      <c r="O305" s="198"/>
      <c r="P305" s="194">
        <v>0</v>
      </c>
      <c r="Q305" s="194"/>
      <c r="R305" s="194"/>
      <c r="S305" s="183">
        <v>0</v>
      </c>
      <c r="U305" s="194">
        <v>0</v>
      </c>
      <c r="V305" s="194"/>
      <c r="W305" s="194"/>
      <c r="X305" s="183">
        <v>0</v>
      </c>
    </row>
    <row r="306" spans="1:24" ht="0.75" customHeight="1" x14ac:dyDescent="0.25">
      <c r="A306" s="180" t="s">
        <v>16</v>
      </c>
    </row>
    <row r="307" spans="1:24" ht="12" customHeight="1" x14ac:dyDescent="0.25">
      <c r="A307" s="180" t="s">
        <v>16</v>
      </c>
      <c r="D307" s="198" t="s">
        <v>794</v>
      </c>
      <c r="E307" s="198"/>
      <c r="F307" s="198"/>
      <c r="G307" s="198"/>
      <c r="H307" s="198"/>
      <c r="J307" s="198" t="s">
        <v>634</v>
      </c>
      <c r="K307" s="198"/>
      <c r="L307" s="198"/>
      <c r="M307" s="198"/>
      <c r="N307" s="198"/>
      <c r="O307" s="198"/>
      <c r="P307" s="194">
        <v>2040</v>
      </c>
      <c r="Q307" s="194"/>
      <c r="R307" s="194"/>
      <c r="S307" s="183">
        <v>0.156</v>
      </c>
      <c r="U307" s="194">
        <v>13356</v>
      </c>
      <c r="V307" s="194"/>
      <c r="W307" s="194"/>
      <c r="X307" s="183">
        <v>0.17100000000000001</v>
      </c>
    </row>
    <row r="308" spans="1:24" ht="0.75" customHeight="1" x14ac:dyDescent="0.25">
      <c r="A308" s="180" t="s">
        <v>16</v>
      </c>
    </row>
    <row r="309" spans="1:24" ht="12" customHeight="1" x14ac:dyDescent="0.25">
      <c r="A309" s="180" t="s">
        <v>16</v>
      </c>
      <c r="D309" s="198" t="s">
        <v>795</v>
      </c>
      <c r="E309" s="198"/>
      <c r="F309" s="198"/>
      <c r="G309" s="198"/>
      <c r="H309" s="198"/>
      <c r="J309" s="198" t="s">
        <v>255</v>
      </c>
      <c r="K309" s="198"/>
      <c r="L309" s="198"/>
      <c r="M309" s="198"/>
      <c r="N309" s="198"/>
      <c r="O309" s="198"/>
      <c r="P309" s="194">
        <v>0</v>
      </c>
      <c r="Q309" s="194"/>
      <c r="R309" s="194"/>
      <c r="S309" s="183">
        <v>0</v>
      </c>
      <c r="U309" s="194">
        <v>440</v>
      </c>
      <c r="V309" s="194"/>
      <c r="W309" s="194"/>
      <c r="X309" s="183">
        <v>6.0000000000000001E-3</v>
      </c>
    </row>
    <row r="310" spans="1:24" ht="0.75" customHeight="1" x14ac:dyDescent="0.25">
      <c r="A310" s="180" t="s">
        <v>16</v>
      </c>
    </row>
    <row r="311" spans="1:24" ht="12" customHeight="1" x14ac:dyDescent="0.25">
      <c r="A311" s="180" t="s">
        <v>16</v>
      </c>
      <c r="D311" s="198" t="s">
        <v>796</v>
      </c>
      <c r="E311" s="198"/>
      <c r="F311" s="198"/>
      <c r="G311" s="198"/>
      <c r="H311" s="198"/>
      <c r="J311" s="198" t="s">
        <v>556</v>
      </c>
      <c r="K311" s="198"/>
      <c r="L311" s="198"/>
      <c r="M311" s="198"/>
      <c r="N311" s="198"/>
      <c r="O311" s="198"/>
      <c r="P311" s="194">
        <v>0</v>
      </c>
      <c r="Q311" s="194"/>
      <c r="R311" s="194"/>
      <c r="S311" s="183">
        <v>0</v>
      </c>
      <c r="U311" s="194">
        <v>0</v>
      </c>
      <c r="V311" s="194"/>
      <c r="W311" s="194"/>
      <c r="X311" s="183">
        <v>0</v>
      </c>
    </row>
    <row r="312" spans="1:24" ht="0.75" customHeight="1" x14ac:dyDescent="0.25">
      <c r="A312" s="180" t="s">
        <v>16</v>
      </c>
    </row>
    <row r="313" spans="1:24" ht="12" customHeight="1" x14ac:dyDescent="0.25">
      <c r="A313" s="180" t="s">
        <v>16</v>
      </c>
      <c r="D313" s="198" t="s">
        <v>797</v>
      </c>
      <c r="E313" s="198"/>
      <c r="F313" s="198"/>
      <c r="G313" s="198"/>
      <c r="H313" s="198"/>
      <c r="J313" s="198" t="s">
        <v>257</v>
      </c>
      <c r="K313" s="198"/>
      <c r="L313" s="198"/>
      <c r="M313" s="198"/>
      <c r="N313" s="198"/>
      <c r="O313" s="198"/>
      <c r="P313" s="194">
        <v>0</v>
      </c>
      <c r="Q313" s="194"/>
      <c r="R313" s="194"/>
      <c r="S313" s="183">
        <v>0</v>
      </c>
      <c r="U313" s="194">
        <v>0</v>
      </c>
      <c r="V313" s="194"/>
      <c r="W313" s="194"/>
      <c r="X313" s="183">
        <v>0</v>
      </c>
    </row>
    <row r="314" spans="1:24" ht="0.75" customHeight="1" x14ac:dyDescent="0.25">
      <c r="A314" s="180" t="s">
        <v>16</v>
      </c>
    </row>
    <row r="315" spans="1:24" ht="12" customHeight="1" x14ac:dyDescent="0.25">
      <c r="A315" s="180" t="s">
        <v>16</v>
      </c>
      <c r="D315" s="198" t="s">
        <v>798</v>
      </c>
      <c r="E315" s="198"/>
      <c r="F315" s="198"/>
      <c r="G315" s="198"/>
      <c r="H315" s="198"/>
      <c r="J315" s="198" t="s">
        <v>258</v>
      </c>
      <c r="K315" s="198"/>
      <c r="L315" s="198"/>
      <c r="M315" s="198"/>
      <c r="N315" s="198"/>
      <c r="O315" s="198"/>
      <c r="P315" s="194">
        <v>1667.75</v>
      </c>
      <c r="Q315" s="194"/>
      <c r="R315" s="194"/>
      <c r="S315" s="183">
        <v>0.127</v>
      </c>
      <c r="U315" s="194">
        <v>5448.53</v>
      </c>
      <c r="V315" s="194"/>
      <c r="W315" s="194"/>
      <c r="X315" s="183">
        <v>7.0000000000000007E-2</v>
      </c>
    </row>
    <row r="316" spans="1:24" ht="0.75" customHeight="1" x14ac:dyDescent="0.25">
      <c r="A316" s="180" t="s">
        <v>16</v>
      </c>
    </row>
    <row r="317" spans="1:24" ht="12" customHeight="1" x14ac:dyDescent="0.25">
      <c r="A317" s="180" t="s">
        <v>16</v>
      </c>
      <c r="D317" s="198" t="s">
        <v>799</v>
      </c>
      <c r="E317" s="198"/>
      <c r="F317" s="198"/>
      <c r="G317" s="198"/>
      <c r="H317" s="198"/>
      <c r="J317" s="198" t="s">
        <v>635</v>
      </c>
      <c r="K317" s="198"/>
      <c r="L317" s="198"/>
      <c r="M317" s="198"/>
      <c r="N317" s="198"/>
      <c r="O317" s="198"/>
      <c r="P317" s="194">
        <v>1540</v>
      </c>
      <c r="Q317" s="194"/>
      <c r="R317" s="194"/>
      <c r="S317" s="183">
        <v>0.11799999999999999</v>
      </c>
      <c r="U317" s="194">
        <v>1540</v>
      </c>
      <c r="V317" s="194"/>
      <c r="W317" s="194"/>
      <c r="X317" s="183">
        <v>0.02</v>
      </c>
    </row>
    <row r="318" spans="1:24" ht="0.75" customHeight="1" x14ac:dyDescent="0.25">
      <c r="A318" s="180" t="s">
        <v>16</v>
      </c>
    </row>
    <row r="319" spans="1:24" ht="12" customHeight="1" x14ac:dyDescent="0.25">
      <c r="A319" s="180" t="s">
        <v>16</v>
      </c>
      <c r="D319" s="198" t="s">
        <v>800</v>
      </c>
      <c r="E319" s="198"/>
      <c r="F319" s="198"/>
      <c r="G319" s="198"/>
      <c r="H319" s="198"/>
      <c r="J319" s="198" t="s">
        <v>260</v>
      </c>
      <c r="K319" s="198"/>
      <c r="L319" s="198"/>
      <c r="M319" s="198"/>
      <c r="N319" s="198"/>
      <c r="O319" s="198"/>
      <c r="P319" s="194">
        <v>921</v>
      </c>
      <c r="Q319" s="194"/>
      <c r="R319" s="194"/>
      <c r="S319" s="183">
        <v>7.0000000000000007E-2</v>
      </c>
      <c r="U319" s="194">
        <v>7274</v>
      </c>
      <c r="V319" s="194"/>
      <c r="W319" s="194"/>
      <c r="X319" s="183">
        <v>9.3000000000000013E-2</v>
      </c>
    </row>
    <row r="320" spans="1:24" ht="0.75" customHeight="1" x14ac:dyDescent="0.25">
      <c r="A320" s="180" t="s">
        <v>16</v>
      </c>
    </row>
    <row r="321" spans="1:24" ht="12" customHeight="1" x14ac:dyDescent="0.25">
      <c r="A321" s="180" t="s">
        <v>16</v>
      </c>
      <c r="D321" s="198" t="s">
        <v>801</v>
      </c>
      <c r="E321" s="198"/>
      <c r="F321" s="198"/>
      <c r="G321" s="198"/>
      <c r="H321" s="198"/>
      <c r="J321" s="198" t="s">
        <v>261</v>
      </c>
      <c r="K321" s="198"/>
      <c r="L321" s="198"/>
      <c r="M321" s="198"/>
      <c r="N321" s="198"/>
      <c r="O321" s="198"/>
      <c r="P321" s="194">
        <v>240</v>
      </c>
      <c r="Q321" s="194"/>
      <c r="R321" s="194"/>
      <c r="S321" s="183">
        <v>1.7999999999999999E-2</v>
      </c>
      <c r="U321" s="194">
        <v>1448</v>
      </c>
      <c r="V321" s="194"/>
      <c r="W321" s="194"/>
      <c r="X321" s="183">
        <v>1.9E-2</v>
      </c>
    </row>
    <row r="322" spans="1:24" ht="12" customHeight="1" x14ac:dyDescent="0.25">
      <c r="A322" s="180" t="s">
        <v>16</v>
      </c>
      <c r="D322" s="198" t="s">
        <v>802</v>
      </c>
      <c r="E322" s="198"/>
      <c r="F322" s="198"/>
      <c r="G322" s="198"/>
      <c r="H322" s="198"/>
      <c r="J322" s="198" t="s">
        <v>262</v>
      </c>
      <c r="K322" s="198"/>
      <c r="L322" s="198"/>
      <c r="M322" s="198"/>
      <c r="N322" s="198"/>
      <c r="O322" s="198"/>
      <c r="P322" s="194">
        <v>0</v>
      </c>
      <c r="Q322" s="194"/>
      <c r="R322" s="194"/>
      <c r="S322" s="183">
        <v>0</v>
      </c>
      <c r="U322" s="194">
        <v>0</v>
      </c>
      <c r="V322" s="194"/>
      <c r="W322" s="194"/>
      <c r="X322" s="183">
        <v>0</v>
      </c>
    </row>
    <row r="323" spans="1:24" ht="0.75" customHeight="1" x14ac:dyDescent="0.25">
      <c r="A323" s="180" t="s">
        <v>16</v>
      </c>
    </row>
    <row r="324" spans="1:24" ht="12" customHeight="1" x14ac:dyDescent="0.25">
      <c r="A324" s="180" t="s">
        <v>16</v>
      </c>
      <c r="D324" s="198" t="s">
        <v>803</v>
      </c>
      <c r="E324" s="198"/>
      <c r="F324" s="198"/>
      <c r="G324" s="198"/>
      <c r="H324" s="198"/>
      <c r="J324" s="198" t="s">
        <v>263</v>
      </c>
      <c r="K324" s="198"/>
      <c r="L324" s="198"/>
      <c r="M324" s="198"/>
      <c r="N324" s="198"/>
      <c r="O324" s="198"/>
      <c r="P324" s="194">
        <v>-475</v>
      </c>
      <c r="Q324" s="194"/>
      <c r="R324" s="194"/>
      <c r="S324" s="183">
        <v>-3.5999999999999997E-2</v>
      </c>
      <c r="U324" s="194">
        <v>-45</v>
      </c>
      <c r="V324" s="194"/>
      <c r="W324" s="194"/>
      <c r="X324" s="183">
        <v>-1E-3</v>
      </c>
    </row>
    <row r="325" spans="1:24" ht="0.75" customHeight="1" x14ac:dyDescent="0.25">
      <c r="A325" s="180" t="s">
        <v>16</v>
      </c>
    </row>
    <row r="326" spans="1:24" ht="12" customHeight="1" x14ac:dyDescent="0.25">
      <c r="A326" s="180" t="s">
        <v>16</v>
      </c>
      <c r="D326" s="198" t="s">
        <v>804</v>
      </c>
      <c r="E326" s="198"/>
      <c r="F326" s="198"/>
      <c r="G326" s="198"/>
      <c r="H326" s="198"/>
      <c r="J326" s="198" t="s">
        <v>264</v>
      </c>
      <c r="K326" s="198"/>
      <c r="L326" s="198"/>
      <c r="M326" s="198"/>
      <c r="N326" s="198"/>
      <c r="O326" s="198"/>
      <c r="P326" s="194">
        <v>0</v>
      </c>
      <c r="Q326" s="194"/>
      <c r="R326" s="194"/>
      <c r="S326" s="183">
        <v>0</v>
      </c>
      <c r="U326" s="194">
        <v>0</v>
      </c>
      <c r="V326" s="194"/>
      <c r="W326" s="194"/>
      <c r="X326" s="183">
        <v>0</v>
      </c>
    </row>
    <row r="327" spans="1:24" ht="0.75" customHeight="1" x14ac:dyDescent="0.25">
      <c r="A327" s="180" t="s">
        <v>16</v>
      </c>
    </row>
    <row r="328" spans="1:24" ht="12" customHeight="1" x14ac:dyDescent="0.25">
      <c r="A328" s="180" t="s">
        <v>16</v>
      </c>
      <c r="D328" s="198" t="s">
        <v>805</v>
      </c>
      <c r="E328" s="198"/>
      <c r="F328" s="198"/>
      <c r="G328" s="198"/>
      <c r="H328" s="198"/>
      <c r="J328" s="198" t="s">
        <v>72</v>
      </c>
      <c r="K328" s="198"/>
      <c r="L328" s="198"/>
      <c r="M328" s="198"/>
      <c r="N328" s="198"/>
      <c r="O328" s="198"/>
      <c r="P328" s="194">
        <v>0</v>
      </c>
      <c r="Q328" s="194"/>
      <c r="R328" s="194"/>
      <c r="S328" s="183">
        <v>0</v>
      </c>
      <c r="U328" s="194">
        <v>17.27</v>
      </c>
      <c r="V328" s="194"/>
      <c r="W328" s="194"/>
      <c r="X328" s="183">
        <v>0</v>
      </c>
    </row>
    <row r="329" spans="1:24" ht="0.75" customHeight="1" x14ac:dyDescent="0.25">
      <c r="A329" s="180" t="s">
        <v>16</v>
      </c>
    </row>
    <row r="330" spans="1:24" ht="12" customHeight="1" x14ac:dyDescent="0.25">
      <c r="A330" s="180" t="s">
        <v>16</v>
      </c>
      <c r="D330" s="198" t="s">
        <v>806</v>
      </c>
      <c r="E330" s="198"/>
      <c r="F330" s="198"/>
      <c r="G330" s="198"/>
      <c r="H330" s="198"/>
      <c r="J330" s="198" t="s">
        <v>265</v>
      </c>
      <c r="K330" s="198"/>
      <c r="L330" s="198"/>
      <c r="M330" s="198"/>
      <c r="N330" s="198"/>
      <c r="O330" s="198"/>
      <c r="P330" s="194">
        <v>0</v>
      </c>
      <c r="Q330" s="194"/>
      <c r="R330" s="194"/>
      <c r="S330" s="183">
        <v>0</v>
      </c>
      <c r="U330" s="194">
        <v>0</v>
      </c>
      <c r="V330" s="194"/>
      <c r="W330" s="194"/>
      <c r="X330" s="183">
        <v>0</v>
      </c>
    </row>
    <row r="331" spans="1:24" ht="0.75" customHeight="1" x14ac:dyDescent="0.25">
      <c r="A331" s="180" t="s">
        <v>16</v>
      </c>
    </row>
    <row r="332" spans="1:24" ht="12" customHeight="1" x14ac:dyDescent="0.25">
      <c r="A332" s="180" t="s">
        <v>16</v>
      </c>
      <c r="D332" s="198" t="s">
        <v>807</v>
      </c>
      <c r="E332" s="198"/>
      <c r="F332" s="198"/>
      <c r="G332" s="198"/>
      <c r="H332" s="198"/>
      <c r="J332" s="198" t="s">
        <v>266</v>
      </c>
      <c r="K332" s="198"/>
      <c r="L332" s="198"/>
      <c r="M332" s="198"/>
      <c r="N332" s="198"/>
      <c r="O332" s="198"/>
      <c r="P332" s="194">
        <v>0</v>
      </c>
      <c r="Q332" s="194"/>
      <c r="R332" s="194"/>
      <c r="S332" s="183">
        <v>0</v>
      </c>
      <c r="U332" s="194">
        <v>0</v>
      </c>
      <c r="V332" s="194"/>
      <c r="W332" s="194"/>
      <c r="X332" s="183">
        <v>0</v>
      </c>
    </row>
    <row r="333" spans="1:24" ht="0.75" customHeight="1" x14ac:dyDescent="0.25">
      <c r="A333" s="180" t="s">
        <v>16</v>
      </c>
    </row>
    <row r="334" spans="1:24" ht="12" customHeight="1" x14ac:dyDescent="0.25">
      <c r="A334" s="180" t="s">
        <v>16</v>
      </c>
      <c r="D334" s="198" t="s">
        <v>808</v>
      </c>
      <c r="E334" s="198"/>
      <c r="F334" s="198"/>
      <c r="G334" s="198"/>
      <c r="H334" s="198"/>
      <c r="J334" s="198" t="s">
        <v>609</v>
      </c>
      <c r="K334" s="198"/>
      <c r="L334" s="198"/>
      <c r="M334" s="198"/>
      <c r="N334" s="198"/>
      <c r="O334" s="198"/>
      <c r="P334" s="194">
        <v>0</v>
      </c>
      <c r="Q334" s="194"/>
      <c r="R334" s="194"/>
      <c r="S334" s="183">
        <v>0</v>
      </c>
      <c r="U334" s="194">
        <v>0</v>
      </c>
      <c r="V334" s="194"/>
      <c r="W334" s="194"/>
      <c r="X334" s="183">
        <v>0</v>
      </c>
    </row>
    <row r="335" spans="1:24" ht="0.75" customHeight="1" x14ac:dyDescent="0.25">
      <c r="A335" s="180" t="s">
        <v>16</v>
      </c>
    </row>
    <row r="336" spans="1:24" ht="12" customHeight="1" x14ac:dyDescent="0.25">
      <c r="A336" s="180" t="s">
        <v>16</v>
      </c>
      <c r="D336" s="198" t="s">
        <v>809</v>
      </c>
      <c r="E336" s="198"/>
      <c r="F336" s="198"/>
      <c r="G336" s="198"/>
      <c r="H336" s="198"/>
      <c r="J336" s="198" t="s">
        <v>268</v>
      </c>
      <c r="K336" s="198"/>
      <c r="L336" s="198"/>
      <c r="M336" s="198"/>
      <c r="N336" s="198"/>
      <c r="O336" s="198"/>
      <c r="P336" s="194">
        <v>0</v>
      </c>
      <c r="Q336" s="194"/>
      <c r="R336" s="194"/>
      <c r="S336" s="183">
        <v>0</v>
      </c>
      <c r="U336" s="194">
        <v>0</v>
      </c>
      <c r="V336" s="194"/>
      <c r="W336" s="194"/>
      <c r="X336" s="183">
        <v>0</v>
      </c>
    </row>
    <row r="337" spans="1:24" ht="0.75" customHeight="1" x14ac:dyDescent="0.25">
      <c r="A337" s="180" t="s">
        <v>16</v>
      </c>
    </row>
    <row r="338" spans="1:24" ht="12" customHeight="1" x14ac:dyDescent="0.25">
      <c r="A338" s="180" t="s">
        <v>16</v>
      </c>
      <c r="D338" s="198" t="s">
        <v>810</v>
      </c>
      <c r="E338" s="198"/>
      <c r="F338" s="198"/>
      <c r="G338" s="198"/>
      <c r="H338" s="198"/>
      <c r="J338" s="198" t="s">
        <v>559</v>
      </c>
      <c r="K338" s="198"/>
      <c r="L338" s="198"/>
      <c r="M338" s="198"/>
      <c r="N338" s="198"/>
      <c r="O338" s="198"/>
      <c r="P338" s="194">
        <v>0</v>
      </c>
      <c r="Q338" s="194"/>
      <c r="R338" s="194"/>
      <c r="S338" s="183">
        <v>0</v>
      </c>
      <c r="U338" s="194">
        <v>0</v>
      </c>
      <c r="V338" s="194"/>
      <c r="W338" s="194"/>
      <c r="X338" s="183">
        <v>0</v>
      </c>
    </row>
    <row r="339" spans="1:24" ht="0.75" customHeight="1" x14ac:dyDescent="0.25">
      <c r="A339" s="180" t="s">
        <v>16</v>
      </c>
    </row>
    <row r="340" spans="1:24" ht="12" customHeight="1" x14ac:dyDescent="0.25">
      <c r="A340" s="180" t="s">
        <v>16</v>
      </c>
      <c r="D340" s="198" t="s">
        <v>811</v>
      </c>
      <c r="E340" s="198"/>
      <c r="F340" s="198"/>
      <c r="G340" s="198"/>
      <c r="H340" s="198"/>
      <c r="J340" s="198" t="s">
        <v>270</v>
      </c>
      <c r="K340" s="198"/>
      <c r="L340" s="198"/>
      <c r="M340" s="198"/>
      <c r="N340" s="198"/>
      <c r="O340" s="198"/>
      <c r="P340" s="194">
        <v>0</v>
      </c>
      <c r="Q340" s="194"/>
      <c r="R340" s="194"/>
      <c r="S340" s="183">
        <v>0</v>
      </c>
      <c r="U340" s="194">
        <v>0</v>
      </c>
      <c r="V340" s="194"/>
      <c r="W340" s="194"/>
      <c r="X340" s="183">
        <v>0</v>
      </c>
    </row>
    <row r="341" spans="1:24" ht="0.75" customHeight="1" x14ac:dyDescent="0.25">
      <c r="A341" s="180" t="s">
        <v>16</v>
      </c>
    </row>
    <row r="342" spans="1:24" ht="12" customHeight="1" x14ac:dyDescent="0.25">
      <c r="A342" s="180" t="s">
        <v>16</v>
      </c>
      <c r="D342" s="198" t="s">
        <v>812</v>
      </c>
      <c r="E342" s="198"/>
      <c r="F342" s="198"/>
      <c r="G342" s="198"/>
      <c r="H342" s="198"/>
      <c r="J342" s="198" t="s">
        <v>80</v>
      </c>
      <c r="K342" s="198"/>
      <c r="L342" s="198"/>
      <c r="M342" s="198"/>
      <c r="N342" s="198"/>
      <c r="O342" s="198"/>
      <c r="P342" s="194">
        <v>0</v>
      </c>
      <c r="Q342" s="194"/>
      <c r="R342" s="194"/>
      <c r="S342" s="183">
        <v>0</v>
      </c>
      <c r="U342" s="194">
        <v>0</v>
      </c>
      <c r="V342" s="194"/>
      <c r="W342" s="194"/>
      <c r="X342" s="183">
        <v>0</v>
      </c>
    </row>
    <row r="343" spans="1:24" ht="0.75" customHeight="1" x14ac:dyDescent="0.25">
      <c r="A343" s="180" t="s">
        <v>16</v>
      </c>
    </row>
    <row r="344" spans="1:24" ht="12" customHeight="1" x14ac:dyDescent="0.25">
      <c r="A344" s="180" t="s">
        <v>16</v>
      </c>
      <c r="D344" s="198" t="s">
        <v>813</v>
      </c>
      <c r="E344" s="198"/>
      <c r="F344" s="198"/>
      <c r="G344" s="198"/>
      <c r="H344" s="198"/>
      <c r="J344" s="198" t="s">
        <v>271</v>
      </c>
      <c r="K344" s="198"/>
      <c r="L344" s="198"/>
      <c r="M344" s="198"/>
      <c r="N344" s="198"/>
      <c r="O344" s="198"/>
      <c r="P344" s="194">
        <v>0</v>
      </c>
      <c r="Q344" s="194"/>
      <c r="R344" s="194"/>
      <c r="S344" s="183">
        <v>0</v>
      </c>
      <c r="U344" s="194">
        <v>0</v>
      </c>
      <c r="V344" s="194"/>
      <c r="W344" s="194"/>
      <c r="X344" s="183">
        <v>0</v>
      </c>
    </row>
    <row r="345" spans="1:24" ht="0.75" customHeight="1" x14ac:dyDescent="0.25">
      <c r="A345" s="180" t="s">
        <v>16</v>
      </c>
    </row>
    <row r="346" spans="1:24" ht="12" customHeight="1" x14ac:dyDescent="0.25">
      <c r="A346" s="180" t="s">
        <v>16</v>
      </c>
      <c r="D346" s="198" t="s">
        <v>814</v>
      </c>
      <c r="E346" s="198"/>
      <c r="F346" s="198"/>
      <c r="G346" s="198"/>
      <c r="H346" s="198"/>
      <c r="J346" s="198" t="s">
        <v>272</v>
      </c>
      <c r="K346" s="198"/>
      <c r="L346" s="198"/>
      <c r="M346" s="198"/>
      <c r="N346" s="198"/>
      <c r="O346" s="198"/>
      <c r="P346" s="194">
        <v>0</v>
      </c>
      <c r="Q346" s="194"/>
      <c r="R346" s="194"/>
      <c r="S346" s="183">
        <v>0</v>
      </c>
      <c r="U346" s="194">
        <v>0</v>
      </c>
      <c r="V346" s="194"/>
      <c r="W346" s="194"/>
      <c r="X346" s="183">
        <v>0</v>
      </c>
    </row>
    <row r="347" spans="1:24" ht="0.75" customHeight="1" x14ac:dyDescent="0.25">
      <c r="A347" s="180" t="s">
        <v>16</v>
      </c>
    </row>
    <row r="348" spans="1:24" ht="12" customHeight="1" x14ac:dyDescent="0.25">
      <c r="A348" s="180" t="s">
        <v>16</v>
      </c>
      <c r="D348" s="198" t="s">
        <v>815</v>
      </c>
      <c r="E348" s="198"/>
      <c r="F348" s="198"/>
      <c r="G348" s="198"/>
      <c r="H348" s="198"/>
      <c r="J348" s="198" t="s">
        <v>273</v>
      </c>
      <c r="K348" s="198"/>
      <c r="L348" s="198"/>
      <c r="M348" s="198"/>
      <c r="N348" s="198"/>
      <c r="O348" s="198"/>
      <c r="P348" s="194">
        <v>0</v>
      </c>
      <c r="Q348" s="194"/>
      <c r="R348" s="194"/>
      <c r="S348" s="183">
        <v>0</v>
      </c>
      <c r="U348" s="194">
        <v>0</v>
      </c>
      <c r="V348" s="194"/>
      <c r="W348" s="194"/>
      <c r="X348" s="183">
        <v>0</v>
      </c>
    </row>
    <row r="349" spans="1:24" ht="0.75" customHeight="1" x14ac:dyDescent="0.25">
      <c r="A349" s="180" t="s">
        <v>16</v>
      </c>
    </row>
    <row r="350" spans="1:24" ht="12" customHeight="1" x14ac:dyDescent="0.25">
      <c r="A350" s="180" t="s">
        <v>16</v>
      </c>
      <c r="D350" s="198" t="s">
        <v>816</v>
      </c>
      <c r="E350" s="198"/>
      <c r="F350" s="198"/>
      <c r="G350" s="198"/>
      <c r="H350" s="198"/>
      <c r="J350" s="200" t="s">
        <v>71</v>
      </c>
      <c r="K350" s="200"/>
      <c r="L350" s="200"/>
      <c r="M350" s="200"/>
      <c r="N350" s="200"/>
      <c r="O350" s="200"/>
      <c r="P350" s="194">
        <v>0</v>
      </c>
      <c r="Q350" s="194"/>
      <c r="R350" s="194"/>
      <c r="S350" s="183">
        <v>0</v>
      </c>
      <c r="U350" s="194">
        <v>0</v>
      </c>
      <c r="V350" s="194"/>
      <c r="W350" s="194"/>
      <c r="X350" s="183">
        <v>0</v>
      </c>
    </row>
    <row r="351" spans="1:24" ht="11.25" customHeight="1" x14ac:dyDescent="0.25">
      <c r="A351" s="180" t="s">
        <v>16</v>
      </c>
      <c r="J351" s="200"/>
      <c r="K351" s="200"/>
      <c r="L351" s="200"/>
      <c r="M351" s="200"/>
      <c r="N351" s="200"/>
      <c r="O351" s="200"/>
    </row>
    <row r="352" spans="1:24" ht="0.75" customHeight="1" x14ac:dyDescent="0.25">
      <c r="A352" s="180" t="s">
        <v>16</v>
      </c>
    </row>
    <row r="353" spans="1:24" ht="12" customHeight="1" x14ac:dyDescent="0.25">
      <c r="A353" s="180" t="s">
        <v>16</v>
      </c>
      <c r="D353" s="198" t="s">
        <v>817</v>
      </c>
      <c r="E353" s="198"/>
      <c r="F353" s="198"/>
      <c r="G353" s="198"/>
      <c r="H353" s="198"/>
      <c r="J353" s="198" t="s">
        <v>274</v>
      </c>
      <c r="K353" s="198"/>
      <c r="L353" s="198"/>
      <c r="M353" s="198"/>
      <c r="N353" s="198"/>
      <c r="O353" s="198"/>
      <c r="P353" s="194">
        <v>0</v>
      </c>
      <c r="Q353" s="194"/>
      <c r="R353" s="194"/>
      <c r="S353" s="183">
        <v>0</v>
      </c>
      <c r="U353" s="194">
        <v>0</v>
      </c>
      <c r="V353" s="194"/>
      <c r="W353" s="194"/>
      <c r="X353" s="183">
        <v>0</v>
      </c>
    </row>
    <row r="354" spans="1:24" ht="0.75" customHeight="1" x14ac:dyDescent="0.25">
      <c r="A354" s="180" t="s">
        <v>16</v>
      </c>
    </row>
    <row r="355" spans="1:24" ht="12" customHeight="1" x14ac:dyDescent="0.25">
      <c r="A355" s="180" t="s">
        <v>16</v>
      </c>
      <c r="D355" s="198" t="s">
        <v>818</v>
      </c>
      <c r="E355" s="198"/>
      <c r="F355" s="198"/>
      <c r="G355" s="198"/>
      <c r="H355" s="198"/>
      <c r="J355" s="198" t="s">
        <v>275</v>
      </c>
      <c r="K355" s="198"/>
      <c r="L355" s="198"/>
      <c r="M355" s="198"/>
      <c r="N355" s="198"/>
      <c r="O355" s="198"/>
      <c r="P355" s="194">
        <v>0</v>
      </c>
      <c r="Q355" s="194"/>
      <c r="R355" s="194"/>
      <c r="S355" s="183">
        <v>0</v>
      </c>
      <c r="U355" s="194">
        <v>0</v>
      </c>
      <c r="V355" s="194"/>
      <c r="W355" s="194"/>
      <c r="X355" s="183">
        <v>0</v>
      </c>
    </row>
    <row r="356" spans="1:24" ht="0.75" customHeight="1" x14ac:dyDescent="0.25">
      <c r="A356" s="180" t="s">
        <v>16</v>
      </c>
    </row>
    <row r="357" spans="1:24" ht="12" customHeight="1" x14ac:dyDescent="0.25">
      <c r="A357" s="180" t="s">
        <v>16</v>
      </c>
      <c r="D357" s="198" t="s">
        <v>819</v>
      </c>
      <c r="E357" s="198"/>
      <c r="F357" s="198"/>
      <c r="G357" s="198"/>
      <c r="H357" s="198"/>
      <c r="J357" s="198" t="s">
        <v>276</v>
      </c>
      <c r="K357" s="198"/>
      <c r="L357" s="198"/>
      <c r="M357" s="198"/>
      <c r="N357" s="198"/>
      <c r="O357" s="198"/>
      <c r="P357" s="194">
        <v>0</v>
      </c>
      <c r="Q357" s="194"/>
      <c r="R357" s="194"/>
      <c r="S357" s="183">
        <v>0</v>
      </c>
      <c r="U357" s="194">
        <v>3500</v>
      </c>
      <c r="V357" s="194"/>
      <c r="W357" s="194"/>
      <c r="X357" s="183">
        <v>4.4999999999999998E-2</v>
      </c>
    </row>
    <row r="358" spans="1:24" ht="2.25" customHeight="1" x14ac:dyDescent="0.25">
      <c r="A358" s="180" t="s">
        <v>16</v>
      </c>
    </row>
    <row r="359" spans="1:24" ht="10.5" customHeight="1" x14ac:dyDescent="0.25">
      <c r="A359" s="180" t="s">
        <v>16</v>
      </c>
      <c r="P359" s="197"/>
      <c r="Q359" s="197"/>
      <c r="R359" s="197"/>
      <c r="S359" s="184"/>
      <c r="U359" s="197"/>
      <c r="V359" s="197"/>
      <c r="W359" s="197"/>
      <c r="X359" s="184"/>
    </row>
    <row r="360" spans="1:24" ht="1.5" customHeight="1" x14ac:dyDescent="0.25">
      <c r="A360" s="180" t="s">
        <v>16</v>
      </c>
    </row>
    <row r="361" spans="1:24" ht="13.5" customHeight="1" x14ac:dyDescent="0.25">
      <c r="A361" s="180" t="s">
        <v>16</v>
      </c>
      <c r="E361" s="199" t="s">
        <v>278</v>
      </c>
      <c r="F361" s="199"/>
      <c r="G361" s="199"/>
      <c r="H361" s="199"/>
      <c r="I361" s="199"/>
      <c r="J361" s="199"/>
      <c r="K361" s="199"/>
      <c r="L361" s="199"/>
      <c r="M361" s="199"/>
      <c r="N361" s="199"/>
      <c r="O361" s="199"/>
      <c r="P361" s="194">
        <v>308731.34000000003</v>
      </c>
      <c r="Q361" s="194"/>
      <c r="R361" s="194"/>
      <c r="S361" s="183">
        <v>23.558000000000003</v>
      </c>
      <c r="U361" s="194">
        <v>1881417.53</v>
      </c>
      <c r="V361" s="194"/>
      <c r="W361" s="194"/>
      <c r="X361" s="183">
        <v>24.135000000000002</v>
      </c>
    </row>
    <row r="362" spans="1:24" ht="0.75" customHeight="1" x14ac:dyDescent="0.25">
      <c r="A362" s="180" t="s">
        <v>16</v>
      </c>
      <c r="E362" s="199"/>
      <c r="F362" s="199"/>
      <c r="G362" s="199"/>
      <c r="H362" s="199"/>
      <c r="I362" s="199"/>
      <c r="J362" s="199"/>
      <c r="K362" s="199"/>
      <c r="L362" s="199"/>
      <c r="M362" s="199"/>
      <c r="N362" s="199"/>
      <c r="O362" s="199"/>
    </row>
    <row r="363" spans="1:24" ht="12" customHeight="1" x14ac:dyDescent="0.25">
      <c r="A363" s="180" t="s">
        <v>16</v>
      </c>
      <c r="C363" s="195"/>
      <c r="D363" s="195"/>
      <c r="E363" s="195"/>
      <c r="F363" s="195"/>
      <c r="G363" s="195"/>
    </row>
    <row r="364" spans="1:24" ht="9.75" customHeight="1" x14ac:dyDescent="0.25">
      <c r="A364" s="180" t="s">
        <v>16</v>
      </c>
    </row>
    <row r="365" spans="1:24" ht="0.75" customHeight="1" x14ac:dyDescent="0.25">
      <c r="A365" s="180" t="s">
        <v>16</v>
      </c>
    </row>
    <row r="366" spans="1:24" ht="14.25" customHeight="1" x14ac:dyDescent="0.25">
      <c r="A366" s="180" t="s">
        <v>16</v>
      </c>
      <c r="C366" s="199" t="s">
        <v>279</v>
      </c>
      <c r="D366" s="199"/>
      <c r="E366" s="199"/>
      <c r="F366" s="199"/>
      <c r="G366" s="199"/>
      <c r="H366" s="199"/>
      <c r="I366" s="199"/>
      <c r="J366" s="199"/>
      <c r="K366" s="199"/>
      <c r="L366" s="199"/>
      <c r="M366" s="199"/>
      <c r="N366" s="199"/>
    </row>
    <row r="367" spans="1:24" ht="12" customHeight="1" x14ac:dyDescent="0.25">
      <c r="A367" s="180" t="s">
        <v>16</v>
      </c>
      <c r="C367" s="195"/>
      <c r="D367" s="195"/>
      <c r="E367" s="195"/>
      <c r="F367" s="195"/>
      <c r="G367" s="195"/>
    </row>
    <row r="368" spans="1:24" ht="0.75" customHeight="1" x14ac:dyDescent="0.25">
      <c r="A368" s="180" t="s">
        <v>16</v>
      </c>
    </row>
    <row r="369" spans="1:24" ht="12" customHeight="1" x14ac:dyDescent="0.25">
      <c r="A369" s="180" t="s">
        <v>16</v>
      </c>
      <c r="D369" s="198" t="s">
        <v>821</v>
      </c>
      <c r="E369" s="198"/>
      <c r="F369" s="198"/>
      <c r="G369" s="198"/>
      <c r="H369" s="198"/>
      <c r="J369" s="198" t="s">
        <v>280</v>
      </c>
      <c r="K369" s="198"/>
      <c r="L369" s="198"/>
      <c r="M369" s="198"/>
      <c r="N369" s="198"/>
      <c r="O369" s="198"/>
      <c r="P369" s="194">
        <v>0</v>
      </c>
      <c r="Q369" s="194"/>
      <c r="R369" s="194"/>
      <c r="S369" s="183">
        <v>0</v>
      </c>
      <c r="U369" s="194">
        <v>0</v>
      </c>
      <c r="V369" s="194"/>
      <c r="W369" s="194"/>
      <c r="X369" s="183">
        <v>0</v>
      </c>
    </row>
    <row r="370" spans="1:24" ht="0.75" customHeight="1" x14ac:dyDescent="0.25">
      <c r="A370" s="180" t="s">
        <v>16</v>
      </c>
    </row>
    <row r="371" spans="1:24" ht="12" customHeight="1" x14ac:dyDescent="0.25">
      <c r="A371" s="180" t="s">
        <v>16</v>
      </c>
      <c r="D371" s="198" t="s">
        <v>822</v>
      </c>
      <c r="E371" s="198"/>
      <c r="F371" s="198"/>
      <c r="G371" s="198"/>
      <c r="H371" s="198"/>
      <c r="J371" s="198" t="s">
        <v>281</v>
      </c>
      <c r="K371" s="198"/>
      <c r="L371" s="198"/>
      <c r="M371" s="198"/>
      <c r="N371" s="198"/>
      <c r="O371" s="198"/>
      <c r="P371" s="194">
        <v>-13135.53</v>
      </c>
      <c r="Q371" s="194"/>
      <c r="R371" s="194"/>
      <c r="S371" s="183">
        <v>-1.002</v>
      </c>
      <c r="U371" s="194">
        <v>-71265.039999999994</v>
      </c>
      <c r="V371" s="194"/>
      <c r="W371" s="194"/>
      <c r="X371" s="183">
        <v>-0.91400000000000003</v>
      </c>
    </row>
    <row r="372" spans="1:24" ht="0.75" customHeight="1" x14ac:dyDescent="0.25">
      <c r="A372" s="180" t="s">
        <v>16</v>
      </c>
    </row>
    <row r="373" spans="1:24" ht="12" customHeight="1" x14ac:dyDescent="0.25">
      <c r="A373" s="180" t="s">
        <v>16</v>
      </c>
      <c r="D373" s="198" t="s">
        <v>823</v>
      </c>
      <c r="E373" s="198"/>
      <c r="F373" s="198"/>
      <c r="G373" s="198"/>
      <c r="H373" s="198"/>
      <c r="J373" s="198" t="s">
        <v>282</v>
      </c>
      <c r="K373" s="198"/>
      <c r="L373" s="198"/>
      <c r="M373" s="198"/>
      <c r="N373" s="198"/>
      <c r="O373" s="198"/>
      <c r="P373" s="194">
        <v>-2586.9899999999998</v>
      </c>
      <c r="Q373" s="194"/>
      <c r="R373" s="194"/>
      <c r="S373" s="183">
        <v>-0.19700000000000001</v>
      </c>
      <c r="U373" s="194">
        <v>-12702.550000000001</v>
      </c>
      <c r="V373" s="194"/>
      <c r="W373" s="194"/>
      <c r="X373" s="183">
        <v>-0.16300000000000001</v>
      </c>
    </row>
    <row r="374" spans="1:24" ht="0.75" customHeight="1" x14ac:dyDescent="0.25">
      <c r="A374" s="180" t="s">
        <v>16</v>
      </c>
    </row>
    <row r="375" spans="1:24" ht="12" customHeight="1" x14ac:dyDescent="0.25">
      <c r="A375" s="180" t="s">
        <v>16</v>
      </c>
      <c r="D375" s="198" t="s">
        <v>824</v>
      </c>
      <c r="E375" s="198"/>
      <c r="F375" s="198"/>
      <c r="G375" s="198"/>
      <c r="H375" s="198"/>
      <c r="J375" s="198" t="s">
        <v>283</v>
      </c>
      <c r="K375" s="198"/>
      <c r="L375" s="198"/>
      <c r="M375" s="198"/>
      <c r="N375" s="198"/>
      <c r="O375" s="198"/>
      <c r="P375" s="194">
        <v>10.18</v>
      </c>
      <c r="Q375" s="194"/>
      <c r="R375" s="194"/>
      <c r="S375" s="183">
        <v>1E-3</v>
      </c>
      <c r="U375" s="194">
        <v>-6.36</v>
      </c>
      <c r="V375" s="194"/>
      <c r="W375" s="194"/>
      <c r="X375" s="183">
        <v>0</v>
      </c>
    </row>
    <row r="376" spans="1:24" ht="0.75" customHeight="1" x14ac:dyDescent="0.25">
      <c r="A376" s="180" t="s">
        <v>16</v>
      </c>
    </row>
    <row r="377" spans="1:24" ht="12" customHeight="1" x14ac:dyDescent="0.25">
      <c r="A377" s="180" t="s">
        <v>16</v>
      </c>
      <c r="D377" s="198" t="s">
        <v>825</v>
      </c>
      <c r="E377" s="198"/>
      <c r="F377" s="198"/>
      <c r="G377" s="198"/>
      <c r="H377" s="198"/>
      <c r="J377" s="198" t="s">
        <v>284</v>
      </c>
      <c r="K377" s="198"/>
      <c r="L377" s="198"/>
      <c r="M377" s="198"/>
      <c r="N377" s="198"/>
      <c r="O377" s="198"/>
      <c r="P377" s="194">
        <v>-56663.69</v>
      </c>
      <c r="Q377" s="194"/>
      <c r="R377" s="194"/>
      <c r="S377" s="183">
        <v>-4.3239999999999998</v>
      </c>
      <c r="U377" s="194">
        <v>-271342.84000000003</v>
      </c>
      <c r="V377" s="194"/>
      <c r="W377" s="194"/>
      <c r="X377" s="183">
        <v>-3.4809999999999999</v>
      </c>
    </row>
    <row r="378" spans="1:24" ht="0.75" customHeight="1" x14ac:dyDescent="0.25">
      <c r="A378" s="180" t="s">
        <v>16</v>
      </c>
    </row>
    <row r="379" spans="1:24" ht="12" customHeight="1" x14ac:dyDescent="0.25">
      <c r="A379" s="180" t="s">
        <v>16</v>
      </c>
      <c r="D379" s="198" t="s">
        <v>826</v>
      </c>
      <c r="E379" s="198"/>
      <c r="F379" s="198"/>
      <c r="G379" s="198"/>
      <c r="H379" s="198"/>
      <c r="J379" s="198" t="s">
        <v>285</v>
      </c>
      <c r="K379" s="198"/>
      <c r="L379" s="198"/>
      <c r="M379" s="198"/>
      <c r="N379" s="198"/>
      <c r="O379" s="198"/>
      <c r="P379" s="194">
        <v>0</v>
      </c>
      <c r="Q379" s="194"/>
      <c r="R379" s="194"/>
      <c r="S379" s="183">
        <v>0</v>
      </c>
      <c r="U379" s="194">
        <v>0</v>
      </c>
      <c r="V379" s="194"/>
      <c r="W379" s="194"/>
      <c r="X379" s="183">
        <v>0</v>
      </c>
    </row>
    <row r="380" spans="1:24" ht="0.75" customHeight="1" x14ac:dyDescent="0.25">
      <c r="A380" s="180" t="s">
        <v>16</v>
      </c>
    </row>
    <row r="381" spans="1:24" ht="12" customHeight="1" x14ac:dyDescent="0.25">
      <c r="A381" s="180" t="s">
        <v>16</v>
      </c>
      <c r="D381" s="198" t="s">
        <v>827</v>
      </c>
      <c r="E381" s="198"/>
      <c r="F381" s="198"/>
      <c r="G381" s="198"/>
      <c r="H381" s="198"/>
      <c r="J381" s="198" t="s">
        <v>286</v>
      </c>
      <c r="K381" s="198"/>
      <c r="L381" s="198"/>
      <c r="M381" s="198"/>
      <c r="N381" s="198"/>
      <c r="O381" s="198"/>
      <c r="P381" s="194">
        <v>0</v>
      </c>
      <c r="Q381" s="194"/>
      <c r="R381" s="194"/>
      <c r="S381" s="183">
        <v>0</v>
      </c>
      <c r="U381" s="194">
        <v>0</v>
      </c>
      <c r="V381" s="194"/>
      <c r="W381" s="194"/>
      <c r="X381" s="183">
        <v>0</v>
      </c>
    </row>
    <row r="382" spans="1:24" ht="0.75" customHeight="1" x14ac:dyDescent="0.25">
      <c r="A382" s="180" t="s">
        <v>16</v>
      </c>
    </row>
    <row r="383" spans="1:24" ht="12" customHeight="1" x14ac:dyDescent="0.25">
      <c r="A383" s="180" t="s">
        <v>16</v>
      </c>
      <c r="D383" s="198" t="s">
        <v>828</v>
      </c>
      <c r="E383" s="198"/>
      <c r="F383" s="198"/>
      <c r="G383" s="198"/>
      <c r="H383" s="198"/>
      <c r="J383" s="198" t="s">
        <v>287</v>
      </c>
      <c r="K383" s="198"/>
      <c r="L383" s="198"/>
      <c r="M383" s="198"/>
      <c r="N383" s="198"/>
      <c r="O383" s="198"/>
      <c r="P383" s="194">
        <v>0</v>
      </c>
      <c r="Q383" s="194"/>
      <c r="R383" s="194"/>
      <c r="S383" s="183">
        <v>0</v>
      </c>
      <c r="U383" s="194">
        <v>0</v>
      </c>
      <c r="V383" s="194"/>
      <c r="W383" s="194"/>
      <c r="X383" s="183">
        <v>0</v>
      </c>
    </row>
    <row r="384" spans="1:24" ht="0.75" customHeight="1" x14ac:dyDescent="0.25">
      <c r="A384" s="180" t="s">
        <v>16</v>
      </c>
    </row>
    <row r="385" spans="1:24" ht="12" customHeight="1" x14ac:dyDescent="0.25">
      <c r="A385" s="180" t="s">
        <v>16</v>
      </c>
      <c r="D385" s="198" t="s">
        <v>829</v>
      </c>
      <c r="E385" s="198"/>
      <c r="F385" s="198"/>
      <c r="G385" s="198"/>
      <c r="H385" s="198"/>
      <c r="J385" s="198" t="s">
        <v>288</v>
      </c>
      <c r="K385" s="198"/>
      <c r="L385" s="198"/>
      <c r="M385" s="198"/>
      <c r="N385" s="198"/>
      <c r="O385" s="198"/>
      <c r="P385" s="194">
        <v>-439.38</v>
      </c>
      <c r="Q385" s="194"/>
      <c r="R385" s="194"/>
      <c r="S385" s="183">
        <v>-3.4000000000000002E-2</v>
      </c>
      <c r="U385" s="194">
        <v>-1353.5</v>
      </c>
      <c r="V385" s="194"/>
      <c r="W385" s="194"/>
      <c r="X385" s="183">
        <v>-1.7000000000000001E-2</v>
      </c>
    </row>
    <row r="386" spans="1:24" ht="0.75" customHeight="1" x14ac:dyDescent="0.25">
      <c r="A386" s="180" t="s">
        <v>16</v>
      </c>
    </row>
    <row r="387" spans="1:24" ht="12" customHeight="1" x14ac:dyDescent="0.25">
      <c r="A387" s="180" t="s">
        <v>16</v>
      </c>
      <c r="D387" s="198" t="s">
        <v>830</v>
      </c>
      <c r="E387" s="198"/>
      <c r="F387" s="198"/>
      <c r="G387" s="198"/>
      <c r="H387" s="198"/>
      <c r="J387" s="198" t="s">
        <v>289</v>
      </c>
      <c r="K387" s="198"/>
      <c r="L387" s="198"/>
      <c r="M387" s="198"/>
      <c r="N387" s="198"/>
      <c r="O387" s="198"/>
      <c r="P387" s="194">
        <v>0</v>
      </c>
      <c r="Q387" s="194"/>
      <c r="R387" s="194"/>
      <c r="S387" s="183">
        <v>0</v>
      </c>
      <c r="U387" s="194">
        <v>0</v>
      </c>
      <c r="V387" s="194"/>
      <c r="W387" s="194"/>
      <c r="X387" s="183">
        <v>0</v>
      </c>
    </row>
    <row r="388" spans="1:24" ht="0.75" customHeight="1" x14ac:dyDescent="0.25">
      <c r="A388" s="180" t="s">
        <v>16</v>
      </c>
    </row>
    <row r="389" spans="1:24" ht="12" customHeight="1" x14ac:dyDescent="0.25">
      <c r="A389" s="180" t="s">
        <v>16</v>
      </c>
      <c r="D389" s="198" t="s">
        <v>831</v>
      </c>
      <c r="E389" s="198"/>
      <c r="F389" s="198"/>
      <c r="G389" s="198"/>
      <c r="H389" s="198"/>
      <c r="J389" s="198" t="s">
        <v>75</v>
      </c>
      <c r="K389" s="198"/>
      <c r="L389" s="198"/>
      <c r="M389" s="198"/>
      <c r="N389" s="198"/>
      <c r="O389" s="198"/>
      <c r="P389" s="194">
        <v>0</v>
      </c>
      <c r="Q389" s="194"/>
      <c r="R389" s="194"/>
      <c r="S389" s="183">
        <v>0</v>
      </c>
      <c r="U389" s="194">
        <v>0</v>
      </c>
      <c r="V389" s="194"/>
      <c r="W389" s="194"/>
      <c r="X389" s="183">
        <v>0</v>
      </c>
    </row>
    <row r="390" spans="1:24" ht="0.75" customHeight="1" x14ac:dyDescent="0.25">
      <c r="A390" s="180" t="s">
        <v>16</v>
      </c>
    </row>
    <row r="391" spans="1:24" ht="12" customHeight="1" x14ac:dyDescent="0.25">
      <c r="A391" s="180" t="s">
        <v>16</v>
      </c>
      <c r="D391" s="198" t="s">
        <v>832</v>
      </c>
      <c r="E391" s="198"/>
      <c r="F391" s="198"/>
      <c r="G391" s="198"/>
      <c r="H391" s="198"/>
      <c r="J391" s="198" t="s">
        <v>290</v>
      </c>
      <c r="K391" s="198"/>
      <c r="L391" s="198"/>
      <c r="M391" s="198"/>
      <c r="N391" s="198"/>
      <c r="O391" s="198"/>
      <c r="P391" s="194">
        <v>-189018.47</v>
      </c>
      <c r="Q391" s="194"/>
      <c r="R391" s="194"/>
      <c r="S391" s="183">
        <v>-14.423</v>
      </c>
      <c r="U391" s="194">
        <v>-1320104.92</v>
      </c>
      <c r="V391" s="194"/>
      <c r="W391" s="194"/>
      <c r="X391" s="183">
        <v>-16.934000000000001</v>
      </c>
    </row>
    <row r="392" spans="1:24" ht="0.75" customHeight="1" x14ac:dyDescent="0.25">
      <c r="A392" s="180" t="s">
        <v>16</v>
      </c>
    </row>
    <row r="393" spans="1:24" ht="12" customHeight="1" x14ac:dyDescent="0.25">
      <c r="D393" s="198" t="s">
        <v>833</v>
      </c>
      <c r="E393" s="198"/>
      <c r="F393" s="198"/>
      <c r="G393" s="198"/>
      <c r="H393" s="198"/>
      <c r="J393" s="198" t="s">
        <v>291</v>
      </c>
      <c r="K393" s="198"/>
      <c r="L393" s="198"/>
      <c r="M393" s="198"/>
      <c r="N393" s="198"/>
      <c r="O393" s="198"/>
      <c r="P393" s="194">
        <v>-687</v>
      </c>
      <c r="Q393" s="194"/>
      <c r="R393" s="194"/>
      <c r="S393" s="183">
        <v>-5.2000000000000005E-2</v>
      </c>
      <c r="U393" s="194">
        <v>-6382</v>
      </c>
      <c r="V393" s="194"/>
      <c r="W393" s="194"/>
      <c r="X393" s="183">
        <v>-8.2000000000000017E-2</v>
      </c>
    </row>
    <row r="394" spans="1:24" ht="2.25" customHeight="1" x14ac:dyDescent="0.25"/>
    <row r="395" spans="1:24" ht="10.5" customHeight="1" x14ac:dyDescent="0.25">
      <c r="P395" s="197"/>
      <c r="Q395" s="197"/>
      <c r="R395" s="197"/>
      <c r="S395" s="184"/>
      <c r="U395" s="197"/>
      <c r="V395" s="197"/>
      <c r="W395" s="197"/>
      <c r="X395" s="184"/>
    </row>
    <row r="396" spans="1:24" ht="1.5" customHeight="1" x14ac:dyDescent="0.25"/>
    <row r="397" spans="1:24" ht="13.5" customHeight="1" x14ac:dyDescent="0.25">
      <c r="E397" s="199" t="s">
        <v>292</v>
      </c>
      <c r="F397" s="199"/>
      <c r="G397" s="199"/>
      <c r="H397" s="199"/>
      <c r="I397" s="199"/>
      <c r="J397" s="199"/>
      <c r="K397" s="199"/>
      <c r="L397" s="199"/>
      <c r="M397" s="199"/>
      <c r="N397" s="199"/>
      <c r="O397" s="199"/>
      <c r="P397" s="194">
        <v>-262520.88</v>
      </c>
      <c r="Q397" s="194"/>
      <c r="R397" s="194"/>
      <c r="S397" s="183">
        <v>-20.032</v>
      </c>
      <c r="U397" s="194">
        <v>-1683157.21</v>
      </c>
      <c r="V397" s="194"/>
      <c r="W397" s="194"/>
      <c r="X397" s="183">
        <v>-21.591000000000001</v>
      </c>
    </row>
    <row r="398" spans="1:24" ht="0.75" customHeight="1" x14ac:dyDescent="0.25">
      <c r="E398" s="199"/>
      <c r="F398" s="199"/>
      <c r="G398" s="199"/>
      <c r="H398" s="199"/>
      <c r="I398" s="199"/>
      <c r="J398" s="199"/>
      <c r="K398" s="199"/>
      <c r="L398" s="199"/>
      <c r="M398" s="199"/>
      <c r="N398" s="199"/>
      <c r="O398" s="199"/>
    </row>
    <row r="399" spans="1:24" ht="12" customHeight="1" x14ac:dyDescent="0.25">
      <c r="C399" s="195"/>
      <c r="D399" s="195"/>
      <c r="E399" s="195"/>
      <c r="F399" s="195"/>
      <c r="G399" s="195"/>
    </row>
    <row r="400" spans="1:24" ht="9.75" customHeight="1" x14ac:dyDescent="0.25"/>
    <row r="401" spans="2:24" ht="2.25" customHeight="1" x14ac:dyDescent="0.25"/>
    <row r="402" spans="2:24" ht="10.5" customHeight="1" x14ac:dyDescent="0.25">
      <c r="P402" s="197"/>
      <c r="Q402" s="197"/>
      <c r="R402" s="197"/>
      <c r="S402" s="184"/>
      <c r="U402" s="197"/>
      <c r="V402" s="197"/>
      <c r="W402" s="197"/>
      <c r="X402" s="184"/>
    </row>
    <row r="403" spans="2:24" ht="2.25" customHeight="1" x14ac:dyDescent="0.25"/>
    <row r="404" spans="2:24" ht="14.25" customHeight="1" x14ac:dyDescent="0.25">
      <c r="E404" s="193" t="s">
        <v>27</v>
      </c>
      <c r="F404" s="193"/>
      <c r="G404" s="193"/>
      <c r="H404" s="193"/>
      <c r="I404" s="193"/>
      <c r="J404" s="193"/>
      <c r="K404" s="193"/>
      <c r="L404" s="193"/>
      <c r="M404" s="193"/>
      <c r="N404" s="193"/>
      <c r="O404" s="193"/>
      <c r="P404" s="194">
        <v>1310501.76</v>
      </c>
      <c r="Q404" s="194"/>
      <c r="R404" s="194"/>
      <c r="S404" s="183">
        <v>100</v>
      </c>
      <c r="U404" s="194">
        <v>7795541.3700000001</v>
      </c>
      <c r="V404" s="194"/>
      <c r="W404" s="194"/>
      <c r="X404" s="183">
        <v>100</v>
      </c>
    </row>
    <row r="405" spans="2:24" ht="1.5" customHeight="1" x14ac:dyDescent="0.25">
      <c r="E405" s="193"/>
      <c r="F405" s="193"/>
      <c r="G405" s="193"/>
      <c r="H405" s="193"/>
      <c r="I405" s="193"/>
      <c r="J405" s="193"/>
      <c r="K405" s="193"/>
      <c r="L405" s="193"/>
      <c r="M405" s="193"/>
      <c r="N405" s="193"/>
      <c r="O405" s="193"/>
    </row>
    <row r="406" spans="2:24" ht="12" customHeight="1" x14ac:dyDescent="0.25">
      <c r="C406" s="195"/>
      <c r="D406" s="195"/>
      <c r="E406" s="195"/>
      <c r="F406" s="195"/>
      <c r="G406" s="195"/>
    </row>
    <row r="407" spans="2:24" ht="9.75" customHeight="1" x14ac:dyDescent="0.25"/>
    <row r="408" spans="2:24" ht="2.25" customHeight="1" x14ac:dyDescent="0.25"/>
    <row r="409" spans="2:24" ht="10.5" customHeight="1" x14ac:dyDescent="0.25">
      <c r="P409" s="197"/>
      <c r="Q409" s="197"/>
      <c r="R409" s="197"/>
      <c r="S409" s="184"/>
      <c r="U409" s="197"/>
      <c r="V409" s="197"/>
      <c r="W409" s="197"/>
      <c r="X409" s="184"/>
    </row>
    <row r="410" spans="2:24" ht="2.25" customHeight="1" x14ac:dyDescent="0.25"/>
    <row r="411" spans="2:24" ht="14.25" customHeight="1" x14ac:dyDescent="0.25">
      <c r="E411" s="193" t="s">
        <v>293</v>
      </c>
      <c r="F411" s="193"/>
      <c r="G411" s="193"/>
      <c r="H411" s="193"/>
      <c r="I411" s="193"/>
      <c r="J411" s="193"/>
      <c r="K411" s="193"/>
      <c r="L411" s="193"/>
      <c r="M411" s="193"/>
      <c r="N411" s="193"/>
      <c r="O411" s="193"/>
      <c r="P411" s="194">
        <v>1310501.76</v>
      </c>
      <c r="Q411" s="194"/>
      <c r="R411" s="194"/>
      <c r="S411" s="183">
        <v>100</v>
      </c>
      <c r="U411" s="194">
        <v>7795541.3700000001</v>
      </c>
      <c r="V411" s="194"/>
      <c r="W411" s="194"/>
      <c r="X411" s="183">
        <v>100</v>
      </c>
    </row>
    <row r="412" spans="2:24" ht="1.5" customHeight="1" x14ac:dyDescent="0.25">
      <c r="E412" s="193"/>
      <c r="F412" s="193"/>
      <c r="G412" s="193"/>
      <c r="H412" s="193"/>
      <c r="I412" s="193"/>
      <c r="J412" s="193"/>
      <c r="K412" s="193"/>
      <c r="L412" s="193"/>
      <c r="M412" s="193"/>
      <c r="N412" s="193"/>
      <c r="O412" s="193"/>
    </row>
    <row r="413" spans="2:24" ht="12" customHeight="1" x14ac:dyDescent="0.25">
      <c r="C413" s="195"/>
      <c r="D413" s="195"/>
      <c r="E413" s="195"/>
      <c r="F413" s="195"/>
      <c r="G413" s="195"/>
    </row>
    <row r="414" spans="2:24" ht="9.75" customHeight="1" x14ac:dyDescent="0.25"/>
    <row r="415" spans="2:24" ht="0.75" customHeight="1" x14ac:dyDescent="0.25"/>
    <row r="416" spans="2:24" ht="15" customHeight="1" x14ac:dyDescent="0.25">
      <c r="B416" s="193" t="s">
        <v>294</v>
      </c>
      <c r="C416" s="193"/>
      <c r="D416" s="193"/>
      <c r="E416" s="193"/>
      <c r="F416" s="193"/>
      <c r="G416" s="193"/>
      <c r="H416" s="193"/>
      <c r="I416" s="193"/>
      <c r="J416" s="193"/>
      <c r="K416" s="193"/>
      <c r="L416" s="193"/>
      <c r="M416" s="193"/>
    </row>
    <row r="417" spans="1:24" ht="12" customHeight="1" x14ac:dyDescent="0.25">
      <c r="C417" s="195"/>
      <c r="D417" s="195"/>
      <c r="E417" s="195"/>
      <c r="F417" s="195"/>
      <c r="G417" s="195"/>
    </row>
    <row r="418" spans="1:24" ht="0.75" customHeight="1" x14ac:dyDescent="0.25"/>
    <row r="419" spans="1:24" ht="14.25" customHeight="1" x14ac:dyDescent="0.25">
      <c r="A419" s="180" t="s">
        <v>16</v>
      </c>
      <c r="C419" s="199" t="s">
        <v>95</v>
      </c>
      <c r="D419" s="199"/>
      <c r="E419" s="199"/>
      <c r="F419" s="199"/>
      <c r="G419" s="199"/>
      <c r="H419" s="199"/>
      <c r="I419" s="199"/>
      <c r="J419" s="199"/>
      <c r="K419" s="199"/>
      <c r="L419" s="199"/>
      <c r="M419" s="199"/>
      <c r="N419" s="199"/>
    </row>
    <row r="420" spans="1:24" ht="12" customHeight="1" x14ac:dyDescent="0.25">
      <c r="A420" s="180" t="s">
        <v>16</v>
      </c>
      <c r="C420" s="195"/>
      <c r="D420" s="195"/>
      <c r="E420" s="195"/>
      <c r="F420" s="195"/>
      <c r="G420" s="195"/>
    </row>
    <row r="421" spans="1:24" ht="0.75" customHeight="1" x14ac:dyDescent="0.25">
      <c r="A421" s="180" t="s">
        <v>16</v>
      </c>
    </row>
    <row r="422" spans="1:24" ht="12" customHeight="1" x14ac:dyDescent="0.25">
      <c r="A422" s="180" t="s">
        <v>16</v>
      </c>
      <c r="D422" s="198" t="s">
        <v>834</v>
      </c>
      <c r="E422" s="198"/>
      <c r="F422" s="198"/>
      <c r="G422" s="198"/>
      <c r="H422" s="198"/>
      <c r="J422" s="198" t="s">
        <v>295</v>
      </c>
      <c r="K422" s="198"/>
      <c r="L422" s="198"/>
      <c r="M422" s="198"/>
      <c r="N422" s="198"/>
      <c r="O422" s="198"/>
      <c r="P422" s="194">
        <v>9621.23</v>
      </c>
      <c r="Q422" s="194"/>
      <c r="R422" s="194"/>
      <c r="S422" s="183">
        <v>0.7340000000000001</v>
      </c>
      <c r="U422" s="194">
        <v>85182.46</v>
      </c>
      <c r="V422" s="194"/>
      <c r="W422" s="194"/>
      <c r="X422" s="183">
        <v>1.093</v>
      </c>
    </row>
    <row r="423" spans="1:24" ht="0.75" customHeight="1" x14ac:dyDescent="0.25">
      <c r="A423" s="180" t="s">
        <v>16</v>
      </c>
    </row>
    <row r="424" spans="1:24" ht="12" customHeight="1" x14ac:dyDescent="0.25">
      <c r="A424" s="180" t="s">
        <v>16</v>
      </c>
      <c r="D424" s="198" t="s">
        <v>835</v>
      </c>
      <c r="E424" s="198"/>
      <c r="F424" s="198"/>
      <c r="G424" s="198"/>
      <c r="H424" s="198"/>
      <c r="J424" s="198" t="s">
        <v>296</v>
      </c>
      <c r="K424" s="198"/>
      <c r="L424" s="198"/>
      <c r="M424" s="198"/>
      <c r="N424" s="198"/>
      <c r="O424" s="198"/>
      <c r="P424" s="194">
        <v>11336.58</v>
      </c>
      <c r="Q424" s="194"/>
      <c r="R424" s="194"/>
      <c r="S424" s="183">
        <v>0.86499999999999999</v>
      </c>
      <c r="U424" s="194">
        <v>77194.61</v>
      </c>
      <c r="V424" s="194"/>
      <c r="W424" s="194"/>
      <c r="X424" s="183">
        <v>0.99</v>
      </c>
    </row>
    <row r="425" spans="1:24" ht="12" customHeight="1" x14ac:dyDescent="0.25">
      <c r="A425" s="180" t="s">
        <v>16</v>
      </c>
      <c r="D425" s="198" t="s">
        <v>836</v>
      </c>
      <c r="E425" s="198"/>
      <c r="F425" s="198"/>
      <c r="G425" s="198"/>
      <c r="H425" s="198"/>
      <c r="J425" s="198" t="s">
        <v>297</v>
      </c>
      <c r="K425" s="198"/>
      <c r="L425" s="198"/>
      <c r="M425" s="198"/>
      <c r="N425" s="198"/>
      <c r="O425" s="198"/>
      <c r="P425" s="194">
        <v>8198.36</v>
      </c>
      <c r="Q425" s="194"/>
      <c r="R425" s="194"/>
      <c r="S425" s="183">
        <v>0.626</v>
      </c>
      <c r="U425" s="194">
        <v>70214.89</v>
      </c>
      <c r="V425" s="194"/>
      <c r="W425" s="194"/>
      <c r="X425" s="183">
        <v>0.90100000000000013</v>
      </c>
    </row>
    <row r="426" spans="1:24" ht="0.75" customHeight="1" x14ac:dyDescent="0.25">
      <c r="A426" s="180" t="s">
        <v>16</v>
      </c>
    </row>
    <row r="427" spans="1:24" ht="12" customHeight="1" x14ac:dyDescent="0.25">
      <c r="A427" s="180" t="s">
        <v>16</v>
      </c>
      <c r="D427" s="198" t="s">
        <v>837</v>
      </c>
      <c r="E427" s="198"/>
      <c r="F427" s="198"/>
      <c r="G427" s="198"/>
      <c r="H427" s="198"/>
      <c r="J427" s="198" t="s">
        <v>298</v>
      </c>
      <c r="K427" s="198"/>
      <c r="L427" s="198"/>
      <c r="M427" s="198"/>
      <c r="N427" s="198"/>
      <c r="O427" s="198"/>
      <c r="P427" s="194">
        <v>94764.02</v>
      </c>
      <c r="Q427" s="194"/>
      <c r="R427" s="194"/>
      <c r="S427" s="183">
        <v>7.2310000000000008</v>
      </c>
      <c r="U427" s="194">
        <v>531243.5</v>
      </c>
      <c r="V427" s="194"/>
      <c r="W427" s="194"/>
      <c r="X427" s="183">
        <v>6.8150000000000004</v>
      </c>
    </row>
    <row r="428" spans="1:24" ht="0.75" customHeight="1" x14ac:dyDescent="0.25">
      <c r="A428" s="180" t="s">
        <v>16</v>
      </c>
    </row>
    <row r="429" spans="1:24" ht="12" customHeight="1" x14ac:dyDescent="0.25">
      <c r="A429" s="180" t="s">
        <v>16</v>
      </c>
      <c r="D429" s="198" t="s">
        <v>838</v>
      </c>
      <c r="E429" s="198"/>
      <c r="F429" s="198"/>
      <c r="G429" s="198"/>
      <c r="H429" s="198"/>
      <c r="J429" s="198" t="s">
        <v>299</v>
      </c>
      <c r="K429" s="198"/>
      <c r="L429" s="198"/>
      <c r="M429" s="198"/>
      <c r="N429" s="198"/>
      <c r="O429" s="198"/>
      <c r="P429" s="194">
        <v>132.13999999999999</v>
      </c>
      <c r="Q429" s="194"/>
      <c r="R429" s="194"/>
      <c r="S429" s="183">
        <v>0.01</v>
      </c>
      <c r="U429" s="194">
        <v>9287.4500000000007</v>
      </c>
      <c r="V429" s="194"/>
      <c r="W429" s="194"/>
      <c r="X429" s="183">
        <v>0.11899999999999999</v>
      </c>
    </row>
    <row r="430" spans="1:24" ht="0.75" customHeight="1" x14ac:dyDescent="0.25">
      <c r="A430" s="180" t="s">
        <v>16</v>
      </c>
    </row>
    <row r="431" spans="1:24" ht="12" customHeight="1" x14ac:dyDescent="0.25">
      <c r="A431" s="180" t="s">
        <v>16</v>
      </c>
      <c r="D431" s="198" t="s">
        <v>839</v>
      </c>
      <c r="E431" s="198"/>
      <c r="F431" s="198"/>
      <c r="G431" s="198"/>
      <c r="H431" s="198"/>
      <c r="J431" s="198" t="s">
        <v>300</v>
      </c>
      <c r="K431" s="198"/>
      <c r="L431" s="198"/>
      <c r="M431" s="198"/>
      <c r="N431" s="198"/>
      <c r="O431" s="198"/>
      <c r="P431" s="194">
        <v>63046</v>
      </c>
      <c r="Q431" s="194"/>
      <c r="R431" s="194"/>
      <c r="S431" s="183">
        <v>4.8109999999999999</v>
      </c>
      <c r="U431" s="194">
        <v>335689.87</v>
      </c>
      <c r="V431" s="194"/>
      <c r="W431" s="194"/>
      <c r="X431" s="183">
        <v>4.306</v>
      </c>
    </row>
    <row r="432" spans="1:24" ht="0.75" customHeight="1" x14ac:dyDescent="0.25">
      <c r="A432" s="180" t="s">
        <v>16</v>
      </c>
    </row>
    <row r="433" spans="1:24" ht="12" customHeight="1" x14ac:dyDescent="0.25">
      <c r="A433" s="180" t="s">
        <v>16</v>
      </c>
      <c r="D433" s="198" t="s">
        <v>840</v>
      </c>
      <c r="E433" s="198"/>
      <c r="F433" s="198"/>
      <c r="G433" s="198"/>
      <c r="H433" s="198"/>
      <c r="J433" s="198" t="s">
        <v>301</v>
      </c>
      <c r="K433" s="198"/>
      <c r="L433" s="198"/>
      <c r="M433" s="198"/>
      <c r="N433" s="198"/>
      <c r="O433" s="198"/>
      <c r="P433" s="194">
        <v>-189.38</v>
      </c>
      <c r="Q433" s="194"/>
      <c r="R433" s="194"/>
      <c r="S433" s="183">
        <v>-1.4000000000000002E-2</v>
      </c>
      <c r="U433" s="194">
        <v>4775.4399999999996</v>
      </c>
      <c r="V433" s="194"/>
      <c r="W433" s="194"/>
      <c r="X433" s="183">
        <v>6.0999999999999999E-2</v>
      </c>
    </row>
    <row r="434" spans="1:24" ht="0.75" customHeight="1" x14ac:dyDescent="0.25">
      <c r="A434" s="180" t="s">
        <v>16</v>
      </c>
    </row>
    <row r="435" spans="1:24" ht="12" customHeight="1" x14ac:dyDescent="0.25">
      <c r="A435" s="180" t="s">
        <v>16</v>
      </c>
      <c r="D435" s="198" t="s">
        <v>841</v>
      </c>
      <c r="E435" s="198"/>
      <c r="F435" s="198"/>
      <c r="G435" s="198"/>
      <c r="H435" s="198"/>
      <c r="J435" s="198" t="s">
        <v>302</v>
      </c>
      <c r="K435" s="198"/>
      <c r="L435" s="198"/>
      <c r="M435" s="198"/>
      <c r="N435" s="198"/>
      <c r="O435" s="198"/>
      <c r="P435" s="194">
        <v>159265.25</v>
      </c>
      <c r="Q435" s="194"/>
      <c r="R435" s="194"/>
      <c r="S435" s="183">
        <v>12.153</v>
      </c>
      <c r="U435" s="194">
        <v>750694.85</v>
      </c>
      <c r="V435" s="194"/>
      <c r="W435" s="194"/>
      <c r="X435" s="183">
        <v>9.6300000000000008</v>
      </c>
    </row>
    <row r="436" spans="1:24" ht="0.75" customHeight="1" x14ac:dyDescent="0.25">
      <c r="A436" s="180" t="s">
        <v>16</v>
      </c>
    </row>
    <row r="437" spans="1:24" ht="12" customHeight="1" x14ac:dyDescent="0.25">
      <c r="A437" s="180" t="s">
        <v>16</v>
      </c>
      <c r="D437" s="198" t="s">
        <v>842</v>
      </c>
      <c r="E437" s="198"/>
      <c r="F437" s="198"/>
      <c r="G437" s="198"/>
      <c r="H437" s="198"/>
      <c r="J437" s="198" t="s">
        <v>303</v>
      </c>
      <c r="K437" s="198"/>
      <c r="L437" s="198"/>
      <c r="M437" s="198"/>
      <c r="N437" s="198"/>
      <c r="O437" s="198"/>
      <c r="P437" s="194">
        <v>8844.1</v>
      </c>
      <c r="Q437" s="194"/>
      <c r="R437" s="194"/>
      <c r="S437" s="183">
        <v>0.67500000000000004</v>
      </c>
      <c r="U437" s="194">
        <v>24004.5</v>
      </c>
      <c r="V437" s="194"/>
      <c r="W437" s="194"/>
      <c r="X437" s="183">
        <v>0.308</v>
      </c>
    </row>
    <row r="438" spans="1:24" ht="0.75" customHeight="1" x14ac:dyDescent="0.25">
      <c r="A438" s="180" t="s">
        <v>16</v>
      </c>
    </row>
    <row r="439" spans="1:24" ht="12" customHeight="1" x14ac:dyDescent="0.25">
      <c r="A439" s="180" t="s">
        <v>16</v>
      </c>
      <c r="D439" s="198" t="s">
        <v>843</v>
      </c>
      <c r="E439" s="198"/>
      <c r="F439" s="198"/>
      <c r="G439" s="198"/>
      <c r="H439" s="198"/>
      <c r="J439" s="198" t="s">
        <v>304</v>
      </c>
      <c r="K439" s="198"/>
      <c r="L439" s="198"/>
      <c r="M439" s="198"/>
      <c r="N439" s="198"/>
      <c r="O439" s="198"/>
      <c r="P439" s="194">
        <v>5626.54</v>
      </c>
      <c r="Q439" s="194"/>
      <c r="R439" s="194"/>
      <c r="S439" s="183">
        <v>0.42899999999999999</v>
      </c>
      <c r="U439" s="194">
        <v>31559.350000000002</v>
      </c>
      <c r="V439" s="194"/>
      <c r="W439" s="194"/>
      <c r="X439" s="183">
        <v>0.40500000000000003</v>
      </c>
    </row>
    <row r="440" spans="1:24" ht="0.75" customHeight="1" x14ac:dyDescent="0.25">
      <c r="A440" s="180" t="s">
        <v>16</v>
      </c>
    </row>
    <row r="441" spans="1:24" ht="12" customHeight="1" x14ac:dyDescent="0.25">
      <c r="A441" s="180" t="s">
        <v>16</v>
      </c>
      <c r="D441" s="198" t="s">
        <v>844</v>
      </c>
      <c r="E441" s="198"/>
      <c r="F441" s="198"/>
      <c r="G441" s="198"/>
      <c r="H441" s="198"/>
      <c r="J441" s="198" t="s">
        <v>305</v>
      </c>
      <c r="K441" s="198"/>
      <c r="L441" s="198"/>
      <c r="M441" s="198"/>
      <c r="N441" s="198"/>
      <c r="O441" s="198"/>
      <c r="P441" s="194">
        <v>0</v>
      </c>
      <c r="Q441" s="194"/>
      <c r="R441" s="194"/>
      <c r="S441" s="183">
        <v>0</v>
      </c>
      <c r="U441" s="194">
        <v>0</v>
      </c>
      <c r="V441" s="194"/>
      <c r="W441" s="194"/>
      <c r="X441" s="183">
        <v>0</v>
      </c>
    </row>
    <row r="442" spans="1:24" ht="0.75" customHeight="1" x14ac:dyDescent="0.25">
      <c r="A442" s="180" t="s">
        <v>16</v>
      </c>
    </row>
    <row r="443" spans="1:24" ht="12" customHeight="1" x14ac:dyDescent="0.25">
      <c r="A443" s="180" t="s">
        <v>16</v>
      </c>
      <c r="D443" s="198" t="s">
        <v>845</v>
      </c>
      <c r="E443" s="198"/>
      <c r="F443" s="198"/>
      <c r="G443" s="198"/>
      <c r="H443" s="198"/>
      <c r="J443" s="198" t="s">
        <v>306</v>
      </c>
      <c r="K443" s="198"/>
      <c r="L443" s="198"/>
      <c r="M443" s="198"/>
      <c r="N443" s="198"/>
      <c r="O443" s="198"/>
      <c r="P443" s="194">
        <v>0</v>
      </c>
      <c r="Q443" s="194"/>
      <c r="R443" s="194"/>
      <c r="S443" s="183">
        <v>0</v>
      </c>
      <c r="U443" s="194">
        <v>0</v>
      </c>
      <c r="V443" s="194"/>
      <c r="W443" s="194"/>
      <c r="X443" s="183">
        <v>0</v>
      </c>
    </row>
    <row r="444" spans="1:24" ht="0.75" customHeight="1" x14ac:dyDescent="0.25">
      <c r="A444" s="180" t="s">
        <v>16</v>
      </c>
    </row>
    <row r="445" spans="1:24" ht="12" customHeight="1" x14ac:dyDescent="0.25">
      <c r="A445" s="180" t="s">
        <v>16</v>
      </c>
      <c r="D445" s="198" t="s">
        <v>846</v>
      </c>
      <c r="E445" s="198"/>
      <c r="F445" s="198"/>
      <c r="G445" s="198"/>
      <c r="H445" s="198"/>
      <c r="J445" s="198" t="s">
        <v>307</v>
      </c>
      <c r="K445" s="198"/>
      <c r="L445" s="198"/>
      <c r="M445" s="198"/>
      <c r="N445" s="198"/>
      <c r="O445" s="198"/>
      <c r="P445" s="194">
        <v>5813.5</v>
      </c>
      <c r="Q445" s="194"/>
      <c r="R445" s="194"/>
      <c r="S445" s="183">
        <v>0.44400000000000001</v>
      </c>
      <c r="U445" s="194">
        <v>21767.53</v>
      </c>
      <c r="V445" s="194"/>
      <c r="W445" s="194"/>
      <c r="X445" s="183">
        <v>0.27900000000000003</v>
      </c>
    </row>
    <row r="446" spans="1:24" ht="0.75" customHeight="1" x14ac:dyDescent="0.25">
      <c r="A446" s="180" t="s">
        <v>16</v>
      </c>
    </row>
    <row r="447" spans="1:24" ht="12" customHeight="1" x14ac:dyDescent="0.25">
      <c r="A447" s="180" t="s">
        <v>16</v>
      </c>
      <c r="D447" s="198" t="s">
        <v>847</v>
      </c>
      <c r="E447" s="198"/>
      <c r="F447" s="198"/>
      <c r="G447" s="198"/>
      <c r="H447" s="198"/>
      <c r="J447" s="198" t="s">
        <v>308</v>
      </c>
      <c r="K447" s="198"/>
      <c r="L447" s="198"/>
      <c r="M447" s="198"/>
      <c r="N447" s="198"/>
      <c r="O447" s="198"/>
      <c r="P447" s="194">
        <v>0</v>
      </c>
      <c r="Q447" s="194"/>
      <c r="R447" s="194"/>
      <c r="S447" s="183">
        <v>0</v>
      </c>
      <c r="U447" s="194">
        <v>4430</v>
      </c>
      <c r="V447" s="194"/>
      <c r="W447" s="194"/>
      <c r="X447" s="183">
        <v>5.7000000000000002E-2</v>
      </c>
    </row>
    <row r="448" spans="1:24" ht="0.75" customHeight="1" x14ac:dyDescent="0.25">
      <c r="A448" s="180" t="s">
        <v>16</v>
      </c>
    </row>
    <row r="449" spans="1:24" ht="12" customHeight="1" x14ac:dyDescent="0.25">
      <c r="A449" s="180" t="s">
        <v>16</v>
      </c>
      <c r="D449" s="198" t="s">
        <v>848</v>
      </c>
      <c r="E449" s="198"/>
      <c r="F449" s="198"/>
      <c r="G449" s="198"/>
      <c r="H449" s="198"/>
      <c r="J449" s="198" t="s">
        <v>309</v>
      </c>
      <c r="K449" s="198"/>
      <c r="L449" s="198"/>
      <c r="M449" s="198"/>
      <c r="N449" s="198"/>
      <c r="O449" s="198"/>
      <c r="P449" s="194">
        <v>0</v>
      </c>
      <c r="Q449" s="194"/>
      <c r="R449" s="194"/>
      <c r="S449" s="183">
        <v>0</v>
      </c>
      <c r="U449" s="194">
        <v>0</v>
      </c>
      <c r="V449" s="194"/>
      <c r="W449" s="194"/>
      <c r="X449" s="183">
        <v>0</v>
      </c>
    </row>
    <row r="450" spans="1:24" ht="0.75" customHeight="1" x14ac:dyDescent="0.25">
      <c r="A450" s="180" t="s">
        <v>16</v>
      </c>
    </row>
    <row r="451" spans="1:24" ht="12" customHeight="1" x14ac:dyDescent="0.25">
      <c r="A451" s="180" t="s">
        <v>16</v>
      </c>
      <c r="D451" s="198" t="s">
        <v>849</v>
      </c>
      <c r="E451" s="198"/>
      <c r="F451" s="198"/>
      <c r="G451" s="198"/>
      <c r="H451" s="198"/>
      <c r="J451" s="198" t="s">
        <v>310</v>
      </c>
      <c r="K451" s="198"/>
      <c r="L451" s="198"/>
      <c r="M451" s="198"/>
      <c r="N451" s="198"/>
      <c r="O451" s="198"/>
      <c r="P451" s="194">
        <v>0</v>
      </c>
      <c r="Q451" s="194"/>
      <c r="R451" s="194"/>
      <c r="S451" s="183">
        <v>0</v>
      </c>
      <c r="U451" s="194">
        <v>0</v>
      </c>
      <c r="V451" s="194"/>
      <c r="W451" s="194"/>
      <c r="X451" s="183">
        <v>0</v>
      </c>
    </row>
    <row r="452" spans="1:24" ht="0.75" customHeight="1" x14ac:dyDescent="0.25">
      <c r="A452" s="180" t="s">
        <v>16</v>
      </c>
    </row>
    <row r="453" spans="1:24" ht="12" customHeight="1" x14ac:dyDescent="0.25">
      <c r="A453" s="180" t="s">
        <v>16</v>
      </c>
      <c r="D453" s="198" t="s">
        <v>850</v>
      </c>
      <c r="E453" s="198"/>
      <c r="F453" s="198"/>
      <c r="G453" s="198"/>
      <c r="H453" s="198"/>
      <c r="J453" s="198" t="s">
        <v>311</v>
      </c>
      <c r="K453" s="198"/>
      <c r="L453" s="198"/>
      <c r="M453" s="198"/>
      <c r="N453" s="198"/>
      <c r="O453" s="198"/>
      <c r="P453" s="194">
        <v>2000</v>
      </c>
      <c r="Q453" s="194"/>
      <c r="R453" s="194"/>
      <c r="S453" s="183">
        <v>0.153</v>
      </c>
      <c r="U453" s="194">
        <v>12000</v>
      </c>
      <c r="V453" s="194"/>
      <c r="W453" s="194"/>
      <c r="X453" s="183">
        <v>0.154</v>
      </c>
    </row>
    <row r="454" spans="1:24" ht="0.75" customHeight="1" x14ac:dyDescent="0.25">
      <c r="A454" s="180" t="s">
        <v>16</v>
      </c>
    </row>
    <row r="455" spans="1:24" ht="12" customHeight="1" x14ac:dyDescent="0.25">
      <c r="A455" s="180" t="s">
        <v>16</v>
      </c>
      <c r="D455" s="198" t="s">
        <v>851</v>
      </c>
      <c r="E455" s="198"/>
      <c r="F455" s="198"/>
      <c r="G455" s="198"/>
      <c r="H455" s="198"/>
      <c r="J455" s="198" t="s">
        <v>312</v>
      </c>
      <c r="K455" s="198"/>
      <c r="L455" s="198"/>
      <c r="M455" s="198"/>
      <c r="N455" s="198"/>
      <c r="O455" s="198"/>
      <c r="P455" s="194">
        <v>11225.18</v>
      </c>
      <c r="Q455" s="194"/>
      <c r="R455" s="194"/>
      <c r="S455" s="183">
        <v>0.8570000000000001</v>
      </c>
      <c r="U455" s="194">
        <v>57108.83</v>
      </c>
      <c r="V455" s="194"/>
      <c r="W455" s="194"/>
      <c r="X455" s="183">
        <v>0.73299999999999998</v>
      </c>
    </row>
    <row r="456" spans="1:24" ht="0.75" customHeight="1" x14ac:dyDescent="0.25">
      <c r="A456" s="180" t="s">
        <v>16</v>
      </c>
    </row>
    <row r="457" spans="1:24" ht="12" customHeight="1" x14ac:dyDescent="0.25">
      <c r="A457" s="180" t="s">
        <v>16</v>
      </c>
      <c r="D457" s="198" t="s">
        <v>852</v>
      </c>
      <c r="E457" s="198"/>
      <c r="F457" s="198"/>
      <c r="G457" s="198"/>
      <c r="H457" s="198"/>
      <c r="J457" s="198" t="s">
        <v>313</v>
      </c>
      <c r="K457" s="198"/>
      <c r="L457" s="198"/>
      <c r="M457" s="198"/>
      <c r="N457" s="198"/>
      <c r="O457" s="198"/>
      <c r="P457" s="194">
        <v>0</v>
      </c>
      <c r="Q457" s="194"/>
      <c r="R457" s="194"/>
      <c r="S457" s="183">
        <v>0</v>
      </c>
      <c r="U457" s="194">
        <v>0</v>
      </c>
      <c r="V457" s="194"/>
      <c r="W457" s="194"/>
      <c r="X457" s="183">
        <v>0</v>
      </c>
    </row>
    <row r="458" spans="1:24" ht="0.75" customHeight="1" x14ac:dyDescent="0.25">
      <c r="A458" s="180" t="s">
        <v>16</v>
      </c>
    </row>
    <row r="459" spans="1:24" ht="12" customHeight="1" x14ac:dyDescent="0.25">
      <c r="A459" s="180" t="s">
        <v>16</v>
      </c>
      <c r="D459" s="198" t="s">
        <v>853</v>
      </c>
      <c r="E459" s="198"/>
      <c r="F459" s="198"/>
      <c r="G459" s="198"/>
      <c r="H459" s="198"/>
      <c r="J459" s="198" t="s">
        <v>314</v>
      </c>
      <c r="K459" s="198"/>
      <c r="L459" s="198"/>
      <c r="M459" s="198"/>
      <c r="N459" s="198"/>
      <c r="O459" s="198"/>
      <c r="P459" s="194">
        <v>5423.46</v>
      </c>
      <c r="Q459" s="194"/>
      <c r="R459" s="194"/>
      <c r="S459" s="183">
        <v>0.41399999999999998</v>
      </c>
      <c r="U459" s="194">
        <v>26389.16</v>
      </c>
      <c r="V459" s="194"/>
      <c r="W459" s="194"/>
      <c r="X459" s="183">
        <v>0.33900000000000008</v>
      </c>
    </row>
    <row r="460" spans="1:24" ht="0.75" customHeight="1" x14ac:dyDescent="0.25">
      <c r="A460" s="180" t="s">
        <v>16</v>
      </c>
    </row>
    <row r="461" spans="1:24" ht="12" customHeight="1" x14ac:dyDescent="0.25">
      <c r="A461" s="180" t="s">
        <v>16</v>
      </c>
      <c r="D461" s="198" t="s">
        <v>854</v>
      </c>
      <c r="E461" s="198"/>
      <c r="F461" s="198"/>
      <c r="G461" s="198"/>
      <c r="H461" s="198"/>
      <c r="J461" s="198" t="s">
        <v>315</v>
      </c>
      <c r="K461" s="198"/>
      <c r="L461" s="198"/>
      <c r="M461" s="198"/>
      <c r="N461" s="198"/>
      <c r="O461" s="198"/>
      <c r="P461" s="194">
        <v>0</v>
      </c>
      <c r="Q461" s="194"/>
      <c r="R461" s="194"/>
      <c r="S461" s="183">
        <v>0</v>
      </c>
      <c r="U461" s="194">
        <v>0</v>
      </c>
      <c r="V461" s="194"/>
      <c r="W461" s="194"/>
      <c r="X461" s="183">
        <v>0</v>
      </c>
    </row>
    <row r="462" spans="1:24" ht="0.75" customHeight="1" x14ac:dyDescent="0.25">
      <c r="A462" s="180" t="s">
        <v>16</v>
      </c>
    </row>
    <row r="463" spans="1:24" ht="12" customHeight="1" x14ac:dyDescent="0.25">
      <c r="A463" s="180" t="s">
        <v>16</v>
      </c>
      <c r="D463" s="198" t="s">
        <v>855</v>
      </c>
      <c r="E463" s="198"/>
      <c r="F463" s="198"/>
      <c r="G463" s="198"/>
      <c r="H463" s="198"/>
      <c r="J463" s="198" t="s">
        <v>316</v>
      </c>
      <c r="K463" s="198"/>
      <c r="L463" s="198"/>
      <c r="M463" s="198"/>
      <c r="N463" s="198"/>
      <c r="O463" s="198"/>
      <c r="P463" s="194">
        <v>350</v>
      </c>
      <c r="Q463" s="194"/>
      <c r="R463" s="194"/>
      <c r="S463" s="183">
        <v>2.7000000000000003E-2</v>
      </c>
      <c r="U463" s="194">
        <v>2545</v>
      </c>
      <c r="V463" s="194"/>
      <c r="W463" s="194"/>
      <c r="X463" s="183">
        <v>3.3000000000000002E-2</v>
      </c>
    </row>
    <row r="464" spans="1:24" ht="0.75" customHeight="1" x14ac:dyDescent="0.25">
      <c r="A464" s="180" t="s">
        <v>16</v>
      </c>
    </row>
    <row r="465" spans="1:24" ht="12" customHeight="1" x14ac:dyDescent="0.25">
      <c r="A465" s="180" t="s">
        <v>16</v>
      </c>
      <c r="D465" s="198" t="s">
        <v>856</v>
      </c>
      <c r="E465" s="198"/>
      <c r="F465" s="198"/>
      <c r="G465" s="198"/>
      <c r="H465" s="198"/>
      <c r="J465" s="198" t="s">
        <v>317</v>
      </c>
      <c r="K465" s="198"/>
      <c r="L465" s="198"/>
      <c r="M465" s="198"/>
      <c r="N465" s="198"/>
      <c r="O465" s="198"/>
      <c r="P465" s="194">
        <v>2000.73</v>
      </c>
      <c r="Q465" s="194"/>
      <c r="R465" s="194"/>
      <c r="S465" s="183">
        <v>0.153</v>
      </c>
      <c r="U465" s="194">
        <v>19476.52</v>
      </c>
      <c r="V465" s="194"/>
      <c r="W465" s="194"/>
      <c r="X465" s="183">
        <v>0.25</v>
      </c>
    </row>
    <row r="466" spans="1:24" ht="0.75" customHeight="1" x14ac:dyDescent="0.25">
      <c r="A466" s="180" t="s">
        <v>16</v>
      </c>
    </row>
    <row r="467" spans="1:24" ht="12" customHeight="1" x14ac:dyDescent="0.25">
      <c r="A467" s="180" t="s">
        <v>16</v>
      </c>
      <c r="D467" s="198" t="s">
        <v>857</v>
      </c>
      <c r="E467" s="198"/>
      <c r="F467" s="198"/>
      <c r="G467" s="198"/>
      <c r="H467" s="198"/>
      <c r="J467" s="198" t="s">
        <v>318</v>
      </c>
      <c r="K467" s="198"/>
      <c r="L467" s="198"/>
      <c r="M467" s="198"/>
      <c r="N467" s="198"/>
      <c r="O467" s="198"/>
      <c r="P467" s="194">
        <v>1338.98</v>
      </c>
      <c r="Q467" s="194"/>
      <c r="R467" s="194"/>
      <c r="S467" s="183">
        <v>0.10199999999999999</v>
      </c>
      <c r="U467" s="194">
        <v>12746.61</v>
      </c>
      <c r="V467" s="194"/>
      <c r="W467" s="194"/>
      <c r="X467" s="183">
        <v>0.16400000000000003</v>
      </c>
    </row>
    <row r="468" spans="1:24" ht="0.75" customHeight="1" x14ac:dyDescent="0.25">
      <c r="A468" s="180" t="s">
        <v>16</v>
      </c>
    </row>
    <row r="469" spans="1:24" ht="12" customHeight="1" x14ac:dyDescent="0.25">
      <c r="A469" s="180" t="s">
        <v>16</v>
      </c>
      <c r="D469" s="198" t="s">
        <v>858</v>
      </c>
      <c r="E469" s="198"/>
      <c r="F469" s="198"/>
      <c r="G469" s="198"/>
      <c r="H469" s="198"/>
      <c r="J469" s="198" t="s">
        <v>319</v>
      </c>
      <c r="K469" s="198"/>
      <c r="L469" s="198"/>
      <c r="M469" s="198"/>
      <c r="N469" s="198"/>
      <c r="O469" s="198"/>
      <c r="P469" s="194">
        <v>0</v>
      </c>
      <c r="Q469" s="194"/>
      <c r="R469" s="194"/>
      <c r="S469" s="183">
        <v>0</v>
      </c>
      <c r="U469" s="194">
        <v>0</v>
      </c>
      <c r="V469" s="194"/>
      <c r="W469" s="194"/>
      <c r="X469" s="183">
        <v>0</v>
      </c>
    </row>
    <row r="470" spans="1:24" ht="0.75" customHeight="1" x14ac:dyDescent="0.25">
      <c r="A470" s="180" t="s">
        <v>16</v>
      </c>
    </row>
    <row r="471" spans="1:24" ht="12" customHeight="1" x14ac:dyDescent="0.25">
      <c r="A471" s="180" t="s">
        <v>16</v>
      </c>
      <c r="D471" s="198" t="s">
        <v>859</v>
      </c>
      <c r="E471" s="198"/>
      <c r="F471" s="198"/>
      <c r="G471" s="198"/>
      <c r="H471" s="198"/>
      <c r="J471" s="198" t="s">
        <v>636</v>
      </c>
      <c r="K471" s="198"/>
      <c r="L471" s="198"/>
      <c r="M471" s="198"/>
      <c r="N471" s="198"/>
      <c r="O471" s="198"/>
      <c r="P471" s="194">
        <v>0</v>
      </c>
      <c r="Q471" s="194"/>
      <c r="R471" s="194"/>
      <c r="S471" s="183">
        <v>0</v>
      </c>
      <c r="U471" s="194">
        <v>0</v>
      </c>
      <c r="V471" s="194"/>
      <c r="W471" s="194"/>
      <c r="X471" s="183">
        <v>0</v>
      </c>
    </row>
    <row r="472" spans="1:24" ht="0.75" customHeight="1" x14ac:dyDescent="0.25">
      <c r="A472" s="180" t="s">
        <v>16</v>
      </c>
    </row>
    <row r="473" spans="1:24" ht="12" customHeight="1" x14ac:dyDescent="0.25">
      <c r="A473" s="180" t="s">
        <v>16</v>
      </c>
      <c r="D473" s="198" t="s">
        <v>860</v>
      </c>
      <c r="E473" s="198"/>
      <c r="F473" s="198"/>
      <c r="G473" s="198"/>
      <c r="H473" s="198"/>
      <c r="J473" s="198" t="s">
        <v>321</v>
      </c>
      <c r="K473" s="198"/>
      <c r="L473" s="198"/>
      <c r="M473" s="198"/>
      <c r="N473" s="198"/>
      <c r="O473" s="198"/>
      <c r="P473" s="194">
        <v>0</v>
      </c>
      <c r="Q473" s="194"/>
      <c r="R473" s="194"/>
      <c r="S473" s="183">
        <v>0</v>
      </c>
      <c r="U473" s="194">
        <v>0</v>
      </c>
      <c r="V473" s="194"/>
      <c r="W473" s="194"/>
      <c r="X473" s="183">
        <v>0</v>
      </c>
    </row>
    <row r="474" spans="1:24" ht="0.75" customHeight="1" x14ac:dyDescent="0.25">
      <c r="A474" s="180" t="s">
        <v>16</v>
      </c>
    </row>
    <row r="475" spans="1:24" ht="12" customHeight="1" x14ac:dyDescent="0.25">
      <c r="A475" s="180" t="s">
        <v>16</v>
      </c>
      <c r="D475" s="198" t="s">
        <v>861</v>
      </c>
      <c r="E475" s="198"/>
      <c r="F475" s="198"/>
      <c r="G475" s="198"/>
      <c r="H475" s="198"/>
      <c r="J475" s="198" t="s">
        <v>322</v>
      </c>
      <c r="K475" s="198"/>
      <c r="L475" s="198"/>
      <c r="M475" s="198"/>
      <c r="N475" s="198"/>
      <c r="O475" s="198"/>
      <c r="P475" s="194">
        <v>0</v>
      </c>
      <c r="Q475" s="194"/>
      <c r="R475" s="194"/>
      <c r="S475" s="183">
        <v>0</v>
      </c>
      <c r="U475" s="194">
        <v>0</v>
      </c>
      <c r="V475" s="194"/>
      <c r="W475" s="194"/>
      <c r="X475" s="183">
        <v>0</v>
      </c>
    </row>
    <row r="476" spans="1:24" ht="0.75" customHeight="1" x14ac:dyDescent="0.25">
      <c r="A476" s="180" t="s">
        <v>16</v>
      </c>
    </row>
    <row r="477" spans="1:24" ht="12" customHeight="1" x14ac:dyDescent="0.25">
      <c r="A477" s="180" t="s">
        <v>16</v>
      </c>
      <c r="D477" s="198" t="s">
        <v>862</v>
      </c>
      <c r="E477" s="198"/>
      <c r="F477" s="198"/>
      <c r="G477" s="198"/>
      <c r="H477" s="198"/>
      <c r="J477" s="198" t="s">
        <v>323</v>
      </c>
      <c r="K477" s="198"/>
      <c r="L477" s="198"/>
      <c r="M477" s="198"/>
      <c r="N477" s="198"/>
      <c r="O477" s="198"/>
      <c r="P477" s="194">
        <v>0</v>
      </c>
      <c r="Q477" s="194"/>
      <c r="R477" s="194"/>
      <c r="S477" s="183">
        <v>0</v>
      </c>
      <c r="U477" s="194">
        <v>0</v>
      </c>
      <c r="V477" s="194"/>
      <c r="W477" s="194"/>
      <c r="X477" s="183">
        <v>0</v>
      </c>
    </row>
    <row r="478" spans="1:24" ht="0.75" customHeight="1" x14ac:dyDescent="0.25">
      <c r="A478" s="180" t="s">
        <v>16</v>
      </c>
    </row>
    <row r="479" spans="1:24" ht="12" customHeight="1" x14ac:dyDescent="0.25">
      <c r="A479" s="180" t="s">
        <v>16</v>
      </c>
      <c r="D479" s="198" t="s">
        <v>863</v>
      </c>
      <c r="E479" s="198"/>
      <c r="F479" s="198"/>
      <c r="G479" s="198"/>
      <c r="H479" s="198"/>
      <c r="J479" s="198" t="s">
        <v>324</v>
      </c>
      <c r="K479" s="198"/>
      <c r="L479" s="198"/>
      <c r="M479" s="198"/>
      <c r="N479" s="198"/>
      <c r="O479" s="198"/>
      <c r="P479" s="194">
        <v>3000</v>
      </c>
      <c r="Q479" s="194"/>
      <c r="R479" s="194"/>
      <c r="S479" s="183">
        <v>0.22900000000000004</v>
      </c>
      <c r="U479" s="194">
        <v>18000</v>
      </c>
      <c r="V479" s="194"/>
      <c r="W479" s="194"/>
      <c r="X479" s="183">
        <v>0.23100000000000001</v>
      </c>
    </row>
    <row r="480" spans="1:24" ht="0.75" customHeight="1" x14ac:dyDescent="0.25">
      <c r="A480" s="180" t="s">
        <v>16</v>
      </c>
    </row>
    <row r="481" spans="1:24" ht="12" customHeight="1" x14ac:dyDescent="0.25">
      <c r="A481" s="180" t="s">
        <v>16</v>
      </c>
      <c r="D481" s="198" t="s">
        <v>864</v>
      </c>
      <c r="E481" s="198"/>
      <c r="F481" s="198"/>
      <c r="G481" s="198"/>
      <c r="H481" s="198"/>
      <c r="J481" s="198" t="s">
        <v>325</v>
      </c>
      <c r="K481" s="198"/>
      <c r="L481" s="198"/>
      <c r="M481" s="198"/>
      <c r="N481" s="198"/>
      <c r="O481" s="198"/>
      <c r="P481" s="194">
        <v>0</v>
      </c>
      <c r="Q481" s="194"/>
      <c r="R481" s="194"/>
      <c r="S481" s="183">
        <v>0</v>
      </c>
      <c r="U481" s="194">
        <v>0</v>
      </c>
      <c r="V481" s="194"/>
      <c r="W481" s="194"/>
      <c r="X481" s="183">
        <v>0</v>
      </c>
    </row>
    <row r="482" spans="1:24" ht="0.75" customHeight="1" x14ac:dyDescent="0.25">
      <c r="A482" s="180" t="s">
        <v>16</v>
      </c>
    </row>
    <row r="483" spans="1:24" ht="12" customHeight="1" x14ac:dyDescent="0.25">
      <c r="A483" s="180" t="s">
        <v>16</v>
      </c>
      <c r="D483" s="198" t="s">
        <v>865</v>
      </c>
      <c r="E483" s="198"/>
      <c r="F483" s="198"/>
      <c r="G483" s="198"/>
      <c r="H483" s="198"/>
      <c r="J483" s="198" t="s">
        <v>326</v>
      </c>
      <c r="K483" s="198"/>
      <c r="L483" s="198"/>
      <c r="M483" s="198"/>
      <c r="N483" s="198"/>
      <c r="O483" s="198"/>
      <c r="P483" s="194">
        <v>0</v>
      </c>
      <c r="Q483" s="194"/>
      <c r="R483" s="194"/>
      <c r="S483" s="183">
        <v>0</v>
      </c>
      <c r="U483" s="194">
        <v>0</v>
      </c>
      <c r="V483" s="194"/>
      <c r="W483" s="194"/>
      <c r="X483" s="183">
        <v>0</v>
      </c>
    </row>
    <row r="484" spans="1:24" ht="0.75" customHeight="1" x14ac:dyDescent="0.25">
      <c r="A484" s="180" t="s">
        <v>16</v>
      </c>
    </row>
    <row r="485" spans="1:24" ht="12" customHeight="1" x14ac:dyDescent="0.25">
      <c r="A485" s="180" t="s">
        <v>16</v>
      </c>
      <c r="D485" s="198" t="s">
        <v>866</v>
      </c>
      <c r="E485" s="198"/>
      <c r="F485" s="198"/>
      <c r="G485" s="198"/>
      <c r="H485" s="198"/>
      <c r="J485" s="198" t="s">
        <v>327</v>
      </c>
      <c r="K485" s="198"/>
      <c r="L485" s="198"/>
      <c r="M485" s="198"/>
      <c r="N485" s="198"/>
      <c r="O485" s="198"/>
      <c r="P485" s="194">
        <v>1773.31</v>
      </c>
      <c r="Q485" s="194"/>
      <c r="R485" s="194"/>
      <c r="S485" s="183">
        <v>0.13500000000000001</v>
      </c>
      <c r="U485" s="194">
        <v>3763.53</v>
      </c>
      <c r="V485" s="194"/>
      <c r="W485" s="194"/>
      <c r="X485" s="183">
        <v>4.8000000000000001E-2</v>
      </c>
    </row>
    <row r="486" spans="1:24" ht="0.75" customHeight="1" x14ac:dyDescent="0.25">
      <c r="A486" s="180" t="s">
        <v>16</v>
      </c>
    </row>
    <row r="487" spans="1:24" ht="12" customHeight="1" x14ac:dyDescent="0.25">
      <c r="A487" s="180" t="s">
        <v>16</v>
      </c>
      <c r="D487" s="198" t="s">
        <v>867</v>
      </c>
      <c r="E487" s="198"/>
      <c r="F487" s="198"/>
      <c r="G487" s="198"/>
      <c r="H487" s="198"/>
      <c r="J487" s="198" t="s">
        <v>328</v>
      </c>
      <c r="K487" s="198"/>
      <c r="L487" s="198"/>
      <c r="M487" s="198"/>
      <c r="N487" s="198"/>
      <c r="O487" s="198"/>
      <c r="P487" s="194">
        <v>0</v>
      </c>
      <c r="Q487" s="194"/>
      <c r="R487" s="194"/>
      <c r="S487" s="183">
        <v>0</v>
      </c>
      <c r="U487" s="194">
        <v>0</v>
      </c>
      <c r="V487" s="194"/>
      <c r="W487" s="194"/>
      <c r="X487" s="183">
        <v>0</v>
      </c>
    </row>
    <row r="488" spans="1:24" ht="0.75" customHeight="1" x14ac:dyDescent="0.25">
      <c r="A488" s="180" t="s">
        <v>16</v>
      </c>
    </row>
    <row r="489" spans="1:24" ht="12" customHeight="1" x14ac:dyDescent="0.25">
      <c r="A489" s="180" t="s">
        <v>16</v>
      </c>
      <c r="D489" s="198" t="s">
        <v>868</v>
      </c>
      <c r="E489" s="198"/>
      <c r="F489" s="198"/>
      <c r="G489" s="198"/>
      <c r="H489" s="198"/>
      <c r="J489" s="198" t="s">
        <v>329</v>
      </c>
      <c r="K489" s="198"/>
      <c r="L489" s="198"/>
      <c r="M489" s="198"/>
      <c r="N489" s="198"/>
      <c r="O489" s="198"/>
      <c r="P489" s="194">
        <v>0</v>
      </c>
      <c r="Q489" s="194"/>
      <c r="R489" s="194"/>
      <c r="S489" s="183">
        <v>0</v>
      </c>
      <c r="U489" s="194">
        <v>0</v>
      </c>
      <c r="V489" s="194"/>
      <c r="W489" s="194"/>
      <c r="X489" s="183">
        <v>0</v>
      </c>
    </row>
    <row r="490" spans="1:24" ht="0.75" customHeight="1" x14ac:dyDescent="0.25">
      <c r="A490" s="180" t="s">
        <v>16</v>
      </c>
    </row>
    <row r="491" spans="1:24" ht="12" customHeight="1" x14ac:dyDescent="0.25">
      <c r="A491" s="180" t="s">
        <v>16</v>
      </c>
      <c r="D491" s="198" t="s">
        <v>869</v>
      </c>
      <c r="E491" s="198"/>
      <c r="F491" s="198"/>
      <c r="G491" s="198"/>
      <c r="H491" s="198"/>
      <c r="J491" s="198" t="s">
        <v>330</v>
      </c>
      <c r="K491" s="198"/>
      <c r="L491" s="198"/>
      <c r="M491" s="198"/>
      <c r="N491" s="198"/>
      <c r="O491" s="198"/>
      <c r="P491" s="194">
        <v>0</v>
      </c>
      <c r="Q491" s="194"/>
      <c r="R491" s="194"/>
      <c r="S491" s="183">
        <v>0</v>
      </c>
      <c r="U491" s="194">
        <v>772</v>
      </c>
      <c r="V491" s="194"/>
      <c r="W491" s="194"/>
      <c r="X491" s="183">
        <v>0.01</v>
      </c>
    </row>
    <row r="492" spans="1:24" ht="0.75" customHeight="1" x14ac:dyDescent="0.25">
      <c r="A492" s="180" t="s">
        <v>16</v>
      </c>
    </row>
    <row r="493" spans="1:24" ht="12" customHeight="1" x14ac:dyDescent="0.25">
      <c r="A493" s="180" t="s">
        <v>16</v>
      </c>
      <c r="D493" s="198" t="s">
        <v>870</v>
      </c>
      <c r="E493" s="198"/>
      <c r="F493" s="198"/>
      <c r="G493" s="198"/>
      <c r="H493" s="198"/>
      <c r="J493" s="198" t="s">
        <v>331</v>
      </c>
      <c r="K493" s="198"/>
      <c r="L493" s="198"/>
      <c r="M493" s="198"/>
      <c r="N493" s="198"/>
      <c r="O493" s="198"/>
      <c r="P493" s="194">
        <v>0</v>
      </c>
      <c r="Q493" s="194"/>
      <c r="R493" s="194"/>
      <c r="S493" s="183">
        <v>0</v>
      </c>
      <c r="U493" s="194">
        <v>0</v>
      </c>
      <c r="V493" s="194"/>
      <c r="W493" s="194"/>
      <c r="X493" s="183">
        <v>0</v>
      </c>
    </row>
    <row r="494" spans="1:24" ht="0.75" customHeight="1" x14ac:dyDescent="0.25">
      <c r="A494" s="180" t="s">
        <v>16</v>
      </c>
    </row>
    <row r="495" spans="1:24" ht="12" customHeight="1" x14ac:dyDescent="0.25">
      <c r="A495" s="180" t="s">
        <v>16</v>
      </c>
      <c r="D495" s="198" t="s">
        <v>871</v>
      </c>
      <c r="E495" s="198"/>
      <c r="F495" s="198"/>
      <c r="G495" s="198"/>
      <c r="H495" s="198"/>
      <c r="J495" s="198" t="s">
        <v>332</v>
      </c>
      <c r="K495" s="198"/>
      <c r="L495" s="198"/>
      <c r="M495" s="198"/>
      <c r="N495" s="198"/>
      <c r="O495" s="198"/>
      <c r="P495" s="194">
        <v>0</v>
      </c>
      <c r="Q495" s="194"/>
      <c r="R495" s="194"/>
      <c r="S495" s="183">
        <v>0</v>
      </c>
      <c r="U495" s="194">
        <v>0</v>
      </c>
      <c r="V495" s="194"/>
      <c r="W495" s="194"/>
      <c r="X495" s="183">
        <v>0</v>
      </c>
    </row>
    <row r="496" spans="1:24" ht="0.75" customHeight="1" x14ac:dyDescent="0.25">
      <c r="A496" s="180" t="s">
        <v>16</v>
      </c>
    </row>
    <row r="497" spans="1:24" ht="12" customHeight="1" x14ac:dyDescent="0.25">
      <c r="A497" s="180" t="s">
        <v>16</v>
      </c>
      <c r="D497" s="198" t="s">
        <v>872</v>
      </c>
      <c r="E497" s="198"/>
      <c r="F497" s="198"/>
      <c r="G497" s="198"/>
      <c r="H497" s="198"/>
      <c r="J497" s="198" t="s">
        <v>637</v>
      </c>
      <c r="K497" s="198"/>
      <c r="L497" s="198"/>
      <c r="M497" s="198"/>
      <c r="N497" s="198"/>
      <c r="O497" s="198"/>
      <c r="P497" s="194">
        <v>0</v>
      </c>
      <c r="Q497" s="194"/>
      <c r="R497" s="194"/>
      <c r="S497" s="183">
        <v>0</v>
      </c>
      <c r="U497" s="194">
        <v>0</v>
      </c>
      <c r="V497" s="194"/>
      <c r="W497" s="194"/>
      <c r="X497" s="183">
        <v>0</v>
      </c>
    </row>
    <row r="498" spans="1:24" ht="0.75" customHeight="1" x14ac:dyDescent="0.25">
      <c r="A498" s="180" t="s">
        <v>16</v>
      </c>
    </row>
    <row r="499" spans="1:24" ht="12" customHeight="1" x14ac:dyDescent="0.25">
      <c r="A499" s="180" t="s">
        <v>16</v>
      </c>
      <c r="D499" s="198" t="s">
        <v>873</v>
      </c>
      <c r="E499" s="198"/>
      <c r="F499" s="198"/>
      <c r="G499" s="198"/>
      <c r="H499" s="198"/>
      <c r="J499" s="198" t="s">
        <v>334</v>
      </c>
      <c r="K499" s="198"/>
      <c r="L499" s="198"/>
      <c r="M499" s="198"/>
      <c r="N499" s="198"/>
      <c r="O499" s="198"/>
      <c r="P499" s="194">
        <v>0</v>
      </c>
      <c r="Q499" s="194"/>
      <c r="R499" s="194"/>
      <c r="S499" s="183">
        <v>0</v>
      </c>
      <c r="U499" s="194">
        <v>0</v>
      </c>
      <c r="V499" s="194"/>
      <c r="W499" s="194"/>
      <c r="X499" s="183">
        <v>0</v>
      </c>
    </row>
    <row r="500" spans="1:24" ht="0.75" customHeight="1" x14ac:dyDescent="0.25">
      <c r="A500" s="180" t="s">
        <v>16</v>
      </c>
    </row>
    <row r="501" spans="1:24" ht="12" customHeight="1" x14ac:dyDescent="0.25">
      <c r="A501" s="180" t="s">
        <v>16</v>
      </c>
      <c r="D501" s="198" t="s">
        <v>874</v>
      </c>
      <c r="E501" s="198"/>
      <c r="F501" s="198"/>
      <c r="G501" s="198"/>
      <c r="H501" s="198"/>
      <c r="J501" s="198" t="s">
        <v>335</v>
      </c>
      <c r="K501" s="198"/>
      <c r="L501" s="198"/>
      <c r="M501" s="198"/>
      <c r="N501" s="198"/>
      <c r="O501" s="198"/>
      <c r="P501" s="194">
        <v>0</v>
      </c>
      <c r="Q501" s="194"/>
      <c r="R501" s="194"/>
      <c r="S501" s="183">
        <v>0</v>
      </c>
      <c r="U501" s="194">
        <v>0</v>
      </c>
      <c r="V501" s="194"/>
      <c r="W501" s="194"/>
      <c r="X501" s="183">
        <v>0</v>
      </c>
    </row>
    <row r="502" spans="1:24" ht="0.75" customHeight="1" x14ac:dyDescent="0.25"/>
    <row r="503" spans="1:24" ht="12" customHeight="1" x14ac:dyDescent="0.25">
      <c r="D503" s="198" t="s">
        <v>875</v>
      </c>
      <c r="E503" s="198"/>
      <c r="F503" s="198"/>
      <c r="G503" s="198"/>
      <c r="H503" s="198"/>
      <c r="J503" s="198" t="s">
        <v>336</v>
      </c>
      <c r="K503" s="198"/>
      <c r="L503" s="198"/>
      <c r="M503" s="198"/>
      <c r="N503" s="198"/>
      <c r="O503" s="198"/>
      <c r="P503" s="194">
        <v>0</v>
      </c>
      <c r="Q503" s="194"/>
      <c r="R503" s="194"/>
      <c r="S503" s="183">
        <v>0</v>
      </c>
      <c r="U503" s="194">
        <v>0</v>
      </c>
      <c r="V503" s="194"/>
      <c r="W503" s="194"/>
      <c r="X503" s="183">
        <v>0</v>
      </c>
    </row>
    <row r="504" spans="1:24" ht="2.25" customHeight="1" x14ac:dyDescent="0.25"/>
    <row r="505" spans="1:24" ht="10.5" customHeight="1" x14ac:dyDescent="0.25">
      <c r="P505" s="197"/>
      <c r="Q505" s="197"/>
      <c r="R505" s="197"/>
      <c r="S505" s="184"/>
      <c r="U505" s="197"/>
      <c r="V505" s="197"/>
      <c r="W505" s="197"/>
      <c r="X505" s="184"/>
    </row>
    <row r="506" spans="1:24" ht="1.5" customHeight="1" x14ac:dyDescent="0.25"/>
    <row r="507" spans="1:24" ht="13.5" customHeight="1" x14ac:dyDescent="0.25">
      <c r="E507" s="199" t="s">
        <v>337</v>
      </c>
      <c r="F507" s="199"/>
      <c r="G507" s="199"/>
      <c r="H507" s="199"/>
      <c r="I507" s="199"/>
      <c r="J507" s="199"/>
      <c r="K507" s="199"/>
      <c r="L507" s="199"/>
      <c r="M507" s="199"/>
      <c r="N507" s="199"/>
      <c r="O507" s="199"/>
      <c r="P507" s="194">
        <v>393570</v>
      </c>
      <c r="Q507" s="194"/>
      <c r="R507" s="194"/>
      <c r="S507" s="183">
        <v>30.032</v>
      </c>
      <c r="U507" s="194">
        <v>2098846.1</v>
      </c>
      <c r="V507" s="194"/>
      <c r="W507" s="194"/>
      <c r="X507" s="183">
        <v>26.924000000000003</v>
      </c>
    </row>
    <row r="508" spans="1:24" ht="0.75" customHeight="1" x14ac:dyDescent="0.25">
      <c r="E508" s="199"/>
      <c r="F508" s="199"/>
      <c r="G508" s="199"/>
      <c r="H508" s="199"/>
      <c r="I508" s="199"/>
      <c r="J508" s="199"/>
      <c r="K508" s="199"/>
      <c r="L508" s="199"/>
      <c r="M508" s="199"/>
      <c r="N508" s="199"/>
      <c r="O508" s="199"/>
    </row>
    <row r="509" spans="1:24" ht="12" customHeight="1" x14ac:dyDescent="0.25">
      <c r="C509" s="195"/>
      <c r="D509" s="195"/>
      <c r="E509" s="195"/>
      <c r="F509" s="195"/>
      <c r="G509" s="195"/>
    </row>
    <row r="510" spans="1:24" ht="9.75" customHeight="1" x14ac:dyDescent="0.25"/>
    <row r="511" spans="1:24" ht="0.75" customHeight="1" x14ac:dyDescent="0.25"/>
    <row r="512" spans="1:24" ht="14.25" customHeight="1" x14ac:dyDescent="0.25">
      <c r="C512" s="199" t="s">
        <v>96</v>
      </c>
      <c r="D512" s="199"/>
      <c r="E512" s="199"/>
      <c r="F512" s="199"/>
      <c r="G512" s="199"/>
      <c r="H512" s="199"/>
      <c r="I512" s="199"/>
      <c r="J512" s="199"/>
      <c r="K512" s="199"/>
      <c r="L512" s="199"/>
      <c r="M512" s="199"/>
      <c r="N512" s="199"/>
    </row>
    <row r="513" spans="3:24" ht="12" customHeight="1" x14ac:dyDescent="0.25">
      <c r="C513" s="195"/>
      <c r="D513" s="195"/>
      <c r="E513" s="195"/>
      <c r="F513" s="195"/>
      <c r="G513" s="195"/>
    </row>
    <row r="514" spans="3:24" ht="0.75" customHeight="1" x14ac:dyDescent="0.25"/>
    <row r="515" spans="3:24" ht="12" customHeight="1" x14ac:dyDescent="0.25">
      <c r="D515" s="198" t="s">
        <v>876</v>
      </c>
      <c r="E515" s="198"/>
      <c r="F515" s="198"/>
      <c r="G515" s="198"/>
      <c r="H515" s="198"/>
      <c r="J515" s="198" t="s">
        <v>638</v>
      </c>
      <c r="K515" s="198"/>
      <c r="L515" s="198"/>
      <c r="M515" s="198"/>
      <c r="N515" s="198"/>
      <c r="O515" s="198"/>
      <c r="P515" s="194">
        <v>5968.12</v>
      </c>
      <c r="Q515" s="194"/>
      <c r="R515" s="194"/>
      <c r="S515" s="183">
        <v>0.45500000000000002</v>
      </c>
      <c r="U515" s="194">
        <v>39148.53</v>
      </c>
      <c r="V515" s="194"/>
      <c r="W515" s="194"/>
      <c r="X515" s="183">
        <v>0.502</v>
      </c>
    </row>
    <row r="516" spans="3:24" ht="0.75" customHeight="1" x14ac:dyDescent="0.25"/>
    <row r="517" spans="3:24" ht="12" customHeight="1" x14ac:dyDescent="0.25">
      <c r="D517" s="198" t="s">
        <v>877</v>
      </c>
      <c r="E517" s="198"/>
      <c r="F517" s="198"/>
      <c r="G517" s="198"/>
      <c r="H517" s="198"/>
      <c r="J517" s="198" t="s">
        <v>339</v>
      </c>
      <c r="K517" s="198"/>
      <c r="L517" s="198"/>
      <c r="M517" s="198"/>
      <c r="N517" s="198"/>
      <c r="O517" s="198"/>
      <c r="P517" s="194">
        <v>2009</v>
      </c>
      <c r="Q517" s="194"/>
      <c r="R517" s="194"/>
      <c r="S517" s="183">
        <v>0.153</v>
      </c>
      <c r="U517" s="194">
        <v>12596</v>
      </c>
      <c r="V517" s="194"/>
      <c r="W517" s="194"/>
      <c r="X517" s="183">
        <v>0.16200000000000001</v>
      </c>
    </row>
    <row r="518" spans="3:24" ht="0.75" customHeight="1" x14ac:dyDescent="0.25"/>
    <row r="519" spans="3:24" ht="12" customHeight="1" x14ac:dyDescent="0.25">
      <c r="D519" s="198" t="s">
        <v>878</v>
      </c>
      <c r="E519" s="198"/>
      <c r="F519" s="198"/>
      <c r="G519" s="198"/>
      <c r="H519" s="198"/>
      <c r="J519" s="198" t="s">
        <v>340</v>
      </c>
      <c r="K519" s="198"/>
      <c r="L519" s="198"/>
      <c r="M519" s="198"/>
      <c r="N519" s="198"/>
      <c r="O519" s="198"/>
      <c r="P519" s="194">
        <v>0</v>
      </c>
      <c r="Q519" s="194"/>
      <c r="R519" s="194"/>
      <c r="S519" s="183">
        <v>0</v>
      </c>
      <c r="U519" s="194">
        <v>0</v>
      </c>
      <c r="V519" s="194"/>
      <c r="W519" s="194"/>
      <c r="X519" s="183">
        <v>0</v>
      </c>
    </row>
    <row r="520" spans="3:24" ht="0.75" customHeight="1" x14ac:dyDescent="0.25"/>
    <row r="521" spans="3:24" ht="12" customHeight="1" x14ac:dyDescent="0.25">
      <c r="D521" s="198" t="s">
        <v>879</v>
      </c>
      <c r="E521" s="198"/>
      <c r="F521" s="198"/>
      <c r="G521" s="198"/>
      <c r="H521" s="198"/>
      <c r="J521" s="198" t="s">
        <v>341</v>
      </c>
      <c r="K521" s="198"/>
      <c r="L521" s="198"/>
      <c r="M521" s="198"/>
      <c r="N521" s="198"/>
      <c r="O521" s="198"/>
      <c r="P521" s="194">
        <v>0</v>
      </c>
      <c r="Q521" s="194"/>
      <c r="R521" s="194"/>
      <c r="S521" s="183">
        <v>0</v>
      </c>
      <c r="U521" s="194">
        <v>385</v>
      </c>
      <c r="V521" s="194"/>
      <c r="W521" s="194"/>
      <c r="X521" s="183">
        <v>5.0000000000000001E-3</v>
      </c>
    </row>
    <row r="522" spans="3:24" ht="0.75" customHeight="1" x14ac:dyDescent="0.25"/>
    <row r="523" spans="3:24" ht="12" customHeight="1" x14ac:dyDescent="0.25">
      <c r="D523" s="198" t="s">
        <v>880</v>
      </c>
      <c r="E523" s="198"/>
      <c r="F523" s="198"/>
      <c r="G523" s="198"/>
      <c r="H523" s="198"/>
      <c r="J523" s="198" t="s">
        <v>342</v>
      </c>
      <c r="K523" s="198"/>
      <c r="L523" s="198"/>
      <c r="M523" s="198"/>
      <c r="N523" s="198"/>
      <c r="O523" s="198"/>
      <c r="P523" s="194">
        <v>234.85</v>
      </c>
      <c r="Q523" s="194"/>
      <c r="R523" s="194"/>
      <c r="S523" s="183">
        <v>1.7999999999999999E-2</v>
      </c>
      <c r="U523" s="194">
        <v>1909.77</v>
      </c>
      <c r="V523" s="194"/>
      <c r="W523" s="194"/>
      <c r="X523" s="183">
        <v>2.4E-2</v>
      </c>
    </row>
    <row r="524" spans="3:24" ht="0.75" customHeight="1" x14ac:dyDescent="0.25"/>
    <row r="525" spans="3:24" ht="12" customHeight="1" x14ac:dyDescent="0.25">
      <c r="D525" s="198" t="s">
        <v>881</v>
      </c>
      <c r="E525" s="198"/>
      <c r="F525" s="198"/>
      <c r="G525" s="198"/>
      <c r="H525" s="198"/>
      <c r="J525" s="198" t="s">
        <v>343</v>
      </c>
      <c r="K525" s="198"/>
      <c r="L525" s="198"/>
      <c r="M525" s="198"/>
      <c r="N525" s="198"/>
      <c r="O525" s="198"/>
      <c r="P525" s="194">
        <v>0</v>
      </c>
      <c r="Q525" s="194"/>
      <c r="R525" s="194"/>
      <c r="S525" s="183">
        <v>0</v>
      </c>
      <c r="U525" s="194">
        <v>0</v>
      </c>
      <c r="V525" s="194"/>
      <c r="W525" s="194"/>
      <c r="X525" s="183">
        <v>0</v>
      </c>
    </row>
    <row r="526" spans="3:24" ht="0.75" customHeight="1" x14ac:dyDescent="0.25"/>
    <row r="527" spans="3:24" ht="12" customHeight="1" x14ac:dyDescent="0.25">
      <c r="D527" s="198" t="s">
        <v>882</v>
      </c>
      <c r="E527" s="198"/>
      <c r="F527" s="198"/>
      <c r="G527" s="198"/>
      <c r="H527" s="198"/>
      <c r="J527" s="198" t="s">
        <v>344</v>
      </c>
      <c r="K527" s="198"/>
      <c r="L527" s="198"/>
      <c r="M527" s="198"/>
      <c r="N527" s="198"/>
      <c r="O527" s="198"/>
      <c r="P527" s="194">
        <v>0</v>
      </c>
      <c r="Q527" s="194"/>
      <c r="R527" s="194"/>
      <c r="S527" s="183">
        <v>0</v>
      </c>
      <c r="U527" s="194">
        <v>0</v>
      </c>
      <c r="V527" s="194"/>
      <c r="W527" s="194"/>
      <c r="X527" s="183">
        <v>0</v>
      </c>
    </row>
    <row r="528" spans="3:24" ht="0.75" customHeight="1" x14ac:dyDescent="0.25"/>
    <row r="529" spans="4:24" ht="12" customHeight="1" x14ac:dyDescent="0.25">
      <c r="D529" s="198" t="s">
        <v>883</v>
      </c>
      <c r="E529" s="198"/>
      <c r="F529" s="198"/>
      <c r="G529" s="198"/>
      <c r="H529" s="198"/>
      <c r="J529" s="198" t="s">
        <v>345</v>
      </c>
      <c r="K529" s="198"/>
      <c r="L529" s="198"/>
      <c r="M529" s="198"/>
      <c r="N529" s="198"/>
      <c r="O529" s="198"/>
      <c r="P529" s="194">
        <v>0</v>
      </c>
      <c r="Q529" s="194"/>
      <c r="R529" s="194"/>
      <c r="S529" s="183">
        <v>0</v>
      </c>
      <c r="U529" s="194">
        <v>0</v>
      </c>
      <c r="V529" s="194"/>
      <c r="W529" s="194"/>
      <c r="X529" s="183">
        <v>0</v>
      </c>
    </row>
    <row r="530" spans="4:24" ht="12" customHeight="1" x14ac:dyDescent="0.25">
      <c r="D530" s="198" t="s">
        <v>884</v>
      </c>
      <c r="E530" s="198"/>
      <c r="F530" s="198"/>
      <c r="G530" s="198"/>
      <c r="H530" s="198"/>
      <c r="J530" s="198" t="s">
        <v>346</v>
      </c>
      <c r="K530" s="198"/>
      <c r="L530" s="198"/>
      <c r="M530" s="198"/>
      <c r="N530" s="198"/>
      <c r="O530" s="198"/>
      <c r="P530" s="194">
        <v>0</v>
      </c>
      <c r="Q530" s="194"/>
      <c r="R530" s="194"/>
      <c r="S530" s="183">
        <v>0</v>
      </c>
      <c r="U530" s="194">
        <v>0</v>
      </c>
      <c r="V530" s="194"/>
      <c r="W530" s="194"/>
      <c r="X530" s="183">
        <v>0</v>
      </c>
    </row>
    <row r="531" spans="4:24" ht="0.75" customHeight="1" x14ac:dyDescent="0.25"/>
    <row r="532" spans="4:24" ht="12" customHeight="1" x14ac:dyDescent="0.25">
      <c r="D532" s="198" t="s">
        <v>885</v>
      </c>
      <c r="E532" s="198"/>
      <c r="F532" s="198"/>
      <c r="G532" s="198"/>
      <c r="H532" s="198"/>
      <c r="J532" s="198" t="s">
        <v>347</v>
      </c>
      <c r="K532" s="198"/>
      <c r="L532" s="198"/>
      <c r="M532" s="198"/>
      <c r="N532" s="198"/>
      <c r="O532" s="198"/>
      <c r="P532" s="194">
        <v>0</v>
      </c>
      <c r="Q532" s="194"/>
      <c r="R532" s="194"/>
      <c r="S532" s="183">
        <v>0</v>
      </c>
      <c r="U532" s="194">
        <v>0</v>
      </c>
      <c r="V532" s="194"/>
      <c r="W532" s="194"/>
      <c r="X532" s="183">
        <v>0</v>
      </c>
    </row>
    <row r="533" spans="4:24" ht="0.75" customHeight="1" x14ac:dyDescent="0.25"/>
    <row r="534" spans="4:24" ht="12" customHeight="1" x14ac:dyDescent="0.25">
      <c r="D534" s="198" t="s">
        <v>886</v>
      </c>
      <c r="E534" s="198"/>
      <c r="F534" s="198"/>
      <c r="G534" s="198"/>
      <c r="H534" s="198"/>
      <c r="J534" s="198" t="s">
        <v>348</v>
      </c>
      <c r="K534" s="198"/>
      <c r="L534" s="198"/>
      <c r="M534" s="198"/>
      <c r="N534" s="198"/>
      <c r="O534" s="198"/>
      <c r="P534" s="194">
        <v>0</v>
      </c>
      <c r="Q534" s="194"/>
      <c r="R534" s="194"/>
      <c r="S534" s="183">
        <v>0</v>
      </c>
      <c r="U534" s="194">
        <v>1636.3700000000001</v>
      </c>
      <c r="V534" s="194"/>
      <c r="W534" s="194"/>
      <c r="X534" s="183">
        <v>2.1000000000000001E-2</v>
      </c>
    </row>
    <row r="535" spans="4:24" ht="0.75" customHeight="1" x14ac:dyDescent="0.25"/>
    <row r="536" spans="4:24" ht="12" customHeight="1" x14ac:dyDescent="0.25">
      <c r="D536" s="198" t="s">
        <v>887</v>
      </c>
      <c r="E536" s="198"/>
      <c r="F536" s="198"/>
      <c r="G536" s="198"/>
      <c r="H536" s="198"/>
      <c r="J536" s="198" t="s">
        <v>349</v>
      </c>
      <c r="K536" s="198"/>
      <c r="L536" s="198"/>
      <c r="M536" s="198"/>
      <c r="N536" s="198"/>
      <c r="O536" s="198"/>
      <c r="P536" s="194">
        <v>768.66</v>
      </c>
      <c r="Q536" s="194"/>
      <c r="R536" s="194"/>
      <c r="S536" s="183">
        <v>5.8999999999999997E-2</v>
      </c>
      <c r="U536" s="194">
        <v>4611.96</v>
      </c>
      <c r="V536" s="194"/>
      <c r="W536" s="194"/>
      <c r="X536" s="183">
        <v>5.8999999999999997E-2</v>
      </c>
    </row>
    <row r="537" spans="4:24" ht="0.75" customHeight="1" x14ac:dyDescent="0.25"/>
    <row r="538" spans="4:24" ht="12" customHeight="1" x14ac:dyDescent="0.25">
      <c r="D538" s="198" t="s">
        <v>888</v>
      </c>
      <c r="E538" s="198"/>
      <c r="F538" s="198"/>
      <c r="G538" s="198"/>
      <c r="H538" s="198"/>
      <c r="J538" s="198" t="s">
        <v>568</v>
      </c>
      <c r="K538" s="198"/>
      <c r="L538" s="198"/>
      <c r="M538" s="198"/>
      <c r="N538" s="198"/>
      <c r="O538" s="198"/>
      <c r="P538" s="194">
        <v>0</v>
      </c>
      <c r="Q538" s="194"/>
      <c r="R538" s="194"/>
      <c r="S538" s="183">
        <v>0</v>
      </c>
      <c r="U538" s="194">
        <v>0</v>
      </c>
      <c r="V538" s="194"/>
      <c r="W538" s="194"/>
      <c r="X538" s="183">
        <v>0</v>
      </c>
    </row>
    <row r="539" spans="4:24" ht="0.75" customHeight="1" x14ac:dyDescent="0.25"/>
    <row r="540" spans="4:24" ht="12" customHeight="1" x14ac:dyDescent="0.25">
      <c r="D540" s="198" t="s">
        <v>889</v>
      </c>
      <c r="E540" s="198"/>
      <c r="F540" s="198"/>
      <c r="G540" s="198"/>
      <c r="H540" s="198"/>
      <c r="J540" s="198" t="s">
        <v>639</v>
      </c>
      <c r="K540" s="198"/>
      <c r="L540" s="198"/>
      <c r="M540" s="198"/>
      <c r="N540" s="198"/>
      <c r="O540" s="198"/>
      <c r="P540" s="194">
        <v>0</v>
      </c>
      <c r="Q540" s="194"/>
      <c r="R540" s="194"/>
      <c r="S540" s="183">
        <v>0</v>
      </c>
      <c r="U540" s="194">
        <v>0</v>
      </c>
      <c r="V540" s="194"/>
      <c r="W540" s="194"/>
      <c r="X540" s="183">
        <v>0</v>
      </c>
    </row>
    <row r="541" spans="4:24" ht="0.75" customHeight="1" x14ac:dyDescent="0.25"/>
    <row r="542" spans="4:24" ht="12" customHeight="1" x14ac:dyDescent="0.25">
      <c r="D542" s="198" t="s">
        <v>890</v>
      </c>
      <c r="E542" s="198"/>
      <c r="F542" s="198"/>
      <c r="G542" s="198"/>
      <c r="H542" s="198"/>
      <c r="J542" s="198" t="s">
        <v>352</v>
      </c>
      <c r="K542" s="198"/>
      <c r="L542" s="198"/>
      <c r="M542" s="198"/>
      <c r="N542" s="198"/>
      <c r="O542" s="198"/>
      <c r="P542" s="194">
        <v>0</v>
      </c>
      <c r="Q542" s="194"/>
      <c r="R542" s="194"/>
      <c r="S542" s="183">
        <v>0</v>
      </c>
      <c r="U542" s="194">
        <v>0</v>
      </c>
      <c r="V542" s="194"/>
      <c r="W542" s="194"/>
      <c r="X542" s="183">
        <v>0</v>
      </c>
    </row>
    <row r="543" spans="4:24" ht="0.75" customHeight="1" x14ac:dyDescent="0.25"/>
    <row r="544" spans="4:24" ht="12" customHeight="1" x14ac:dyDescent="0.25">
      <c r="D544" s="198" t="s">
        <v>891</v>
      </c>
      <c r="E544" s="198"/>
      <c r="F544" s="198"/>
      <c r="G544" s="198"/>
      <c r="H544" s="198"/>
      <c r="J544" s="198" t="s">
        <v>353</v>
      </c>
      <c r="K544" s="198"/>
      <c r="L544" s="198"/>
      <c r="M544" s="198"/>
      <c r="N544" s="198"/>
      <c r="O544" s="198"/>
      <c r="P544" s="194">
        <v>0</v>
      </c>
      <c r="Q544" s="194"/>
      <c r="R544" s="194"/>
      <c r="S544" s="183">
        <v>0</v>
      </c>
      <c r="U544" s="194">
        <v>0</v>
      </c>
      <c r="V544" s="194"/>
      <c r="W544" s="194"/>
      <c r="X544" s="183">
        <v>0</v>
      </c>
    </row>
    <row r="545" spans="3:24" ht="0.75" customHeight="1" x14ac:dyDescent="0.25"/>
    <row r="546" spans="3:24" ht="12" customHeight="1" x14ac:dyDescent="0.25">
      <c r="D546" s="198" t="s">
        <v>892</v>
      </c>
      <c r="E546" s="198"/>
      <c r="F546" s="198"/>
      <c r="G546" s="198"/>
      <c r="H546" s="198"/>
      <c r="J546" s="198" t="s">
        <v>354</v>
      </c>
      <c r="K546" s="198"/>
      <c r="L546" s="198"/>
      <c r="M546" s="198"/>
      <c r="N546" s="198"/>
      <c r="O546" s="198"/>
      <c r="P546" s="194">
        <v>30612.560000000001</v>
      </c>
      <c r="Q546" s="194"/>
      <c r="R546" s="194"/>
      <c r="S546" s="183">
        <v>2.3359999999999999</v>
      </c>
      <c r="U546" s="194">
        <v>182750.98</v>
      </c>
      <c r="V546" s="194"/>
      <c r="W546" s="194"/>
      <c r="X546" s="183">
        <v>2.3439999999999999</v>
      </c>
    </row>
    <row r="547" spans="3:24" ht="0.75" customHeight="1" x14ac:dyDescent="0.25"/>
    <row r="548" spans="3:24" ht="12" customHeight="1" x14ac:dyDescent="0.25">
      <c r="D548" s="198" t="s">
        <v>893</v>
      </c>
      <c r="E548" s="198"/>
      <c r="F548" s="198"/>
      <c r="G548" s="198"/>
      <c r="H548" s="198"/>
      <c r="J548" s="198" t="s">
        <v>355</v>
      </c>
      <c r="K548" s="198"/>
      <c r="L548" s="198"/>
      <c r="M548" s="198"/>
      <c r="N548" s="198"/>
      <c r="O548" s="198"/>
      <c r="P548" s="194">
        <v>31647.13</v>
      </c>
      <c r="Q548" s="194"/>
      <c r="R548" s="194"/>
      <c r="S548" s="183">
        <v>2.415</v>
      </c>
      <c r="U548" s="194">
        <v>194240.81</v>
      </c>
      <c r="V548" s="194"/>
      <c r="W548" s="194"/>
      <c r="X548" s="183">
        <v>2.492</v>
      </c>
    </row>
    <row r="549" spans="3:24" ht="0.75" customHeight="1" x14ac:dyDescent="0.25"/>
    <row r="550" spans="3:24" ht="12" customHeight="1" x14ac:dyDescent="0.25">
      <c r="D550" s="198" t="s">
        <v>894</v>
      </c>
      <c r="E550" s="198"/>
      <c r="F550" s="198"/>
      <c r="G550" s="198"/>
      <c r="H550" s="198"/>
      <c r="J550" s="198" t="s">
        <v>569</v>
      </c>
      <c r="K550" s="198"/>
      <c r="L550" s="198"/>
      <c r="M550" s="198"/>
      <c r="N550" s="198"/>
      <c r="O550" s="198"/>
      <c r="P550" s="194">
        <v>9768.4599999999991</v>
      </c>
      <c r="Q550" s="194"/>
      <c r="R550" s="194"/>
      <c r="S550" s="183">
        <v>0.745</v>
      </c>
      <c r="U550" s="194">
        <v>46103.58</v>
      </c>
      <c r="V550" s="194"/>
      <c r="W550" s="194"/>
      <c r="X550" s="183">
        <v>0.59099999999999997</v>
      </c>
    </row>
    <row r="551" spans="3:24" ht="0.75" customHeight="1" x14ac:dyDescent="0.25"/>
    <row r="552" spans="3:24" ht="12" customHeight="1" x14ac:dyDescent="0.25">
      <c r="D552" s="198" t="s">
        <v>895</v>
      </c>
      <c r="E552" s="198"/>
      <c r="F552" s="198"/>
      <c r="G552" s="198"/>
      <c r="H552" s="198"/>
      <c r="J552" s="198" t="s">
        <v>357</v>
      </c>
      <c r="K552" s="198"/>
      <c r="L552" s="198"/>
      <c r="M552" s="198"/>
      <c r="N552" s="198"/>
      <c r="O552" s="198"/>
      <c r="P552" s="194">
        <v>793</v>
      </c>
      <c r="Q552" s="194"/>
      <c r="R552" s="194"/>
      <c r="S552" s="183">
        <v>6.0999999999999999E-2</v>
      </c>
      <c r="U552" s="194">
        <v>4760</v>
      </c>
      <c r="V552" s="194"/>
      <c r="W552" s="194"/>
      <c r="X552" s="183">
        <v>6.0999999999999999E-2</v>
      </c>
    </row>
    <row r="553" spans="3:24" ht="2.25" customHeight="1" x14ac:dyDescent="0.25"/>
    <row r="554" spans="3:24" ht="10.5" customHeight="1" x14ac:dyDescent="0.25">
      <c r="P554" s="197"/>
      <c r="Q554" s="197"/>
      <c r="R554" s="197"/>
      <c r="S554" s="184"/>
      <c r="U554" s="197"/>
      <c r="V554" s="197"/>
      <c r="W554" s="197"/>
      <c r="X554" s="184"/>
    </row>
    <row r="555" spans="3:24" ht="1.5" customHeight="1" x14ac:dyDescent="0.25"/>
    <row r="556" spans="3:24" ht="13.5" customHeight="1" x14ac:dyDescent="0.25">
      <c r="E556" s="199" t="s">
        <v>358</v>
      </c>
      <c r="F556" s="199"/>
      <c r="G556" s="199"/>
      <c r="H556" s="199"/>
      <c r="I556" s="199"/>
      <c r="J556" s="199"/>
      <c r="K556" s="199"/>
      <c r="L556" s="199"/>
      <c r="M556" s="199"/>
      <c r="N556" s="199"/>
      <c r="O556" s="199"/>
      <c r="P556" s="194">
        <v>81801.78</v>
      </c>
      <c r="Q556" s="194"/>
      <c r="R556" s="194"/>
      <c r="S556" s="183">
        <v>6.2420000000000009</v>
      </c>
      <c r="U556" s="194">
        <v>488143</v>
      </c>
      <c r="V556" s="194"/>
      <c r="W556" s="194"/>
      <c r="X556" s="183">
        <v>6.2619999999999996</v>
      </c>
    </row>
    <row r="557" spans="3:24" ht="0.75" customHeight="1" x14ac:dyDescent="0.25">
      <c r="E557" s="199"/>
      <c r="F557" s="199"/>
      <c r="G557" s="199"/>
      <c r="H557" s="199"/>
      <c r="I557" s="199"/>
      <c r="J557" s="199"/>
      <c r="K557" s="199"/>
      <c r="L557" s="199"/>
      <c r="M557" s="199"/>
      <c r="N557" s="199"/>
      <c r="O557" s="199"/>
    </row>
    <row r="558" spans="3:24" ht="12" customHeight="1" x14ac:dyDescent="0.25">
      <c r="C558" s="195"/>
      <c r="D558" s="195"/>
      <c r="E558" s="195"/>
      <c r="F558" s="195"/>
      <c r="G558" s="195"/>
    </row>
    <row r="559" spans="3:24" ht="9.75" customHeight="1" x14ac:dyDescent="0.25"/>
    <row r="560" spans="3:24" ht="0.75" customHeight="1" x14ac:dyDescent="0.25"/>
    <row r="561" spans="3:24" ht="14.25" customHeight="1" x14ac:dyDescent="0.25">
      <c r="C561" s="199" t="s">
        <v>97</v>
      </c>
      <c r="D561" s="199"/>
      <c r="E561" s="199"/>
      <c r="F561" s="199"/>
      <c r="G561" s="199"/>
      <c r="H561" s="199"/>
      <c r="I561" s="199"/>
      <c r="J561" s="199"/>
      <c r="K561" s="199"/>
      <c r="L561" s="199"/>
      <c r="M561" s="199"/>
      <c r="N561" s="199"/>
    </row>
    <row r="562" spans="3:24" ht="12" customHeight="1" x14ac:dyDescent="0.25">
      <c r="C562" s="195"/>
      <c r="D562" s="195"/>
      <c r="E562" s="195"/>
      <c r="F562" s="195"/>
      <c r="G562" s="195"/>
    </row>
    <row r="563" spans="3:24" ht="0.75" customHeight="1" x14ac:dyDescent="0.25"/>
    <row r="564" spans="3:24" ht="12" customHeight="1" x14ac:dyDescent="0.25">
      <c r="D564" s="198" t="s">
        <v>896</v>
      </c>
      <c r="E564" s="198"/>
      <c r="F564" s="198"/>
      <c r="G564" s="198"/>
      <c r="H564" s="198"/>
      <c r="J564" s="198" t="s">
        <v>359</v>
      </c>
      <c r="K564" s="198"/>
      <c r="L564" s="198"/>
      <c r="M564" s="198"/>
      <c r="N564" s="198"/>
      <c r="O564" s="198"/>
      <c r="P564" s="194">
        <v>5302.6900000000005</v>
      </c>
      <c r="Q564" s="194"/>
      <c r="R564" s="194"/>
      <c r="S564" s="183">
        <v>0.40500000000000003</v>
      </c>
      <c r="U564" s="194">
        <v>40128.050000000003</v>
      </c>
      <c r="V564" s="194"/>
      <c r="W564" s="194"/>
      <c r="X564" s="183">
        <v>0.51500000000000001</v>
      </c>
    </row>
    <row r="565" spans="3:24" ht="0.75" customHeight="1" x14ac:dyDescent="0.25"/>
    <row r="566" spans="3:24" ht="12" customHeight="1" x14ac:dyDescent="0.25">
      <c r="D566" s="198" t="s">
        <v>897</v>
      </c>
      <c r="E566" s="198"/>
      <c r="F566" s="198"/>
      <c r="G566" s="198"/>
      <c r="H566" s="198"/>
      <c r="J566" s="198" t="s">
        <v>360</v>
      </c>
      <c r="K566" s="198"/>
      <c r="L566" s="198"/>
      <c r="M566" s="198"/>
      <c r="N566" s="198"/>
      <c r="O566" s="198"/>
      <c r="P566" s="194">
        <v>0</v>
      </c>
      <c r="Q566" s="194"/>
      <c r="R566" s="194"/>
      <c r="S566" s="183">
        <v>0</v>
      </c>
      <c r="U566" s="194">
        <v>0</v>
      </c>
      <c r="V566" s="194"/>
      <c r="W566" s="194"/>
      <c r="X566" s="183">
        <v>0</v>
      </c>
    </row>
    <row r="567" spans="3:24" ht="0.75" customHeight="1" x14ac:dyDescent="0.25"/>
    <row r="568" spans="3:24" ht="12" customHeight="1" x14ac:dyDescent="0.25">
      <c r="D568" s="198" t="s">
        <v>898</v>
      </c>
      <c r="E568" s="198"/>
      <c r="F568" s="198"/>
      <c r="G568" s="198"/>
      <c r="H568" s="198"/>
      <c r="J568" s="198" t="s">
        <v>361</v>
      </c>
      <c r="K568" s="198"/>
      <c r="L568" s="198"/>
      <c r="M568" s="198"/>
      <c r="N568" s="198"/>
      <c r="O568" s="198"/>
      <c r="P568" s="194">
        <v>4230.75</v>
      </c>
      <c r="Q568" s="194"/>
      <c r="R568" s="194"/>
      <c r="S568" s="183">
        <v>0.32300000000000006</v>
      </c>
      <c r="U568" s="194">
        <v>24183.360000000001</v>
      </c>
      <c r="V568" s="194"/>
      <c r="W568" s="194"/>
      <c r="X568" s="183">
        <v>0.31</v>
      </c>
    </row>
    <row r="569" spans="3:24" ht="0.75" customHeight="1" x14ac:dyDescent="0.25"/>
    <row r="570" spans="3:24" ht="12" customHeight="1" x14ac:dyDescent="0.25">
      <c r="D570" s="198" t="s">
        <v>899</v>
      </c>
      <c r="E570" s="198"/>
      <c r="F570" s="198"/>
      <c r="G570" s="198"/>
      <c r="H570" s="198"/>
      <c r="J570" s="198" t="s">
        <v>362</v>
      </c>
      <c r="K570" s="198"/>
      <c r="L570" s="198"/>
      <c r="M570" s="198"/>
      <c r="N570" s="198"/>
      <c r="O570" s="198"/>
      <c r="P570" s="194">
        <v>0</v>
      </c>
      <c r="Q570" s="194"/>
      <c r="R570" s="194"/>
      <c r="S570" s="183">
        <v>0</v>
      </c>
      <c r="U570" s="194">
        <v>0</v>
      </c>
      <c r="V570" s="194"/>
      <c r="W570" s="194"/>
      <c r="X570" s="183">
        <v>0</v>
      </c>
    </row>
    <row r="571" spans="3:24" ht="0.75" customHeight="1" x14ac:dyDescent="0.25"/>
    <row r="572" spans="3:24" ht="12" customHeight="1" x14ac:dyDescent="0.25">
      <c r="D572" s="198" t="s">
        <v>900</v>
      </c>
      <c r="E572" s="198"/>
      <c r="F572" s="198"/>
      <c r="G572" s="198"/>
      <c r="H572" s="198"/>
      <c r="J572" s="198" t="s">
        <v>363</v>
      </c>
      <c r="K572" s="198"/>
      <c r="L572" s="198"/>
      <c r="M572" s="198"/>
      <c r="N572" s="198"/>
      <c r="O572" s="198"/>
      <c r="P572" s="194">
        <v>241.81</v>
      </c>
      <c r="Q572" s="194"/>
      <c r="R572" s="194"/>
      <c r="S572" s="183">
        <v>1.7999999999999999E-2</v>
      </c>
      <c r="U572" s="194">
        <v>2193.66</v>
      </c>
      <c r="V572" s="194"/>
      <c r="W572" s="194"/>
      <c r="X572" s="183">
        <v>2.8000000000000004E-2</v>
      </c>
    </row>
    <row r="573" spans="3:24" ht="0.75" customHeight="1" x14ac:dyDescent="0.25"/>
    <row r="574" spans="3:24" ht="12" customHeight="1" x14ac:dyDescent="0.25">
      <c r="D574" s="198" t="s">
        <v>901</v>
      </c>
      <c r="E574" s="198"/>
      <c r="F574" s="198"/>
      <c r="G574" s="198"/>
      <c r="H574" s="198"/>
      <c r="J574" s="198" t="s">
        <v>364</v>
      </c>
      <c r="K574" s="198"/>
      <c r="L574" s="198"/>
      <c r="M574" s="198"/>
      <c r="N574" s="198"/>
      <c r="O574" s="198"/>
      <c r="P574" s="194">
        <v>0</v>
      </c>
      <c r="Q574" s="194"/>
      <c r="R574" s="194"/>
      <c r="S574" s="183">
        <v>0</v>
      </c>
      <c r="U574" s="194">
        <v>0</v>
      </c>
      <c r="V574" s="194"/>
      <c r="W574" s="194"/>
      <c r="X574" s="183">
        <v>0</v>
      </c>
    </row>
    <row r="575" spans="3:24" ht="0.75" customHeight="1" x14ac:dyDescent="0.25"/>
    <row r="576" spans="3:24" ht="12" customHeight="1" x14ac:dyDescent="0.25">
      <c r="D576" s="198" t="s">
        <v>902</v>
      </c>
      <c r="E576" s="198"/>
      <c r="F576" s="198"/>
      <c r="G576" s="198"/>
      <c r="H576" s="198"/>
      <c r="J576" s="198" t="s">
        <v>570</v>
      </c>
      <c r="K576" s="198"/>
      <c r="L576" s="198"/>
      <c r="M576" s="198"/>
      <c r="N576" s="198"/>
      <c r="O576" s="198"/>
      <c r="P576" s="194">
        <v>0</v>
      </c>
      <c r="Q576" s="194"/>
      <c r="R576" s="194"/>
      <c r="S576" s="183">
        <v>0</v>
      </c>
      <c r="U576" s="194">
        <v>0</v>
      </c>
      <c r="V576" s="194"/>
      <c r="W576" s="194"/>
      <c r="X576" s="183">
        <v>0</v>
      </c>
    </row>
    <row r="577" spans="4:24" ht="0.75" customHeight="1" x14ac:dyDescent="0.25"/>
    <row r="578" spans="4:24" ht="12" customHeight="1" x14ac:dyDescent="0.25">
      <c r="D578" s="198" t="s">
        <v>903</v>
      </c>
      <c r="E578" s="198"/>
      <c r="F578" s="198"/>
      <c r="G578" s="198"/>
      <c r="H578" s="198"/>
      <c r="J578" s="198" t="s">
        <v>366</v>
      </c>
      <c r="K578" s="198"/>
      <c r="L578" s="198"/>
      <c r="M578" s="198"/>
      <c r="N578" s="198"/>
      <c r="O578" s="198"/>
      <c r="P578" s="194">
        <v>0</v>
      </c>
      <c r="Q578" s="194"/>
      <c r="R578" s="194"/>
      <c r="S578" s="183">
        <v>0</v>
      </c>
      <c r="U578" s="194">
        <v>0</v>
      </c>
      <c r="V578" s="194"/>
      <c r="W578" s="194"/>
      <c r="X578" s="183">
        <v>0</v>
      </c>
    </row>
    <row r="579" spans="4:24" ht="0.75" customHeight="1" x14ac:dyDescent="0.25"/>
    <row r="580" spans="4:24" ht="12" customHeight="1" x14ac:dyDescent="0.25">
      <c r="D580" s="198" t="s">
        <v>904</v>
      </c>
      <c r="E580" s="198"/>
      <c r="F580" s="198"/>
      <c r="G580" s="198"/>
      <c r="H580" s="198"/>
      <c r="J580" s="198" t="s">
        <v>367</v>
      </c>
      <c r="K580" s="198"/>
      <c r="L580" s="198"/>
      <c r="M580" s="198"/>
      <c r="N580" s="198"/>
      <c r="O580" s="198"/>
      <c r="P580" s="194">
        <v>125</v>
      </c>
      <c r="Q580" s="194"/>
      <c r="R580" s="194"/>
      <c r="S580" s="183">
        <v>0.01</v>
      </c>
      <c r="U580" s="194">
        <v>1440</v>
      </c>
      <c r="V580" s="194"/>
      <c r="W580" s="194"/>
      <c r="X580" s="183">
        <v>1.7999999999999999E-2</v>
      </c>
    </row>
    <row r="581" spans="4:24" ht="0.75" customHeight="1" x14ac:dyDescent="0.25"/>
    <row r="582" spans="4:24" ht="12" customHeight="1" x14ac:dyDescent="0.25">
      <c r="D582" s="198" t="s">
        <v>905</v>
      </c>
      <c r="E582" s="198"/>
      <c r="F582" s="198"/>
      <c r="G582" s="198"/>
      <c r="H582" s="198"/>
      <c r="J582" s="198" t="s">
        <v>368</v>
      </c>
      <c r="K582" s="198"/>
      <c r="L582" s="198"/>
      <c r="M582" s="198"/>
      <c r="N582" s="198"/>
      <c r="O582" s="198"/>
      <c r="P582" s="194">
        <v>95.2</v>
      </c>
      <c r="Q582" s="194"/>
      <c r="R582" s="194"/>
      <c r="S582" s="183">
        <v>7.000000000000001E-3</v>
      </c>
      <c r="U582" s="194">
        <v>515.01</v>
      </c>
      <c r="V582" s="194"/>
      <c r="W582" s="194"/>
      <c r="X582" s="183">
        <v>7.000000000000001E-3</v>
      </c>
    </row>
    <row r="583" spans="4:24" ht="0.75" customHeight="1" x14ac:dyDescent="0.25"/>
    <row r="584" spans="4:24" ht="12" customHeight="1" x14ac:dyDescent="0.25">
      <c r="D584" s="198" t="s">
        <v>906</v>
      </c>
      <c r="E584" s="198"/>
      <c r="F584" s="198"/>
      <c r="G584" s="198"/>
      <c r="H584" s="198"/>
      <c r="J584" s="198" t="s">
        <v>369</v>
      </c>
      <c r="K584" s="198"/>
      <c r="L584" s="198"/>
      <c r="M584" s="198"/>
      <c r="N584" s="198"/>
      <c r="O584" s="198"/>
      <c r="P584" s="194">
        <v>0</v>
      </c>
      <c r="Q584" s="194"/>
      <c r="R584" s="194"/>
      <c r="S584" s="183">
        <v>0</v>
      </c>
      <c r="U584" s="194">
        <v>0</v>
      </c>
      <c r="V584" s="194"/>
      <c r="W584" s="194"/>
      <c r="X584" s="183">
        <v>0</v>
      </c>
    </row>
    <row r="585" spans="4:24" ht="0.75" customHeight="1" x14ac:dyDescent="0.25"/>
    <row r="586" spans="4:24" ht="12" customHeight="1" x14ac:dyDescent="0.25">
      <c r="D586" s="198" t="s">
        <v>907</v>
      </c>
      <c r="E586" s="198"/>
      <c r="F586" s="198"/>
      <c r="G586" s="198"/>
      <c r="H586" s="198"/>
      <c r="J586" s="198" t="s">
        <v>370</v>
      </c>
      <c r="K586" s="198"/>
      <c r="L586" s="198"/>
      <c r="M586" s="198"/>
      <c r="N586" s="198"/>
      <c r="O586" s="198"/>
      <c r="P586" s="194">
        <v>0</v>
      </c>
      <c r="Q586" s="194"/>
      <c r="R586" s="194"/>
      <c r="S586" s="183">
        <v>0</v>
      </c>
      <c r="U586" s="194">
        <v>0</v>
      </c>
      <c r="V586" s="194"/>
      <c r="W586" s="194"/>
      <c r="X586" s="183">
        <v>0</v>
      </c>
    </row>
    <row r="587" spans="4:24" ht="0.75" customHeight="1" x14ac:dyDescent="0.25"/>
    <row r="588" spans="4:24" ht="12" customHeight="1" x14ac:dyDescent="0.25">
      <c r="D588" s="198" t="s">
        <v>908</v>
      </c>
      <c r="E588" s="198"/>
      <c r="F588" s="198"/>
      <c r="G588" s="198"/>
      <c r="H588" s="198"/>
      <c r="J588" s="198" t="s">
        <v>371</v>
      </c>
      <c r="K588" s="198"/>
      <c r="L588" s="198"/>
      <c r="M588" s="198"/>
      <c r="N588" s="198"/>
      <c r="O588" s="198"/>
      <c r="P588" s="194">
        <v>3474.64</v>
      </c>
      <c r="Q588" s="194"/>
      <c r="R588" s="194"/>
      <c r="S588" s="183">
        <v>0.26500000000000001</v>
      </c>
      <c r="U588" s="194">
        <v>20368.419999999998</v>
      </c>
      <c r="V588" s="194"/>
      <c r="W588" s="194"/>
      <c r="X588" s="183">
        <v>0.26100000000000001</v>
      </c>
    </row>
    <row r="589" spans="4:24" ht="0.75" customHeight="1" x14ac:dyDescent="0.25"/>
    <row r="590" spans="4:24" ht="12" customHeight="1" x14ac:dyDescent="0.25">
      <c r="D590" s="198" t="s">
        <v>909</v>
      </c>
      <c r="E590" s="198"/>
      <c r="F590" s="198"/>
      <c r="G590" s="198"/>
      <c r="H590" s="198"/>
      <c r="J590" s="198" t="s">
        <v>372</v>
      </c>
      <c r="K590" s="198"/>
      <c r="L590" s="198"/>
      <c r="M590" s="198"/>
      <c r="N590" s="198"/>
      <c r="O590" s="198"/>
      <c r="P590" s="194">
        <v>1099</v>
      </c>
      <c r="Q590" s="194"/>
      <c r="R590" s="194"/>
      <c r="S590" s="183">
        <v>8.4000000000000005E-2</v>
      </c>
      <c r="U590" s="194">
        <v>8401</v>
      </c>
      <c r="V590" s="194"/>
      <c r="W590" s="194"/>
      <c r="X590" s="183">
        <v>0.10800000000000001</v>
      </c>
    </row>
    <row r="591" spans="4:24" ht="0.75" customHeight="1" x14ac:dyDescent="0.25"/>
    <row r="592" spans="4:24" ht="12" customHeight="1" x14ac:dyDescent="0.25">
      <c r="D592" s="198" t="s">
        <v>910</v>
      </c>
      <c r="E592" s="198"/>
      <c r="F592" s="198"/>
      <c r="G592" s="198"/>
      <c r="H592" s="198"/>
      <c r="J592" s="198" t="s">
        <v>373</v>
      </c>
      <c r="K592" s="198"/>
      <c r="L592" s="198"/>
      <c r="M592" s="198"/>
      <c r="N592" s="198"/>
      <c r="O592" s="198"/>
      <c r="P592" s="194">
        <v>0</v>
      </c>
      <c r="Q592" s="194"/>
      <c r="R592" s="194"/>
      <c r="S592" s="183">
        <v>0</v>
      </c>
      <c r="U592" s="194">
        <v>65</v>
      </c>
      <c r="V592" s="194"/>
      <c r="W592" s="194"/>
      <c r="X592" s="183">
        <v>1E-3</v>
      </c>
    </row>
    <row r="593" spans="3:24" ht="0.75" customHeight="1" x14ac:dyDescent="0.25"/>
    <row r="594" spans="3:24" ht="12" customHeight="1" x14ac:dyDescent="0.25">
      <c r="D594" s="198" t="s">
        <v>911</v>
      </c>
      <c r="E594" s="198"/>
      <c r="F594" s="198"/>
      <c r="G594" s="198"/>
      <c r="H594" s="198"/>
      <c r="J594" s="198" t="s">
        <v>374</v>
      </c>
      <c r="K594" s="198"/>
      <c r="L594" s="198"/>
      <c r="M594" s="198"/>
      <c r="N594" s="198"/>
      <c r="O594" s="198"/>
      <c r="P594" s="194">
        <v>0</v>
      </c>
      <c r="Q594" s="194"/>
      <c r="R594" s="194"/>
      <c r="S594" s="183">
        <v>0</v>
      </c>
      <c r="U594" s="194">
        <v>0</v>
      </c>
      <c r="V594" s="194"/>
      <c r="W594" s="194"/>
      <c r="X594" s="183">
        <v>0</v>
      </c>
    </row>
    <row r="595" spans="3:24" ht="2.25" customHeight="1" x14ac:dyDescent="0.25"/>
    <row r="596" spans="3:24" ht="10.5" customHeight="1" x14ac:dyDescent="0.25">
      <c r="P596" s="197"/>
      <c r="Q596" s="197"/>
      <c r="R596" s="197"/>
      <c r="S596" s="184"/>
      <c r="U596" s="197"/>
      <c r="V596" s="197"/>
      <c r="W596" s="197"/>
      <c r="X596" s="184"/>
    </row>
    <row r="597" spans="3:24" ht="1.5" customHeight="1" x14ac:dyDescent="0.25"/>
    <row r="598" spans="3:24" ht="13.5" customHeight="1" x14ac:dyDescent="0.25">
      <c r="E598" s="199" t="s">
        <v>375</v>
      </c>
      <c r="F598" s="199"/>
      <c r="G598" s="199"/>
      <c r="H598" s="199"/>
      <c r="I598" s="199"/>
      <c r="J598" s="199"/>
      <c r="K598" s="199"/>
      <c r="L598" s="199"/>
      <c r="M598" s="199"/>
      <c r="N598" s="199"/>
      <c r="O598" s="199"/>
      <c r="P598" s="194">
        <v>14569.09</v>
      </c>
      <c r="Q598" s="194"/>
      <c r="R598" s="194"/>
      <c r="S598" s="183">
        <v>1.1120000000000001</v>
      </c>
      <c r="U598" s="194">
        <v>97294.5</v>
      </c>
      <c r="V598" s="194"/>
      <c r="W598" s="194"/>
      <c r="X598" s="183">
        <v>1.248</v>
      </c>
    </row>
    <row r="599" spans="3:24" ht="0.75" customHeight="1" x14ac:dyDescent="0.25">
      <c r="E599" s="199"/>
      <c r="F599" s="199"/>
      <c r="G599" s="199"/>
      <c r="H599" s="199"/>
      <c r="I599" s="199"/>
      <c r="J599" s="199"/>
      <c r="K599" s="199"/>
      <c r="L599" s="199"/>
      <c r="M599" s="199"/>
      <c r="N599" s="199"/>
      <c r="O599" s="199"/>
    </row>
    <row r="600" spans="3:24" ht="12" customHeight="1" x14ac:dyDescent="0.25">
      <c r="C600" s="195"/>
      <c r="D600" s="195"/>
      <c r="E600" s="195"/>
      <c r="F600" s="195"/>
      <c r="G600" s="195"/>
    </row>
    <row r="601" spans="3:24" ht="9.75" customHeight="1" x14ac:dyDescent="0.25"/>
    <row r="602" spans="3:24" ht="0.75" customHeight="1" x14ac:dyDescent="0.25"/>
    <row r="603" spans="3:24" ht="14.25" customHeight="1" x14ac:dyDescent="0.25">
      <c r="C603" s="199" t="s">
        <v>138</v>
      </c>
      <c r="D603" s="199"/>
      <c r="E603" s="199"/>
      <c r="F603" s="199"/>
      <c r="G603" s="199"/>
      <c r="H603" s="199"/>
      <c r="I603" s="199"/>
      <c r="J603" s="199"/>
      <c r="K603" s="199"/>
      <c r="L603" s="199"/>
      <c r="M603" s="199"/>
      <c r="N603" s="199"/>
    </row>
    <row r="604" spans="3:24" ht="12" customHeight="1" x14ac:dyDescent="0.25">
      <c r="C604" s="195"/>
      <c r="D604" s="195"/>
      <c r="E604" s="195"/>
      <c r="F604" s="195"/>
      <c r="G604" s="195"/>
    </row>
    <row r="605" spans="3:24" ht="0.75" customHeight="1" x14ac:dyDescent="0.25"/>
    <row r="606" spans="3:24" ht="12" customHeight="1" x14ac:dyDescent="0.25">
      <c r="D606" s="198" t="s">
        <v>912</v>
      </c>
      <c r="E606" s="198"/>
      <c r="F606" s="198"/>
      <c r="G606" s="198"/>
      <c r="H606" s="198"/>
      <c r="J606" s="198" t="s">
        <v>98</v>
      </c>
      <c r="K606" s="198"/>
      <c r="L606" s="198"/>
      <c r="M606" s="198"/>
      <c r="N606" s="198"/>
      <c r="O606" s="198"/>
      <c r="P606" s="194">
        <v>35335.879999999997</v>
      </c>
      <c r="Q606" s="194"/>
      <c r="R606" s="194"/>
      <c r="S606" s="183">
        <v>2.6960000000000002</v>
      </c>
      <c r="U606" s="194">
        <v>229284.83000000002</v>
      </c>
      <c r="V606" s="194"/>
      <c r="W606" s="194"/>
      <c r="X606" s="183">
        <v>2.9409999999999998</v>
      </c>
    </row>
    <row r="607" spans="3:24" ht="0.75" customHeight="1" x14ac:dyDescent="0.25"/>
    <row r="608" spans="3:24" ht="12" customHeight="1" x14ac:dyDescent="0.25">
      <c r="D608" s="198" t="s">
        <v>913</v>
      </c>
      <c r="E608" s="198"/>
      <c r="F608" s="198"/>
      <c r="G608" s="198"/>
      <c r="H608" s="198"/>
      <c r="J608" s="198" t="s">
        <v>376</v>
      </c>
      <c r="K608" s="198"/>
      <c r="L608" s="198"/>
      <c r="M608" s="198"/>
      <c r="N608" s="198"/>
      <c r="O608" s="198"/>
      <c r="P608" s="194">
        <v>0</v>
      </c>
      <c r="Q608" s="194"/>
      <c r="R608" s="194"/>
      <c r="S608" s="183">
        <v>0</v>
      </c>
      <c r="U608" s="194">
        <v>3893.94</v>
      </c>
      <c r="V608" s="194"/>
      <c r="W608" s="194"/>
      <c r="X608" s="183">
        <v>0.05</v>
      </c>
    </row>
    <row r="609" spans="4:24" ht="0.75" customHeight="1" x14ac:dyDescent="0.25"/>
    <row r="610" spans="4:24" ht="12" customHeight="1" x14ac:dyDescent="0.25">
      <c r="D610" s="198" t="s">
        <v>914</v>
      </c>
      <c r="E610" s="198"/>
      <c r="F610" s="198"/>
      <c r="G610" s="198"/>
      <c r="H610" s="198"/>
      <c r="J610" s="198" t="s">
        <v>377</v>
      </c>
      <c r="K610" s="198"/>
      <c r="L610" s="198"/>
      <c r="M610" s="198"/>
      <c r="N610" s="198"/>
      <c r="O610" s="198"/>
      <c r="P610" s="194">
        <v>3839.28</v>
      </c>
      <c r="Q610" s="194"/>
      <c r="R610" s="194"/>
      <c r="S610" s="183">
        <v>0.29299999999999998</v>
      </c>
      <c r="U610" s="194">
        <v>22761.55</v>
      </c>
      <c r="V610" s="194"/>
      <c r="W610" s="194"/>
      <c r="X610" s="183">
        <v>0.29199999999999998</v>
      </c>
    </row>
    <row r="611" spans="4:24" ht="0.75" customHeight="1" x14ac:dyDescent="0.25"/>
    <row r="612" spans="4:24" ht="12" customHeight="1" x14ac:dyDescent="0.25">
      <c r="D612" s="198" t="s">
        <v>915</v>
      </c>
      <c r="E612" s="198"/>
      <c r="F612" s="198"/>
      <c r="G612" s="198"/>
      <c r="H612" s="198"/>
      <c r="J612" s="198" t="s">
        <v>640</v>
      </c>
      <c r="K612" s="198"/>
      <c r="L612" s="198"/>
      <c r="M612" s="198"/>
      <c r="N612" s="198"/>
      <c r="O612" s="198"/>
      <c r="P612" s="194">
        <v>2.69</v>
      </c>
      <c r="Q612" s="194"/>
      <c r="R612" s="194"/>
      <c r="S612" s="183">
        <v>0</v>
      </c>
      <c r="U612" s="194">
        <v>175.85</v>
      </c>
      <c r="V612" s="194"/>
      <c r="W612" s="194"/>
      <c r="X612" s="183">
        <v>2E-3</v>
      </c>
    </row>
    <row r="613" spans="4:24" ht="0.75" customHeight="1" x14ac:dyDescent="0.25"/>
    <row r="614" spans="4:24" ht="12" customHeight="1" x14ac:dyDescent="0.25">
      <c r="D614" s="198" t="s">
        <v>916</v>
      </c>
      <c r="E614" s="198"/>
      <c r="F614" s="198"/>
      <c r="G614" s="198"/>
      <c r="H614" s="198"/>
      <c r="J614" s="198" t="s">
        <v>379</v>
      </c>
      <c r="K614" s="198"/>
      <c r="L614" s="198"/>
      <c r="M614" s="198"/>
      <c r="N614" s="198"/>
      <c r="O614" s="198"/>
      <c r="P614" s="194">
        <v>0</v>
      </c>
      <c r="Q614" s="194"/>
      <c r="R614" s="194"/>
      <c r="S614" s="183">
        <v>0</v>
      </c>
      <c r="U614" s="194">
        <v>0</v>
      </c>
      <c r="V614" s="194"/>
      <c r="W614" s="194"/>
      <c r="X614" s="183">
        <v>0</v>
      </c>
    </row>
    <row r="615" spans="4:24" ht="0.75" customHeight="1" x14ac:dyDescent="0.25"/>
    <row r="616" spans="4:24" ht="12" customHeight="1" x14ac:dyDescent="0.25">
      <c r="D616" s="198" t="s">
        <v>917</v>
      </c>
      <c r="E616" s="198"/>
      <c r="F616" s="198"/>
      <c r="G616" s="198"/>
      <c r="H616" s="198"/>
      <c r="J616" s="198" t="s">
        <v>380</v>
      </c>
      <c r="K616" s="198"/>
      <c r="L616" s="198"/>
      <c r="M616" s="198"/>
      <c r="N616" s="198"/>
      <c r="O616" s="198"/>
      <c r="P616" s="194">
        <v>0</v>
      </c>
      <c r="Q616" s="194"/>
      <c r="R616" s="194"/>
      <c r="S616" s="183">
        <v>0</v>
      </c>
      <c r="U616" s="194">
        <v>0</v>
      </c>
      <c r="V616" s="194"/>
      <c r="W616" s="194"/>
      <c r="X616" s="183">
        <v>0</v>
      </c>
    </row>
    <row r="617" spans="4:24" ht="0.75" customHeight="1" x14ac:dyDescent="0.25"/>
    <row r="618" spans="4:24" ht="12" customHeight="1" x14ac:dyDescent="0.25">
      <c r="D618" s="198" t="s">
        <v>918</v>
      </c>
      <c r="E618" s="198"/>
      <c r="F618" s="198"/>
      <c r="G618" s="198"/>
      <c r="H618" s="198"/>
      <c r="J618" s="198" t="s">
        <v>641</v>
      </c>
      <c r="K618" s="198"/>
      <c r="L618" s="198"/>
      <c r="M618" s="198"/>
      <c r="N618" s="198"/>
      <c r="O618" s="198"/>
      <c r="P618" s="194">
        <v>0</v>
      </c>
      <c r="Q618" s="194"/>
      <c r="R618" s="194"/>
      <c r="S618" s="183">
        <v>0</v>
      </c>
      <c r="U618" s="194">
        <v>0</v>
      </c>
      <c r="V618" s="194"/>
      <c r="W618" s="194"/>
      <c r="X618" s="183">
        <v>0</v>
      </c>
    </row>
    <row r="619" spans="4:24" ht="0.75" customHeight="1" x14ac:dyDescent="0.25"/>
    <row r="620" spans="4:24" ht="12" customHeight="1" x14ac:dyDescent="0.25">
      <c r="D620" s="198" t="s">
        <v>919</v>
      </c>
      <c r="E620" s="198"/>
      <c r="F620" s="198"/>
      <c r="G620" s="198"/>
      <c r="H620" s="198"/>
      <c r="J620" s="198" t="s">
        <v>642</v>
      </c>
      <c r="K620" s="198"/>
      <c r="L620" s="198"/>
      <c r="M620" s="198"/>
      <c r="N620" s="198"/>
      <c r="O620" s="198"/>
      <c r="P620" s="194">
        <v>0</v>
      </c>
      <c r="Q620" s="194"/>
      <c r="R620" s="194"/>
      <c r="S620" s="183">
        <v>0</v>
      </c>
      <c r="U620" s="194">
        <v>0</v>
      </c>
      <c r="V620" s="194"/>
      <c r="W620" s="194"/>
      <c r="X620" s="183">
        <v>0</v>
      </c>
    </row>
    <row r="621" spans="4:24" ht="0.75" customHeight="1" x14ac:dyDescent="0.25"/>
    <row r="622" spans="4:24" ht="12" customHeight="1" x14ac:dyDescent="0.25">
      <c r="D622" s="198" t="s">
        <v>920</v>
      </c>
      <c r="E622" s="198"/>
      <c r="F622" s="198"/>
      <c r="G622" s="198"/>
      <c r="H622" s="198"/>
      <c r="J622" s="198" t="s">
        <v>383</v>
      </c>
      <c r="K622" s="198"/>
      <c r="L622" s="198"/>
      <c r="M622" s="198"/>
      <c r="N622" s="198"/>
      <c r="O622" s="198"/>
      <c r="P622" s="194">
        <v>0</v>
      </c>
      <c r="Q622" s="194"/>
      <c r="R622" s="194"/>
      <c r="S622" s="183">
        <v>0</v>
      </c>
      <c r="U622" s="194">
        <v>130.12</v>
      </c>
      <c r="V622" s="194"/>
      <c r="W622" s="194"/>
      <c r="X622" s="183">
        <v>2E-3</v>
      </c>
    </row>
    <row r="623" spans="4:24" ht="0.75" customHeight="1" x14ac:dyDescent="0.25"/>
    <row r="624" spans="4:24" ht="12" customHeight="1" x14ac:dyDescent="0.25">
      <c r="D624" s="198" t="s">
        <v>921</v>
      </c>
      <c r="E624" s="198"/>
      <c r="F624" s="198"/>
      <c r="G624" s="198"/>
      <c r="H624" s="198"/>
      <c r="J624" s="198" t="s">
        <v>384</v>
      </c>
      <c r="K624" s="198"/>
      <c r="L624" s="198"/>
      <c r="M624" s="198"/>
      <c r="N624" s="198"/>
      <c r="O624" s="198"/>
      <c r="P624" s="194">
        <v>467.33</v>
      </c>
      <c r="Q624" s="194"/>
      <c r="R624" s="194"/>
      <c r="S624" s="183">
        <v>3.5999999999999997E-2</v>
      </c>
      <c r="U624" s="194">
        <v>9272.27</v>
      </c>
      <c r="V624" s="194"/>
      <c r="W624" s="194"/>
      <c r="X624" s="183">
        <v>0.11899999999999999</v>
      </c>
    </row>
    <row r="625" spans="3:24" ht="0.75" customHeight="1" x14ac:dyDescent="0.25"/>
    <row r="626" spans="3:24" ht="12" customHeight="1" x14ac:dyDescent="0.25">
      <c r="D626" s="198" t="s">
        <v>922</v>
      </c>
      <c r="E626" s="198"/>
      <c r="F626" s="198"/>
      <c r="G626" s="198"/>
      <c r="H626" s="198"/>
      <c r="J626" s="198" t="s">
        <v>643</v>
      </c>
      <c r="K626" s="198"/>
      <c r="L626" s="198"/>
      <c r="M626" s="198"/>
      <c r="N626" s="198"/>
      <c r="O626" s="198"/>
      <c r="P626" s="194">
        <v>0</v>
      </c>
      <c r="Q626" s="194"/>
      <c r="R626" s="194"/>
      <c r="S626" s="183">
        <v>0</v>
      </c>
      <c r="U626" s="194">
        <v>0</v>
      </c>
      <c r="V626" s="194"/>
      <c r="W626" s="194"/>
      <c r="X626" s="183">
        <v>0</v>
      </c>
    </row>
    <row r="627" spans="3:24" ht="0.75" customHeight="1" x14ac:dyDescent="0.25"/>
    <row r="628" spans="3:24" ht="12" customHeight="1" x14ac:dyDescent="0.25">
      <c r="D628" s="198" t="s">
        <v>923</v>
      </c>
      <c r="E628" s="198"/>
      <c r="F628" s="198"/>
      <c r="G628" s="198"/>
      <c r="H628" s="198"/>
      <c r="J628" s="198" t="s">
        <v>615</v>
      </c>
      <c r="K628" s="198"/>
      <c r="L628" s="198"/>
      <c r="M628" s="198"/>
      <c r="N628" s="198"/>
      <c r="O628" s="198"/>
      <c r="P628" s="194">
        <v>0</v>
      </c>
      <c r="Q628" s="194"/>
      <c r="R628" s="194"/>
      <c r="S628" s="183">
        <v>0</v>
      </c>
      <c r="U628" s="194">
        <v>0</v>
      </c>
      <c r="V628" s="194"/>
      <c r="W628" s="194"/>
      <c r="X628" s="183">
        <v>0</v>
      </c>
    </row>
    <row r="629" spans="3:24" ht="0.75" customHeight="1" x14ac:dyDescent="0.25"/>
    <row r="630" spans="3:24" ht="12" customHeight="1" x14ac:dyDescent="0.25">
      <c r="D630" s="198" t="s">
        <v>924</v>
      </c>
      <c r="E630" s="198"/>
      <c r="F630" s="198"/>
      <c r="G630" s="198"/>
      <c r="H630" s="198"/>
      <c r="J630" s="198" t="s">
        <v>387</v>
      </c>
      <c r="K630" s="198"/>
      <c r="L630" s="198"/>
      <c r="M630" s="198"/>
      <c r="N630" s="198"/>
      <c r="O630" s="198"/>
      <c r="P630" s="194">
        <v>0</v>
      </c>
      <c r="Q630" s="194"/>
      <c r="R630" s="194"/>
      <c r="S630" s="183">
        <v>0</v>
      </c>
      <c r="U630" s="194">
        <v>0</v>
      </c>
      <c r="V630" s="194"/>
      <c r="W630" s="194"/>
      <c r="X630" s="183">
        <v>0</v>
      </c>
    </row>
    <row r="631" spans="3:24" ht="0.75" customHeight="1" x14ac:dyDescent="0.25"/>
    <row r="632" spans="3:24" ht="12" customHeight="1" x14ac:dyDescent="0.25">
      <c r="D632" s="198" t="s">
        <v>925</v>
      </c>
      <c r="E632" s="198"/>
      <c r="F632" s="198"/>
      <c r="G632" s="198"/>
      <c r="H632" s="198"/>
      <c r="J632" s="198" t="s">
        <v>388</v>
      </c>
      <c r="K632" s="198"/>
      <c r="L632" s="198"/>
      <c r="M632" s="198"/>
      <c r="N632" s="198"/>
      <c r="O632" s="198"/>
      <c r="P632" s="194">
        <v>0</v>
      </c>
      <c r="Q632" s="194"/>
      <c r="R632" s="194"/>
      <c r="S632" s="183">
        <v>0</v>
      </c>
      <c r="U632" s="194">
        <v>0</v>
      </c>
      <c r="V632" s="194"/>
      <c r="W632" s="194"/>
      <c r="X632" s="183">
        <v>0</v>
      </c>
    </row>
    <row r="633" spans="3:24" ht="2.25" customHeight="1" x14ac:dyDescent="0.25"/>
    <row r="634" spans="3:24" ht="10.5" customHeight="1" x14ac:dyDescent="0.25">
      <c r="P634" s="197"/>
      <c r="Q634" s="197"/>
      <c r="R634" s="197"/>
      <c r="S634" s="184"/>
      <c r="U634" s="197"/>
      <c r="V634" s="197"/>
      <c r="W634" s="197"/>
      <c r="X634" s="184"/>
    </row>
    <row r="635" spans="3:24" ht="13.5" customHeight="1" x14ac:dyDescent="0.25">
      <c r="E635" s="199" t="s">
        <v>278</v>
      </c>
      <c r="F635" s="199"/>
      <c r="G635" s="199"/>
      <c r="H635" s="199"/>
      <c r="I635" s="199"/>
      <c r="J635" s="199"/>
      <c r="K635" s="199"/>
      <c r="L635" s="199"/>
      <c r="M635" s="199"/>
      <c r="N635" s="199"/>
      <c r="O635" s="199"/>
      <c r="P635" s="194">
        <v>39645.18</v>
      </c>
      <c r="Q635" s="194"/>
      <c r="R635" s="194"/>
      <c r="S635" s="183">
        <v>3.0249999999999999</v>
      </c>
      <c r="U635" s="194">
        <v>265518.56</v>
      </c>
      <c r="V635" s="194"/>
      <c r="W635" s="194"/>
      <c r="X635" s="183">
        <v>3.4060000000000001</v>
      </c>
    </row>
    <row r="636" spans="3:24" ht="0.75" customHeight="1" x14ac:dyDescent="0.25">
      <c r="E636" s="199"/>
      <c r="F636" s="199"/>
      <c r="G636" s="199"/>
      <c r="H636" s="199"/>
      <c r="I636" s="199"/>
      <c r="J636" s="199"/>
      <c r="K636" s="199"/>
      <c r="L636" s="199"/>
      <c r="M636" s="199"/>
      <c r="N636" s="199"/>
      <c r="O636" s="199"/>
    </row>
    <row r="637" spans="3:24" ht="12" customHeight="1" x14ac:dyDescent="0.25">
      <c r="C637" s="195"/>
      <c r="D637" s="195"/>
      <c r="E637" s="195"/>
      <c r="F637" s="195"/>
      <c r="G637" s="195"/>
    </row>
    <row r="638" spans="3:24" ht="9.75" customHeight="1" x14ac:dyDescent="0.25"/>
    <row r="639" spans="3:24" ht="0.75" customHeight="1" x14ac:dyDescent="0.25"/>
    <row r="640" spans="3:24" ht="14.25" customHeight="1" x14ac:dyDescent="0.25">
      <c r="C640" s="199" t="s">
        <v>100</v>
      </c>
      <c r="D640" s="199"/>
      <c r="E640" s="199"/>
      <c r="F640" s="199"/>
      <c r="G640" s="199"/>
      <c r="H640" s="199"/>
      <c r="I640" s="199"/>
      <c r="J640" s="199"/>
      <c r="K640" s="199"/>
      <c r="L640" s="199"/>
      <c r="M640" s="199"/>
      <c r="N640" s="199"/>
    </row>
    <row r="641" spans="3:24" ht="12" customHeight="1" x14ac:dyDescent="0.25">
      <c r="C641" s="195"/>
      <c r="D641" s="195"/>
      <c r="E641" s="195"/>
      <c r="F641" s="195"/>
      <c r="G641" s="195"/>
    </row>
    <row r="642" spans="3:24" ht="0.75" customHeight="1" x14ac:dyDescent="0.25"/>
    <row r="643" spans="3:24" ht="12" customHeight="1" x14ac:dyDescent="0.25">
      <c r="D643" s="198" t="s">
        <v>926</v>
      </c>
      <c r="E643" s="198"/>
      <c r="F643" s="198"/>
      <c r="G643" s="198"/>
      <c r="H643" s="198"/>
      <c r="J643" s="198" t="s">
        <v>389</v>
      </c>
      <c r="K643" s="198"/>
      <c r="L643" s="198"/>
      <c r="M643" s="198"/>
      <c r="N643" s="198"/>
      <c r="O643" s="198"/>
      <c r="P643" s="194">
        <v>3056.03</v>
      </c>
      <c r="Q643" s="194"/>
      <c r="R643" s="194"/>
      <c r="S643" s="183">
        <v>0.23300000000000001</v>
      </c>
      <c r="U643" s="194">
        <v>27449.56</v>
      </c>
      <c r="V643" s="194"/>
      <c r="W643" s="194"/>
      <c r="X643" s="183">
        <v>0.35199999999999998</v>
      </c>
    </row>
    <row r="644" spans="3:24" ht="0.75" customHeight="1" x14ac:dyDescent="0.25"/>
    <row r="645" spans="3:24" ht="12" customHeight="1" x14ac:dyDescent="0.25">
      <c r="D645" s="198" t="s">
        <v>927</v>
      </c>
      <c r="E645" s="198"/>
      <c r="F645" s="198"/>
      <c r="G645" s="198"/>
      <c r="H645" s="198"/>
      <c r="J645" s="198" t="s">
        <v>390</v>
      </c>
      <c r="K645" s="198"/>
      <c r="L645" s="198"/>
      <c r="M645" s="198"/>
      <c r="N645" s="198"/>
      <c r="O645" s="198"/>
      <c r="P645" s="194">
        <v>5332.53</v>
      </c>
      <c r="Q645" s="194"/>
      <c r="R645" s="194"/>
      <c r="S645" s="183">
        <v>0.40699999999999997</v>
      </c>
      <c r="U645" s="194">
        <v>30872.560000000001</v>
      </c>
      <c r="V645" s="194"/>
      <c r="W645" s="194"/>
      <c r="X645" s="183">
        <v>0.39600000000000002</v>
      </c>
    </row>
    <row r="646" spans="3:24" ht="0.75" customHeight="1" x14ac:dyDescent="0.25"/>
    <row r="647" spans="3:24" ht="12" customHeight="1" x14ac:dyDescent="0.25">
      <c r="D647" s="198" t="s">
        <v>928</v>
      </c>
      <c r="E647" s="198"/>
      <c r="F647" s="198"/>
      <c r="G647" s="198"/>
      <c r="H647" s="198"/>
      <c r="J647" s="198" t="s">
        <v>391</v>
      </c>
      <c r="K647" s="198"/>
      <c r="L647" s="198"/>
      <c r="M647" s="198"/>
      <c r="N647" s="198"/>
      <c r="O647" s="198"/>
      <c r="P647" s="194">
        <v>10046.36</v>
      </c>
      <c r="Q647" s="194"/>
      <c r="R647" s="194"/>
      <c r="S647" s="183">
        <v>0.76700000000000002</v>
      </c>
      <c r="U647" s="194">
        <v>56117.43</v>
      </c>
      <c r="V647" s="194"/>
      <c r="W647" s="194"/>
      <c r="X647" s="183">
        <v>0.72</v>
      </c>
    </row>
    <row r="648" spans="3:24" ht="0.75" customHeight="1" x14ac:dyDescent="0.25"/>
    <row r="649" spans="3:24" ht="12" customHeight="1" x14ac:dyDescent="0.25">
      <c r="D649" s="198" t="s">
        <v>929</v>
      </c>
      <c r="E649" s="198"/>
      <c r="F649" s="198"/>
      <c r="G649" s="198"/>
      <c r="H649" s="198"/>
      <c r="J649" s="198" t="s">
        <v>392</v>
      </c>
      <c r="K649" s="198"/>
      <c r="L649" s="198"/>
      <c r="M649" s="198"/>
      <c r="N649" s="198"/>
      <c r="O649" s="198"/>
      <c r="P649" s="194">
        <v>21869.54</v>
      </c>
      <c r="Q649" s="194"/>
      <c r="R649" s="194"/>
      <c r="S649" s="183">
        <v>1.669</v>
      </c>
      <c r="U649" s="194">
        <v>108093.45</v>
      </c>
      <c r="V649" s="194"/>
      <c r="W649" s="194"/>
      <c r="X649" s="183">
        <v>1.387</v>
      </c>
    </row>
    <row r="650" spans="3:24" ht="0.75" customHeight="1" x14ac:dyDescent="0.25"/>
    <row r="651" spans="3:24" ht="12" customHeight="1" x14ac:dyDescent="0.25">
      <c r="D651" s="198" t="s">
        <v>930</v>
      </c>
      <c r="E651" s="198"/>
      <c r="F651" s="198"/>
      <c r="G651" s="198"/>
      <c r="H651" s="198"/>
      <c r="J651" s="198" t="s">
        <v>393</v>
      </c>
      <c r="K651" s="198"/>
      <c r="L651" s="198"/>
      <c r="M651" s="198"/>
      <c r="N651" s="198"/>
      <c r="O651" s="198"/>
      <c r="P651" s="194">
        <v>0</v>
      </c>
      <c r="Q651" s="194"/>
      <c r="R651" s="194"/>
      <c r="S651" s="183">
        <v>0</v>
      </c>
      <c r="U651" s="194">
        <v>0</v>
      </c>
      <c r="V651" s="194"/>
      <c r="W651" s="194"/>
      <c r="X651" s="183">
        <v>0</v>
      </c>
    </row>
    <row r="652" spans="3:24" ht="0.75" customHeight="1" x14ac:dyDescent="0.25"/>
    <row r="653" spans="3:24" ht="12" customHeight="1" x14ac:dyDescent="0.25">
      <c r="D653" s="198" t="s">
        <v>931</v>
      </c>
      <c r="E653" s="198"/>
      <c r="F653" s="198"/>
      <c r="G653" s="198"/>
      <c r="H653" s="198"/>
      <c r="J653" s="198" t="s">
        <v>394</v>
      </c>
      <c r="K653" s="198"/>
      <c r="L653" s="198"/>
      <c r="M653" s="198"/>
      <c r="N653" s="198"/>
      <c r="O653" s="198"/>
      <c r="P653" s="194">
        <v>0</v>
      </c>
      <c r="Q653" s="194"/>
      <c r="R653" s="194"/>
      <c r="S653" s="183">
        <v>0</v>
      </c>
      <c r="U653" s="194">
        <v>0</v>
      </c>
      <c r="V653" s="194"/>
      <c r="W653" s="194"/>
      <c r="X653" s="183">
        <v>0</v>
      </c>
    </row>
    <row r="654" spans="3:24" ht="0.75" customHeight="1" x14ac:dyDescent="0.25"/>
    <row r="655" spans="3:24" ht="12" customHeight="1" x14ac:dyDescent="0.25">
      <c r="D655" s="198" t="s">
        <v>932</v>
      </c>
      <c r="E655" s="198"/>
      <c r="F655" s="198"/>
      <c r="G655" s="198"/>
      <c r="H655" s="198"/>
      <c r="J655" s="198" t="s">
        <v>395</v>
      </c>
      <c r="K655" s="198"/>
      <c r="L655" s="198"/>
      <c r="M655" s="198"/>
      <c r="N655" s="198"/>
      <c r="O655" s="198"/>
      <c r="P655" s="194">
        <v>2811.89</v>
      </c>
      <c r="Q655" s="194"/>
      <c r="R655" s="194"/>
      <c r="S655" s="183">
        <v>0.215</v>
      </c>
      <c r="U655" s="194">
        <v>20347.29</v>
      </c>
      <c r="V655" s="194"/>
      <c r="W655" s="194"/>
      <c r="X655" s="183">
        <v>0.26100000000000001</v>
      </c>
    </row>
    <row r="656" spans="3:24" ht="0.75" customHeight="1" x14ac:dyDescent="0.25"/>
    <row r="657" spans="4:24" ht="12" customHeight="1" x14ac:dyDescent="0.25">
      <c r="D657" s="198" t="s">
        <v>933</v>
      </c>
      <c r="E657" s="198"/>
      <c r="F657" s="198"/>
      <c r="G657" s="198"/>
      <c r="H657" s="198"/>
      <c r="J657" s="198" t="s">
        <v>396</v>
      </c>
      <c r="K657" s="198"/>
      <c r="L657" s="198"/>
      <c r="M657" s="198"/>
      <c r="N657" s="198"/>
      <c r="O657" s="198"/>
      <c r="P657" s="194">
        <v>0</v>
      </c>
      <c r="Q657" s="194"/>
      <c r="R657" s="194"/>
      <c r="S657" s="183">
        <v>0</v>
      </c>
      <c r="U657" s="194">
        <v>0</v>
      </c>
      <c r="V657" s="194"/>
      <c r="W657" s="194"/>
      <c r="X657" s="183">
        <v>0</v>
      </c>
    </row>
    <row r="658" spans="4:24" ht="0.75" customHeight="1" x14ac:dyDescent="0.25"/>
    <row r="659" spans="4:24" ht="12" customHeight="1" x14ac:dyDescent="0.25">
      <c r="D659" s="198" t="s">
        <v>934</v>
      </c>
      <c r="E659" s="198"/>
      <c r="F659" s="198"/>
      <c r="G659" s="198"/>
      <c r="H659" s="198"/>
      <c r="J659" s="198" t="s">
        <v>397</v>
      </c>
      <c r="K659" s="198"/>
      <c r="L659" s="198"/>
      <c r="M659" s="198"/>
      <c r="N659" s="198"/>
      <c r="O659" s="198"/>
      <c r="P659" s="194">
        <v>0</v>
      </c>
      <c r="Q659" s="194"/>
      <c r="R659" s="194"/>
      <c r="S659" s="183">
        <v>0</v>
      </c>
      <c r="U659" s="194">
        <v>0</v>
      </c>
      <c r="V659" s="194"/>
      <c r="W659" s="194"/>
      <c r="X659" s="183">
        <v>0</v>
      </c>
    </row>
    <row r="660" spans="4:24" ht="0.75" customHeight="1" x14ac:dyDescent="0.25"/>
    <row r="661" spans="4:24" ht="12" customHeight="1" x14ac:dyDescent="0.25">
      <c r="D661" s="198" t="s">
        <v>935</v>
      </c>
      <c r="E661" s="198"/>
      <c r="F661" s="198"/>
      <c r="G661" s="198"/>
      <c r="H661" s="198"/>
      <c r="J661" s="198" t="s">
        <v>398</v>
      </c>
      <c r="K661" s="198"/>
      <c r="L661" s="198"/>
      <c r="M661" s="198"/>
      <c r="N661" s="198"/>
      <c r="O661" s="198"/>
      <c r="P661" s="194">
        <v>21413.16</v>
      </c>
      <c r="Q661" s="194"/>
      <c r="R661" s="194"/>
      <c r="S661" s="183">
        <v>1.6339999999999999</v>
      </c>
      <c r="U661" s="194">
        <v>121775.62</v>
      </c>
      <c r="V661" s="194"/>
      <c r="W661" s="194"/>
      <c r="X661" s="183">
        <v>1.5620000000000003</v>
      </c>
    </row>
    <row r="662" spans="4:24" ht="0.75" customHeight="1" x14ac:dyDescent="0.25"/>
    <row r="663" spans="4:24" ht="12" customHeight="1" x14ac:dyDescent="0.25">
      <c r="D663" s="198" t="s">
        <v>936</v>
      </c>
      <c r="E663" s="198"/>
      <c r="F663" s="198"/>
      <c r="G663" s="198"/>
      <c r="H663" s="198"/>
      <c r="J663" s="198" t="s">
        <v>399</v>
      </c>
      <c r="K663" s="198"/>
      <c r="L663" s="198"/>
      <c r="M663" s="198"/>
      <c r="N663" s="198"/>
      <c r="O663" s="198"/>
      <c r="P663" s="194">
        <v>0</v>
      </c>
      <c r="Q663" s="194"/>
      <c r="R663" s="194"/>
      <c r="S663" s="183">
        <v>0</v>
      </c>
      <c r="U663" s="194">
        <v>0</v>
      </c>
      <c r="V663" s="194"/>
      <c r="W663" s="194"/>
      <c r="X663" s="183">
        <v>0</v>
      </c>
    </row>
    <row r="664" spans="4:24" ht="0.75" customHeight="1" x14ac:dyDescent="0.25"/>
    <row r="665" spans="4:24" ht="12" customHeight="1" x14ac:dyDescent="0.25">
      <c r="D665" s="198" t="s">
        <v>937</v>
      </c>
      <c r="E665" s="198"/>
      <c r="F665" s="198"/>
      <c r="G665" s="198"/>
      <c r="H665" s="198"/>
      <c r="J665" s="198" t="s">
        <v>400</v>
      </c>
      <c r="K665" s="198"/>
      <c r="L665" s="198"/>
      <c r="M665" s="198"/>
      <c r="N665" s="198"/>
      <c r="O665" s="198"/>
      <c r="P665" s="194">
        <v>0</v>
      </c>
      <c r="Q665" s="194"/>
      <c r="R665" s="194"/>
      <c r="S665" s="183">
        <v>0</v>
      </c>
      <c r="U665" s="194">
        <v>0</v>
      </c>
      <c r="V665" s="194"/>
      <c r="W665" s="194"/>
      <c r="X665" s="183">
        <v>0</v>
      </c>
    </row>
    <row r="666" spans="4:24" ht="0.75" customHeight="1" x14ac:dyDescent="0.25"/>
    <row r="667" spans="4:24" ht="12" customHeight="1" x14ac:dyDescent="0.25">
      <c r="D667" s="198" t="s">
        <v>938</v>
      </c>
      <c r="E667" s="198"/>
      <c r="F667" s="198"/>
      <c r="G667" s="198"/>
      <c r="H667" s="198"/>
      <c r="J667" s="198" t="s">
        <v>401</v>
      </c>
      <c r="K667" s="198"/>
      <c r="L667" s="198"/>
      <c r="M667" s="198"/>
      <c r="N667" s="198"/>
      <c r="O667" s="198"/>
      <c r="P667" s="194">
        <v>0</v>
      </c>
      <c r="Q667" s="194"/>
      <c r="R667" s="194"/>
      <c r="S667" s="183">
        <v>0</v>
      </c>
      <c r="U667" s="194">
        <v>0</v>
      </c>
      <c r="V667" s="194"/>
      <c r="W667" s="194"/>
      <c r="X667" s="183">
        <v>0</v>
      </c>
    </row>
    <row r="668" spans="4:24" ht="0.75" customHeight="1" x14ac:dyDescent="0.25"/>
    <row r="669" spans="4:24" ht="12" customHeight="1" x14ac:dyDescent="0.25">
      <c r="D669" s="198" t="s">
        <v>939</v>
      </c>
      <c r="E669" s="198"/>
      <c r="F669" s="198"/>
      <c r="G669" s="198"/>
      <c r="H669" s="198"/>
      <c r="J669" s="198" t="s">
        <v>616</v>
      </c>
      <c r="K669" s="198"/>
      <c r="L669" s="198"/>
      <c r="M669" s="198"/>
      <c r="N669" s="198"/>
      <c r="O669" s="198"/>
      <c r="P669" s="194">
        <v>0</v>
      </c>
      <c r="Q669" s="194"/>
      <c r="R669" s="194"/>
      <c r="S669" s="183">
        <v>0</v>
      </c>
      <c r="U669" s="194">
        <v>0</v>
      </c>
      <c r="V669" s="194"/>
      <c r="W669" s="194"/>
      <c r="X669" s="183">
        <v>0</v>
      </c>
    </row>
    <row r="670" spans="4:24" ht="0.75" customHeight="1" x14ac:dyDescent="0.25"/>
    <row r="671" spans="4:24" ht="12" customHeight="1" x14ac:dyDescent="0.25">
      <c r="D671" s="198" t="s">
        <v>940</v>
      </c>
      <c r="E671" s="198"/>
      <c r="F671" s="198"/>
      <c r="G671" s="198"/>
      <c r="H671" s="198"/>
      <c r="J671" s="198" t="s">
        <v>403</v>
      </c>
      <c r="K671" s="198"/>
      <c r="L671" s="198"/>
      <c r="M671" s="198"/>
      <c r="N671" s="198"/>
      <c r="O671" s="198"/>
      <c r="P671" s="194">
        <v>596.87</v>
      </c>
      <c r="Q671" s="194"/>
      <c r="R671" s="194"/>
      <c r="S671" s="183">
        <v>4.5999999999999999E-2</v>
      </c>
      <c r="U671" s="194">
        <v>4318.53</v>
      </c>
      <c r="V671" s="194"/>
      <c r="W671" s="194"/>
      <c r="X671" s="183">
        <v>5.5E-2</v>
      </c>
    </row>
    <row r="672" spans="4:24" ht="0.75" customHeight="1" x14ac:dyDescent="0.25"/>
    <row r="673" spans="3:24" ht="12" customHeight="1" x14ac:dyDescent="0.25">
      <c r="D673" s="198" t="s">
        <v>941</v>
      </c>
      <c r="E673" s="198"/>
      <c r="F673" s="198"/>
      <c r="G673" s="198"/>
      <c r="H673" s="198"/>
      <c r="J673" s="198" t="s">
        <v>404</v>
      </c>
      <c r="K673" s="198"/>
      <c r="L673" s="198"/>
      <c r="M673" s="198"/>
      <c r="N673" s="198"/>
      <c r="O673" s="198"/>
      <c r="P673" s="194">
        <v>0</v>
      </c>
      <c r="Q673" s="194"/>
      <c r="R673" s="194"/>
      <c r="S673" s="183">
        <v>0</v>
      </c>
      <c r="U673" s="194">
        <v>0</v>
      </c>
      <c r="V673" s="194"/>
      <c r="W673" s="194"/>
      <c r="X673" s="183">
        <v>0</v>
      </c>
    </row>
    <row r="674" spans="3:24" ht="2.25" customHeight="1" x14ac:dyDescent="0.25"/>
    <row r="675" spans="3:24" ht="10.5" customHeight="1" x14ac:dyDescent="0.25">
      <c r="P675" s="197"/>
      <c r="Q675" s="197"/>
      <c r="R675" s="197"/>
      <c r="S675" s="184"/>
      <c r="U675" s="197"/>
      <c r="V675" s="197"/>
      <c r="W675" s="197"/>
      <c r="X675" s="184"/>
    </row>
    <row r="676" spans="3:24" ht="1.5" customHeight="1" x14ac:dyDescent="0.25"/>
    <row r="677" spans="3:24" ht="13.5" customHeight="1" x14ac:dyDescent="0.25">
      <c r="E677" s="199" t="s">
        <v>405</v>
      </c>
      <c r="F677" s="199"/>
      <c r="G677" s="199"/>
      <c r="H677" s="199"/>
      <c r="I677" s="199"/>
      <c r="J677" s="199"/>
      <c r="K677" s="199"/>
      <c r="L677" s="199"/>
      <c r="M677" s="199"/>
      <c r="N677" s="199"/>
      <c r="O677" s="199"/>
      <c r="P677" s="194">
        <v>65126.380000000005</v>
      </c>
      <c r="Q677" s="194"/>
      <c r="R677" s="194"/>
      <c r="S677" s="183">
        <v>4.97</v>
      </c>
      <c r="U677" s="194">
        <v>368974.44</v>
      </c>
      <c r="V677" s="194"/>
      <c r="W677" s="194"/>
      <c r="X677" s="183">
        <v>4.7329999999999997</v>
      </c>
    </row>
    <row r="678" spans="3:24" ht="0.75" customHeight="1" x14ac:dyDescent="0.25">
      <c r="E678" s="199"/>
      <c r="F678" s="199"/>
      <c r="G678" s="199"/>
      <c r="H678" s="199"/>
      <c r="I678" s="199"/>
      <c r="J678" s="199"/>
      <c r="K678" s="199"/>
      <c r="L678" s="199"/>
      <c r="M678" s="199"/>
      <c r="N678" s="199"/>
      <c r="O678" s="199"/>
    </row>
    <row r="679" spans="3:24" ht="12" customHeight="1" x14ac:dyDescent="0.25">
      <c r="C679" s="195"/>
      <c r="D679" s="195"/>
      <c r="E679" s="195"/>
      <c r="F679" s="195"/>
      <c r="G679" s="195"/>
    </row>
    <row r="680" spans="3:24" ht="9.75" customHeight="1" x14ac:dyDescent="0.25"/>
    <row r="681" spans="3:24" ht="0.75" customHeight="1" x14ac:dyDescent="0.25"/>
    <row r="682" spans="3:24" ht="14.25" customHeight="1" x14ac:dyDescent="0.25">
      <c r="C682" s="199" t="s">
        <v>101</v>
      </c>
      <c r="D682" s="199"/>
      <c r="E682" s="199"/>
      <c r="F682" s="199"/>
      <c r="G682" s="199"/>
      <c r="H682" s="199"/>
      <c r="I682" s="199"/>
      <c r="J682" s="199"/>
      <c r="K682" s="199"/>
      <c r="L682" s="199"/>
      <c r="M682" s="199"/>
      <c r="N682" s="199"/>
    </row>
    <row r="683" spans="3:24" ht="12" customHeight="1" x14ac:dyDescent="0.25">
      <c r="C683" s="195"/>
      <c r="D683" s="195"/>
      <c r="E683" s="195"/>
      <c r="F683" s="195"/>
      <c r="G683" s="195"/>
    </row>
    <row r="684" spans="3:24" ht="0.75" customHeight="1" x14ac:dyDescent="0.25"/>
    <row r="685" spans="3:24" ht="12" customHeight="1" x14ac:dyDescent="0.25">
      <c r="D685" s="198" t="s">
        <v>942</v>
      </c>
      <c r="E685" s="198"/>
      <c r="F685" s="198"/>
      <c r="G685" s="198"/>
      <c r="H685" s="198"/>
      <c r="J685" s="198" t="s">
        <v>406</v>
      </c>
      <c r="K685" s="198"/>
      <c r="L685" s="198"/>
      <c r="M685" s="198"/>
      <c r="N685" s="198"/>
      <c r="O685" s="198"/>
      <c r="P685" s="194">
        <v>0</v>
      </c>
      <c r="Q685" s="194"/>
      <c r="R685" s="194"/>
      <c r="S685" s="183">
        <v>0</v>
      </c>
      <c r="U685" s="194">
        <v>0</v>
      </c>
      <c r="V685" s="194"/>
      <c r="W685" s="194"/>
      <c r="X685" s="183">
        <v>0</v>
      </c>
    </row>
    <row r="686" spans="3:24" ht="0.75" customHeight="1" x14ac:dyDescent="0.25"/>
    <row r="687" spans="3:24" ht="12" customHeight="1" x14ac:dyDescent="0.25">
      <c r="D687" s="198" t="s">
        <v>943</v>
      </c>
      <c r="E687" s="198"/>
      <c r="F687" s="198"/>
      <c r="G687" s="198"/>
      <c r="H687" s="198"/>
      <c r="J687" s="198" t="s">
        <v>407</v>
      </c>
      <c r="K687" s="198"/>
      <c r="L687" s="198"/>
      <c r="M687" s="198"/>
      <c r="N687" s="198"/>
      <c r="O687" s="198"/>
      <c r="P687" s="194">
        <v>22756.05</v>
      </c>
      <c r="Q687" s="194"/>
      <c r="R687" s="194"/>
      <c r="S687" s="183">
        <v>1.736</v>
      </c>
      <c r="U687" s="194">
        <v>135328.53</v>
      </c>
      <c r="V687" s="194"/>
      <c r="W687" s="194"/>
      <c r="X687" s="183">
        <v>1.736</v>
      </c>
    </row>
    <row r="688" spans="3:24" ht="0.75" customHeight="1" x14ac:dyDescent="0.25"/>
    <row r="689" spans="3:24" ht="12" customHeight="1" x14ac:dyDescent="0.25">
      <c r="D689" s="198" t="s">
        <v>944</v>
      </c>
      <c r="E689" s="198"/>
      <c r="F689" s="198"/>
      <c r="G689" s="198"/>
      <c r="H689" s="198"/>
      <c r="J689" s="198" t="s">
        <v>408</v>
      </c>
      <c r="K689" s="198"/>
      <c r="L689" s="198"/>
      <c r="M689" s="198"/>
      <c r="N689" s="198"/>
      <c r="O689" s="198"/>
      <c r="P689" s="194">
        <v>0</v>
      </c>
      <c r="Q689" s="194"/>
      <c r="R689" s="194"/>
      <c r="S689" s="183">
        <v>0</v>
      </c>
      <c r="U689" s="194">
        <v>0</v>
      </c>
      <c r="V689" s="194"/>
      <c r="W689" s="194"/>
      <c r="X689" s="183">
        <v>0</v>
      </c>
    </row>
    <row r="690" spans="3:24" ht="0.75" customHeight="1" x14ac:dyDescent="0.25"/>
    <row r="691" spans="3:24" ht="12" customHeight="1" x14ac:dyDescent="0.25">
      <c r="D691" s="198" t="s">
        <v>945</v>
      </c>
      <c r="E691" s="198"/>
      <c r="F691" s="198"/>
      <c r="G691" s="198"/>
      <c r="H691" s="198"/>
      <c r="J691" s="198" t="s">
        <v>409</v>
      </c>
      <c r="K691" s="198"/>
      <c r="L691" s="198"/>
      <c r="M691" s="198"/>
      <c r="N691" s="198"/>
      <c r="O691" s="198"/>
      <c r="P691" s="194">
        <v>0</v>
      </c>
      <c r="Q691" s="194"/>
      <c r="R691" s="194"/>
      <c r="S691" s="183">
        <v>0</v>
      </c>
      <c r="U691" s="194">
        <v>0</v>
      </c>
      <c r="V691" s="194"/>
      <c r="W691" s="194"/>
      <c r="X691" s="183">
        <v>0</v>
      </c>
    </row>
    <row r="692" spans="3:24" ht="0.75" customHeight="1" x14ac:dyDescent="0.25"/>
    <row r="693" spans="3:24" ht="12" customHeight="1" x14ac:dyDescent="0.25">
      <c r="D693" s="198" t="s">
        <v>946</v>
      </c>
      <c r="E693" s="198"/>
      <c r="F693" s="198"/>
      <c r="G693" s="198"/>
      <c r="H693" s="198"/>
      <c r="J693" s="198" t="s">
        <v>410</v>
      </c>
      <c r="K693" s="198"/>
      <c r="L693" s="198"/>
      <c r="M693" s="198"/>
      <c r="N693" s="198"/>
      <c r="O693" s="198"/>
      <c r="P693" s="194">
        <v>0</v>
      </c>
      <c r="Q693" s="194"/>
      <c r="R693" s="194"/>
      <c r="S693" s="183">
        <v>0</v>
      </c>
      <c r="U693" s="194">
        <v>0</v>
      </c>
      <c r="V693" s="194"/>
      <c r="W693" s="194"/>
      <c r="X693" s="183">
        <v>0</v>
      </c>
    </row>
    <row r="694" spans="3:24" ht="2.25" customHeight="1" x14ac:dyDescent="0.25"/>
    <row r="695" spans="3:24" ht="10.5" customHeight="1" x14ac:dyDescent="0.25">
      <c r="P695" s="197"/>
      <c r="Q695" s="197"/>
      <c r="R695" s="197"/>
      <c r="S695" s="184"/>
      <c r="U695" s="197"/>
      <c r="V695" s="197"/>
      <c r="W695" s="197"/>
      <c r="X695" s="184"/>
    </row>
    <row r="696" spans="3:24" ht="1.5" customHeight="1" x14ac:dyDescent="0.25"/>
    <row r="697" spans="3:24" ht="13.5" customHeight="1" x14ac:dyDescent="0.25">
      <c r="E697" s="199" t="s">
        <v>411</v>
      </c>
      <c r="F697" s="199"/>
      <c r="G697" s="199"/>
      <c r="H697" s="199"/>
      <c r="I697" s="199"/>
      <c r="J697" s="199"/>
      <c r="K697" s="199"/>
      <c r="L697" s="199"/>
      <c r="M697" s="199"/>
      <c r="N697" s="199"/>
      <c r="O697" s="199"/>
      <c r="P697" s="194">
        <v>22756.05</v>
      </c>
      <c r="Q697" s="194"/>
      <c r="R697" s="194"/>
      <c r="S697" s="183">
        <v>1.736</v>
      </c>
      <c r="U697" s="194">
        <v>135328.53</v>
      </c>
      <c r="V697" s="194"/>
      <c r="W697" s="194"/>
      <c r="X697" s="183">
        <v>1.736</v>
      </c>
    </row>
    <row r="698" spans="3:24" ht="0.75" customHeight="1" x14ac:dyDescent="0.25">
      <c r="E698" s="199"/>
      <c r="F698" s="199"/>
      <c r="G698" s="199"/>
      <c r="H698" s="199"/>
      <c r="I698" s="199"/>
      <c r="J698" s="199"/>
      <c r="K698" s="199"/>
      <c r="L698" s="199"/>
      <c r="M698" s="199"/>
      <c r="N698" s="199"/>
      <c r="O698" s="199"/>
    </row>
    <row r="699" spans="3:24" ht="12" customHeight="1" x14ac:dyDescent="0.25">
      <c r="C699" s="195"/>
      <c r="D699" s="195"/>
      <c r="E699" s="195"/>
      <c r="F699" s="195"/>
      <c r="G699" s="195"/>
    </row>
    <row r="700" spans="3:24" ht="9.75" customHeight="1" x14ac:dyDescent="0.25"/>
    <row r="701" spans="3:24" ht="0.75" customHeight="1" x14ac:dyDescent="0.25"/>
    <row r="702" spans="3:24" ht="14.25" customHeight="1" x14ac:dyDescent="0.25">
      <c r="C702" s="199" t="s">
        <v>102</v>
      </c>
      <c r="D702" s="199"/>
      <c r="E702" s="199"/>
      <c r="F702" s="199"/>
      <c r="G702" s="199"/>
      <c r="H702" s="199"/>
      <c r="I702" s="199"/>
      <c r="J702" s="199"/>
      <c r="K702" s="199"/>
      <c r="L702" s="199"/>
      <c r="M702" s="199"/>
      <c r="N702" s="199"/>
    </row>
    <row r="703" spans="3:24" ht="12" customHeight="1" x14ac:dyDescent="0.25">
      <c r="C703" s="195"/>
      <c r="D703" s="195"/>
      <c r="E703" s="195"/>
      <c r="F703" s="195"/>
      <c r="G703" s="195"/>
    </row>
    <row r="704" spans="3:24" ht="0.75" customHeight="1" x14ac:dyDescent="0.25"/>
    <row r="705" spans="3:24" ht="12" customHeight="1" x14ac:dyDescent="0.25">
      <c r="D705" s="198" t="s">
        <v>947</v>
      </c>
      <c r="E705" s="198"/>
      <c r="F705" s="198"/>
      <c r="G705" s="198"/>
      <c r="H705" s="198"/>
      <c r="J705" s="198" t="s">
        <v>412</v>
      </c>
      <c r="K705" s="198"/>
      <c r="L705" s="198"/>
      <c r="M705" s="198"/>
      <c r="N705" s="198"/>
      <c r="O705" s="198"/>
      <c r="P705" s="194">
        <v>0</v>
      </c>
      <c r="Q705" s="194"/>
      <c r="R705" s="194"/>
      <c r="S705" s="183">
        <v>0</v>
      </c>
      <c r="U705" s="194">
        <v>0</v>
      </c>
      <c r="V705" s="194"/>
      <c r="W705" s="194"/>
      <c r="X705" s="183">
        <v>0</v>
      </c>
    </row>
    <row r="706" spans="3:24" ht="0.75" customHeight="1" x14ac:dyDescent="0.25"/>
    <row r="707" spans="3:24" ht="12" customHeight="1" x14ac:dyDescent="0.25">
      <c r="D707" s="198" t="s">
        <v>948</v>
      </c>
      <c r="E707" s="198"/>
      <c r="F707" s="198"/>
      <c r="G707" s="198"/>
      <c r="H707" s="198"/>
      <c r="J707" s="198" t="s">
        <v>413</v>
      </c>
      <c r="K707" s="198"/>
      <c r="L707" s="198"/>
      <c r="M707" s="198"/>
      <c r="N707" s="198"/>
      <c r="O707" s="198"/>
      <c r="P707" s="194">
        <v>12318.45</v>
      </c>
      <c r="Q707" s="194"/>
      <c r="R707" s="194"/>
      <c r="S707" s="183">
        <v>0.94000000000000006</v>
      </c>
      <c r="U707" s="194">
        <v>73105.48</v>
      </c>
      <c r="V707" s="194"/>
      <c r="W707" s="194"/>
      <c r="X707" s="183">
        <v>0.93799999999999994</v>
      </c>
    </row>
    <row r="708" spans="3:24" ht="0.75" customHeight="1" x14ac:dyDescent="0.25"/>
    <row r="709" spans="3:24" ht="12" customHeight="1" x14ac:dyDescent="0.25">
      <c r="D709" s="198" t="s">
        <v>949</v>
      </c>
      <c r="E709" s="198"/>
      <c r="F709" s="198"/>
      <c r="G709" s="198"/>
      <c r="H709" s="198"/>
      <c r="J709" s="198" t="s">
        <v>414</v>
      </c>
      <c r="K709" s="198"/>
      <c r="L709" s="198"/>
      <c r="M709" s="198"/>
      <c r="N709" s="198"/>
      <c r="O709" s="198"/>
      <c r="P709" s="194">
        <v>0</v>
      </c>
      <c r="Q709" s="194"/>
      <c r="R709" s="194"/>
      <c r="S709" s="183">
        <v>0</v>
      </c>
      <c r="U709" s="194">
        <v>0</v>
      </c>
      <c r="V709" s="194"/>
      <c r="W709" s="194"/>
      <c r="X709" s="183">
        <v>0</v>
      </c>
    </row>
    <row r="710" spans="3:24" ht="0.75" customHeight="1" x14ac:dyDescent="0.25"/>
    <row r="711" spans="3:24" ht="12" customHeight="1" x14ac:dyDescent="0.25">
      <c r="D711" s="198" t="s">
        <v>950</v>
      </c>
      <c r="E711" s="198"/>
      <c r="F711" s="198"/>
      <c r="G711" s="198"/>
      <c r="H711" s="198"/>
      <c r="J711" s="198" t="s">
        <v>415</v>
      </c>
      <c r="K711" s="198"/>
      <c r="L711" s="198"/>
      <c r="M711" s="198"/>
      <c r="N711" s="198"/>
      <c r="O711" s="198"/>
      <c r="P711" s="194">
        <v>0</v>
      </c>
      <c r="Q711" s="194"/>
      <c r="R711" s="194"/>
      <c r="S711" s="183">
        <v>0</v>
      </c>
      <c r="U711" s="194">
        <v>0</v>
      </c>
      <c r="V711" s="194"/>
      <c r="W711" s="194"/>
      <c r="X711" s="183">
        <v>0</v>
      </c>
    </row>
    <row r="712" spans="3:24" ht="0.75" customHeight="1" x14ac:dyDescent="0.25"/>
    <row r="713" spans="3:24" ht="12" customHeight="1" x14ac:dyDescent="0.25">
      <c r="D713" s="198" t="s">
        <v>951</v>
      </c>
      <c r="E713" s="198"/>
      <c r="F713" s="198"/>
      <c r="G713" s="198"/>
      <c r="H713" s="198"/>
      <c r="J713" s="198" t="s">
        <v>416</v>
      </c>
      <c r="K713" s="198"/>
      <c r="L713" s="198"/>
      <c r="M713" s="198"/>
      <c r="N713" s="198"/>
      <c r="O713" s="198"/>
      <c r="P713" s="194">
        <v>0</v>
      </c>
      <c r="Q713" s="194"/>
      <c r="R713" s="194"/>
      <c r="S713" s="183">
        <v>0</v>
      </c>
      <c r="U713" s="194">
        <v>0</v>
      </c>
      <c r="V713" s="194"/>
      <c r="W713" s="194"/>
      <c r="X713" s="183">
        <v>0</v>
      </c>
    </row>
    <row r="714" spans="3:24" ht="2.25" customHeight="1" x14ac:dyDescent="0.25"/>
    <row r="715" spans="3:24" ht="10.5" customHeight="1" x14ac:dyDescent="0.25">
      <c r="P715" s="197"/>
      <c r="Q715" s="197"/>
      <c r="R715" s="197"/>
      <c r="S715" s="184"/>
      <c r="U715" s="197"/>
      <c r="V715" s="197"/>
      <c r="W715" s="197"/>
      <c r="X715" s="184"/>
    </row>
    <row r="716" spans="3:24" ht="1.5" customHeight="1" x14ac:dyDescent="0.25"/>
    <row r="717" spans="3:24" ht="13.5" customHeight="1" x14ac:dyDescent="0.25">
      <c r="E717" s="199" t="s">
        <v>417</v>
      </c>
      <c r="F717" s="199"/>
      <c r="G717" s="199"/>
      <c r="H717" s="199"/>
      <c r="I717" s="199"/>
      <c r="J717" s="199"/>
      <c r="K717" s="199"/>
      <c r="L717" s="199"/>
      <c r="M717" s="199"/>
      <c r="N717" s="199"/>
      <c r="O717" s="199"/>
      <c r="P717" s="194">
        <v>12318.45</v>
      </c>
      <c r="Q717" s="194"/>
      <c r="R717" s="194"/>
      <c r="S717" s="183">
        <v>0.94000000000000006</v>
      </c>
      <c r="U717" s="194">
        <v>73105.48</v>
      </c>
      <c r="V717" s="194"/>
      <c r="W717" s="194"/>
      <c r="X717" s="183">
        <v>0.93799999999999994</v>
      </c>
    </row>
    <row r="718" spans="3:24" ht="0.75" customHeight="1" x14ac:dyDescent="0.25">
      <c r="E718" s="199"/>
      <c r="F718" s="199"/>
      <c r="G718" s="199"/>
      <c r="H718" s="199"/>
      <c r="I718" s="199"/>
      <c r="J718" s="199"/>
      <c r="K718" s="199"/>
      <c r="L718" s="199"/>
      <c r="M718" s="199"/>
      <c r="N718" s="199"/>
      <c r="O718" s="199"/>
    </row>
    <row r="719" spans="3:24" ht="12" customHeight="1" x14ac:dyDescent="0.25">
      <c r="C719" s="195"/>
      <c r="D719" s="195"/>
      <c r="E719" s="195"/>
      <c r="F719" s="195"/>
      <c r="G719" s="195"/>
    </row>
    <row r="720" spans="3:24" ht="9.75" customHeight="1" x14ac:dyDescent="0.25"/>
    <row r="721" spans="3:24" ht="0.75" customHeight="1" x14ac:dyDescent="0.25"/>
    <row r="722" spans="3:24" ht="14.25" customHeight="1" x14ac:dyDescent="0.25">
      <c r="C722" s="199" t="s">
        <v>418</v>
      </c>
      <c r="D722" s="199"/>
      <c r="E722" s="199"/>
      <c r="F722" s="199"/>
      <c r="G722" s="199"/>
      <c r="H722" s="199"/>
      <c r="I722" s="199"/>
      <c r="J722" s="199"/>
      <c r="K722" s="199"/>
      <c r="L722" s="199"/>
      <c r="M722" s="199"/>
      <c r="N722" s="199"/>
    </row>
    <row r="723" spans="3:24" ht="12" customHeight="1" x14ac:dyDescent="0.25">
      <c r="C723" s="195"/>
      <c r="D723" s="195"/>
      <c r="E723" s="195"/>
      <c r="F723" s="195"/>
      <c r="G723" s="195"/>
    </row>
    <row r="724" spans="3:24" ht="0.75" customHeight="1" x14ac:dyDescent="0.25"/>
    <row r="725" spans="3:24" ht="12" customHeight="1" x14ac:dyDescent="0.25">
      <c r="D725" s="198" t="s">
        <v>952</v>
      </c>
      <c r="E725" s="198"/>
      <c r="F725" s="198"/>
      <c r="G725" s="198"/>
      <c r="H725" s="198"/>
      <c r="J725" s="198" t="s">
        <v>419</v>
      </c>
      <c r="K725" s="198"/>
      <c r="L725" s="198"/>
      <c r="M725" s="198"/>
      <c r="N725" s="198"/>
      <c r="O725" s="198"/>
      <c r="P725" s="194">
        <v>6335.39</v>
      </c>
      <c r="Q725" s="194"/>
      <c r="R725" s="194"/>
      <c r="S725" s="183">
        <v>0.48299999999999998</v>
      </c>
      <c r="U725" s="194">
        <v>47511.25</v>
      </c>
      <c r="V725" s="194"/>
      <c r="W725" s="194"/>
      <c r="X725" s="183">
        <v>0.60899999999999999</v>
      </c>
    </row>
    <row r="726" spans="3:24" ht="0.75" customHeight="1" x14ac:dyDescent="0.25"/>
    <row r="727" spans="3:24" ht="12" customHeight="1" x14ac:dyDescent="0.25">
      <c r="D727" s="198" t="s">
        <v>953</v>
      </c>
      <c r="E727" s="198"/>
      <c r="F727" s="198"/>
      <c r="G727" s="198"/>
      <c r="H727" s="198"/>
      <c r="J727" s="198" t="s">
        <v>420</v>
      </c>
      <c r="K727" s="198"/>
      <c r="L727" s="198"/>
      <c r="M727" s="198"/>
      <c r="N727" s="198"/>
      <c r="O727" s="198"/>
      <c r="P727" s="194">
        <v>2357.4699999999998</v>
      </c>
      <c r="Q727" s="194"/>
      <c r="R727" s="194"/>
      <c r="S727" s="183">
        <v>0.18</v>
      </c>
      <c r="U727" s="194">
        <v>14980.78</v>
      </c>
      <c r="V727" s="194"/>
      <c r="W727" s="194"/>
      <c r="X727" s="183">
        <v>0.192</v>
      </c>
    </row>
    <row r="728" spans="3:24" ht="0.75" customHeight="1" x14ac:dyDescent="0.25"/>
    <row r="729" spans="3:24" ht="12" customHeight="1" x14ac:dyDescent="0.25">
      <c r="D729" s="198" t="s">
        <v>954</v>
      </c>
      <c r="E729" s="198"/>
      <c r="F729" s="198"/>
      <c r="G729" s="198"/>
      <c r="H729" s="198"/>
      <c r="J729" s="198" t="s">
        <v>421</v>
      </c>
      <c r="K729" s="198"/>
      <c r="L729" s="198"/>
      <c r="M729" s="198"/>
      <c r="N729" s="198"/>
      <c r="O729" s="198"/>
      <c r="P729" s="194">
        <v>1126.6600000000001</v>
      </c>
      <c r="Q729" s="194"/>
      <c r="R729" s="194"/>
      <c r="S729" s="183">
        <v>8.5999999999999993E-2</v>
      </c>
      <c r="U729" s="194">
        <v>28728.48</v>
      </c>
      <c r="V729" s="194"/>
      <c r="W729" s="194"/>
      <c r="X729" s="183">
        <v>0.36899999999999999</v>
      </c>
    </row>
    <row r="730" spans="3:24" ht="0.75" customHeight="1" x14ac:dyDescent="0.25"/>
    <row r="731" spans="3:24" ht="12" customHeight="1" x14ac:dyDescent="0.25">
      <c r="D731" s="198" t="s">
        <v>955</v>
      </c>
      <c r="E731" s="198"/>
      <c r="F731" s="198"/>
      <c r="G731" s="198"/>
      <c r="H731" s="198"/>
      <c r="J731" s="198" t="s">
        <v>422</v>
      </c>
      <c r="K731" s="198"/>
      <c r="L731" s="198"/>
      <c r="M731" s="198"/>
      <c r="N731" s="198"/>
      <c r="O731" s="198"/>
      <c r="P731" s="194">
        <v>0</v>
      </c>
      <c r="Q731" s="194"/>
      <c r="R731" s="194"/>
      <c r="S731" s="183">
        <v>0</v>
      </c>
      <c r="U731" s="194">
        <v>69.989999999999995</v>
      </c>
      <c r="V731" s="194"/>
      <c r="W731" s="194"/>
      <c r="X731" s="183">
        <v>1E-3</v>
      </c>
    </row>
    <row r="732" spans="3:24" ht="0.75" customHeight="1" x14ac:dyDescent="0.25"/>
    <row r="733" spans="3:24" ht="12" customHeight="1" x14ac:dyDescent="0.25">
      <c r="D733" s="198" t="s">
        <v>956</v>
      </c>
      <c r="E733" s="198"/>
      <c r="F733" s="198"/>
      <c r="G733" s="198"/>
      <c r="H733" s="198"/>
      <c r="J733" s="198" t="s">
        <v>423</v>
      </c>
      <c r="K733" s="198"/>
      <c r="L733" s="198"/>
      <c r="M733" s="198"/>
      <c r="N733" s="198"/>
      <c r="O733" s="198"/>
      <c r="P733" s="194">
        <v>200</v>
      </c>
      <c r="Q733" s="194"/>
      <c r="R733" s="194"/>
      <c r="S733" s="183">
        <v>1.4999999999999999E-2</v>
      </c>
      <c r="U733" s="194">
        <v>1200</v>
      </c>
      <c r="V733" s="194"/>
      <c r="W733" s="194"/>
      <c r="X733" s="183">
        <v>1.4999999999999999E-2</v>
      </c>
    </row>
    <row r="734" spans="3:24" ht="0.75" customHeight="1" x14ac:dyDescent="0.25"/>
    <row r="735" spans="3:24" ht="12" customHeight="1" x14ac:dyDescent="0.25">
      <c r="D735" s="198" t="s">
        <v>957</v>
      </c>
      <c r="E735" s="198"/>
      <c r="F735" s="198"/>
      <c r="G735" s="198"/>
      <c r="H735" s="198"/>
      <c r="J735" s="198" t="s">
        <v>424</v>
      </c>
      <c r="K735" s="198"/>
      <c r="L735" s="198"/>
      <c r="M735" s="198"/>
      <c r="N735" s="198"/>
      <c r="O735" s="198"/>
      <c r="P735" s="194">
        <v>0</v>
      </c>
      <c r="Q735" s="194"/>
      <c r="R735" s="194"/>
      <c r="S735" s="183">
        <v>0</v>
      </c>
      <c r="U735" s="194">
        <v>500</v>
      </c>
      <c r="V735" s="194"/>
      <c r="W735" s="194"/>
      <c r="X735" s="183">
        <v>6.0000000000000001E-3</v>
      </c>
    </row>
    <row r="736" spans="3:24" ht="0.75" customHeight="1" x14ac:dyDescent="0.25"/>
    <row r="737" spans="4:24" ht="12" customHeight="1" x14ac:dyDescent="0.25">
      <c r="D737" s="198" t="s">
        <v>958</v>
      </c>
      <c r="E737" s="198"/>
      <c r="F737" s="198"/>
      <c r="G737" s="198"/>
      <c r="H737" s="198"/>
      <c r="J737" s="198" t="s">
        <v>425</v>
      </c>
      <c r="K737" s="198"/>
      <c r="L737" s="198"/>
      <c r="M737" s="198"/>
      <c r="N737" s="198"/>
      <c r="O737" s="198"/>
      <c r="P737" s="194">
        <v>3883.15</v>
      </c>
      <c r="Q737" s="194"/>
      <c r="R737" s="194"/>
      <c r="S737" s="183">
        <v>0.29599999999999999</v>
      </c>
      <c r="U737" s="194">
        <v>16513.09</v>
      </c>
      <c r="V737" s="194"/>
      <c r="W737" s="194"/>
      <c r="X737" s="183">
        <v>0.21199999999999999</v>
      </c>
    </row>
    <row r="738" spans="4:24" ht="12" customHeight="1" x14ac:dyDescent="0.25">
      <c r="D738" s="198" t="s">
        <v>959</v>
      </c>
      <c r="E738" s="198"/>
      <c r="F738" s="198"/>
      <c r="G738" s="198"/>
      <c r="H738" s="198"/>
      <c r="J738" s="198" t="s">
        <v>426</v>
      </c>
      <c r="K738" s="198"/>
      <c r="L738" s="198"/>
      <c r="M738" s="198"/>
      <c r="N738" s="198"/>
      <c r="O738" s="198"/>
      <c r="P738" s="194">
        <v>6086.16</v>
      </c>
      <c r="Q738" s="194"/>
      <c r="R738" s="194"/>
      <c r="S738" s="183">
        <v>0.46400000000000008</v>
      </c>
      <c r="U738" s="194">
        <v>28161.86</v>
      </c>
      <c r="V738" s="194"/>
      <c r="W738" s="194"/>
      <c r="X738" s="183">
        <v>0.36100000000000004</v>
      </c>
    </row>
    <row r="739" spans="4:24" ht="0.75" customHeight="1" x14ac:dyDescent="0.25"/>
    <row r="740" spans="4:24" ht="12" customHeight="1" x14ac:dyDescent="0.25">
      <c r="D740" s="198" t="s">
        <v>960</v>
      </c>
      <c r="E740" s="198"/>
      <c r="F740" s="198"/>
      <c r="G740" s="198"/>
      <c r="H740" s="198"/>
      <c r="J740" s="198" t="s">
        <v>427</v>
      </c>
      <c r="K740" s="198"/>
      <c r="L740" s="198"/>
      <c r="M740" s="198"/>
      <c r="N740" s="198"/>
      <c r="O740" s="198"/>
      <c r="P740" s="194">
        <v>0</v>
      </c>
      <c r="Q740" s="194"/>
      <c r="R740" s="194"/>
      <c r="S740" s="183">
        <v>0</v>
      </c>
      <c r="U740" s="194">
        <v>0</v>
      </c>
      <c r="V740" s="194"/>
      <c r="W740" s="194"/>
      <c r="X740" s="183">
        <v>0</v>
      </c>
    </row>
    <row r="741" spans="4:24" ht="0.75" customHeight="1" x14ac:dyDescent="0.25"/>
    <row r="742" spans="4:24" ht="12" customHeight="1" x14ac:dyDescent="0.25">
      <c r="D742" s="198" t="s">
        <v>961</v>
      </c>
      <c r="E742" s="198"/>
      <c r="F742" s="198"/>
      <c r="G742" s="198"/>
      <c r="H742" s="198"/>
      <c r="J742" s="198" t="s">
        <v>428</v>
      </c>
      <c r="K742" s="198"/>
      <c r="L742" s="198"/>
      <c r="M742" s="198"/>
      <c r="N742" s="198"/>
      <c r="O742" s="198"/>
      <c r="P742" s="194">
        <v>0</v>
      </c>
      <c r="Q742" s="194"/>
      <c r="R742" s="194"/>
      <c r="S742" s="183">
        <v>0</v>
      </c>
      <c r="U742" s="194">
        <v>0</v>
      </c>
      <c r="V742" s="194"/>
      <c r="W742" s="194"/>
      <c r="X742" s="183">
        <v>0</v>
      </c>
    </row>
    <row r="743" spans="4:24" ht="0.75" customHeight="1" x14ac:dyDescent="0.25"/>
    <row r="744" spans="4:24" ht="12" customHeight="1" x14ac:dyDescent="0.25">
      <c r="D744" s="198" t="s">
        <v>962</v>
      </c>
      <c r="E744" s="198"/>
      <c r="F744" s="198"/>
      <c r="G744" s="198"/>
      <c r="H744" s="198"/>
      <c r="J744" s="198" t="s">
        <v>429</v>
      </c>
      <c r="K744" s="198"/>
      <c r="L744" s="198"/>
      <c r="M744" s="198"/>
      <c r="N744" s="198"/>
      <c r="O744" s="198"/>
      <c r="P744" s="194">
        <v>13046.93</v>
      </c>
      <c r="Q744" s="194"/>
      <c r="R744" s="194"/>
      <c r="S744" s="183">
        <v>0.996</v>
      </c>
      <c r="U744" s="194">
        <v>93464.59</v>
      </c>
      <c r="V744" s="194"/>
      <c r="W744" s="194"/>
      <c r="X744" s="183">
        <v>1.1990000000000001</v>
      </c>
    </row>
    <row r="745" spans="4:24" ht="0.75" customHeight="1" x14ac:dyDescent="0.25"/>
    <row r="746" spans="4:24" ht="12" customHeight="1" x14ac:dyDescent="0.25">
      <c r="D746" s="198" t="s">
        <v>963</v>
      </c>
      <c r="E746" s="198"/>
      <c r="F746" s="198"/>
      <c r="G746" s="198"/>
      <c r="H746" s="198"/>
      <c r="J746" s="198" t="s">
        <v>430</v>
      </c>
      <c r="K746" s="198"/>
      <c r="L746" s="198"/>
      <c r="M746" s="198"/>
      <c r="N746" s="198"/>
      <c r="O746" s="198"/>
      <c r="P746" s="194">
        <v>0</v>
      </c>
      <c r="Q746" s="194"/>
      <c r="R746" s="194"/>
      <c r="S746" s="183">
        <v>0</v>
      </c>
      <c r="U746" s="194">
        <v>0</v>
      </c>
      <c r="V746" s="194"/>
      <c r="W746" s="194"/>
      <c r="X746" s="183">
        <v>0</v>
      </c>
    </row>
    <row r="747" spans="4:24" ht="0.75" customHeight="1" x14ac:dyDescent="0.25"/>
    <row r="748" spans="4:24" ht="12" customHeight="1" x14ac:dyDescent="0.25">
      <c r="D748" s="198" t="s">
        <v>964</v>
      </c>
      <c r="E748" s="198"/>
      <c r="F748" s="198"/>
      <c r="G748" s="198"/>
      <c r="H748" s="198"/>
      <c r="J748" s="198" t="s">
        <v>431</v>
      </c>
      <c r="K748" s="198"/>
      <c r="L748" s="198"/>
      <c r="M748" s="198"/>
      <c r="N748" s="198"/>
      <c r="O748" s="198"/>
      <c r="P748" s="194">
        <v>0</v>
      </c>
      <c r="Q748" s="194"/>
      <c r="R748" s="194"/>
      <c r="S748" s="183">
        <v>0</v>
      </c>
      <c r="U748" s="194">
        <v>0</v>
      </c>
      <c r="V748" s="194"/>
      <c r="W748" s="194"/>
      <c r="X748" s="183">
        <v>0</v>
      </c>
    </row>
    <row r="749" spans="4:24" ht="0.75" customHeight="1" x14ac:dyDescent="0.25"/>
    <row r="750" spans="4:24" ht="12" customHeight="1" x14ac:dyDescent="0.25">
      <c r="D750" s="198" t="s">
        <v>965</v>
      </c>
      <c r="E750" s="198"/>
      <c r="F750" s="198"/>
      <c r="G750" s="198"/>
      <c r="H750" s="198"/>
      <c r="J750" s="198" t="s">
        <v>432</v>
      </c>
      <c r="K750" s="198"/>
      <c r="L750" s="198"/>
      <c r="M750" s="198"/>
      <c r="N750" s="198"/>
      <c r="O750" s="198"/>
      <c r="P750" s="194">
        <v>3700</v>
      </c>
      <c r="Q750" s="194"/>
      <c r="R750" s="194"/>
      <c r="S750" s="183">
        <v>0.28199999999999997</v>
      </c>
      <c r="U750" s="194">
        <v>32492.71</v>
      </c>
      <c r="V750" s="194"/>
      <c r="W750" s="194"/>
      <c r="X750" s="183">
        <v>0.41699999999999998</v>
      </c>
    </row>
    <row r="751" spans="4:24" ht="0.75" customHeight="1" x14ac:dyDescent="0.25"/>
    <row r="752" spans="4:24" ht="12" customHeight="1" x14ac:dyDescent="0.25">
      <c r="D752" s="198" t="s">
        <v>966</v>
      </c>
      <c r="E752" s="198"/>
      <c r="F752" s="198"/>
      <c r="G752" s="198"/>
      <c r="H752" s="198"/>
      <c r="J752" s="198" t="s">
        <v>433</v>
      </c>
      <c r="K752" s="198"/>
      <c r="L752" s="198"/>
      <c r="M752" s="198"/>
      <c r="N752" s="198"/>
      <c r="O752" s="198"/>
      <c r="P752" s="194">
        <v>2165.5100000000002</v>
      </c>
      <c r="Q752" s="194"/>
      <c r="R752" s="194"/>
      <c r="S752" s="183">
        <v>0.16500000000000001</v>
      </c>
      <c r="U752" s="194">
        <v>13551.12</v>
      </c>
      <c r="V752" s="194"/>
      <c r="W752" s="194"/>
      <c r="X752" s="183">
        <v>0.17399999999999999</v>
      </c>
    </row>
    <row r="753" spans="3:24" ht="0.75" customHeight="1" x14ac:dyDescent="0.25"/>
    <row r="754" spans="3:24" ht="12" customHeight="1" x14ac:dyDescent="0.25">
      <c r="D754" s="198" t="s">
        <v>967</v>
      </c>
      <c r="E754" s="198"/>
      <c r="F754" s="198"/>
      <c r="G754" s="198"/>
      <c r="H754" s="198"/>
      <c r="J754" s="198" t="s">
        <v>434</v>
      </c>
      <c r="K754" s="198"/>
      <c r="L754" s="198"/>
      <c r="M754" s="198"/>
      <c r="N754" s="198"/>
      <c r="O754" s="198"/>
      <c r="P754" s="194">
        <v>151.19999999999999</v>
      </c>
      <c r="Q754" s="194"/>
      <c r="R754" s="194"/>
      <c r="S754" s="183">
        <v>1.2E-2</v>
      </c>
      <c r="U754" s="194">
        <v>1205.24</v>
      </c>
      <c r="V754" s="194"/>
      <c r="W754" s="194"/>
      <c r="X754" s="183">
        <v>1.4999999999999999E-2</v>
      </c>
    </row>
    <row r="755" spans="3:24" ht="0.75" customHeight="1" x14ac:dyDescent="0.25"/>
    <row r="756" spans="3:24" ht="12" customHeight="1" x14ac:dyDescent="0.25">
      <c r="D756" s="198" t="s">
        <v>968</v>
      </c>
      <c r="E756" s="198"/>
      <c r="F756" s="198"/>
      <c r="G756" s="198"/>
      <c r="H756" s="198"/>
      <c r="J756" s="198" t="s">
        <v>435</v>
      </c>
      <c r="K756" s="198"/>
      <c r="L756" s="198"/>
      <c r="M756" s="198"/>
      <c r="N756" s="198"/>
      <c r="O756" s="198"/>
      <c r="P756" s="194">
        <v>0</v>
      </c>
      <c r="Q756" s="194"/>
      <c r="R756" s="194"/>
      <c r="S756" s="183">
        <v>0</v>
      </c>
      <c r="U756" s="194">
        <v>0</v>
      </c>
      <c r="V756" s="194"/>
      <c r="W756" s="194"/>
      <c r="X756" s="183">
        <v>0</v>
      </c>
    </row>
    <row r="757" spans="3:24" ht="2.25" customHeight="1" x14ac:dyDescent="0.25"/>
    <row r="758" spans="3:24" ht="10.5" customHeight="1" x14ac:dyDescent="0.25">
      <c r="P758" s="197"/>
      <c r="Q758" s="197"/>
      <c r="R758" s="197"/>
      <c r="S758" s="184"/>
      <c r="U758" s="197"/>
      <c r="V758" s="197"/>
      <c r="W758" s="197"/>
      <c r="X758" s="184"/>
    </row>
    <row r="759" spans="3:24" ht="1.5" customHeight="1" x14ac:dyDescent="0.25"/>
    <row r="760" spans="3:24" ht="13.5" customHeight="1" x14ac:dyDescent="0.25">
      <c r="E760" s="199" t="s">
        <v>436</v>
      </c>
      <c r="F760" s="199"/>
      <c r="G760" s="199"/>
      <c r="H760" s="199"/>
      <c r="I760" s="199"/>
      <c r="J760" s="199"/>
      <c r="K760" s="199"/>
      <c r="L760" s="199"/>
      <c r="M760" s="199"/>
      <c r="N760" s="199"/>
      <c r="O760" s="199"/>
      <c r="P760" s="194">
        <v>39052.47</v>
      </c>
      <c r="Q760" s="194"/>
      <c r="R760" s="194"/>
      <c r="S760" s="183">
        <v>2.98</v>
      </c>
      <c r="U760" s="194">
        <v>278379.11</v>
      </c>
      <c r="V760" s="194"/>
      <c r="W760" s="194"/>
      <c r="X760" s="183">
        <v>3.5710000000000002</v>
      </c>
    </row>
    <row r="761" spans="3:24" ht="0.75" customHeight="1" x14ac:dyDescent="0.25">
      <c r="E761" s="199"/>
      <c r="F761" s="199"/>
      <c r="G761" s="199"/>
      <c r="H761" s="199"/>
      <c r="I761" s="199"/>
      <c r="J761" s="199"/>
      <c r="K761" s="199"/>
      <c r="L761" s="199"/>
      <c r="M761" s="199"/>
      <c r="N761" s="199"/>
      <c r="O761" s="199"/>
    </row>
    <row r="762" spans="3:24" ht="12" customHeight="1" x14ac:dyDescent="0.25">
      <c r="C762" s="195"/>
      <c r="D762" s="195"/>
      <c r="E762" s="195"/>
      <c r="F762" s="195"/>
      <c r="G762" s="195"/>
    </row>
    <row r="763" spans="3:24" ht="9.75" customHeight="1" x14ac:dyDescent="0.25"/>
    <row r="764" spans="3:24" ht="0.75" customHeight="1" x14ac:dyDescent="0.25"/>
    <row r="765" spans="3:24" ht="14.25" customHeight="1" x14ac:dyDescent="0.25">
      <c r="C765" s="199" t="s">
        <v>91</v>
      </c>
      <c r="D765" s="199"/>
      <c r="E765" s="199"/>
      <c r="F765" s="199"/>
      <c r="G765" s="199"/>
      <c r="H765" s="199"/>
      <c r="I765" s="199"/>
      <c r="J765" s="199"/>
      <c r="K765" s="199"/>
      <c r="L765" s="199"/>
      <c r="M765" s="199"/>
      <c r="N765" s="199"/>
    </row>
    <row r="766" spans="3:24" ht="12" customHeight="1" x14ac:dyDescent="0.25">
      <c r="C766" s="195"/>
      <c r="D766" s="195"/>
      <c r="E766" s="195"/>
      <c r="F766" s="195"/>
      <c r="G766" s="195"/>
    </row>
    <row r="767" spans="3:24" ht="0.75" customHeight="1" x14ac:dyDescent="0.25"/>
    <row r="768" spans="3:24" ht="12" customHeight="1" x14ac:dyDescent="0.25">
      <c r="D768" s="198" t="s">
        <v>969</v>
      </c>
      <c r="E768" s="198"/>
      <c r="F768" s="198"/>
      <c r="G768" s="198"/>
      <c r="H768" s="198"/>
      <c r="J768" s="198" t="s">
        <v>437</v>
      </c>
      <c r="K768" s="198"/>
      <c r="L768" s="198"/>
      <c r="M768" s="198"/>
      <c r="N768" s="198"/>
      <c r="O768" s="198"/>
      <c r="P768" s="194">
        <v>0</v>
      </c>
      <c r="Q768" s="194"/>
      <c r="R768" s="194"/>
      <c r="S768" s="183">
        <v>0</v>
      </c>
      <c r="U768" s="194">
        <v>0</v>
      </c>
      <c r="V768" s="194"/>
      <c r="W768" s="194"/>
      <c r="X768" s="183">
        <v>0</v>
      </c>
    </row>
    <row r="769" spans="4:24" ht="0.75" customHeight="1" x14ac:dyDescent="0.25"/>
    <row r="770" spans="4:24" ht="12" customHeight="1" x14ac:dyDescent="0.25">
      <c r="D770" s="198" t="s">
        <v>970</v>
      </c>
      <c r="E770" s="198"/>
      <c r="F770" s="198"/>
      <c r="G770" s="198"/>
      <c r="H770" s="198"/>
      <c r="J770" s="198" t="s">
        <v>438</v>
      </c>
      <c r="K770" s="198"/>
      <c r="L770" s="198"/>
      <c r="M770" s="198"/>
      <c r="N770" s="198"/>
      <c r="O770" s="198"/>
      <c r="P770" s="194">
        <v>17786.599999999999</v>
      </c>
      <c r="Q770" s="194"/>
      <c r="R770" s="194"/>
      <c r="S770" s="183">
        <v>1.357</v>
      </c>
      <c r="U770" s="194">
        <v>84393.290000000008</v>
      </c>
      <c r="V770" s="194"/>
      <c r="W770" s="194"/>
      <c r="X770" s="183">
        <v>1.083</v>
      </c>
    </row>
    <row r="771" spans="4:24" ht="0.75" customHeight="1" x14ac:dyDescent="0.25"/>
    <row r="772" spans="4:24" ht="12" customHeight="1" x14ac:dyDescent="0.25">
      <c r="D772" s="198" t="s">
        <v>971</v>
      </c>
      <c r="E772" s="198"/>
      <c r="F772" s="198"/>
      <c r="G772" s="198"/>
      <c r="H772" s="198"/>
      <c r="J772" s="198" t="s">
        <v>439</v>
      </c>
      <c r="K772" s="198"/>
      <c r="L772" s="198"/>
      <c r="M772" s="198"/>
      <c r="N772" s="198"/>
      <c r="O772" s="198"/>
      <c r="P772" s="194">
        <v>3333</v>
      </c>
      <c r="Q772" s="194"/>
      <c r="R772" s="194"/>
      <c r="S772" s="183">
        <v>0.254</v>
      </c>
      <c r="U772" s="194">
        <v>19998</v>
      </c>
      <c r="V772" s="194"/>
      <c r="W772" s="194"/>
      <c r="X772" s="183">
        <v>0.25700000000000001</v>
      </c>
    </row>
    <row r="773" spans="4:24" ht="0.75" customHeight="1" x14ac:dyDescent="0.25"/>
    <row r="774" spans="4:24" ht="12" customHeight="1" x14ac:dyDescent="0.25">
      <c r="D774" s="198" t="s">
        <v>972</v>
      </c>
      <c r="E774" s="198"/>
      <c r="F774" s="198"/>
      <c r="G774" s="198"/>
      <c r="H774" s="198"/>
      <c r="J774" s="198" t="s">
        <v>440</v>
      </c>
      <c r="K774" s="198"/>
      <c r="L774" s="198"/>
      <c r="M774" s="198"/>
      <c r="N774" s="198"/>
      <c r="O774" s="198"/>
      <c r="P774" s="194">
        <v>0</v>
      </c>
      <c r="Q774" s="194"/>
      <c r="R774" s="194"/>
      <c r="S774" s="183">
        <v>0</v>
      </c>
      <c r="U774" s="194">
        <v>0</v>
      </c>
      <c r="V774" s="194"/>
      <c r="W774" s="194"/>
      <c r="X774" s="183">
        <v>0</v>
      </c>
    </row>
    <row r="775" spans="4:24" ht="0.75" customHeight="1" x14ac:dyDescent="0.25"/>
    <row r="776" spans="4:24" ht="12" customHeight="1" x14ac:dyDescent="0.25">
      <c r="D776" s="198" t="s">
        <v>973</v>
      </c>
      <c r="E776" s="198"/>
      <c r="F776" s="198"/>
      <c r="G776" s="198"/>
      <c r="H776" s="198"/>
      <c r="J776" s="198" t="s">
        <v>619</v>
      </c>
      <c r="K776" s="198"/>
      <c r="L776" s="198"/>
      <c r="M776" s="198"/>
      <c r="N776" s="198"/>
      <c r="O776" s="198"/>
      <c r="P776" s="194">
        <v>19367.8</v>
      </c>
      <c r="Q776" s="194"/>
      <c r="R776" s="194"/>
      <c r="S776" s="183">
        <v>1.4780000000000002</v>
      </c>
      <c r="U776" s="194">
        <v>116206.8</v>
      </c>
      <c r="V776" s="194"/>
      <c r="W776" s="194"/>
      <c r="X776" s="183">
        <v>1.4910000000000003</v>
      </c>
    </row>
    <row r="777" spans="4:24" ht="0.75" customHeight="1" x14ac:dyDescent="0.25"/>
    <row r="778" spans="4:24" ht="12" customHeight="1" x14ac:dyDescent="0.25">
      <c r="D778" s="198" t="s">
        <v>974</v>
      </c>
      <c r="E778" s="198"/>
      <c r="F778" s="198"/>
      <c r="G778" s="198"/>
      <c r="H778" s="198"/>
      <c r="J778" s="198" t="s">
        <v>442</v>
      </c>
      <c r="K778" s="198"/>
      <c r="L778" s="198"/>
      <c r="M778" s="198"/>
      <c r="N778" s="198"/>
      <c r="O778" s="198"/>
      <c r="P778" s="194">
        <v>0</v>
      </c>
      <c r="Q778" s="194"/>
      <c r="R778" s="194"/>
      <c r="S778" s="183">
        <v>0</v>
      </c>
      <c r="U778" s="194">
        <v>0</v>
      </c>
      <c r="V778" s="194"/>
      <c r="W778" s="194"/>
      <c r="X778" s="183">
        <v>0</v>
      </c>
    </row>
    <row r="779" spans="4:24" ht="0.75" customHeight="1" x14ac:dyDescent="0.25"/>
    <row r="780" spans="4:24" ht="12" customHeight="1" x14ac:dyDescent="0.25">
      <c r="D780" s="198" t="s">
        <v>975</v>
      </c>
      <c r="E780" s="198"/>
      <c r="F780" s="198"/>
      <c r="G780" s="198"/>
      <c r="H780" s="198"/>
      <c r="J780" s="198" t="s">
        <v>443</v>
      </c>
      <c r="K780" s="198"/>
      <c r="L780" s="198"/>
      <c r="M780" s="198"/>
      <c r="N780" s="198"/>
      <c r="O780" s="198"/>
      <c r="P780" s="194">
        <v>0</v>
      </c>
      <c r="Q780" s="194"/>
      <c r="R780" s="194"/>
      <c r="S780" s="183">
        <v>0</v>
      </c>
      <c r="U780" s="194">
        <v>0</v>
      </c>
      <c r="V780" s="194"/>
      <c r="W780" s="194"/>
      <c r="X780" s="183">
        <v>0</v>
      </c>
    </row>
    <row r="781" spans="4:24" ht="0.75" customHeight="1" x14ac:dyDescent="0.25"/>
    <row r="782" spans="4:24" ht="12" customHeight="1" x14ac:dyDescent="0.25">
      <c r="D782" s="198" t="s">
        <v>976</v>
      </c>
      <c r="E782" s="198"/>
      <c r="F782" s="198"/>
      <c r="G782" s="198"/>
      <c r="H782" s="198"/>
      <c r="J782" s="198" t="s">
        <v>444</v>
      </c>
      <c r="K782" s="198"/>
      <c r="L782" s="198"/>
      <c r="M782" s="198"/>
      <c r="N782" s="198"/>
      <c r="O782" s="198"/>
      <c r="P782" s="194">
        <v>0</v>
      </c>
      <c r="Q782" s="194"/>
      <c r="R782" s="194"/>
      <c r="S782" s="183">
        <v>0</v>
      </c>
      <c r="U782" s="194">
        <v>0</v>
      </c>
      <c r="V782" s="194"/>
      <c r="W782" s="194"/>
      <c r="X782" s="183">
        <v>0</v>
      </c>
    </row>
    <row r="783" spans="4:24" ht="0.75" customHeight="1" x14ac:dyDescent="0.25"/>
    <row r="784" spans="4:24" ht="12" customHeight="1" x14ac:dyDescent="0.25">
      <c r="D784" s="198" t="s">
        <v>977</v>
      </c>
      <c r="E784" s="198"/>
      <c r="F784" s="198"/>
      <c r="G784" s="198"/>
      <c r="H784" s="198"/>
      <c r="J784" s="198" t="s">
        <v>445</v>
      </c>
      <c r="K784" s="198"/>
      <c r="L784" s="198"/>
      <c r="M784" s="198"/>
      <c r="N784" s="198"/>
      <c r="O784" s="198"/>
      <c r="P784" s="194">
        <v>9479.16</v>
      </c>
      <c r="Q784" s="194"/>
      <c r="R784" s="194"/>
      <c r="S784" s="183">
        <v>0.72299999999999998</v>
      </c>
      <c r="U784" s="194">
        <v>43583.840000000004</v>
      </c>
      <c r="V784" s="194"/>
      <c r="W784" s="194"/>
      <c r="X784" s="183">
        <v>0.55900000000000005</v>
      </c>
    </row>
    <row r="785" spans="4:24" ht="0.75" customHeight="1" x14ac:dyDescent="0.25"/>
    <row r="786" spans="4:24" ht="12" customHeight="1" x14ac:dyDescent="0.25">
      <c r="D786" s="198" t="s">
        <v>978</v>
      </c>
      <c r="E786" s="198"/>
      <c r="F786" s="198"/>
      <c r="G786" s="198"/>
      <c r="H786" s="198"/>
      <c r="J786" s="198" t="s">
        <v>446</v>
      </c>
      <c r="K786" s="198"/>
      <c r="L786" s="198"/>
      <c r="M786" s="198"/>
      <c r="N786" s="198"/>
      <c r="O786" s="198"/>
      <c r="P786" s="194">
        <v>0</v>
      </c>
      <c r="Q786" s="194"/>
      <c r="R786" s="194"/>
      <c r="S786" s="183">
        <v>0</v>
      </c>
      <c r="U786" s="194">
        <v>456.15000000000003</v>
      </c>
      <c r="V786" s="194"/>
      <c r="W786" s="194"/>
      <c r="X786" s="183">
        <v>6.0000000000000001E-3</v>
      </c>
    </row>
    <row r="787" spans="4:24" ht="0.75" customHeight="1" x14ac:dyDescent="0.25"/>
    <row r="788" spans="4:24" ht="12" customHeight="1" x14ac:dyDescent="0.25">
      <c r="D788" s="198" t="s">
        <v>979</v>
      </c>
      <c r="E788" s="198"/>
      <c r="F788" s="198"/>
      <c r="G788" s="198"/>
      <c r="H788" s="198"/>
      <c r="J788" s="198" t="s">
        <v>447</v>
      </c>
      <c r="K788" s="198"/>
      <c r="L788" s="198"/>
      <c r="M788" s="198"/>
      <c r="N788" s="198"/>
      <c r="O788" s="198"/>
      <c r="P788" s="194">
        <v>2221.67</v>
      </c>
      <c r="Q788" s="194"/>
      <c r="R788" s="194"/>
      <c r="S788" s="183">
        <v>0.17</v>
      </c>
      <c r="U788" s="194">
        <v>10023.15</v>
      </c>
      <c r="V788" s="194"/>
      <c r="W788" s="194"/>
      <c r="X788" s="183">
        <v>0.129</v>
      </c>
    </row>
    <row r="789" spans="4:24" ht="0.75" customHeight="1" x14ac:dyDescent="0.25"/>
    <row r="790" spans="4:24" ht="12" customHeight="1" x14ac:dyDescent="0.25">
      <c r="D790" s="198" t="s">
        <v>980</v>
      </c>
      <c r="E790" s="198"/>
      <c r="F790" s="198"/>
      <c r="G790" s="198"/>
      <c r="H790" s="198"/>
      <c r="J790" s="198" t="s">
        <v>448</v>
      </c>
      <c r="K790" s="198"/>
      <c r="L790" s="198"/>
      <c r="M790" s="198"/>
      <c r="N790" s="198"/>
      <c r="O790" s="198"/>
      <c r="P790" s="194">
        <v>0</v>
      </c>
      <c r="Q790" s="194"/>
      <c r="R790" s="194"/>
      <c r="S790" s="183">
        <v>0</v>
      </c>
      <c r="U790" s="194">
        <v>0</v>
      </c>
      <c r="V790" s="194"/>
      <c r="W790" s="194"/>
      <c r="X790" s="183">
        <v>0</v>
      </c>
    </row>
    <row r="791" spans="4:24" ht="0.75" customHeight="1" x14ac:dyDescent="0.25"/>
    <row r="792" spans="4:24" ht="12" customHeight="1" x14ac:dyDescent="0.25">
      <c r="D792" s="198" t="s">
        <v>981</v>
      </c>
      <c r="E792" s="198"/>
      <c r="F792" s="198"/>
      <c r="G792" s="198"/>
      <c r="H792" s="198"/>
      <c r="J792" s="198" t="s">
        <v>449</v>
      </c>
      <c r="K792" s="198"/>
      <c r="L792" s="198"/>
      <c r="M792" s="198"/>
      <c r="N792" s="198"/>
      <c r="O792" s="198"/>
      <c r="P792" s="194">
        <v>0</v>
      </c>
      <c r="Q792" s="194"/>
      <c r="R792" s="194"/>
      <c r="S792" s="183">
        <v>0</v>
      </c>
      <c r="U792" s="194">
        <v>0</v>
      </c>
      <c r="V792" s="194"/>
      <c r="W792" s="194"/>
      <c r="X792" s="183">
        <v>0</v>
      </c>
    </row>
    <row r="793" spans="4:24" ht="0.75" customHeight="1" x14ac:dyDescent="0.25"/>
    <row r="794" spans="4:24" ht="12" customHeight="1" x14ac:dyDescent="0.25">
      <c r="D794" s="198" t="s">
        <v>982</v>
      </c>
      <c r="E794" s="198"/>
      <c r="F794" s="198"/>
      <c r="G794" s="198"/>
      <c r="H794" s="198"/>
      <c r="J794" s="198" t="s">
        <v>450</v>
      </c>
      <c r="K794" s="198"/>
      <c r="L794" s="198"/>
      <c r="M794" s="198"/>
      <c r="N794" s="198"/>
      <c r="O794" s="198"/>
      <c r="P794" s="194">
        <v>743.65</v>
      </c>
      <c r="Q794" s="194"/>
      <c r="R794" s="194"/>
      <c r="S794" s="183">
        <v>5.7000000000000002E-2</v>
      </c>
      <c r="U794" s="194">
        <v>3542.35</v>
      </c>
      <c r="V794" s="194"/>
      <c r="W794" s="194"/>
      <c r="X794" s="183">
        <v>4.4999999999999998E-2</v>
      </c>
    </row>
    <row r="795" spans="4:24" ht="0.75" customHeight="1" x14ac:dyDescent="0.25"/>
    <row r="796" spans="4:24" ht="12" customHeight="1" x14ac:dyDescent="0.25">
      <c r="D796" s="198" t="s">
        <v>983</v>
      </c>
      <c r="E796" s="198"/>
      <c r="F796" s="198"/>
      <c r="G796" s="198"/>
      <c r="H796" s="198"/>
      <c r="J796" s="198" t="s">
        <v>451</v>
      </c>
      <c r="K796" s="198"/>
      <c r="L796" s="198"/>
      <c r="M796" s="198"/>
      <c r="N796" s="198"/>
      <c r="O796" s="198"/>
      <c r="P796" s="194">
        <v>1423.68</v>
      </c>
      <c r="Q796" s="194"/>
      <c r="R796" s="194"/>
      <c r="S796" s="183">
        <v>0.109</v>
      </c>
      <c r="U796" s="194">
        <v>9932.2900000000009</v>
      </c>
      <c r="V796" s="194"/>
      <c r="W796" s="194"/>
      <c r="X796" s="183">
        <v>0.127</v>
      </c>
    </row>
    <row r="797" spans="4:24" ht="0.75" customHeight="1" x14ac:dyDescent="0.25"/>
    <row r="798" spans="4:24" ht="12" customHeight="1" x14ac:dyDescent="0.25">
      <c r="D798" s="198" t="s">
        <v>984</v>
      </c>
      <c r="E798" s="198"/>
      <c r="F798" s="198"/>
      <c r="G798" s="198"/>
      <c r="H798" s="198"/>
      <c r="J798" s="198" t="s">
        <v>452</v>
      </c>
      <c r="K798" s="198"/>
      <c r="L798" s="198"/>
      <c r="M798" s="198"/>
      <c r="N798" s="198"/>
      <c r="O798" s="198"/>
      <c r="P798" s="194">
        <v>0</v>
      </c>
      <c r="Q798" s="194"/>
      <c r="R798" s="194"/>
      <c r="S798" s="183">
        <v>0</v>
      </c>
      <c r="U798" s="194">
        <v>1052.77</v>
      </c>
      <c r="V798" s="194"/>
      <c r="W798" s="194"/>
      <c r="X798" s="183">
        <v>1.4000000000000002E-2</v>
      </c>
    </row>
    <row r="799" spans="4:24" ht="0.75" customHeight="1" x14ac:dyDescent="0.25"/>
    <row r="800" spans="4:24" ht="12" customHeight="1" x14ac:dyDescent="0.25">
      <c r="D800" s="198" t="s">
        <v>985</v>
      </c>
      <c r="E800" s="198"/>
      <c r="F800" s="198"/>
      <c r="G800" s="198"/>
      <c r="H800" s="198"/>
      <c r="J800" s="198" t="s">
        <v>453</v>
      </c>
      <c r="K800" s="198"/>
      <c r="L800" s="198"/>
      <c r="M800" s="198"/>
      <c r="N800" s="198"/>
      <c r="O800" s="198"/>
      <c r="P800" s="194">
        <v>0</v>
      </c>
      <c r="Q800" s="194"/>
      <c r="R800" s="194"/>
      <c r="S800" s="183">
        <v>0</v>
      </c>
      <c r="U800" s="194">
        <v>0</v>
      </c>
      <c r="V800" s="194"/>
      <c r="W800" s="194"/>
      <c r="X800" s="183">
        <v>0</v>
      </c>
    </row>
    <row r="801" spans="4:24" ht="0.75" customHeight="1" x14ac:dyDescent="0.25"/>
    <row r="802" spans="4:24" ht="12" customHeight="1" x14ac:dyDescent="0.25">
      <c r="D802" s="198" t="s">
        <v>986</v>
      </c>
      <c r="E802" s="198"/>
      <c r="F802" s="198"/>
      <c r="G802" s="198"/>
      <c r="H802" s="198"/>
      <c r="J802" s="198" t="s">
        <v>454</v>
      </c>
      <c r="K802" s="198"/>
      <c r="L802" s="198"/>
      <c r="M802" s="198"/>
      <c r="N802" s="198"/>
      <c r="O802" s="198"/>
      <c r="P802" s="194">
        <v>-11245</v>
      </c>
      <c r="Q802" s="194"/>
      <c r="R802" s="194"/>
      <c r="S802" s="183">
        <v>-0.85799999999999998</v>
      </c>
      <c r="U802" s="194">
        <v>15355</v>
      </c>
      <c r="V802" s="194"/>
      <c r="W802" s="194"/>
      <c r="X802" s="183">
        <v>0.19700000000000001</v>
      </c>
    </row>
    <row r="803" spans="4:24" ht="0.75" customHeight="1" x14ac:dyDescent="0.25"/>
    <row r="804" spans="4:24" ht="12" customHeight="1" x14ac:dyDescent="0.25">
      <c r="D804" s="198" t="s">
        <v>987</v>
      </c>
      <c r="E804" s="198"/>
      <c r="F804" s="198"/>
      <c r="G804" s="198"/>
      <c r="H804" s="198"/>
      <c r="J804" s="198" t="s">
        <v>455</v>
      </c>
      <c r="K804" s="198"/>
      <c r="L804" s="198"/>
      <c r="M804" s="198"/>
      <c r="N804" s="198"/>
      <c r="O804" s="198"/>
      <c r="P804" s="194">
        <v>9889.7999999999993</v>
      </c>
      <c r="Q804" s="194"/>
      <c r="R804" s="194"/>
      <c r="S804" s="183">
        <v>0.755</v>
      </c>
      <c r="U804" s="194">
        <v>56394.15</v>
      </c>
      <c r="V804" s="194"/>
      <c r="W804" s="194"/>
      <c r="X804" s="183">
        <v>0.72299999999999998</v>
      </c>
    </row>
    <row r="805" spans="4:24" ht="0.75" customHeight="1" x14ac:dyDescent="0.25"/>
    <row r="806" spans="4:24" ht="12" customHeight="1" x14ac:dyDescent="0.25">
      <c r="D806" s="198" t="s">
        <v>988</v>
      </c>
      <c r="E806" s="198"/>
      <c r="F806" s="198"/>
      <c r="G806" s="198"/>
      <c r="H806" s="198"/>
      <c r="J806" s="198" t="s">
        <v>456</v>
      </c>
      <c r="K806" s="198"/>
      <c r="L806" s="198"/>
      <c r="M806" s="198"/>
      <c r="N806" s="198"/>
      <c r="O806" s="198"/>
      <c r="P806" s="194">
        <v>1123.25</v>
      </c>
      <c r="Q806" s="194"/>
      <c r="R806" s="194"/>
      <c r="S806" s="183">
        <v>8.5999999999999993E-2</v>
      </c>
      <c r="U806" s="194">
        <v>7188.82</v>
      </c>
      <c r="V806" s="194"/>
      <c r="W806" s="194"/>
      <c r="X806" s="183">
        <v>9.1999999999999998E-2</v>
      </c>
    </row>
    <row r="807" spans="4:24" ht="0.75" customHeight="1" x14ac:dyDescent="0.25"/>
    <row r="808" spans="4:24" ht="12" customHeight="1" x14ac:dyDescent="0.25">
      <c r="D808" s="198" t="s">
        <v>989</v>
      </c>
      <c r="E808" s="198"/>
      <c r="F808" s="198"/>
      <c r="G808" s="198"/>
      <c r="H808" s="198"/>
      <c r="J808" s="198" t="s">
        <v>457</v>
      </c>
      <c r="K808" s="198"/>
      <c r="L808" s="198"/>
      <c r="M808" s="198"/>
      <c r="N808" s="198"/>
      <c r="O808" s="198"/>
      <c r="P808" s="194">
        <v>0</v>
      </c>
      <c r="Q808" s="194"/>
      <c r="R808" s="194"/>
      <c r="S808" s="183">
        <v>0</v>
      </c>
      <c r="U808" s="194">
        <v>0</v>
      </c>
      <c r="V808" s="194"/>
      <c r="W808" s="194"/>
      <c r="X808" s="183">
        <v>0</v>
      </c>
    </row>
    <row r="809" spans="4:24" ht="0.75" customHeight="1" x14ac:dyDescent="0.25"/>
    <row r="810" spans="4:24" ht="12" customHeight="1" x14ac:dyDescent="0.25">
      <c r="D810" s="198" t="s">
        <v>990</v>
      </c>
      <c r="E810" s="198"/>
      <c r="F810" s="198"/>
      <c r="G810" s="198"/>
      <c r="H810" s="198"/>
      <c r="J810" s="198" t="s">
        <v>458</v>
      </c>
      <c r="K810" s="198"/>
      <c r="L810" s="198"/>
      <c r="M810" s="198"/>
      <c r="N810" s="198"/>
      <c r="O810" s="198"/>
      <c r="P810" s="194">
        <v>403.5</v>
      </c>
      <c r="Q810" s="194"/>
      <c r="R810" s="194"/>
      <c r="S810" s="183">
        <v>3.1000000000000003E-2</v>
      </c>
      <c r="U810" s="194">
        <v>1996.77</v>
      </c>
      <c r="V810" s="194"/>
      <c r="W810" s="194"/>
      <c r="X810" s="183">
        <v>2.6000000000000002E-2</v>
      </c>
    </row>
    <row r="811" spans="4:24" ht="0.75" customHeight="1" x14ac:dyDescent="0.25"/>
    <row r="812" spans="4:24" ht="12" customHeight="1" x14ac:dyDescent="0.25">
      <c r="D812" s="198" t="s">
        <v>991</v>
      </c>
      <c r="E812" s="198"/>
      <c r="F812" s="198"/>
      <c r="G812" s="198"/>
      <c r="H812" s="198"/>
      <c r="J812" s="198" t="s">
        <v>459</v>
      </c>
      <c r="K812" s="198"/>
      <c r="L812" s="198"/>
      <c r="M812" s="198"/>
      <c r="N812" s="198"/>
      <c r="O812" s="198"/>
      <c r="P812" s="194">
        <v>1319.55</v>
      </c>
      <c r="Q812" s="194"/>
      <c r="R812" s="194"/>
      <c r="S812" s="183">
        <v>0.10100000000000002</v>
      </c>
      <c r="U812" s="194">
        <v>7924.1</v>
      </c>
      <c r="V812" s="194"/>
      <c r="W812" s="194"/>
      <c r="X812" s="183">
        <v>0.10199999999999999</v>
      </c>
    </row>
    <row r="813" spans="4:24" ht="0.75" customHeight="1" x14ac:dyDescent="0.25"/>
    <row r="814" spans="4:24" ht="12" customHeight="1" x14ac:dyDescent="0.25">
      <c r="D814" s="198" t="s">
        <v>992</v>
      </c>
      <c r="E814" s="198"/>
      <c r="F814" s="198"/>
      <c r="G814" s="198"/>
      <c r="H814" s="198"/>
      <c r="J814" s="198" t="s">
        <v>460</v>
      </c>
      <c r="K814" s="198"/>
      <c r="L814" s="198"/>
      <c r="M814" s="198"/>
      <c r="N814" s="198"/>
      <c r="O814" s="198"/>
      <c r="P814" s="194">
        <v>1349.8</v>
      </c>
      <c r="Q814" s="194"/>
      <c r="R814" s="194"/>
      <c r="S814" s="183">
        <v>0.10299999999999999</v>
      </c>
      <c r="U814" s="194">
        <v>7174.1</v>
      </c>
      <c r="V814" s="194"/>
      <c r="W814" s="194"/>
      <c r="X814" s="183">
        <v>9.1999999999999998E-2</v>
      </c>
    </row>
    <row r="815" spans="4:24" ht="0.75" customHeight="1" x14ac:dyDescent="0.25"/>
    <row r="816" spans="4:24" ht="12" customHeight="1" x14ac:dyDescent="0.25">
      <c r="D816" s="198" t="s">
        <v>993</v>
      </c>
      <c r="E816" s="198"/>
      <c r="F816" s="198"/>
      <c r="G816" s="198"/>
      <c r="H816" s="198"/>
      <c r="J816" s="198" t="s">
        <v>461</v>
      </c>
      <c r="K816" s="198"/>
      <c r="L816" s="198"/>
      <c r="M816" s="198"/>
      <c r="N816" s="198"/>
      <c r="O816" s="198"/>
      <c r="P816" s="194">
        <v>0</v>
      </c>
      <c r="Q816" s="194"/>
      <c r="R816" s="194"/>
      <c r="S816" s="183">
        <v>0</v>
      </c>
      <c r="U816" s="194">
        <v>0</v>
      </c>
      <c r="V816" s="194"/>
      <c r="W816" s="194"/>
      <c r="X816" s="183">
        <v>0</v>
      </c>
    </row>
    <row r="817" spans="4:24" ht="0.75" customHeight="1" x14ac:dyDescent="0.25"/>
    <row r="818" spans="4:24" ht="12" customHeight="1" x14ac:dyDescent="0.25">
      <c r="D818" s="198" t="s">
        <v>994</v>
      </c>
      <c r="E818" s="198"/>
      <c r="F818" s="198"/>
      <c r="G818" s="198"/>
      <c r="H818" s="198"/>
      <c r="J818" s="198" t="s">
        <v>462</v>
      </c>
      <c r="K818" s="198"/>
      <c r="L818" s="198"/>
      <c r="M818" s="198"/>
      <c r="N818" s="198"/>
      <c r="O818" s="198"/>
      <c r="P818" s="194">
        <v>98.23</v>
      </c>
      <c r="Q818" s="194"/>
      <c r="R818" s="194"/>
      <c r="S818" s="183">
        <v>7.000000000000001E-3</v>
      </c>
      <c r="U818" s="194">
        <v>630.73</v>
      </c>
      <c r="V818" s="194"/>
      <c r="W818" s="194"/>
      <c r="X818" s="183">
        <v>8.0000000000000002E-3</v>
      </c>
    </row>
    <row r="819" spans="4:24" ht="0.75" customHeight="1" x14ac:dyDescent="0.25"/>
    <row r="820" spans="4:24" ht="12" customHeight="1" x14ac:dyDescent="0.25">
      <c r="D820" s="198" t="s">
        <v>995</v>
      </c>
      <c r="E820" s="198"/>
      <c r="F820" s="198"/>
      <c r="G820" s="198"/>
      <c r="H820" s="198"/>
      <c r="J820" s="198" t="s">
        <v>463</v>
      </c>
      <c r="K820" s="198"/>
      <c r="L820" s="198"/>
      <c r="M820" s="198"/>
      <c r="N820" s="198"/>
      <c r="O820" s="198"/>
      <c r="P820" s="194">
        <v>2302.33</v>
      </c>
      <c r="Q820" s="194"/>
      <c r="R820" s="194"/>
      <c r="S820" s="183">
        <v>0.17599999999999999</v>
      </c>
      <c r="U820" s="194">
        <v>14370.76</v>
      </c>
      <c r="V820" s="194"/>
      <c r="W820" s="194"/>
      <c r="X820" s="183">
        <v>0.184</v>
      </c>
    </row>
    <row r="821" spans="4:24" ht="0.75" customHeight="1" x14ac:dyDescent="0.25"/>
    <row r="822" spans="4:24" ht="12" customHeight="1" x14ac:dyDescent="0.25">
      <c r="D822" s="198" t="s">
        <v>996</v>
      </c>
      <c r="E822" s="198"/>
      <c r="F822" s="198"/>
      <c r="G822" s="198"/>
      <c r="H822" s="198"/>
      <c r="J822" s="198" t="s">
        <v>464</v>
      </c>
      <c r="K822" s="198"/>
      <c r="L822" s="198"/>
      <c r="M822" s="198"/>
      <c r="N822" s="198"/>
      <c r="O822" s="198"/>
      <c r="P822" s="194">
        <v>0</v>
      </c>
      <c r="Q822" s="194"/>
      <c r="R822" s="194"/>
      <c r="S822" s="183">
        <v>0</v>
      </c>
      <c r="U822" s="194">
        <v>0</v>
      </c>
      <c r="V822" s="194"/>
      <c r="W822" s="194"/>
      <c r="X822" s="183">
        <v>0</v>
      </c>
    </row>
    <row r="823" spans="4:24" ht="0.75" customHeight="1" x14ac:dyDescent="0.25"/>
    <row r="824" spans="4:24" ht="12" customHeight="1" x14ac:dyDescent="0.25">
      <c r="D824" s="198" t="s">
        <v>997</v>
      </c>
      <c r="E824" s="198"/>
      <c r="F824" s="198"/>
      <c r="G824" s="198"/>
      <c r="H824" s="198"/>
      <c r="J824" s="198" t="s">
        <v>465</v>
      </c>
      <c r="K824" s="198"/>
      <c r="L824" s="198"/>
      <c r="M824" s="198"/>
      <c r="N824" s="198"/>
      <c r="O824" s="198"/>
      <c r="P824" s="194">
        <v>0</v>
      </c>
      <c r="Q824" s="194"/>
      <c r="R824" s="194"/>
      <c r="S824" s="183">
        <v>0</v>
      </c>
      <c r="U824" s="194">
        <v>8982.9500000000007</v>
      </c>
      <c r="V824" s="194"/>
      <c r="W824" s="194"/>
      <c r="X824" s="183">
        <v>0.115</v>
      </c>
    </row>
    <row r="825" spans="4:24" ht="0.75" customHeight="1" x14ac:dyDescent="0.25"/>
    <row r="826" spans="4:24" ht="12" customHeight="1" x14ac:dyDescent="0.25">
      <c r="D826" s="198" t="s">
        <v>998</v>
      </c>
      <c r="E826" s="198"/>
      <c r="F826" s="198"/>
      <c r="G826" s="198"/>
      <c r="H826" s="198"/>
      <c r="J826" s="198" t="s">
        <v>466</v>
      </c>
      <c r="K826" s="198"/>
      <c r="L826" s="198"/>
      <c r="M826" s="198"/>
      <c r="N826" s="198"/>
      <c r="O826" s="198"/>
      <c r="P826" s="194">
        <v>0</v>
      </c>
      <c r="Q826" s="194"/>
      <c r="R826" s="194"/>
      <c r="S826" s="183">
        <v>0</v>
      </c>
      <c r="U826" s="194">
        <v>0</v>
      </c>
      <c r="V826" s="194"/>
      <c r="W826" s="194"/>
      <c r="X826" s="183">
        <v>0</v>
      </c>
    </row>
    <row r="827" spans="4:24" ht="0.75" customHeight="1" x14ac:dyDescent="0.25"/>
    <row r="828" spans="4:24" ht="12" customHeight="1" x14ac:dyDescent="0.25">
      <c r="D828" s="198" t="s">
        <v>999</v>
      </c>
      <c r="E828" s="198"/>
      <c r="F828" s="198"/>
      <c r="G828" s="198"/>
      <c r="H828" s="198"/>
      <c r="J828" s="198" t="s">
        <v>467</v>
      </c>
      <c r="K828" s="198"/>
      <c r="L828" s="198"/>
      <c r="M828" s="198"/>
      <c r="N828" s="198"/>
      <c r="O828" s="198"/>
      <c r="P828" s="194">
        <v>0</v>
      </c>
      <c r="Q828" s="194"/>
      <c r="R828" s="194"/>
      <c r="S828" s="183">
        <v>0</v>
      </c>
      <c r="U828" s="194">
        <v>0</v>
      </c>
      <c r="V828" s="194"/>
      <c r="W828" s="194"/>
      <c r="X828" s="183">
        <v>0</v>
      </c>
    </row>
    <row r="829" spans="4:24" ht="0.75" customHeight="1" x14ac:dyDescent="0.25"/>
    <row r="830" spans="4:24" ht="12" customHeight="1" x14ac:dyDescent="0.25">
      <c r="D830" s="198" t="s">
        <v>1000</v>
      </c>
      <c r="E830" s="198"/>
      <c r="F830" s="198"/>
      <c r="G830" s="198"/>
      <c r="H830" s="198"/>
      <c r="J830" s="198" t="s">
        <v>468</v>
      </c>
      <c r="K830" s="198"/>
      <c r="L830" s="198"/>
      <c r="M830" s="198"/>
      <c r="N830" s="198"/>
      <c r="O830" s="198"/>
      <c r="P830" s="194">
        <v>0</v>
      </c>
      <c r="Q830" s="194"/>
      <c r="R830" s="194"/>
      <c r="S830" s="183">
        <v>0</v>
      </c>
      <c r="U830" s="194">
        <v>0</v>
      </c>
      <c r="V830" s="194"/>
      <c r="W830" s="194"/>
      <c r="X830" s="183">
        <v>0</v>
      </c>
    </row>
    <row r="831" spans="4:24" ht="0.75" customHeight="1" x14ac:dyDescent="0.25"/>
    <row r="832" spans="4:24" ht="12" customHeight="1" x14ac:dyDescent="0.25">
      <c r="D832" s="198" t="s">
        <v>1001</v>
      </c>
      <c r="E832" s="198"/>
      <c r="F832" s="198"/>
      <c r="G832" s="198"/>
      <c r="H832" s="198"/>
      <c r="J832" s="198" t="s">
        <v>469</v>
      </c>
      <c r="K832" s="198"/>
      <c r="L832" s="198"/>
      <c r="M832" s="198"/>
      <c r="N832" s="198"/>
      <c r="O832" s="198"/>
      <c r="P832" s="194">
        <v>8185.14</v>
      </c>
      <c r="Q832" s="194"/>
      <c r="R832" s="194"/>
      <c r="S832" s="183">
        <v>0.625</v>
      </c>
      <c r="U832" s="194">
        <v>38247.29</v>
      </c>
      <c r="V832" s="194"/>
      <c r="W832" s="194"/>
      <c r="X832" s="183">
        <v>0.49100000000000005</v>
      </c>
    </row>
    <row r="833" spans="4:24" ht="0.75" customHeight="1" x14ac:dyDescent="0.25"/>
    <row r="834" spans="4:24" ht="12" customHeight="1" x14ac:dyDescent="0.25">
      <c r="D834" s="198" t="s">
        <v>1002</v>
      </c>
      <c r="E834" s="198"/>
      <c r="F834" s="198"/>
      <c r="G834" s="198"/>
      <c r="H834" s="198"/>
      <c r="J834" s="198" t="s">
        <v>470</v>
      </c>
      <c r="K834" s="198"/>
      <c r="L834" s="198"/>
      <c r="M834" s="198"/>
      <c r="N834" s="198"/>
      <c r="O834" s="198"/>
      <c r="P834" s="194">
        <v>0</v>
      </c>
      <c r="Q834" s="194"/>
      <c r="R834" s="194"/>
      <c r="S834" s="183">
        <v>0</v>
      </c>
      <c r="U834" s="194">
        <v>0</v>
      </c>
      <c r="V834" s="194"/>
      <c r="W834" s="194"/>
      <c r="X834" s="183">
        <v>0</v>
      </c>
    </row>
    <row r="835" spans="4:24" ht="0.75" customHeight="1" x14ac:dyDescent="0.25"/>
    <row r="836" spans="4:24" ht="12" customHeight="1" x14ac:dyDescent="0.25">
      <c r="D836" s="198" t="s">
        <v>1003</v>
      </c>
      <c r="E836" s="198"/>
      <c r="F836" s="198"/>
      <c r="G836" s="198"/>
      <c r="H836" s="198"/>
      <c r="J836" s="198" t="s">
        <v>644</v>
      </c>
      <c r="K836" s="198"/>
      <c r="L836" s="198"/>
      <c r="M836" s="198"/>
      <c r="N836" s="198"/>
      <c r="O836" s="198"/>
      <c r="P836" s="194">
        <v>0</v>
      </c>
      <c r="Q836" s="194"/>
      <c r="R836" s="194"/>
      <c r="S836" s="183">
        <v>0</v>
      </c>
      <c r="U836" s="194">
        <v>0</v>
      </c>
      <c r="V836" s="194"/>
      <c r="W836" s="194"/>
      <c r="X836" s="183">
        <v>0</v>
      </c>
    </row>
    <row r="837" spans="4:24" ht="0.75" customHeight="1" x14ac:dyDescent="0.25"/>
    <row r="838" spans="4:24" ht="12" customHeight="1" x14ac:dyDescent="0.25">
      <c r="D838" s="198" t="s">
        <v>1004</v>
      </c>
      <c r="E838" s="198"/>
      <c r="F838" s="198"/>
      <c r="G838" s="198"/>
      <c r="H838" s="198"/>
      <c r="J838" s="198" t="s">
        <v>92</v>
      </c>
      <c r="K838" s="198"/>
      <c r="L838" s="198"/>
      <c r="M838" s="198"/>
      <c r="N838" s="198"/>
      <c r="O838" s="198"/>
      <c r="P838" s="194">
        <v>0</v>
      </c>
      <c r="Q838" s="194"/>
      <c r="R838" s="194"/>
      <c r="S838" s="183">
        <v>0</v>
      </c>
      <c r="U838" s="194">
        <v>5000</v>
      </c>
      <c r="V838" s="194"/>
      <c r="W838" s="194"/>
      <c r="X838" s="183">
        <v>6.4000000000000001E-2</v>
      </c>
    </row>
    <row r="839" spans="4:24" ht="0.75" customHeight="1" x14ac:dyDescent="0.25"/>
    <row r="840" spans="4:24" ht="12" customHeight="1" x14ac:dyDescent="0.25">
      <c r="D840" s="198" t="s">
        <v>1005</v>
      </c>
      <c r="E840" s="198"/>
      <c r="F840" s="198"/>
      <c r="G840" s="198"/>
      <c r="H840" s="198"/>
      <c r="J840" s="200" t="s">
        <v>472</v>
      </c>
      <c r="K840" s="200"/>
      <c r="L840" s="200"/>
      <c r="M840" s="200"/>
      <c r="N840" s="200"/>
      <c r="O840" s="200"/>
      <c r="P840" s="194">
        <v>0</v>
      </c>
      <c r="Q840" s="194"/>
      <c r="R840" s="194"/>
      <c r="S840" s="183">
        <v>0</v>
      </c>
      <c r="U840" s="194">
        <v>0</v>
      </c>
      <c r="V840" s="194"/>
      <c r="W840" s="194"/>
      <c r="X840" s="183">
        <v>0</v>
      </c>
    </row>
    <row r="841" spans="4:24" ht="11.25" customHeight="1" x14ac:dyDescent="0.25">
      <c r="J841" s="200"/>
      <c r="K841" s="200"/>
      <c r="L841" s="200"/>
      <c r="M841" s="200"/>
      <c r="N841" s="200"/>
      <c r="O841" s="200"/>
    </row>
    <row r="842" spans="4:24" ht="12" customHeight="1" x14ac:dyDescent="0.25">
      <c r="D842" s="198" t="s">
        <v>1006</v>
      </c>
      <c r="E842" s="198"/>
      <c r="F842" s="198"/>
      <c r="G842" s="198"/>
      <c r="H842" s="198"/>
      <c r="J842" s="198" t="s">
        <v>473</v>
      </c>
      <c r="K842" s="198"/>
      <c r="L842" s="198"/>
      <c r="M842" s="198"/>
      <c r="N842" s="198"/>
      <c r="O842" s="198"/>
      <c r="P842" s="194">
        <v>0</v>
      </c>
      <c r="Q842" s="194"/>
      <c r="R842" s="194"/>
      <c r="S842" s="183">
        <v>0</v>
      </c>
      <c r="U842" s="194">
        <v>200</v>
      </c>
      <c r="V842" s="194"/>
      <c r="W842" s="194"/>
      <c r="X842" s="183">
        <v>3.0000000000000001E-3</v>
      </c>
    </row>
    <row r="843" spans="4:24" ht="0.75" customHeight="1" x14ac:dyDescent="0.25"/>
    <row r="844" spans="4:24" ht="12" customHeight="1" x14ac:dyDescent="0.25">
      <c r="D844" s="198" t="s">
        <v>1007</v>
      </c>
      <c r="E844" s="198"/>
      <c r="F844" s="198"/>
      <c r="G844" s="198"/>
      <c r="H844" s="198"/>
      <c r="J844" s="198" t="s">
        <v>474</v>
      </c>
      <c r="K844" s="198"/>
      <c r="L844" s="198"/>
      <c r="M844" s="198"/>
      <c r="N844" s="198"/>
      <c r="O844" s="198"/>
      <c r="P844" s="194">
        <v>2386.88</v>
      </c>
      <c r="Q844" s="194"/>
      <c r="R844" s="194"/>
      <c r="S844" s="183">
        <v>0.182</v>
      </c>
      <c r="U844" s="194">
        <v>18556.22</v>
      </c>
      <c r="V844" s="194"/>
      <c r="W844" s="194"/>
      <c r="X844" s="183">
        <v>0.23799999999999999</v>
      </c>
    </row>
    <row r="845" spans="4:24" ht="0.75" customHeight="1" x14ac:dyDescent="0.25"/>
    <row r="846" spans="4:24" ht="12" customHeight="1" x14ac:dyDescent="0.25">
      <c r="D846" s="198" t="s">
        <v>1008</v>
      </c>
      <c r="E846" s="198"/>
      <c r="F846" s="198"/>
      <c r="G846" s="198"/>
      <c r="H846" s="198"/>
      <c r="J846" s="198" t="s">
        <v>475</v>
      </c>
      <c r="K846" s="198"/>
      <c r="L846" s="198"/>
      <c r="M846" s="198"/>
      <c r="N846" s="198"/>
      <c r="O846" s="198"/>
      <c r="P846" s="194">
        <v>0</v>
      </c>
      <c r="Q846" s="194"/>
      <c r="R846" s="194"/>
      <c r="S846" s="183">
        <v>0</v>
      </c>
      <c r="U846" s="194">
        <v>0</v>
      </c>
      <c r="V846" s="194"/>
      <c r="W846" s="194"/>
      <c r="X846" s="183">
        <v>0</v>
      </c>
    </row>
    <row r="847" spans="4:24" ht="0.75" customHeight="1" x14ac:dyDescent="0.25"/>
    <row r="848" spans="4:24" ht="12" customHeight="1" x14ac:dyDescent="0.25">
      <c r="D848" s="198" t="s">
        <v>1009</v>
      </c>
      <c r="E848" s="198"/>
      <c r="F848" s="198"/>
      <c r="G848" s="198"/>
      <c r="H848" s="198"/>
      <c r="J848" s="198" t="s">
        <v>476</v>
      </c>
      <c r="K848" s="198"/>
      <c r="L848" s="198"/>
      <c r="M848" s="198"/>
      <c r="N848" s="198"/>
      <c r="O848" s="198"/>
      <c r="P848" s="194">
        <v>5691.75</v>
      </c>
      <c r="Q848" s="194"/>
      <c r="R848" s="194"/>
      <c r="S848" s="183">
        <v>0.434</v>
      </c>
      <c r="U848" s="194">
        <v>15803.550000000001</v>
      </c>
      <c r="V848" s="194"/>
      <c r="W848" s="194"/>
      <c r="X848" s="183">
        <v>0.20300000000000001</v>
      </c>
    </row>
    <row r="849" spans="4:24" ht="0.75" customHeight="1" x14ac:dyDescent="0.25"/>
    <row r="850" spans="4:24" ht="12" customHeight="1" x14ac:dyDescent="0.25">
      <c r="D850" s="198" t="s">
        <v>1010</v>
      </c>
      <c r="E850" s="198"/>
      <c r="F850" s="198"/>
      <c r="G850" s="198"/>
      <c r="H850" s="198"/>
      <c r="J850" s="198" t="s">
        <v>477</v>
      </c>
      <c r="K850" s="198"/>
      <c r="L850" s="198"/>
      <c r="M850" s="198"/>
      <c r="N850" s="198"/>
      <c r="O850" s="198"/>
      <c r="P850" s="194">
        <v>0</v>
      </c>
      <c r="Q850" s="194"/>
      <c r="R850" s="194"/>
      <c r="S850" s="183">
        <v>0</v>
      </c>
      <c r="U850" s="194">
        <v>0</v>
      </c>
      <c r="V850" s="194"/>
      <c r="W850" s="194"/>
      <c r="X850" s="183">
        <v>0</v>
      </c>
    </row>
    <row r="851" spans="4:24" ht="0.75" customHeight="1" x14ac:dyDescent="0.25"/>
    <row r="852" spans="4:24" ht="12" customHeight="1" x14ac:dyDescent="0.25">
      <c r="D852" s="198" t="s">
        <v>1011</v>
      </c>
      <c r="E852" s="198"/>
      <c r="F852" s="198"/>
      <c r="G852" s="198"/>
      <c r="H852" s="198"/>
      <c r="J852" s="198" t="s">
        <v>478</v>
      </c>
      <c r="K852" s="198"/>
      <c r="L852" s="198"/>
      <c r="M852" s="198"/>
      <c r="N852" s="198"/>
      <c r="O852" s="198"/>
      <c r="P852" s="194">
        <v>1323.9</v>
      </c>
      <c r="Q852" s="194"/>
      <c r="R852" s="194"/>
      <c r="S852" s="183">
        <v>0.10100000000000002</v>
      </c>
      <c r="U852" s="194">
        <v>2478.9</v>
      </c>
      <c r="V852" s="194"/>
      <c r="W852" s="194"/>
      <c r="X852" s="183">
        <v>3.2000000000000001E-2</v>
      </c>
    </row>
    <row r="853" spans="4:24" ht="0.75" customHeight="1" x14ac:dyDescent="0.25"/>
    <row r="854" spans="4:24" ht="12" customHeight="1" x14ac:dyDescent="0.25">
      <c r="D854" s="198" t="s">
        <v>1012</v>
      </c>
      <c r="E854" s="198"/>
      <c r="F854" s="198"/>
      <c r="G854" s="198"/>
      <c r="H854" s="198"/>
      <c r="J854" s="198" t="s">
        <v>479</v>
      </c>
      <c r="K854" s="198"/>
      <c r="L854" s="198"/>
      <c r="M854" s="198"/>
      <c r="N854" s="198"/>
      <c r="O854" s="198"/>
      <c r="P854" s="194">
        <v>0</v>
      </c>
      <c r="Q854" s="194"/>
      <c r="R854" s="194"/>
      <c r="S854" s="183">
        <v>0</v>
      </c>
      <c r="U854" s="194">
        <v>900</v>
      </c>
      <c r="V854" s="194"/>
      <c r="W854" s="194"/>
      <c r="X854" s="183">
        <v>1.2E-2</v>
      </c>
    </row>
    <row r="855" spans="4:24" ht="0.75" customHeight="1" x14ac:dyDescent="0.25"/>
    <row r="856" spans="4:24" ht="12" customHeight="1" x14ac:dyDescent="0.25">
      <c r="D856" s="198" t="s">
        <v>1013</v>
      </c>
      <c r="E856" s="198"/>
      <c r="F856" s="198"/>
      <c r="G856" s="198"/>
      <c r="H856" s="198"/>
      <c r="J856" s="198" t="s">
        <v>480</v>
      </c>
      <c r="K856" s="198"/>
      <c r="L856" s="198"/>
      <c r="M856" s="198"/>
      <c r="N856" s="198"/>
      <c r="O856" s="198"/>
      <c r="P856" s="194">
        <v>3000</v>
      </c>
      <c r="Q856" s="194"/>
      <c r="R856" s="194"/>
      <c r="S856" s="183">
        <v>0.22900000000000004</v>
      </c>
      <c r="U856" s="194">
        <v>18000</v>
      </c>
      <c r="V856" s="194"/>
      <c r="W856" s="194"/>
      <c r="X856" s="183">
        <v>0.23100000000000001</v>
      </c>
    </row>
    <row r="857" spans="4:24" ht="0.75" customHeight="1" x14ac:dyDescent="0.25"/>
    <row r="858" spans="4:24" ht="12" customHeight="1" x14ac:dyDescent="0.25">
      <c r="D858" s="198" t="s">
        <v>1014</v>
      </c>
      <c r="E858" s="198"/>
      <c r="F858" s="198"/>
      <c r="G858" s="198"/>
      <c r="H858" s="198"/>
      <c r="J858" s="198" t="s">
        <v>481</v>
      </c>
      <c r="K858" s="198"/>
      <c r="L858" s="198"/>
      <c r="M858" s="198"/>
      <c r="N858" s="198"/>
      <c r="O858" s="198"/>
      <c r="P858" s="194">
        <v>600</v>
      </c>
      <c r="Q858" s="194"/>
      <c r="R858" s="194"/>
      <c r="S858" s="183">
        <v>4.5999999999999999E-2</v>
      </c>
      <c r="U858" s="194">
        <v>3600</v>
      </c>
      <c r="V858" s="194"/>
      <c r="W858" s="194"/>
      <c r="X858" s="183">
        <v>4.5999999999999999E-2</v>
      </c>
    </row>
    <row r="859" spans="4:24" ht="0.75" customHeight="1" x14ac:dyDescent="0.25"/>
    <row r="860" spans="4:24" ht="12" customHeight="1" x14ac:dyDescent="0.25">
      <c r="D860" s="198" t="s">
        <v>1015</v>
      </c>
      <c r="E860" s="198"/>
      <c r="F860" s="198"/>
      <c r="G860" s="198"/>
      <c r="H860" s="198"/>
      <c r="J860" s="198" t="s">
        <v>482</v>
      </c>
      <c r="K860" s="198"/>
      <c r="L860" s="198"/>
      <c r="M860" s="198"/>
      <c r="N860" s="198"/>
      <c r="O860" s="198"/>
      <c r="P860" s="194">
        <v>0</v>
      </c>
      <c r="Q860" s="194"/>
      <c r="R860" s="194"/>
      <c r="S860" s="183">
        <v>0</v>
      </c>
      <c r="U860" s="194">
        <v>7418</v>
      </c>
      <c r="V860" s="194"/>
      <c r="W860" s="194"/>
      <c r="X860" s="183">
        <v>9.5000000000000001E-2</v>
      </c>
    </row>
    <row r="861" spans="4:24" ht="0.75" customHeight="1" x14ac:dyDescent="0.25"/>
    <row r="862" spans="4:24" ht="12" customHeight="1" x14ac:dyDescent="0.25">
      <c r="D862" s="198" t="s">
        <v>1016</v>
      </c>
      <c r="E862" s="198"/>
      <c r="F862" s="198"/>
      <c r="G862" s="198"/>
      <c r="H862" s="198"/>
      <c r="J862" s="198" t="s">
        <v>483</v>
      </c>
      <c r="K862" s="198"/>
      <c r="L862" s="198"/>
      <c r="M862" s="198"/>
      <c r="N862" s="198"/>
      <c r="O862" s="198"/>
      <c r="P862" s="194">
        <v>1000</v>
      </c>
      <c r="Q862" s="194"/>
      <c r="R862" s="194"/>
      <c r="S862" s="183">
        <v>7.5999999999999998E-2</v>
      </c>
      <c r="U862" s="194">
        <v>85331.58</v>
      </c>
      <c r="V862" s="194"/>
      <c r="W862" s="194"/>
      <c r="X862" s="183">
        <v>1.095</v>
      </c>
    </row>
    <row r="863" spans="4:24" ht="0.75" customHeight="1" x14ac:dyDescent="0.25"/>
    <row r="864" spans="4:24" ht="12" customHeight="1" x14ac:dyDescent="0.25">
      <c r="D864" s="198" t="s">
        <v>1017</v>
      </c>
      <c r="E864" s="198"/>
      <c r="F864" s="198"/>
      <c r="G864" s="198"/>
      <c r="H864" s="198"/>
      <c r="J864" s="198" t="s">
        <v>623</v>
      </c>
      <c r="K864" s="198"/>
      <c r="L864" s="198"/>
      <c r="M864" s="198"/>
      <c r="N864" s="198"/>
      <c r="O864" s="198"/>
      <c r="P864" s="194">
        <v>0</v>
      </c>
      <c r="Q864" s="194"/>
      <c r="R864" s="194"/>
      <c r="S864" s="183">
        <v>0</v>
      </c>
      <c r="U864" s="194">
        <v>44.14</v>
      </c>
      <c r="V864" s="194"/>
      <c r="W864" s="194"/>
      <c r="X864" s="183">
        <v>1E-3</v>
      </c>
    </row>
    <row r="865" spans="4:24" ht="0.75" customHeight="1" x14ac:dyDescent="0.25"/>
    <row r="866" spans="4:24" ht="12" customHeight="1" x14ac:dyDescent="0.25">
      <c r="D866" s="198" t="s">
        <v>1018</v>
      </c>
      <c r="E866" s="198"/>
      <c r="F866" s="198"/>
      <c r="G866" s="198"/>
      <c r="H866" s="198"/>
      <c r="J866" s="198" t="s">
        <v>485</v>
      </c>
      <c r="K866" s="198"/>
      <c r="L866" s="198"/>
      <c r="M866" s="198"/>
      <c r="N866" s="198"/>
      <c r="O866" s="198"/>
      <c r="P866" s="194">
        <v>5215</v>
      </c>
      <c r="Q866" s="194"/>
      <c r="R866" s="194"/>
      <c r="S866" s="183">
        <v>0.39800000000000008</v>
      </c>
      <c r="U866" s="194">
        <v>31229</v>
      </c>
      <c r="V866" s="194"/>
      <c r="W866" s="194"/>
      <c r="X866" s="183">
        <v>0.40100000000000002</v>
      </c>
    </row>
    <row r="867" spans="4:24" ht="0.75" customHeight="1" x14ac:dyDescent="0.25"/>
    <row r="868" spans="4:24" ht="12" customHeight="1" x14ac:dyDescent="0.25">
      <c r="D868" s="198" t="s">
        <v>1019</v>
      </c>
      <c r="E868" s="198"/>
      <c r="F868" s="198"/>
      <c r="G868" s="198"/>
      <c r="H868" s="198"/>
      <c r="J868" s="198" t="s">
        <v>486</v>
      </c>
      <c r="K868" s="198"/>
      <c r="L868" s="198"/>
      <c r="M868" s="198"/>
      <c r="N868" s="198"/>
      <c r="O868" s="198"/>
      <c r="P868" s="194">
        <v>8493</v>
      </c>
      <c r="Q868" s="194"/>
      <c r="R868" s="194"/>
      <c r="S868" s="183">
        <v>0.64800000000000002</v>
      </c>
      <c r="U868" s="194">
        <v>50958</v>
      </c>
      <c r="V868" s="194"/>
      <c r="W868" s="194"/>
      <c r="X868" s="183">
        <v>0.65400000000000003</v>
      </c>
    </row>
    <row r="869" spans="4:24" ht="0.75" customHeight="1" x14ac:dyDescent="0.25"/>
    <row r="870" spans="4:24" ht="12" customHeight="1" x14ac:dyDescent="0.25">
      <c r="D870" s="198" t="s">
        <v>1020</v>
      </c>
      <c r="E870" s="198"/>
      <c r="F870" s="198"/>
      <c r="G870" s="198"/>
      <c r="H870" s="198"/>
      <c r="J870" s="198" t="s">
        <v>487</v>
      </c>
      <c r="K870" s="198"/>
      <c r="L870" s="198"/>
      <c r="M870" s="198"/>
      <c r="N870" s="198"/>
      <c r="O870" s="198"/>
      <c r="P870" s="194">
        <v>285.3</v>
      </c>
      <c r="Q870" s="194"/>
      <c r="R870" s="194"/>
      <c r="S870" s="183">
        <v>2.1999999999999999E-2</v>
      </c>
      <c r="U870" s="194">
        <v>3051.7400000000002</v>
      </c>
      <c r="V870" s="194"/>
      <c r="W870" s="194"/>
      <c r="X870" s="183">
        <v>3.9E-2</v>
      </c>
    </row>
    <row r="871" spans="4:24" ht="0.75" customHeight="1" x14ac:dyDescent="0.25"/>
    <row r="872" spans="4:24" ht="12" customHeight="1" x14ac:dyDescent="0.25">
      <c r="D872" s="198" t="s">
        <v>1021</v>
      </c>
      <c r="E872" s="198"/>
      <c r="F872" s="198"/>
      <c r="G872" s="198"/>
      <c r="H872" s="198"/>
      <c r="J872" s="198" t="s">
        <v>584</v>
      </c>
      <c r="K872" s="198"/>
      <c r="L872" s="198"/>
      <c r="M872" s="198"/>
      <c r="N872" s="198"/>
      <c r="O872" s="198"/>
      <c r="P872" s="194">
        <v>0</v>
      </c>
      <c r="Q872" s="194"/>
      <c r="R872" s="194"/>
      <c r="S872" s="183">
        <v>0</v>
      </c>
      <c r="U872" s="194">
        <v>0</v>
      </c>
      <c r="V872" s="194"/>
      <c r="W872" s="194"/>
      <c r="X872" s="183">
        <v>0</v>
      </c>
    </row>
    <row r="873" spans="4:24" ht="0.75" customHeight="1" x14ac:dyDescent="0.25"/>
    <row r="874" spans="4:24" ht="12" customHeight="1" x14ac:dyDescent="0.25">
      <c r="D874" s="198" t="s">
        <v>1022</v>
      </c>
      <c r="E874" s="198"/>
      <c r="F874" s="198"/>
      <c r="G874" s="198"/>
      <c r="H874" s="198"/>
      <c r="J874" s="198" t="s">
        <v>489</v>
      </c>
      <c r="K874" s="198"/>
      <c r="L874" s="198"/>
      <c r="M874" s="198"/>
      <c r="N874" s="198"/>
      <c r="O874" s="198"/>
      <c r="P874" s="194">
        <v>0</v>
      </c>
      <c r="Q874" s="194"/>
      <c r="R874" s="194"/>
      <c r="S874" s="183">
        <v>0</v>
      </c>
      <c r="U874" s="194">
        <v>0</v>
      </c>
      <c r="V874" s="194"/>
      <c r="W874" s="194"/>
      <c r="X874" s="183">
        <v>0</v>
      </c>
    </row>
    <row r="875" spans="4:24" ht="0.75" customHeight="1" x14ac:dyDescent="0.25"/>
    <row r="876" spans="4:24" ht="12" customHeight="1" x14ac:dyDescent="0.25">
      <c r="D876" s="198" t="s">
        <v>1023</v>
      </c>
      <c r="E876" s="198"/>
      <c r="F876" s="198"/>
      <c r="G876" s="198"/>
      <c r="H876" s="198"/>
      <c r="J876" s="198" t="s">
        <v>490</v>
      </c>
      <c r="K876" s="198"/>
      <c r="L876" s="198"/>
      <c r="M876" s="198"/>
      <c r="N876" s="198"/>
      <c r="O876" s="198"/>
      <c r="P876" s="194">
        <v>0</v>
      </c>
      <c r="Q876" s="194"/>
      <c r="R876" s="194"/>
      <c r="S876" s="183">
        <v>0</v>
      </c>
      <c r="U876" s="194">
        <v>0</v>
      </c>
      <c r="V876" s="194"/>
      <c r="W876" s="194"/>
      <c r="X876" s="183">
        <v>0</v>
      </c>
    </row>
    <row r="877" spans="4:24" ht="0.75" customHeight="1" x14ac:dyDescent="0.25"/>
    <row r="878" spans="4:24" ht="12" customHeight="1" x14ac:dyDescent="0.25">
      <c r="D878" s="198" t="s">
        <v>1024</v>
      </c>
      <c r="E878" s="198"/>
      <c r="F878" s="198"/>
      <c r="G878" s="198"/>
      <c r="H878" s="198"/>
      <c r="J878" s="198" t="s">
        <v>585</v>
      </c>
      <c r="K878" s="198"/>
      <c r="L878" s="198"/>
      <c r="M878" s="198"/>
      <c r="N878" s="198"/>
      <c r="O878" s="198"/>
      <c r="P878" s="194">
        <v>1444.17</v>
      </c>
      <c r="Q878" s="194"/>
      <c r="R878" s="194"/>
      <c r="S878" s="183">
        <v>0.11</v>
      </c>
      <c r="U878" s="194">
        <v>5139.5200000000004</v>
      </c>
      <c r="V878" s="194"/>
      <c r="W878" s="194"/>
      <c r="X878" s="183">
        <v>6.6000000000000003E-2</v>
      </c>
    </row>
    <row r="879" spans="4:24" ht="0.75" customHeight="1" x14ac:dyDescent="0.25"/>
    <row r="880" spans="4:24" ht="12" customHeight="1" x14ac:dyDescent="0.25">
      <c r="D880" s="198" t="s">
        <v>1025</v>
      </c>
      <c r="E880" s="198"/>
      <c r="F880" s="198"/>
      <c r="G880" s="198"/>
      <c r="H880" s="198"/>
      <c r="J880" s="198" t="s">
        <v>492</v>
      </c>
      <c r="K880" s="198"/>
      <c r="L880" s="198"/>
      <c r="M880" s="198"/>
      <c r="N880" s="198"/>
      <c r="O880" s="198"/>
      <c r="P880" s="194">
        <v>2885.63</v>
      </c>
      <c r="Q880" s="194"/>
      <c r="R880" s="194"/>
      <c r="S880" s="183">
        <v>0.22</v>
      </c>
      <c r="U880" s="194">
        <v>4478.01</v>
      </c>
      <c r="V880" s="194"/>
      <c r="W880" s="194"/>
      <c r="X880" s="183">
        <v>5.7000000000000002E-2</v>
      </c>
    </row>
    <row r="881" spans="4:24" ht="0.75" customHeight="1" x14ac:dyDescent="0.25"/>
    <row r="882" spans="4:24" ht="12" customHeight="1" x14ac:dyDescent="0.25">
      <c r="D882" s="198" t="s">
        <v>1026</v>
      </c>
      <c r="E882" s="198"/>
      <c r="F882" s="198"/>
      <c r="G882" s="198"/>
      <c r="H882" s="198"/>
      <c r="J882" s="198" t="s">
        <v>493</v>
      </c>
      <c r="K882" s="198"/>
      <c r="L882" s="198"/>
      <c r="M882" s="198"/>
      <c r="N882" s="198"/>
      <c r="O882" s="198"/>
      <c r="P882" s="194">
        <v>63196.200000000004</v>
      </c>
      <c r="Q882" s="194"/>
      <c r="R882" s="194"/>
      <c r="S882" s="183">
        <v>4.8220000000000001</v>
      </c>
      <c r="U882" s="194">
        <v>358183.8</v>
      </c>
      <c r="V882" s="194"/>
      <c r="W882" s="194"/>
      <c r="X882" s="183">
        <v>4.5949999999999998</v>
      </c>
    </row>
    <row r="883" spans="4:24" ht="0.75" customHeight="1" x14ac:dyDescent="0.25"/>
    <row r="884" spans="4:24" ht="12" customHeight="1" x14ac:dyDescent="0.25">
      <c r="D884" s="198" t="s">
        <v>1027</v>
      </c>
      <c r="E884" s="198"/>
      <c r="F884" s="198"/>
      <c r="G884" s="198"/>
      <c r="H884" s="198"/>
      <c r="J884" s="198" t="s">
        <v>494</v>
      </c>
      <c r="K884" s="198"/>
      <c r="L884" s="198"/>
      <c r="M884" s="198"/>
      <c r="N884" s="198"/>
      <c r="O884" s="198"/>
      <c r="P884" s="194">
        <v>0</v>
      </c>
      <c r="Q884" s="194"/>
      <c r="R884" s="194"/>
      <c r="S884" s="183">
        <v>0</v>
      </c>
      <c r="U884" s="194">
        <v>0</v>
      </c>
      <c r="V884" s="194"/>
      <c r="W884" s="194"/>
      <c r="X884" s="183">
        <v>0</v>
      </c>
    </row>
    <row r="885" spans="4:24" ht="0.75" customHeight="1" x14ac:dyDescent="0.25"/>
    <row r="886" spans="4:24" ht="12" customHeight="1" x14ac:dyDescent="0.25">
      <c r="D886" s="198" t="s">
        <v>1028</v>
      </c>
      <c r="E886" s="198"/>
      <c r="F886" s="198"/>
      <c r="G886" s="198"/>
      <c r="H886" s="198"/>
      <c r="J886" s="198" t="s">
        <v>1029</v>
      </c>
      <c r="K886" s="198"/>
      <c r="L886" s="198"/>
      <c r="M886" s="198"/>
      <c r="N886" s="198"/>
      <c r="O886" s="198"/>
      <c r="P886" s="194">
        <v>0</v>
      </c>
      <c r="Q886" s="194"/>
      <c r="R886" s="194"/>
      <c r="S886" s="183">
        <v>0</v>
      </c>
      <c r="U886" s="194">
        <v>0</v>
      </c>
      <c r="V886" s="194"/>
      <c r="W886" s="194"/>
      <c r="X886" s="183">
        <v>0</v>
      </c>
    </row>
    <row r="887" spans="4:24" ht="0.75" customHeight="1" x14ac:dyDescent="0.25"/>
    <row r="888" spans="4:24" ht="12" customHeight="1" x14ac:dyDescent="0.25">
      <c r="D888" s="198" t="s">
        <v>1030</v>
      </c>
      <c r="E888" s="198"/>
      <c r="F888" s="198"/>
      <c r="G888" s="198"/>
      <c r="H888" s="198"/>
      <c r="J888" s="198" t="s">
        <v>645</v>
      </c>
      <c r="K888" s="198"/>
      <c r="L888" s="198"/>
      <c r="M888" s="198"/>
      <c r="N888" s="198"/>
      <c r="O888" s="198"/>
      <c r="P888" s="194">
        <v>3242.81</v>
      </c>
      <c r="Q888" s="194"/>
      <c r="R888" s="194"/>
      <c r="S888" s="183">
        <v>0.247</v>
      </c>
      <c r="U888" s="194">
        <v>26708.11</v>
      </c>
      <c r="V888" s="194"/>
      <c r="W888" s="194"/>
      <c r="X888" s="183">
        <v>0.34300000000000003</v>
      </c>
    </row>
    <row r="889" spans="4:24" ht="0.75" customHeight="1" x14ac:dyDescent="0.25"/>
    <row r="890" spans="4:24" ht="12" customHeight="1" x14ac:dyDescent="0.25">
      <c r="D890" s="198" t="s">
        <v>1031</v>
      </c>
      <c r="E890" s="198"/>
      <c r="F890" s="198"/>
      <c r="G890" s="198"/>
      <c r="H890" s="198"/>
      <c r="J890" s="198" t="s">
        <v>496</v>
      </c>
      <c r="K890" s="198"/>
      <c r="L890" s="198"/>
      <c r="M890" s="198"/>
      <c r="N890" s="198"/>
      <c r="O890" s="198"/>
      <c r="P890" s="194">
        <v>1505.83</v>
      </c>
      <c r="Q890" s="194"/>
      <c r="R890" s="194"/>
      <c r="S890" s="183">
        <v>0.115</v>
      </c>
      <c r="U890" s="194">
        <v>9254.98</v>
      </c>
      <c r="V890" s="194"/>
      <c r="W890" s="194"/>
      <c r="X890" s="183">
        <v>0.11899999999999999</v>
      </c>
    </row>
    <row r="891" spans="4:24" ht="0.75" customHeight="1" x14ac:dyDescent="0.25"/>
    <row r="892" spans="4:24" ht="12" customHeight="1" x14ac:dyDescent="0.25">
      <c r="D892" s="198" t="s">
        <v>1032</v>
      </c>
      <c r="E892" s="198"/>
      <c r="F892" s="198"/>
      <c r="G892" s="198"/>
      <c r="H892" s="198"/>
      <c r="J892" s="198" t="s">
        <v>497</v>
      </c>
      <c r="K892" s="198"/>
      <c r="L892" s="198"/>
      <c r="M892" s="198"/>
      <c r="N892" s="198"/>
      <c r="O892" s="198"/>
      <c r="P892" s="194">
        <v>1662.5</v>
      </c>
      <c r="Q892" s="194"/>
      <c r="R892" s="194"/>
      <c r="S892" s="183">
        <v>0.127</v>
      </c>
      <c r="U892" s="194">
        <v>9390.8799999999992</v>
      </c>
      <c r="V892" s="194"/>
      <c r="W892" s="194"/>
      <c r="X892" s="183">
        <v>0.12</v>
      </c>
    </row>
    <row r="893" spans="4:24" ht="0.75" customHeight="1" x14ac:dyDescent="0.25"/>
    <row r="894" spans="4:24" ht="12" customHeight="1" x14ac:dyDescent="0.25">
      <c r="D894" s="198" t="s">
        <v>1033</v>
      </c>
      <c r="E894" s="198"/>
      <c r="F894" s="198"/>
      <c r="G894" s="198"/>
      <c r="H894" s="198"/>
      <c r="J894" s="198" t="s">
        <v>498</v>
      </c>
      <c r="K894" s="198"/>
      <c r="L894" s="198"/>
      <c r="M894" s="198"/>
      <c r="N894" s="198"/>
      <c r="O894" s="198"/>
      <c r="P894" s="194">
        <v>0</v>
      </c>
      <c r="Q894" s="194"/>
      <c r="R894" s="194"/>
      <c r="S894" s="183">
        <v>0</v>
      </c>
      <c r="U894" s="194">
        <v>0</v>
      </c>
      <c r="V894" s="194"/>
      <c r="W894" s="194"/>
      <c r="X894" s="183">
        <v>0</v>
      </c>
    </row>
    <row r="895" spans="4:24" ht="2.25" customHeight="1" x14ac:dyDescent="0.25"/>
    <row r="896" spans="4:24" ht="10.5" customHeight="1" x14ac:dyDescent="0.25">
      <c r="P896" s="197"/>
      <c r="Q896" s="197"/>
      <c r="R896" s="197"/>
      <c r="S896" s="184"/>
      <c r="U896" s="197"/>
      <c r="V896" s="197"/>
      <c r="W896" s="197"/>
      <c r="X896" s="184"/>
    </row>
    <row r="897" spans="3:24" ht="1.5" customHeight="1" x14ac:dyDescent="0.25"/>
    <row r="898" spans="3:24" ht="13.5" customHeight="1" x14ac:dyDescent="0.25">
      <c r="E898" s="199" t="s">
        <v>499</v>
      </c>
      <c r="F898" s="199"/>
      <c r="G898" s="199"/>
      <c r="H898" s="199"/>
      <c r="I898" s="199"/>
      <c r="J898" s="199"/>
      <c r="K898" s="199"/>
      <c r="L898" s="199"/>
      <c r="M898" s="199"/>
      <c r="N898" s="199"/>
      <c r="O898" s="199"/>
      <c r="P898" s="194">
        <v>169715.13</v>
      </c>
      <c r="Q898" s="194"/>
      <c r="R898" s="194"/>
      <c r="S898" s="183">
        <v>12.950000000000001</v>
      </c>
      <c r="U898" s="194">
        <v>1103179.74</v>
      </c>
      <c r="V898" s="194"/>
      <c r="W898" s="194"/>
      <c r="X898" s="183">
        <v>14.151</v>
      </c>
    </row>
    <row r="899" spans="3:24" ht="0.75" customHeight="1" x14ac:dyDescent="0.25">
      <c r="E899" s="199"/>
      <c r="F899" s="199"/>
      <c r="G899" s="199"/>
      <c r="H899" s="199"/>
      <c r="I899" s="199"/>
      <c r="J899" s="199"/>
      <c r="K899" s="199"/>
      <c r="L899" s="199"/>
      <c r="M899" s="199"/>
      <c r="N899" s="199"/>
      <c r="O899" s="199"/>
    </row>
    <row r="900" spans="3:24" ht="12" customHeight="1" x14ac:dyDescent="0.25">
      <c r="C900" s="195"/>
      <c r="D900" s="195"/>
      <c r="E900" s="195"/>
      <c r="F900" s="195"/>
      <c r="G900" s="195"/>
    </row>
    <row r="901" spans="3:24" ht="9.75" customHeight="1" x14ac:dyDescent="0.25"/>
    <row r="902" spans="3:24" ht="0.75" customHeight="1" x14ac:dyDescent="0.25"/>
    <row r="903" spans="3:24" ht="14.25" customHeight="1" x14ac:dyDescent="0.25">
      <c r="C903" s="199" t="s">
        <v>103</v>
      </c>
      <c r="D903" s="199"/>
      <c r="E903" s="199"/>
      <c r="F903" s="199"/>
      <c r="G903" s="199"/>
      <c r="H903" s="199"/>
      <c r="I903" s="199"/>
      <c r="J903" s="199"/>
      <c r="K903" s="199"/>
      <c r="L903" s="199"/>
      <c r="M903" s="199"/>
      <c r="N903" s="199"/>
    </row>
    <row r="904" spans="3:24" ht="12" customHeight="1" x14ac:dyDescent="0.25">
      <c r="C904" s="195"/>
      <c r="D904" s="195"/>
      <c r="E904" s="195"/>
      <c r="F904" s="195"/>
      <c r="G904" s="195"/>
    </row>
    <row r="905" spans="3:24" ht="0.75" customHeight="1" x14ac:dyDescent="0.25"/>
    <row r="906" spans="3:24" ht="12" customHeight="1" x14ac:dyDescent="0.25">
      <c r="D906" s="198" t="s">
        <v>1034</v>
      </c>
      <c r="E906" s="198"/>
      <c r="F906" s="198"/>
      <c r="G906" s="198"/>
      <c r="H906" s="198"/>
      <c r="J906" s="198" t="s">
        <v>500</v>
      </c>
      <c r="K906" s="198"/>
      <c r="L906" s="198"/>
      <c r="M906" s="198"/>
      <c r="N906" s="198"/>
      <c r="O906" s="198"/>
      <c r="P906" s="194">
        <v>50277.97</v>
      </c>
      <c r="Q906" s="194"/>
      <c r="R906" s="194"/>
      <c r="S906" s="183">
        <v>3.8370000000000006</v>
      </c>
      <c r="U906" s="194">
        <v>237224.86000000002</v>
      </c>
      <c r="V906" s="194"/>
      <c r="W906" s="194"/>
      <c r="X906" s="183">
        <v>3.0430000000000001</v>
      </c>
    </row>
    <row r="907" spans="3:24" ht="0.75" customHeight="1" x14ac:dyDescent="0.25"/>
    <row r="908" spans="3:24" ht="12" customHeight="1" x14ac:dyDescent="0.25">
      <c r="D908" s="198" t="s">
        <v>1035</v>
      </c>
      <c r="E908" s="198"/>
      <c r="F908" s="198"/>
      <c r="G908" s="198"/>
      <c r="H908" s="198"/>
      <c r="J908" s="198" t="s">
        <v>501</v>
      </c>
      <c r="K908" s="198"/>
      <c r="L908" s="198"/>
      <c r="M908" s="198"/>
      <c r="N908" s="198"/>
      <c r="O908" s="198"/>
      <c r="P908" s="194">
        <v>0</v>
      </c>
      <c r="Q908" s="194"/>
      <c r="R908" s="194"/>
      <c r="S908" s="183">
        <v>0</v>
      </c>
      <c r="U908" s="194">
        <v>0</v>
      </c>
      <c r="V908" s="194"/>
      <c r="W908" s="194"/>
      <c r="X908" s="183">
        <v>0</v>
      </c>
    </row>
    <row r="909" spans="3:24" ht="0.75" customHeight="1" x14ac:dyDescent="0.25"/>
    <row r="910" spans="3:24" ht="12" customHeight="1" x14ac:dyDescent="0.25">
      <c r="D910" s="198" t="s">
        <v>1036</v>
      </c>
      <c r="E910" s="198"/>
      <c r="F910" s="198"/>
      <c r="G910" s="198"/>
      <c r="H910" s="198"/>
      <c r="J910" s="198" t="s">
        <v>502</v>
      </c>
      <c r="K910" s="198"/>
      <c r="L910" s="198"/>
      <c r="M910" s="198"/>
      <c r="N910" s="198"/>
      <c r="O910" s="198"/>
      <c r="P910" s="194">
        <v>43826.18</v>
      </c>
      <c r="Q910" s="194"/>
      <c r="R910" s="194"/>
      <c r="S910" s="183">
        <v>3.3439999999999999</v>
      </c>
      <c r="U910" s="194">
        <v>234885.07</v>
      </c>
      <c r="V910" s="194"/>
      <c r="W910" s="194"/>
      <c r="X910" s="183">
        <v>3.0130000000000003</v>
      </c>
    </row>
    <row r="911" spans="3:24" ht="0.75" customHeight="1" x14ac:dyDescent="0.25"/>
    <row r="912" spans="3:24" ht="12" customHeight="1" x14ac:dyDescent="0.25">
      <c r="D912" s="198" t="s">
        <v>1037</v>
      </c>
      <c r="E912" s="198"/>
      <c r="F912" s="198"/>
      <c r="G912" s="198"/>
      <c r="H912" s="198"/>
      <c r="J912" s="198" t="s">
        <v>503</v>
      </c>
      <c r="K912" s="198"/>
      <c r="L912" s="198"/>
      <c r="M912" s="198"/>
      <c r="N912" s="198"/>
      <c r="O912" s="198"/>
      <c r="P912" s="194">
        <v>777.13</v>
      </c>
      <c r="Q912" s="194"/>
      <c r="R912" s="194"/>
      <c r="S912" s="183">
        <v>5.8999999999999997E-2</v>
      </c>
      <c r="U912" s="194">
        <v>12333.380000000001</v>
      </c>
      <c r="V912" s="194"/>
      <c r="W912" s="194"/>
      <c r="X912" s="183">
        <v>0.158</v>
      </c>
    </row>
    <row r="913" spans="4:24" ht="0.75" customHeight="1" x14ac:dyDescent="0.25"/>
    <row r="914" spans="4:24" ht="12" customHeight="1" x14ac:dyDescent="0.25">
      <c r="D914" s="198" t="s">
        <v>1038</v>
      </c>
      <c r="E914" s="198"/>
      <c r="F914" s="198"/>
      <c r="G914" s="198"/>
      <c r="H914" s="198"/>
      <c r="J914" s="198" t="s">
        <v>504</v>
      </c>
      <c r="K914" s="198"/>
      <c r="L914" s="198"/>
      <c r="M914" s="198"/>
      <c r="N914" s="198"/>
      <c r="O914" s="198"/>
      <c r="P914" s="194">
        <v>299.93</v>
      </c>
      <c r="Q914" s="194"/>
      <c r="R914" s="194"/>
      <c r="S914" s="183">
        <v>2.3E-2</v>
      </c>
      <c r="U914" s="194">
        <v>5971.6900000000005</v>
      </c>
      <c r="V914" s="194"/>
      <c r="W914" s="194"/>
      <c r="X914" s="183">
        <v>7.6999999999999999E-2</v>
      </c>
    </row>
    <row r="915" spans="4:24" ht="0.75" customHeight="1" x14ac:dyDescent="0.25"/>
    <row r="916" spans="4:24" ht="12" customHeight="1" x14ac:dyDescent="0.25">
      <c r="D916" s="198" t="s">
        <v>1039</v>
      </c>
      <c r="E916" s="198"/>
      <c r="F916" s="198"/>
      <c r="G916" s="198"/>
      <c r="H916" s="198"/>
      <c r="J916" s="198" t="s">
        <v>505</v>
      </c>
      <c r="K916" s="198"/>
      <c r="L916" s="198"/>
      <c r="M916" s="198"/>
      <c r="N916" s="198"/>
      <c r="O916" s="198"/>
      <c r="P916" s="194">
        <v>1585.31</v>
      </c>
      <c r="Q916" s="194"/>
      <c r="R916" s="194"/>
      <c r="S916" s="183">
        <v>0.121</v>
      </c>
      <c r="U916" s="194">
        <v>1585.31</v>
      </c>
      <c r="V916" s="194"/>
      <c r="W916" s="194"/>
      <c r="X916" s="183">
        <v>0.02</v>
      </c>
    </row>
    <row r="917" spans="4:24" ht="0.75" customHeight="1" x14ac:dyDescent="0.25"/>
    <row r="918" spans="4:24" ht="12" customHeight="1" x14ac:dyDescent="0.25">
      <c r="D918" s="198" t="s">
        <v>1040</v>
      </c>
      <c r="E918" s="198"/>
      <c r="F918" s="198"/>
      <c r="G918" s="198"/>
      <c r="H918" s="198"/>
      <c r="J918" s="198" t="s">
        <v>506</v>
      </c>
      <c r="K918" s="198"/>
      <c r="L918" s="198"/>
      <c r="M918" s="198"/>
      <c r="N918" s="198"/>
      <c r="O918" s="198"/>
      <c r="P918" s="194">
        <v>32514.799999999999</v>
      </c>
      <c r="Q918" s="194"/>
      <c r="R918" s="194"/>
      <c r="S918" s="183">
        <v>2.4809999999999999</v>
      </c>
      <c r="U918" s="194">
        <v>155818.44</v>
      </c>
      <c r="V918" s="194"/>
      <c r="W918" s="194"/>
      <c r="X918" s="183">
        <v>1.9990000000000001</v>
      </c>
    </row>
    <row r="919" spans="4:24" ht="0.75" customHeight="1" x14ac:dyDescent="0.25"/>
    <row r="920" spans="4:24" ht="12" customHeight="1" x14ac:dyDescent="0.25">
      <c r="D920" s="198" t="s">
        <v>1041</v>
      </c>
      <c r="E920" s="198"/>
      <c r="F920" s="198"/>
      <c r="G920" s="198"/>
      <c r="H920" s="198"/>
      <c r="J920" s="198" t="s">
        <v>507</v>
      </c>
      <c r="K920" s="198"/>
      <c r="L920" s="198"/>
      <c r="M920" s="198"/>
      <c r="N920" s="198"/>
      <c r="O920" s="198"/>
      <c r="P920" s="194">
        <v>6921.74</v>
      </c>
      <c r="Q920" s="194"/>
      <c r="R920" s="194"/>
      <c r="S920" s="183">
        <v>0.52800000000000002</v>
      </c>
      <c r="U920" s="194">
        <v>41308.550000000003</v>
      </c>
      <c r="V920" s="194"/>
      <c r="W920" s="194"/>
      <c r="X920" s="183">
        <v>0.53</v>
      </c>
    </row>
    <row r="921" spans="4:24" ht="0.75" customHeight="1" x14ac:dyDescent="0.25"/>
    <row r="922" spans="4:24" ht="12" customHeight="1" x14ac:dyDescent="0.25">
      <c r="D922" s="198" t="s">
        <v>1042</v>
      </c>
      <c r="E922" s="198"/>
      <c r="F922" s="198"/>
      <c r="G922" s="198"/>
      <c r="H922" s="198"/>
      <c r="J922" s="198" t="s">
        <v>508</v>
      </c>
      <c r="K922" s="198"/>
      <c r="L922" s="198"/>
      <c r="M922" s="198"/>
      <c r="N922" s="198"/>
      <c r="O922" s="198"/>
      <c r="P922" s="194">
        <v>717.73</v>
      </c>
      <c r="Q922" s="194"/>
      <c r="R922" s="194"/>
      <c r="S922" s="183">
        <v>5.5E-2</v>
      </c>
      <c r="U922" s="194">
        <v>7770.25</v>
      </c>
      <c r="V922" s="194"/>
      <c r="W922" s="194"/>
      <c r="X922" s="183">
        <v>0.1</v>
      </c>
    </row>
    <row r="923" spans="4:24" ht="0.75" customHeight="1" x14ac:dyDescent="0.25"/>
    <row r="924" spans="4:24" ht="12" customHeight="1" x14ac:dyDescent="0.25">
      <c r="D924" s="198" t="s">
        <v>1043</v>
      </c>
      <c r="E924" s="198"/>
      <c r="F924" s="198"/>
      <c r="G924" s="198"/>
      <c r="H924" s="198"/>
      <c r="J924" s="198" t="s">
        <v>509</v>
      </c>
      <c r="K924" s="198"/>
      <c r="L924" s="198"/>
      <c r="M924" s="198"/>
      <c r="N924" s="198"/>
      <c r="O924" s="198"/>
      <c r="P924" s="194">
        <v>23048.58</v>
      </c>
      <c r="Q924" s="194"/>
      <c r="R924" s="194"/>
      <c r="S924" s="183">
        <v>1.7589999999999999</v>
      </c>
      <c r="U924" s="194">
        <v>138536.54999999999</v>
      </c>
      <c r="V924" s="194"/>
      <c r="W924" s="194"/>
      <c r="X924" s="183">
        <v>1.7769999999999999</v>
      </c>
    </row>
    <row r="925" spans="4:24" ht="0.75" customHeight="1" x14ac:dyDescent="0.25"/>
    <row r="926" spans="4:24" ht="12" customHeight="1" x14ac:dyDescent="0.25">
      <c r="D926" s="198" t="s">
        <v>1044</v>
      </c>
      <c r="E926" s="198"/>
      <c r="F926" s="198"/>
      <c r="G926" s="198"/>
      <c r="H926" s="198"/>
      <c r="J926" s="198" t="s">
        <v>103</v>
      </c>
      <c r="K926" s="198"/>
      <c r="L926" s="198"/>
      <c r="M926" s="198"/>
      <c r="N926" s="198"/>
      <c r="O926" s="198"/>
      <c r="P926" s="194">
        <v>1268.79</v>
      </c>
      <c r="Q926" s="194"/>
      <c r="R926" s="194"/>
      <c r="S926" s="183">
        <v>9.7000000000000017E-2</v>
      </c>
      <c r="U926" s="194">
        <v>8969.8700000000008</v>
      </c>
      <c r="V926" s="194"/>
      <c r="W926" s="194"/>
      <c r="X926" s="183">
        <v>0.115</v>
      </c>
    </row>
    <row r="927" spans="4:24" ht="0.75" customHeight="1" x14ac:dyDescent="0.25"/>
    <row r="928" spans="4:24" ht="12" customHeight="1" x14ac:dyDescent="0.25">
      <c r="D928" s="198" t="s">
        <v>1045</v>
      </c>
      <c r="E928" s="198"/>
      <c r="F928" s="198"/>
      <c r="G928" s="198"/>
      <c r="H928" s="198"/>
      <c r="J928" s="198" t="s">
        <v>510</v>
      </c>
      <c r="K928" s="198"/>
      <c r="L928" s="198"/>
      <c r="M928" s="198"/>
      <c r="N928" s="198"/>
      <c r="O928" s="198"/>
      <c r="P928" s="194">
        <v>820</v>
      </c>
      <c r="Q928" s="194"/>
      <c r="R928" s="194"/>
      <c r="S928" s="183">
        <v>6.3E-2</v>
      </c>
      <c r="U928" s="194">
        <v>5246.59</v>
      </c>
      <c r="V928" s="194"/>
      <c r="W928" s="194"/>
      <c r="X928" s="183">
        <v>6.7000000000000004E-2</v>
      </c>
    </row>
    <row r="929" spans="3:24" ht="0.75" customHeight="1" x14ac:dyDescent="0.25"/>
    <row r="930" spans="3:24" ht="12" customHeight="1" x14ac:dyDescent="0.25">
      <c r="D930" s="198" t="s">
        <v>1046</v>
      </c>
      <c r="E930" s="198"/>
      <c r="F930" s="198"/>
      <c r="G930" s="198"/>
      <c r="H930" s="198"/>
      <c r="J930" s="198" t="s">
        <v>511</v>
      </c>
      <c r="K930" s="198"/>
      <c r="L930" s="198"/>
      <c r="M930" s="198"/>
      <c r="N930" s="198"/>
      <c r="O930" s="198"/>
      <c r="P930" s="194">
        <v>228.45000000000002</v>
      </c>
      <c r="Q930" s="194"/>
      <c r="R930" s="194"/>
      <c r="S930" s="183">
        <v>1.7000000000000001E-2</v>
      </c>
      <c r="U930" s="194">
        <v>5071.08</v>
      </c>
      <c r="V930" s="194"/>
      <c r="W930" s="194"/>
      <c r="X930" s="183">
        <v>6.5000000000000002E-2</v>
      </c>
    </row>
    <row r="931" spans="3:24" ht="0.75" customHeight="1" x14ac:dyDescent="0.25"/>
    <row r="932" spans="3:24" ht="12" customHeight="1" x14ac:dyDescent="0.25">
      <c r="D932" s="198" t="s">
        <v>1047</v>
      </c>
      <c r="E932" s="198"/>
      <c r="F932" s="198"/>
      <c r="G932" s="198"/>
      <c r="H932" s="198"/>
      <c r="J932" s="198" t="s">
        <v>512</v>
      </c>
      <c r="K932" s="198"/>
      <c r="L932" s="198"/>
      <c r="M932" s="198"/>
      <c r="N932" s="198"/>
      <c r="O932" s="198"/>
      <c r="P932" s="194">
        <v>-24.04</v>
      </c>
      <c r="Q932" s="194"/>
      <c r="R932" s="194"/>
      <c r="S932" s="183">
        <v>-2E-3</v>
      </c>
      <c r="U932" s="194">
        <v>-1823.55</v>
      </c>
      <c r="V932" s="194"/>
      <c r="W932" s="194"/>
      <c r="X932" s="183">
        <v>-2.3E-2</v>
      </c>
    </row>
    <row r="933" spans="3:24" ht="0.75" customHeight="1" x14ac:dyDescent="0.25"/>
    <row r="934" spans="3:24" ht="12" customHeight="1" x14ac:dyDescent="0.25">
      <c r="D934" s="198" t="s">
        <v>1048</v>
      </c>
      <c r="E934" s="198"/>
      <c r="F934" s="198"/>
      <c r="G934" s="198"/>
      <c r="H934" s="198"/>
      <c r="J934" s="198" t="s">
        <v>513</v>
      </c>
      <c r="K934" s="198"/>
      <c r="L934" s="198"/>
      <c r="M934" s="198"/>
      <c r="N934" s="198"/>
      <c r="O934" s="198"/>
      <c r="P934" s="194">
        <v>0</v>
      </c>
      <c r="Q934" s="194"/>
      <c r="R934" s="194"/>
      <c r="S934" s="183">
        <v>0</v>
      </c>
      <c r="U934" s="194">
        <v>0</v>
      </c>
      <c r="V934" s="194"/>
      <c r="W934" s="194"/>
      <c r="X934" s="183">
        <v>0</v>
      </c>
    </row>
    <row r="935" spans="3:24" ht="0.75" customHeight="1" x14ac:dyDescent="0.25"/>
    <row r="936" spans="3:24" ht="12" customHeight="1" x14ac:dyDescent="0.25">
      <c r="D936" s="198" t="s">
        <v>1049</v>
      </c>
      <c r="E936" s="198"/>
      <c r="F936" s="198"/>
      <c r="G936" s="198"/>
      <c r="H936" s="198"/>
      <c r="J936" s="198" t="s">
        <v>514</v>
      </c>
      <c r="K936" s="198"/>
      <c r="L936" s="198"/>
      <c r="M936" s="198"/>
      <c r="N936" s="198"/>
      <c r="O936" s="198"/>
      <c r="P936" s="194">
        <v>0</v>
      </c>
      <c r="Q936" s="194"/>
      <c r="R936" s="194"/>
      <c r="S936" s="183">
        <v>0</v>
      </c>
      <c r="U936" s="194">
        <v>0</v>
      </c>
      <c r="V936" s="194"/>
      <c r="W936" s="194"/>
      <c r="X936" s="183">
        <v>0</v>
      </c>
    </row>
    <row r="937" spans="3:24" ht="2.25" customHeight="1" x14ac:dyDescent="0.25"/>
    <row r="938" spans="3:24" ht="10.5" customHeight="1" x14ac:dyDescent="0.25">
      <c r="P938" s="197"/>
      <c r="Q938" s="197"/>
      <c r="R938" s="197"/>
      <c r="S938" s="184"/>
      <c r="U938" s="197"/>
      <c r="V938" s="197"/>
      <c r="W938" s="197"/>
      <c r="X938" s="184"/>
    </row>
    <row r="939" spans="3:24" ht="1.5" customHeight="1" x14ac:dyDescent="0.25"/>
    <row r="940" spans="3:24" ht="13.5" customHeight="1" x14ac:dyDescent="0.25">
      <c r="E940" s="199" t="s">
        <v>515</v>
      </c>
      <c r="F940" s="199"/>
      <c r="G940" s="199"/>
      <c r="H940" s="199"/>
      <c r="I940" s="199"/>
      <c r="J940" s="199"/>
      <c r="K940" s="199"/>
      <c r="L940" s="199"/>
      <c r="M940" s="199"/>
      <c r="N940" s="199"/>
      <c r="O940" s="199"/>
      <c r="P940" s="194">
        <v>162262.57</v>
      </c>
      <c r="Q940" s="194"/>
      <c r="R940" s="194"/>
      <c r="S940" s="183">
        <v>12.382000000000001</v>
      </c>
      <c r="U940" s="194">
        <v>852898.09</v>
      </c>
      <c r="V940" s="194"/>
      <c r="W940" s="194"/>
      <c r="X940" s="183">
        <v>10.941000000000001</v>
      </c>
    </row>
    <row r="941" spans="3:24" ht="0.75" customHeight="1" x14ac:dyDescent="0.25">
      <c r="E941" s="199"/>
      <c r="F941" s="199"/>
      <c r="G941" s="199"/>
      <c r="H941" s="199"/>
      <c r="I941" s="199"/>
      <c r="J941" s="199"/>
      <c r="K941" s="199"/>
      <c r="L941" s="199"/>
      <c r="M941" s="199"/>
      <c r="N941" s="199"/>
      <c r="O941" s="199"/>
    </row>
    <row r="942" spans="3:24" ht="12" customHeight="1" x14ac:dyDescent="0.25">
      <c r="C942" s="195"/>
      <c r="D942" s="195"/>
      <c r="E942" s="195"/>
      <c r="F942" s="195"/>
      <c r="G942" s="195"/>
    </row>
    <row r="943" spans="3:24" ht="9.75" customHeight="1" x14ac:dyDescent="0.25"/>
    <row r="944" spans="3:24" ht="0.75" customHeight="1" x14ac:dyDescent="0.25"/>
    <row r="945" spans="3:24" ht="14.25" customHeight="1" x14ac:dyDescent="0.25">
      <c r="C945" s="199" t="s">
        <v>99</v>
      </c>
      <c r="D945" s="199"/>
      <c r="E945" s="199"/>
      <c r="F945" s="199"/>
      <c r="G945" s="199"/>
      <c r="H945" s="199"/>
      <c r="I945" s="199"/>
      <c r="J945" s="199"/>
      <c r="K945" s="199"/>
      <c r="L945" s="199"/>
      <c r="M945" s="199"/>
      <c r="N945" s="199"/>
    </row>
    <row r="946" spans="3:24" ht="12" customHeight="1" x14ac:dyDescent="0.25">
      <c r="C946" s="195"/>
      <c r="D946" s="195"/>
      <c r="E946" s="195"/>
      <c r="F946" s="195"/>
      <c r="G946" s="195"/>
    </row>
    <row r="947" spans="3:24" ht="12" customHeight="1" x14ac:dyDescent="0.25">
      <c r="D947" s="198" t="s">
        <v>1050</v>
      </c>
      <c r="E947" s="198"/>
      <c r="F947" s="198"/>
      <c r="G947" s="198"/>
      <c r="H947" s="198"/>
      <c r="J947" s="198" t="s">
        <v>646</v>
      </c>
      <c r="K947" s="198"/>
      <c r="L947" s="198"/>
      <c r="M947" s="198"/>
      <c r="N947" s="198"/>
      <c r="O947" s="198"/>
      <c r="P947" s="194">
        <v>0</v>
      </c>
      <c r="Q947" s="194"/>
      <c r="R947" s="194"/>
      <c r="S947" s="183">
        <v>0</v>
      </c>
      <c r="U947" s="194">
        <v>0</v>
      </c>
      <c r="V947" s="194"/>
      <c r="W947" s="194"/>
      <c r="X947" s="183">
        <v>0</v>
      </c>
    </row>
    <row r="948" spans="3:24" ht="0.75" customHeight="1" x14ac:dyDescent="0.25"/>
    <row r="949" spans="3:24" ht="12" customHeight="1" x14ac:dyDescent="0.25">
      <c r="D949" s="198" t="s">
        <v>1051</v>
      </c>
      <c r="E949" s="198"/>
      <c r="F949" s="198"/>
      <c r="G949" s="198"/>
      <c r="H949" s="198"/>
      <c r="J949" s="198" t="s">
        <v>517</v>
      </c>
      <c r="K949" s="198"/>
      <c r="L949" s="198"/>
      <c r="M949" s="198"/>
      <c r="N949" s="198"/>
      <c r="O949" s="198"/>
      <c r="P949" s="194">
        <v>0</v>
      </c>
      <c r="Q949" s="194"/>
      <c r="R949" s="194"/>
      <c r="S949" s="183">
        <v>0</v>
      </c>
      <c r="U949" s="194">
        <v>0</v>
      </c>
      <c r="V949" s="194"/>
      <c r="W949" s="194"/>
      <c r="X949" s="183">
        <v>0</v>
      </c>
    </row>
    <row r="950" spans="3:24" ht="2.25" customHeight="1" x14ac:dyDescent="0.25"/>
    <row r="951" spans="3:24" ht="10.5" customHeight="1" x14ac:dyDescent="0.25">
      <c r="P951" s="197"/>
      <c r="Q951" s="197"/>
      <c r="R951" s="197"/>
      <c r="S951" s="184"/>
      <c r="U951" s="197"/>
      <c r="V951" s="197"/>
      <c r="W951" s="197"/>
      <c r="X951" s="184"/>
    </row>
    <row r="952" spans="3:24" ht="1.5" customHeight="1" x14ac:dyDescent="0.25"/>
    <row r="953" spans="3:24" ht="13.5" customHeight="1" x14ac:dyDescent="0.25">
      <c r="E953" s="199" t="s">
        <v>518</v>
      </c>
      <c r="F953" s="199"/>
      <c r="G953" s="199"/>
      <c r="H953" s="199"/>
      <c r="I953" s="199"/>
      <c r="J953" s="199"/>
      <c r="K953" s="199"/>
      <c r="L953" s="199"/>
      <c r="M953" s="199"/>
      <c r="N953" s="199"/>
      <c r="O953" s="199"/>
      <c r="P953" s="194">
        <v>0</v>
      </c>
      <c r="Q953" s="194"/>
      <c r="R953" s="194"/>
      <c r="S953" s="183">
        <v>0</v>
      </c>
      <c r="U953" s="194">
        <v>0</v>
      </c>
      <c r="V953" s="194"/>
      <c r="W953" s="194"/>
      <c r="X953" s="183">
        <v>0</v>
      </c>
    </row>
    <row r="954" spans="3:24" ht="0.75" customHeight="1" x14ac:dyDescent="0.25">
      <c r="E954" s="199"/>
      <c r="F954" s="199"/>
      <c r="G954" s="199"/>
      <c r="H954" s="199"/>
      <c r="I954" s="199"/>
      <c r="J954" s="199"/>
      <c r="K954" s="199"/>
      <c r="L954" s="199"/>
      <c r="M954" s="199"/>
      <c r="N954" s="199"/>
      <c r="O954" s="199"/>
    </row>
    <row r="955" spans="3:24" ht="12" customHeight="1" x14ac:dyDescent="0.25">
      <c r="C955" s="195"/>
      <c r="D955" s="195"/>
      <c r="E955" s="195"/>
      <c r="F955" s="195"/>
      <c r="G955" s="195"/>
    </row>
    <row r="956" spans="3:24" ht="9.75" customHeight="1" x14ac:dyDescent="0.25"/>
    <row r="957" spans="3:24" ht="2.25" customHeight="1" x14ac:dyDescent="0.25"/>
    <row r="958" spans="3:24" ht="10.5" customHeight="1" x14ac:dyDescent="0.25">
      <c r="P958" s="197"/>
      <c r="Q958" s="197"/>
      <c r="R958" s="197"/>
      <c r="S958" s="184"/>
      <c r="U958" s="197"/>
      <c r="V958" s="197"/>
      <c r="W958" s="197"/>
      <c r="X958" s="184"/>
    </row>
    <row r="959" spans="3:24" ht="2.25" customHeight="1" x14ac:dyDescent="0.25"/>
    <row r="960" spans="3:24" ht="14.25" customHeight="1" x14ac:dyDescent="0.25">
      <c r="E960" s="193" t="s">
        <v>519</v>
      </c>
      <c r="F960" s="193"/>
      <c r="G960" s="193"/>
      <c r="H960" s="193"/>
      <c r="I960" s="193"/>
      <c r="J960" s="193"/>
      <c r="K960" s="193"/>
      <c r="L960" s="193"/>
      <c r="M960" s="193"/>
      <c r="N960" s="193"/>
      <c r="O960" s="193"/>
      <c r="P960" s="194">
        <v>1000817.1</v>
      </c>
      <c r="Q960" s="194"/>
      <c r="R960" s="194"/>
      <c r="S960" s="183">
        <v>76.369</v>
      </c>
      <c r="U960" s="194">
        <v>5761667.5499999998</v>
      </c>
      <c r="V960" s="194"/>
      <c r="W960" s="194"/>
      <c r="X960" s="183">
        <v>73.91</v>
      </c>
    </row>
    <row r="961" spans="2:24" ht="1.5" customHeight="1" x14ac:dyDescent="0.25">
      <c r="E961" s="193"/>
      <c r="F961" s="193"/>
      <c r="G961" s="193"/>
      <c r="H961" s="193"/>
      <c r="I961" s="193"/>
      <c r="J961" s="193"/>
      <c r="K961" s="193"/>
      <c r="L961" s="193"/>
      <c r="M961" s="193"/>
      <c r="N961" s="193"/>
      <c r="O961" s="193"/>
    </row>
    <row r="962" spans="2:24" ht="12" customHeight="1" x14ac:dyDescent="0.25">
      <c r="C962" s="195"/>
      <c r="D962" s="195"/>
      <c r="E962" s="195"/>
      <c r="F962" s="195"/>
      <c r="G962" s="195"/>
    </row>
    <row r="963" spans="2:24" ht="9.75" customHeight="1" x14ac:dyDescent="0.25"/>
    <row r="964" spans="2:24" ht="2.25" customHeight="1" x14ac:dyDescent="0.25"/>
    <row r="965" spans="2:24" ht="10.5" customHeight="1" x14ac:dyDescent="0.25">
      <c r="P965" s="197"/>
      <c r="Q965" s="197"/>
      <c r="R965" s="197"/>
      <c r="S965" s="184"/>
      <c r="U965" s="197"/>
      <c r="V965" s="197"/>
      <c r="W965" s="197"/>
      <c r="X965" s="184"/>
    </row>
    <row r="966" spans="2:24" ht="2.25" customHeight="1" x14ac:dyDescent="0.25"/>
    <row r="967" spans="2:24" ht="14.25" customHeight="1" x14ac:dyDescent="0.25">
      <c r="E967" s="193" t="s">
        <v>42</v>
      </c>
      <c r="F967" s="193"/>
      <c r="G967" s="193"/>
      <c r="H967" s="193"/>
      <c r="I967" s="193"/>
      <c r="J967" s="193"/>
      <c r="K967" s="193"/>
      <c r="L967" s="193"/>
      <c r="M967" s="193"/>
      <c r="N967" s="193"/>
      <c r="O967" s="193"/>
      <c r="P967" s="194">
        <v>309684.65999999997</v>
      </c>
      <c r="Q967" s="194"/>
      <c r="R967" s="194"/>
      <c r="S967" s="183">
        <v>23.631</v>
      </c>
      <c r="U967" s="194">
        <v>2033873.82</v>
      </c>
      <c r="V967" s="194"/>
      <c r="W967" s="194"/>
      <c r="X967" s="183">
        <v>26.09</v>
      </c>
    </row>
    <row r="968" spans="2:24" ht="1.5" customHeight="1" x14ac:dyDescent="0.25">
      <c r="E968" s="193"/>
      <c r="F968" s="193"/>
      <c r="G968" s="193"/>
      <c r="H968" s="193"/>
      <c r="I968" s="193"/>
      <c r="J968" s="193"/>
      <c r="K968" s="193"/>
      <c r="L968" s="193"/>
      <c r="M968" s="193"/>
      <c r="N968" s="193"/>
      <c r="O968" s="193"/>
    </row>
    <row r="969" spans="2:24" ht="12" customHeight="1" x14ac:dyDescent="0.25">
      <c r="C969" s="195"/>
      <c r="D969" s="195"/>
      <c r="E969" s="195"/>
      <c r="F969" s="195"/>
      <c r="G969" s="195"/>
    </row>
    <row r="970" spans="2:24" ht="9.75" customHeight="1" x14ac:dyDescent="0.25"/>
    <row r="971" spans="2:24" ht="0.75" customHeight="1" x14ac:dyDescent="0.25"/>
    <row r="972" spans="2:24" ht="15" customHeight="1" x14ac:dyDescent="0.25">
      <c r="B972" s="193" t="s">
        <v>520</v>
      </c>
      <c r="C972" s="193"/>
      <c r="D972" s="193"/>
      <c r="E972" s="193"/>
      <c r="F972" s="193"/>
      <c r="G972" s="193"/>
      <c r="H972" s="193"/>
      <c r="I972" s="193"/>
      <c r="J972" s="193"/>
      <c r="K972" s="193"/>
      <c r="L972" s="193"/>
      <c r="M972" s="193"/>
    </row>
    <row r="973" spans="2:24" ht="12" customHeight="1" x14ac:dyDescent="0.25">
      <c r="C973" s="195"/>
      <c r="D973" s="195"/>
      <c r="E973" s="195"/>
      <c r="F973" s="195"/>
      <c r="G973" s="195"/>
    </row>
    <row r="974" spans="2:24" ht="0.75" customHeight="1" x14ac:dyDescent="0.25"/>
    <row r="975" spans="2:24" ht="12" customHeight="1" x14ac:dyDescent="0.25">
      <c r="D975" s="198" t="s">
        <v>1052</v>
      </c>
      <c r="E975" s="198"/>
      <c r="F975" s="198"/>
      <c r="G975" s="198"/>
      <c r="H975" s="198"/>
      <c r="J975" s="198" t="s">
        <v>629</v>
      </c>
      <c r="K975" s="198"/>
      <c r="L975" s="198"/>
      <c r="M975" s="198"/>
      <c r="N975" s="198"/>
      <c r="O975" s="198"/>
      <c r="P975" s="194">
        <v>0</v>
      </c>
      <c r="Q975" s="194"/>
      <c r="R975" s="194"/>
      <c r="S975" s="183">
        <v>0</v>
      </c>
      <c r="U975" s="194">
        <v>0</v>
      </c>
      <c r="V975" s="194"/>
      <c r="W975" s="194"/>
      <c r="X975" s="183">
        <v>0</v>
      </c>
    </row>
    <row r="976" spans="2:24" ht="0.75" customHeight="1" x14ac:dyDescent="0.25"/>
    <row r="977" spans="1:24" ht="12" customHeight="1" x14ac:dyDescent="0.25">
      <c r="D977" s="198" t="s">
        <v>1053</v>
      </c>
      <c r="E977" s="198"/>
      <c r="F977" s="198"/>
      <c r="G977" s="198"/>
      <c r="H977" s="198"/>
      <c r="J977" s="198" t="s">
        <v>275</v>
      </c>
      <c r="K977" s="198"/>
      <c r="L977" s="198"/>
      <c r="M977" s="198"/>
      <c r="N977" s="198"/>
      <c r="O977" s="198"/>
      <c r="P977" s="194">
        <v>0</v>
      </c>
      <c r="Q977" s="194"/>
      <c r="R977" s="194"/>
      <c r="S977" s="183">
        <v>0</v>
      </c>
      <c r="U977" s="194">
        <v>0</v>
      </c>
      <c r="V977" s="194"/>
      <c r="W977" s="194"/>
      <c r="X977" s="183">
        <v>0</v>
      </c>
    </row>
    <row r="978" spans="1:24" ht="0.75" customHeight="1" x14ac:dyDescent="0.25"/>
    <row r="979" spans="1:24" ht="12" customHeight="1" x14ac:dyDescent="0.25">
      <c r="D979" s="198" t="s">
        <v>1054</v>
      </c>
      <c r="E979" s="198"/>
      <c r="F979" s="198"/>
      <c r="G979" s="198"/>
      <c r="H979" s="198"/>
      <c r="J979" s="198" t="s">
        <v>24</v>
      </c>
      <c r="K979" s="198"/>
      <c r="L979" s="198"/>
      <c r="M979" s="198"/>
      <c r="N979" s="198"/>
      <c r="O979" s="198"/>
      <c r="P979" s="194">
        <v>65594.23</v>
      </c>
      <c r="Q979" s="194"/>
      <c r="R979" s="194"/>
      <c r="S979" s="183">
        <v>5.0049999999999999</v>
      </c>
      <c r="U979" s="194">
        <v>390171.88</v>
      </c>
      <c r="V979" s="194"/>
      <c r="W979" s="194"/>
      <c r="X979" s="183">
        <v>5.0049999999999999</v>
      </c>
    </row>
    <row r="980" spans="1:24" ht="0.75" customHeight="1" x14ac:dyDescent="0.25"/>
    <row r="981" spans="1:24" ht="12" customHeight="1" x14ac:dyDescent="0.25">
      <c r="D981" s="198" t="s">
        <v>1055</v>
      </c>
      <c r="E981" s="198"/>
      <c r="F981" s="198"/>
      <c r="G981" s="198"/>
      <c r="H981" s="198"/>
      <c r="J981" s="198" t="s">
        <v>58</v>
      </c>
      <c r="K981" s="198"/>
      <c r="L981" s="198"/>
      <c r="M981" s="198"/>
      <c r="N981" s="198"/>
      <c r="O981" s="198"/>
      <c r="P981" s="194">
        <v>0</v>
      </c>
      <c r="Q981" s="194"/>
      <c r="R981" s="194"/>
      <c r="S981" s="183">
        <v>0</v>
      </c>
      <c r="U981" s="194">
        <v>0</v>
      </c>
      <c r="V981" s="194"/>
      <c r="W981" s="194"/>
      <c r="X981" s="183">
        <v>0</v>
      </c>
    </row>
    <row r="982" spans="1:24" ht="0.75" customHeight="1" x14ac:dyDescent="0.25"/>
    <row r="983" spans="1:24" ht="12" customHeight="1" x14ac:dyDescent="0.25">
      <c r="A983" s="180" t="s">
        <v>16</v>
      </c>
      <c r="D983" s="198" t="s">
        <v>1056</v>
      </c>
      <c r="E983" s="198"/>
      <c r="F983" s="198"/>
      <c r="G983" s="198"/>
      <c r="H983" s="198"/>
      <c r="J983" s="198" t="s">
        <v>105</v>
      </c>
      <c r="K983" s="198"/>
      <c r="L983" s="198"/>
      <c r="M983" s="198"/>
      <c r="N983" s="198"/>
      <c r="O983" s="198"/>
      <c r="P983" s="194">
        <v>21462.58</v>
      </c>
      <c r="Q983" s="194"/>
      <c r="R983" s="194"/>
      <c r="S983" s="183">
        <v>1.6379999999999999</v>
      </c>
      <c r="U983" s="194">
        <v>128775.48</v>
      </c>
      <c r="V983" s="194"/>
      <c r="W983" s="194"/>
      <c r="X983" s="183">
        <v>1.6519999999999999</v>
      </c>
    </row>
    <row r="984" spans="1:24" ht="0.75" customHeight="1" x14ac:dyDescent="0.25">
      <c r="A984" s="180" t="s">
        <v>16</v>
      </c>
    </row>
    <row r="985" spans="1:24" ht="12" customHeight="1" x14ac:dyDescent="0.25">
      <c r="A985" s="180" t="s">
        <v>16</v>
      </c>
      <c r="D985" s="198" t="s">
        <v>1057</v>
      </c>
      <c r="E985" s="198"/>
      <c r="F985" s="198"/>
      <c r="G985" s="198"/>
      <c r="H985" s="198"/>
      <c r="J985" s="198" t="s">
        <v>106</v>
      </c>
      <c r="K985" s="198"/>
      <c r="L985" s="198"/>
      <c r="M985" s="198"/>
      <c r="N985" s="198"/>
      <c r="O985" s="198"/>
      <c r="P985" s="194">
        <v>2759.26</v>
      </c>
      <c r="Q985" s="194"/>
      <c r="R985" s="194"/>
      <c r="S985" s="183">
        <v>0.21099999999999999</v>
      </c>
      <c r="U985" s="194">
        <v>16555.560000000001</v>
      </c>
      <c r="V985" s="194"/>
      <c r="W985" s="194"/>
      <c r="X985" s="183">
        <v>0.21199999999999999</v>
      </c>
    </row>
    <row r="986" spans="1:24" ht="0.75" customHeight="1" x14ac:dyDescent="0.25"/>
    <row r="987" spans="1:24" ht="12" customHeight="1" x14ac:dyDescent="0.25">
      <c r="D987" s="198" t="s">
        <v>1058</v>
      </c>
      <c r="E987" s="198"/>
      <c r="F987" s="198"/>
      <c r="G987" s="198"/>
      <c r="H987" s="198"/>
      <c r="J987" s="198" t="s">
        <v>92</v>
      </c>
      <c r="K987" s="198"/>
      <c r="L987" s="198"/>
      <c r="M987" s="198"/>
      <c r="N987" s="198"/>
      <c r="O987" s="198"/>
      <c r="P987" s="194">
        <v>0</v>
      </c>
      <c r="Q987" s="194"/>
      <c r="R987" s="194"/>
      <c r="S987" s="183">
        <v>0</v>
      </c>
      <c r="U987" s="194">
        <v>0</v>
      </c>
      <c r="V987" s="194"/>
      <c r="W987" s="194"/>
      <c r="X987" s="183">
        <v>0</v>
      </c>
    </row>
    <row r="988" spans="1:24" ht="0.75" customHeight="1" x14ac:dyDescent="0.25"/>
    <row r="989" spans="1:24" ht="12" customHeight="1" x14ac:dyDescent="0.25">
      <c r="D989" s="198" t="s">
        <v>1059</v>
      </c>
      <c r="E989" s="198"/>
      <c r="F989" s="198"/>
      <c r="G989" s="198"/>
      <c r="H989" s="198"/>
      <c r="J989" s="198" t="s">
        <v>523</v>
      </c>
      <c r="K989" s="198"/>
      <c r="L989" s="198"/>
      <c r="M989" s="198"/>
      <c r="N989" s="198"/>
      <c r="O989" s="198"/>
      <c r="P989" s="194">
        <v>255881.67</v>
      </c>
      <c r="Q989" s="194"/>
      <c r="R989" s="194"/>
      <c r="S989" s="183">
        <v>19.524999999999999</v>
      </c>
      <c r="U989" s="194">
        <v>1535290.02</v>
      </c>
      <c r="V989" s="194"/>
      <c r="W989" s="194"/>
      <c r="X989" s="183">
        <v>19.693999999999999</v>
      </c>
    </row>
    <row r="990" spans="1:24" ht="0.75" customHeight="1" x14ac:dyDescent="0.25"/>
    <row r="991" spans="1:24" ht="12" customHeight="1" x14ac:dyDescent="0.25">
      <c r="D991" s="198" t="s">
        <v>1060</v>
      </c>
      <c r="E991" s="198"/>
      <c r="F991" s="198"/>
      <c r="G991" s="198"/>
      <c r="H991" s="198"/>
      <c r="J991" s="198" t="s">
        <v>524</v>
      </c>
      <c r="K991" s="198"/>
      <c r="L991" s="198"/>
      <c r="M991" s="198"/>
      <c r="N991" s="198"/>
      <c r="O991" s="198"/>
      <c r="P991" s="194">
        <v>0</v>
      </c>
      <c r="Q991" s="194"/>
      <c r="R991" s="194"/>
      <c r="S991" s="183">
        <v>0</v>
      </c>
      <c r="U991" s="194">
        <v>0</v>
      </c>
      <c r="V991" s="194"/>
      <c r="W991" s="194"/>
      <c r="X991" s="183">
        <v>0</v>
      </c>
    </row>
    <row r="992" spans="1:24" ht="0.75" customHeight="1" x14ac:dyDescent="0.25"/>
    <row r="993" spans="4:24" ht="12" customHeight="1" x14ac:dyDescent="0.25">
      <c r="D993" s="198" t="s">
        <v>1061</v>
      </c>
      <c r="E993" s="198"/>
      <c r="F993" s="198"/>
      <c r="G993" s="198"/>
      <c r="H993" s="198"/>
      <c r="J993" s="198" t="s">
        <v>525</v>
      </c>
      <c r="K993" s="198"/>
      <c r="L993" s="198"/>
      <c r="M993" s="198"/>
      <c r="N993" s="198"/>
      <c r="O993" s="198"/>
      <c r="P993" s="194">
        <v>0</v>
      </c>
      <c r="Q993" s="194"/>
      <c r="R993" s="194"/>
      <c r="S993" s="183">
        <v>0</v>
      </c>
      <c r="U993" s="194">
        <v>0</v>
      </c>
      <c r="V993" s="194"/>
      <c r="W993" s="194"/>
      <c r="X993" s="183">
        <v>0</v>
      </c>
    </row>
    <row r="994" spans="4:24" ht="0.75" customHeight="1" x14ac:dyDescent="0.25"/>
    <row r="995" spans="4:24" ht="12" customHeight="1" x14ac:dyDescent="0.25">
      <c r="D995" s="198" t="s">
        <v>1063</v>
      </c>
      <c r="E995" s="198"/>
      <c r="F995" s="198"/>
      <c r="G995" s="198"/>
      <c r="H995" s="198"/>
      <c r="J995" s="198" t="s">
        <v>527</v>
      </c>
      <c r="K995" s="198"/>
      <c r="L995" s="198"/>
      <c r="M995" s="198"/>
      <c r="N995" s="198"/>
      <c r="O995" s="198"/>
      <c r="P995" s="194">
        <v>0</v>
      </c>
      <c r="Q995" s="194"/>
      <c r="R995" s="194"/>
      <c r="S995" s="183">
        <v>0</v>
      </c>
      <c r="U995" s="194">
        <v>0</v>
      </c>
      <c r="V995" s="194"/>
      <c r="W995" s="194"/>
      <c r="X995" s="183">
        <v>0</v>
      </c>
    </row>
    <row r="996" spans="4:24" ht="0.75" customHeight="1" x14ac:dyDescent="0.25"/>
    <row r="997" spans="4:24" ht="12" customHeight="1" x14ac:dyDescent="0.25">
      <c r="D997" s="198" t="s">
        <v>1064</v>
      </c>
      <c r="E997" s="198"/>
      <c r="F997" s="198"/>
      <c r="G997" s="198"/>
      <c r="H997" s="198"/>
      <c r="J997" s="198" t="s">
        <v>93</v>
      </c>
      <c r="K997" s="198"/>
      <c r="L997" s="198"/>
      <c r="M997" s="198"/>
      <c r="N997" s="198"/>
      <c r="O997" s="198"/>
      <c r="P997" s="194">
        <v>0</v>
      </c>
      <c r="Q997" s="194"/>
      <c r="R997" s="194"/>
      <c r="S997" s="183">
        <v>0</v>
      </c>
      <c r="U997" s="194">
        <v>-0.13</v>
      </c>
      <c r="V997" s="194"/>
      <c r="W997" s="194"/>
      <c r="X997" s="183">
        <v>0</v>
      </c>
    </row>
    <row r="998" spans="4:24" ht="0.75" customHeight="1" x14ac:dyDescent="0.25"/>
    <row r="999" spans="4:24" ht="12" customHeight="1" x14ac:dyDescent="0.25">
      <c r="D999" s="198" t="s">
        <v>1065</v>
      </c>
      <c r="E999" s="198"/>
      <c r="F999" s="198"/>
      <c r="G999" s="198"/>
      <c r="H999" s="198"/>
      <c r="J999" s="198" t="s">
        <v>529</v>
      </c>
      <c r="K999" s="198"/>
      <c r="L999" s="198"/>
      <c r="M999" s="198"/>
      <c r="N999" s="198"/>
      <c r="O999" s="198"/>
      <c r="P999" s="194">
        <v>0</v>
      </c>
      <c r="Q999" s="194"/>
      <c r="R999" s="194"/>
      <c r="S999" s="183">
        <v>0</v>
      </c>
      <c r="U999" s="194">
        <v>0</v>
      </c>
      <c r="V999" s="194"/>
      <c r="W999" s="194"/>
      <c r="X999" s="183">
        <v>0</v>
      </c>
    </row>
    <row r="1000" spans="4:24" ht="0.75" customHeight="1" x14ac:dyDescent="0.25"/>
    <row r="1001" spans="4:24" ht="12" customHeight="1" x14ac:dyDescent="0.25">
      <c r="D1001" s="198" t="s">
        <v>1066</v>
      </c>
      <c r="E1001" s="198"/>
      <c r="F1001" s="198"/>
      <c r="G1001" s="198"/>
      <c r="H1001" s="198"/>
      <c r="J1001" s="198" t="s">
        <v>591</v>
      </c>
      <c r="K1001" s="198"/>
      <c r="L1001" s="198"/>
      <c r="M1001" s="198"/>
      <c r="N1001" s="198"/>
      <c r="O1001" s="198"/>
      <c r="P1001" s="194">
        <v>0</v>
      </c>
      <c r="Q1001" s="194"/>
      <c r="R1001" s="194"/>
      <c r="S1001" s="183">
        <v>0</v>
      </c>
      <c r="U1001" s="194">
        <v>0</v>
      </c>
      <c r="V1001" s="194"/>
      <c r="W1001" s="194"/>
      <c r="X1001" s="183">
        <v>0</v>
      </c>
    </row>
    <row r="1002" spans="4:24" ht="0.75" customHeight="1" x14ac:dyDescent="0.25"/>
    <row r="1003" spans="4:24" ht="12" customHeight="1" x14ac:dyDescent="0.25">
      <c r="D1003" s="198" t="s">
        <v>1067</v>
      </c>
      <c r="E1003" s="198"/>
      <c r="F1003" s="198"/>
      <c r="G1003" s="198"/>
      <c r="H1003" s="198"/>
      <c r="J1003" s="198" t="s">
        <v>54</v>
      </c>
      <c r="K1003" s="198"/>
      <c r="L1003" s="198"/>
      <c r="M1003" s="198"/>
      <c r="N1003" s="198"/>
      <c r="O1003" s="198"/>
      <c r="P1003" s="194">
        <v>4993.67</v>
      </c>
      <c r="Q1003" s="194"/>
      <c r="R1003" s="194"/>
      <c r="S1003" s="183">
        <v>0.38100000000000001</v>
      </c>
      <c r="U1003" s="194">
        <v>29962.02</v>
      </c>
      <c r="V1003" s="194"/>
      <c r="W1003" s="194"/>
      <c r="X1003" s="183">
        <v>0.38400000000000001</v>
      </c>
    </row>
    <row r="1004" spans="4:24" ht="0.75" customHeight="1" x14ac:dyDescent="0.25"/>
    <row r="1005" spans="4:24" ht="12" customHeight="1" x14ac:dyDescent="0.25">
      <c r="D1005" s="198" t="s">
        <v>1068</v>
      </c>
      <c r="E1005" s="198"/>
      <c r="F1005" s="198"/>
      <c r="G1005" s="198"/>
      <c r="H1005" s="198"/>
      <c r="J1005" s="198" t="s">
        <v>36</v>
      </c>
      <c r="K1005" s="198"/>
      <c r="L1005" s="198"/>
      <c r="M1005" s="198"/>
      <c r="N1005" s="198"/>
      <c r="O1005" s="198"/>
      <c r="P1005" s="194">
        <v>10942.75</v>
      </c>
      <c r="Q1005" s="194"/>
      <c r="R1005" s="194"/>
      <c r="S1005" s="183">
        <v>0.83499999999999996</v>
      </c>
      <c r="U1005" s="194">
        <v>65656.5</v>
      </c>
      <c r="V1005" s="194"/>
      <c r="W1005" s="194"/>
      <c r="X1005" s="183">
        <v>0.84200000000000008</v>
      </c>
    </row>
    <row r="1006" spans="4:24" ht="0.75" customHeight="1" x14ac:dyDescent="0.25"/>
    <row r="1007" spans="4:24" ht="12" customHeight="1" x14ac:dyDescent="0.25">
      <c r="D1007" s="198" t="s">
        <v>1069</v>
      </c>
      <c r="E1007" s="198"/>
      <c r="F1007" s="198"/>
      <c r="G1007" s="198"/>
      <c r="H1007" s="198"/>
      <c r="J1007" s="198" t="s">
        <v>37</v>
      </c>
      <c r="K1007" s="198"/>
      <c r="L1007" s="198"/>
      <c r="M1007" s="198"/>
      <c r="N1007" s="198"/>
      <c r="O1007" s="198"/>
      <c r="P1007" s="194">
        <v>-19799.46</v>
      </c>
      <c r="Q1007" s="194"/>
      <c r="R1007" s="194"/>
      <c r="S1007" s="183">
        <v>-1.5109999999999999</v>
      </c>
      <c r="U1007" s="194">
        <v>-118796.76000000001</v>
      </c>
      <c r="V1007" s="194"/>
      <c r="W1007" s="194"/>
      <c r="X1007" s="183">
        <v>-1.524</v>
      </c>
    </row>
    <row r="1008" spans="4:24" ht="2.25" customHeight="1" x14ac:dyDescent="0.25"/>
    <row r="1009" spans="3:24" ht="10.5" customHeight="1" x14ac:dyDescent="0.25">
      <c r="P1009" s="197"/>
      <c r="Q1009" s="197"/>
      <c r="R1009" s="197"/>
      <c r="S1009" s="184"/>
      <c r="U1009" s="197"/>
      <c r="V1009" s="197"/>
      <c r="W1009" s="197"/>
      <c r="X1009" s="184"/>
    </row>
    <row r="1010" spans="3:24" ht="2.25" customHeight="1" x14ac:dyDescent="0.25"/>
    <row r="1011" spans="3:24" ht="14.25" customHeight="1" x14ac:dyDescent="0.25">
      <c r="E1011" s="193" t="s">
        <v>530</v>
      </c>
      <c r="F1011" s="193"/>
      <c r="G1011" s="193"/>
      <c r="H1011" s="193"/>
      <c r="I1011" s="193"/>
      <c r="J1011" s="193"/>
      <c r="K1011" s="193"/>
      <c r="L1011" s="193"/>
      <c r="M1011" s="193"/>
      <c r="N1011" s="193"/>
      <c r="O1011" s="193"/>
      <c r="P1011" s="194">
        <v>341834.7</v>
      </c>
      <c r="Q1011" s="194"/>
      <c r="R1011" s="194"/>
      <c r="S1011" s="183">
        <v>26.084000000000003</v>
      </c>
      <c r="U1011" s="194">
        <v>2047614.57</v>
      </c>
      <c r="V1011" s="194"/>
      <c r="W1011" s="194"/>
      <c r="X1011" s="183">
        <v>26.265999999999998</v>
      </c>
    </row>
    <row r="1012" spans="3:24" ht="1.5" customHeight="1" x14ac:dyDescent="0.25">
      <c r="E1012" s="193"/>
      <c r="F1012" s="193"/>
      <c r="G1012" s="193"/>
      <c r="H1012" s="193"/>
      <c r="I1012" s="193"/>
      <c r="J1012" s="193"/>
      <c r="K1012" s="193"/>
      <c r="L1012" s="193"/>
      <c r="M1012" s="193"/>
      <c r="N1012" s="193"/>
      <c r="O1012" s="193"/>
    </row>
    <row r="1013" spans="3:24" ht="12" customHeight="1" x14ac:dyDescent="0.25">
      <c r="C1013" s="195"/>
      <c r="D1013" s="195"/>
      <c r="E1013" s="195"/>
      <c r="F1013" s="195"/>
      <c r="G1013" s="195"/>
    </row>
    <row r="1014" spans="3:24" ht="9.75" customHeight="1" x14ac:dyDescent="0.25"/>
    <row r="1015" spans="3:24" ht="2.25" customHeight="1" x14ac:dyDescent="0.25"/>
    <row r="1016" spans="3:24" ht="10.5" customHeight="1" x14ac:dyDescent="0.25">
      <c r="P1016" s="197"/>
      <c r="Q1016" s="197"/>
      <c r="R1016" s="197"/>
      <c r="S1016" s="184"/>
      <c r="U1016" s="197"/>
      <c r="V1016" s="197"/>
      <c r="W1016" s="197"/>
      <c r="X1016" s="184"/>
    </row>
    <row r="1017" spans="3:24" ht="2.25" customHeight="1" x14ac:dyDescent="0.25"/>
    <row r="1018" spans="3:24" ht="14.25" customHeight="1" x14ac:dyDescent="0.25">
      <c r="E1018" s="193" t="s">
        <v>531</v>
      </c>
      <c r="F1018" s="193"/>
      <c r="G1018" s="193"/>
      <c r="H1018" s="193"/>
      <c r="I1018" s="193"/>
      <c r="J1018" s="193"/>
      <c r="K1018" s="193"/>
      <c r="L1018" s="193"/>
      <c r="M1018" s="193"/>
      <c r="N1018" s="193"/>
      <c r="O1018" s="193"/>
      <c r="P1018" s="194">
        <v>-32150.04</v>
      </c>
      <c r="Q1018" s="194"/>
      <c r="R1018" s="194"/>
      <c r="S1018" s="183">
        <v>-2.4529999999999998</v>
      </c>
      <c r="U1018" s="194">
        <v>-13740.75</v>
      </c>
      <c r="V1018" s="194"/>
      <c r="W1018" s="194"/>
      <c r="X1018" s="183">
        <v>-0.17599999999999999</v>
      </c>
    </row>
    <row r="1019" spans="3:24" ht="1.5" customHeight="1" x14ac:dyDescent="0.25">
      <c r="E1019" s="193"/>
      <c r="F1019" s="193"/>
      <c r="G1019" s="193"/>
      <c r="H1019" s="193"/>
      <c r="I1019" s="193"/>
      <c r="J1019" s="193"/>
      <c r="K1019" s="193"/>
      <c r="L1019" s="193"/>
      <c r="M1019" s="193"/>
      <c r="N1019" s="193"/>
      <c r="O1019" s="193"/>
    </row>
    <row r="1020" spans="3:24" ht="12" customHeight="1" x14ac:dyDescent="0.25">
      <c r="C1020" s="195"/>
      <c r="D1020" s="195"/>
      <c r="E1020" s="195"/>
      <c r="F1020" s="195"/>
      <c r="G1020" s="195"/>
    </row>
    <row r="1021" spans="3:24" ht="9.75" customHeight="1" x14ac:dyDescent="0.25"/>
    <row r="1022" spans="3:24" ht="2.25" customHeight="1" x14ac:dyDescent="0.25"/>
    <row r="1023" spans="3:24" ht="10.5" customHeight="1" x14ac:dyDescent="0.25">
      <c r="P1023" s="197"/>
      <c r="Q1023" s="197"/>
      <c r="R1023" s="197"/>
      <c r="S1023" s="184"/>
      <c r="U1023" s="197"/>
      <c r="V1023" s="197"/>
      <c r="W1023" s="197"/>
      <c r="X1023" s="184"/>
    </row>
    <row r="1024" spans="3:24" ht="2.25" customHeight="1" x14ac:dyDescent="0.25"/>
    <row r="1025" spans="3:24" ht="14.25" customHeight="1" x14ac:dyDescent="0.25">
      <c r="E1025" s="193" t="s">
        <v>532</v>
      </c>
      <c r="F1025" s="193"/>
      <c r="G1025" s="193"/>
      <c r="H1025" s="193"/>
      <c r="I1025" s="193"/>
      <c r="J1025" s="193"/>
      <c r="K1025" s="193"/>
      <c r="L1025" s="193"/>
      <c r="M1025" s="193"/>
      <c r="N1025" s="193"/>
      <c r="O1025" s="193"/>
      <c r="P1025" s="194">
        <v>-32150.04</v>
      </c>
      <c r="Q1025" s="194"/>
      <c r="R1025" s="194"/>
      <c r="S1025" s="183">
        <v>-2.4529999999999998</v>
      </c>
      <c r="U1025" s="194">
        <v>-13740.75</v>
      </c>
      <c r="V1025" s="194"/>
      <c r="W1025" s="194"/>
      <c r="X1025" s="183">
        <v>-0.17599999999999999</v>
      </c>
    </row>
    <row r="1026" spans="3:24" ht="1.5" customHeight="1" x14ac:dyDescent="0.25">
      <c r="E1026" s="193"/>
      <c r="F1026" s="193"/>
      <c r="G1026" s="193"/>
      <c r="H1026" s="193"/>
      <c r="I1026" s="193"/>
      <c r="J1026" s="193"/>
      <c r="K1026" s="193"/>
      <c r="L1026" s="193"/>
      <c r="M1026" s="193"/>
      <c r="N1026" s="193"/>
      <c r="O1026" s="193"/>
    </row>
    <row r="1027" spans="3:24" ht="12" customHeight="1" x14ac:dyDescent="0.25">
      <c r="C1027" s="195"/>
      <c r="D1027" s="195"/>
      <c r="E1027" s="195"/>
      <c r="F1027" s="195"/>
      <c r="G1027" s="195"/>
    </row>
    <row r="1028" spans="3:24" ht="9.75" customHeight="1" x14ac:dyDescent="0.25"/>
    <row r="1029" spans="3:24" ht="3.75" customHeight="1" thickBot="1" x14ac:dyDescent="0.3"/>
    <row r="1030" spans="3:24" ht="10.5" customHeight="1" thickTop="1" x14ac:dyDescent="0.25">
      <c r="P1030" s="196"/>
      <c r="Q1030" s="196"/>
      <c r="R1030" s="196"/>
      <c r="S1030" s="185"/>
      <c r="U1030" s="196"/>
      <c r="V1030" s="196"/>
      <c r="W1030" s="196"/>
      <c r="X1030" s="185"/>
    </row>
  </sheetData>
  <mergeCells count="1821">
    <mergeCell ref="P9:R9"/>
    <mergeCell ref="U9:W9"/>
    <mergeCell ref="B12:M12"/>
    <mergeCell ref="C13:G13"/>
    <mergeCell ref="C15:N15"/>
    <mergeCell ref="Q2:X2"/>
    <mergeCell ref="B4:V4"/>
    <mergeCell ref="B6:Q6"/>
    <mergeCell ref="P7:R7"/>
    <mergeCell ref="U7:W7"/>
    <mergeCell ref="D24:H24"/>
    <mergeCell ref="J24:O24"/>
    <mergeCell ref="P24:R24"/>
    <mergeCell ref="U24:W24"/>
    <mergeCell ref="D26:H26"/>
    <mergeCell ref="J26:O26"/>
    <mergeCell ref="P26:R26"/>
    <mergeCell ref="U26:W26"/>
    <mergeCell ref="D20:H20"/>
    <mergeCell ref="J20:O20"/>
    <mergeCell ref="P20:R20"/>
    <mergeCell ref="U20:W20"/>
    <mergeCell ref="D22:H22"/>
    <mergeCell ref="J22:O22"/>
    <mergeCell ref="P22:R22"/>
    <mergeCell ref="U22:W22"/>
    <mergeCell ref="C16:G16"/>
    <mergeCell ref="D18:H18"/>
    <mergeCell ref="J18:O18"/>
    <mergeCell ref="P18:R18"/>
    <mergeCell ref="U18:W18"/>
    <mergeCell ref="D36:H36"/>
    <mergeCell ref="J36:O36"/>
    <mergeCell ref="P36:R36"/>
    <mergeCell ref="U36:W36"/>
    <mergeCell ref="D38:H38"/>
    <mergeCell ref="J38:O38"/>
    <mergeCell ref="P38:R38"/>
    <mergeCell ref="U38:W38"/>
    <mergeCell ref="D32:H32"/>
    <mergeCell ref="J32:O32"/>
    <mergeCell ref="P32:R32"/>
    <mergeCell ref="U32:W32"/>
    <mergeCell ref="D34:H34"/>
    <mergeCell ref="J34:O34"/>
    <mergeCell ref="P34:R34"/>
    <mergeCell ref="U34:W34"/>
    <mergeCell ref="D28:H28"/>
    <mergeCell ref="J28:O28"/>
    <mergeCell ref="P28:R28"/>
    <mergeCell ref="U28:W28"/>
    <mergeCell ref="D30:H30"/>
    <mergeCell ref="J30:O30"/>
    <mergeCell ref="P30:R30"/>
    <mergeCell ref="U30:W30"/>
    <mergeCell ref="D48:H48"/>
    <mergeCell ref="J48:O48"/>
    <mergeCell ref="P48:R48"/>
    <mergeCell ref="U48:W48"/>
    <mergeCell ref="D50:H50"/>
    <mergeCell ref="J50:O50"/>
    <mergeCell ref="P50:R50"/>
    <mergeCell ref="U50:W50"/>
    <mergeCell ref="D44:H44"/>
    <mergeCell ref="J44:O44"/>
    <mergeCell ref="P44:R44"/>
    <mergeCell ref="U44:W44"/>
    <mergeCell ref="D46:H46"/>
    <mergeCell ref="J46:O46"/>
    <mergeCell ref="P46:R46"/>
    <mergeCell ref="U46:W46"/>
    <mergeCell ref="D40:H40"/>
    <mergeCell ref="J40:O40"/>
    <mergeCell ref="P40:R40"/>
    <mergeCell ref="U40:W40"/>
    <mergeCell ref="D42:H42"/>
    <mergeCell ref="J42:O42"/>
    <mergeCell ref="P42:R42"/>
    <mergeCell ref="U42:W42"/>
    <mergeCell ref="P60:R60"/>
    <mergeCell ref="U60:W60"/>
    <mergeCell ref="E62:O63"/>
    <mergeCell ref="P62:R62"/>
    <mergeCell ref="U62:W62"/>
    <mergeCell ref="D56:H56"/>
    <mergeCell ref="J56:O56"/>
    <mergeCell ref="P56:R56"/>
    <mergeCell ref="U56:W56"/>
    <mergeCell ref="D58:H58"/>
    <mergeCell ref="J58:O58"/>
    <mergeCell ref="P58:R58"/>
    <mergeCell ref="U58:W58"/>
    <mergeCell ref="D52:H52"/>
    <mergeCell ref="J52:O52"/>
    <mergeCell ref="P52:R52"/>
    <mergeCell ref="U52:W52"/>
    <mergeCell ref="D54:H54"/>
    <mergeCell ref="J54:O54"/>
    <mergeCell ref="P54:R54"/>
    <mergeCell ref="U54:W54"/>
    <mergeCell ref="D74:H74"/>
    <mergeCell ref="J74:O74"/>
    <mergeCell ref="P74:R74"/>
    <mergeCell ref="U74:W74"/>
    <mergeCell ref="D76:H76"/>
    <mergeCell ref="J76:O76"/>
    <mergeCell ref="P76:R76"/>
    <mergeCell ref="U76:W76"/>
    <mergeCell ref="P70:R70"/>
    <mergeCell ref="U70:W70"/>
    <mergeCell ref="D72:H72"/>
    <mergeCell ref="J72:O72"/>
    <mergeCell ref="P72:R72"/>
    <mergeCell ref="U72:W72"/>
    <mergeCell ref="C64:G64"/>
    <mergeCell ref="C67:N67"/>
    <mergeCell ref="C68:G68"/>
    <mergeCell ref="D70:H70"/>
    <mergeCell ref="J70:O70"/>
    <mergeCell ref="D86:H86"/>
    <mergeCell ref="J86:O86"/>
    <mergeCell ref="P86:R86"/>
    <mergeCell ref="U86:W86"/>
    <mergeCell ref="D88:H88"/>
    <mergeCell ref="J88:O88"/>
    <mergeCell ref="P88:R88"/>
    <mergeCell ref="U88:W88"/>
    <mergeCell ref="D82:H82"/>
    <mergeCell ref="J82:O82"/>
    <mergeCell ref="P82:R82"/>
    <mergeCell ref="U82:W82"/>
    <mergeCell ref="D84:H84"/>
    <mergeCell ref="J84:O84"/>
    <mergeCell ref="P84:R84"/>
    <mergeCell ref="U84:W84"/>
    <mergeCell ref="D78:H78"/>
    <mergeCell ref="J78:O78"/>
    <mergeCell ref="P78:R78"/>
    <mergeCell ref="U78:W78"/>
    <mergeCell ref="D80:H80"/>
    <mergeCell ref="J80:O80"/>
    <mergeCell ref="P80:R80"/>
    <mergeCell ref="U80:W80"/>
    <mergeCell ref="D98:H98"/>
    <mergeCell ref="J98:O98"/>
    <mergeCell ref="P98:R98"/>
    <mergeCell ref="U98:W98"/>
    <mergeCell ref="D100:H100"/>
    <mergeCell ref="J100:O100"/>
    <mergeCell ref="P100:R100"/>
    <mergeCell ref="U100:W100"/>
    <mergeCell ref="D94:H94"/>
    <mergeCell ref="J94:O94"/>
    <mergeCell ref="P94:R94"/>
    <mergeCell ref="U94:W94"/>
    <mergeCell ref="D96:H96"/>
    <mergeCell ref="J96:O96"/>
    <mergeCell ref="P96:R96"/>
    <mergeCell ref="U96:W96"/>
    <mergeCell ref="D90:H90"/>
    <mergeCell ref="J90:O90"/>
    <mergeCell ref="P90:R90"/>
    <mergeCell ref="U90:W90"/>
    <mergeCell ref="D92:H92"/>
    <mergeCell ref="J92:O92"/>
    <mergeCell ref="P92:R92"/>
    <mergeCell ref="U92:W92"/>
    <mergeCell ref="D110:H110"/>
    <mergeCell ref="J110:O110"/>
    <mergeCell ref="P110:R110"/>
    <mergeCell ref="U110:W110"/>
    <mergeCell ref="D112:H112"/>
    <mergeCell ref="J112:O112"/>
    <mergeCell ref="P112:R112"/>
    <mergeCell ref="U112:W112"/>
    <mergeCell ref="D106:H106"/>
    <mergeCell ref="J106:O106"/>
    <mergeCell ref="P106:R106"/>
    <mergeCell ref="U106:W106"/>
    <mergeCell ref="D108:H108"/>
    <mergeCell ref="J108:O108"/>
    <mergeCell ref="P108:R108"/>
    <mergeCell ref="U108:W108"/>
    <mergeCell ref="D102:H102"/>
    <mergeCell ref="J102:O102"/>
    <mergeCell ref="P102:R102"/>
    <mergeCell ref="U102:W102"/>
    <mergeCell ref="D104:H104"/>
    <mergeCell ref="J104:O104"/>
    <mergeCell ref="P104:R104"/>
    <mergeCell ref="U104:W104"/>
    <mergeCell ref="D121:H121"/>
    <mergeCell ref="J121:O121"/>
    <mergeCell ref="P121:R121"/>
    <mergeCell ref="U121:W121"/>
    <mergeCell ref="D123:H123"/>
    <mergeCell ref="J123:O123"/>
    <mergeCell ref="P123:R123"/>
    <mergeCell ref="U123:W123"/>
    <mergeCell ref="D117:H117"/>
    <mergeCell ref="J117:O117"/>
    <mergeCell ref="P117:R117"/>
    <mergeCell ref="U117:W117"/>
    <mergeCell ref="D119:H119"/>
    <mergeCell ref="J119:O119"/>
    <mergeCell ref="P119:R119"/>
    <mergeCell ref="U119:W119"/>
    <mergeCell ref="D113:H113"/>
    <mergeCell ref="J113:O113"/>
    <mergeCell ref="P113:R113"/>
    <mergeCell ref="U113:W113"/>
    <mergeCell ref="D115:H115"/>
    <mergeCell ref="J115:O115"/>
    <mergeCell ref="P115:R115"/>
    <mergeCell ref="U115:W115"/>
    <mergeCell ref="D133:H133"/>
    <mergeCell ref="J133:O133"/>
    <mergeCell ref="P133:R133"/>
    <mergeCell ref="U133:W133"/>
    <mergeCell ref="D135:H135"/>
    <mergeCell ref="J135:O135"/>
    <mergeCell ref="P135:R135"/>
    <mergeCell ref="U135:W135"/>
    <mergeCell ref="D129:H129"/>
    <mergeCell ref="J129:O129"/>
    <mergeCell ref="P129:R129"/>
    <mergeCell ref="U129:W129"/>
    <mergeCell ref="D131:H131"/>
    <mergeCell ref="J131:O131"/>
    <mergeCell ref="P131:R131"/>
    <mergeCell ref="U131:W131"/>
    <mergeCell ref="D125:H125"/>
    <mergeCell ref="J125:O125"/>
    <mergeCell ref="P125:R125"/>
    <mergeCell ref="U125:W125"/>
    <mergeCell ref="D127:H127"/>
    <mergeCell ref="J127:O127"/>
    <mergeCell ref="P127:R127"/>
    <mergeCell ref="U127:W127"/>
    <mergeCell ref="D145:H145"/>
    <mergeCell ref="J145:O145"/>
    <mergeCell ref="P145:R145"/>
    <mergeCell ref="U145:W145"/>
    <mergeCell ref="D147:H147"/>
    <mergeCell ref="J147:O147"/>
    <mergeCell ref="P147:R147"/>
    <mergeCell ref="U147:W147"/>
    <mergeCell ref="D141:H141"/>
    <mergeCell ref="J141:O141"/>
    <mergeCell ref="P141:R141"/>
    <mergeCell ref="U141:W141"/>
    <mergeCell ref="D143:H143"/>
    <mergeCell ref="J143:O143"/>
    <mergeCell ref="P143:R143"/>
    <mergeCell ref="U143:W143"/>
    <mergeCell ref="D137:H137"/>
    <mergeCell ref="J137:O137"/>
    <mergeCell ref="P137:R137"/>
    <mergeCell ref="U137:W137"/>
    <mergeCell ref="D139:H139"/>
    <mergeCell ref="J139:O139"/>
    <mergeCell ref="P139:R139"/>
    <mergeCell ref="U139:W139"/>
    <mergeCell ref="D157:H157"/>
    <mergeCell ref="J157:O157"/>
    <mergeCell ref="P157:R157"/>
    <mergeCell ref="U157:W157"/>
    <mergeCell ref="D159:H159"/>
    <mergeCell ref="J159:O159"/>
    <mergeCell ref="P159:R159"/>
    <mergeCell ref="U159:W159"/>
    <mergeCell ref="D153:H153"/>
    <mergeCell ref="J153:O153"/>
    <mergeCell ref="P153:R153"/>
    <mergeCell ref="U153:W153"/>
    <mergeCell ref="D155:H155"/>
    <mergeCell ref="J155:O155"/>
    <mergeCell ref="P155:R155"/>
    <mergeCell ref="U155:W155"/>
    <mergeCell ref="D149:H149"/>
    <mergeCell ref="J149:O149"/>
    <mergeCell ref="P149:R149"/>
    <mergeCell ref="U149:W149"/>
    <mergeCell ref="D151:H151"/>
    <mergeCell ref="J151:O151"/>
    <mergeCell ref="P151:R151"/>
    <mergeCell ref="U151:W151"/>
    <mergeCell ref="D169:H169"/>
    <mergeCell ref="J169:O169"/>
    <mergeCell ref="P169:R169"/>
    <mergeCell ref="U169:W169"/>
    <mergeCell ref="D171:H171"/>
    <mergeCell ref="J171:O171"/>
    <mergeCell ref="P171:R171"/>
    <mergeCell ref="U171:W171"/>
    <mergeCell ref="D165:H165"/>
    <mergeCell ref="J165:O165"/>
    <mergeCell ref="P165:R165"/>
    <mergeCell ref="U165:W165"/>
    <mergeCell ref="D167:H167"/>
    <mergeCell ref="J167:O167"/>
    <mergeCell ref="P167:R167"/>
    <mergeCell ref="U167:W167"/>
    <mergeCell ref="D161:H161"/>
    <mergeCell ref="J161:O161"/>
    <mergeCell ref="P161:R161"/>
    <mergeCell ref="U161:W161"/>
    <mergeCell ref="D163:H163"/>
    <mergeCell ref="J163:O163"/>
    <mergeCell ref="P163:R163"/>
    <mergeCell ref="U163:W163"/>
    <mergeCell ref="D181:H181"/>
    <mergeCell ref="J181:O181"/>
    <mergeCell ref="P181:R181"/>
    <mergeCell ref="U181:W181"/>
    <mergeCell ref="D183:H183"/>
    <mergeCell ref="J183:O183"/>
    <mergeCell ref="P183:R183"/>
    <mergeCell ref="U183:W183"/>
    <mergeCell ref="D177:H177"/>
    <mergeCell ref="J177:O177"/>
    <mergeCell ref="P177:R177"/>
    <mergeCell ref="U177:W177"/>
    <mergeCell ref="D179:H179"/>
    <mergeCell ref="J179:O179"/>
    <mergeCell ref="P179:R179"/>
    <mergeCell ref="U179:W179"/>
    <mergeCell ref="D173:H173"/>
    <mergeCell ref="J173:O173"/>
    <mergeCell ref="P173:R173"/>
    <mergeCell ref="U173:W173"/>
    <mergeCell ref="D175:H175"/>
    <mergeCell ref="J175:O175"/>
    <mergeCell ref="P175:R175"/>
    <mergeCell ref="U175:W175"/>
    <mergeCell ref="D193:H193"/>
    <mergeCell ref="J193:O193"/>
    <mergeCell ref="P193:R193"/>
    <mergeCell ref="U193:W193"/>
    <mergeCell ref="D195:H195"/>
    <mergeCell ref="J195:O195"/>
    <mergeCell ref="P195:R195"/>
    <mergeCell ref="U195:W195"/>
    <mergeCell ref="D189:H189"/>
    <mergeCell ref="J189:O189"/>
    <mergeCell ref="P189:R189"/>
    <mergeCell ref="U189:W189"/>
    <mergeCell ref="D191:H191"/>
    <mergeCell ref="J191:O191"/>
    <mergeCell ref="P191:R191"/>
    <mergeCell ref="U191:W191"/>
    <mergeCell ref="D185:H185"/>
    <mergeCell ref="J185:O185"/>
    <mergeCell ref="P185:R185"/>
    <mergeCell ref="U185:W185"/>
    <mergeCell ref="D187:H187"/>
    <mergeCell ref="J187:O187"/>
    <mergeCell ref="P187:R187"/>
    <mergeCell ref="U187:W187"/>
    <mergeCell ref="D205:H205"/>
    <mergeCell ref="J205:O205"/>
    <mergeCell ref="P205:R205"/>
    <mergeCell ref="U205:W205"/>
    <mergeCell ref="D207:H207"/>
    <mergeCell ref="J207:O207"/>
    <mergeCell ref="P207:R207"/>
    <mergeCell ref="U207:W207"/>
    <mergeCell ref="D201:H201"/>
    <mergeCell ref="J201:O201"/>
    <mergeCell ref="P201:R201"/>
    <mergeCell ref="U201:W201"/>
    <mergeCell ref="D203:H203"/>
    <mergeCell ref="J203:O203"/>
    <mergeCell ref="P203:R203"/>
    <mergeCell ref="U203:W203"/>
    <mergeCell ref="D197:H197"/>
    <mergeCell ref="J197:O197"/>
    <mergeCell ref="P197:R197"/>
    <mergeCell ref="U197:W197"/>
    <mergeCell ref="D199:H199"/>
    <mergeCell ref="J199:O199"/>
    <mergeCell ref="P199:R199"/>
    <mergeCell ref="U199:W199"/>
    <mergeCell ref="D217:H217"/>
    <mergeCell ref="J217:O217"/>
    <mergeCell ref="P217:R217"/>
    <mergeCell ref="U217:W217"/>
    <mergeCell ref="D218:H218"/>
    <mergeCell ref="J218:O218"/>
    <mergeCell ref="P218:R218"/>
    <mergeCell ref="U218:W218"/>
    <mergeCell ref="D213:H213"/>
    <mergeCell ref="J213:O213"/>
    <mergeCell ref="P213:R213"/>
    <mergeCell ref="U213:W213"/>
    <mergeCell ref="D215:H215"/>
    <mergeCell ref="J215:O215"/>
    <mergeCell ref="P215:R215"/>
    <mergeCell ref="U215:W215"/>
    <mergeCell ref="D209:H209"/>
    <mergeCell ref="J209:O209"/>
    <mergeCell ref="P209:R209"/>
    <mergeCell ref="U209:W209"/>
    <mergeCell ref="D211:H211"/>
    <mergeCell ref="J211:O211"/>
    <mergeCell ref="P211:R211"/>
    <mergeCell ref="U211:W211"/>
    <mergeCell ref="D228:H228"/>
    <mergeCell ref="J228:O228"/>
    <mergeCell ref="P228:R228"/>
    <mergeCell ref="U228:W228"/>
    <mergeCell ref="D230:H230"/>
    <mergeCell ref="J230:O230"/>
    <mergeCell ref="P230:R230"/>
    <mergeCell ref="U230:W230"/>
    <mergeCell ref="D224:H224"/>
    <mergeCell ref="J224:O224"/>
    <mergeCell ref="P224:R224"/>
    <mergeCell ref="U224:W224"/>
    <mergeCell ref="D226:H226"/>
    <mergeCell ref="J226:O226"/>
    <mergeCell ref="P226:R226"/>
    <mergeCell ref="U226:W226"/>
    <mergeCell ref="D220:H220"/>
    <mergeCell ref="J220:O220"/>
    <mergeCell ref="P220:R220"/>
    <mergeCell ref="U220:W220"/>
    <mergeCell ref="D222:H222"/>
    <mergeCell ref="J222:O222"/>
    <mergeCell ref="P222:R222"/>
    <mergeCell ref="U222:W222"/>
    <mergeCell ref="D240:H240"/>
    <mergeCell ref="J240:O240"/>
    <mergeCell ref="P240:R240"/>
    <mergeCell ref="U240:W240"/>
    <mergeCell ref="D242:H242"/>
    <mergeCell ref="J242:O242"/>
    <mergeCell ref="P242:R242"/>
    <mergeCell ref="U242:W242"/>
    <mergeCell ref="D236:H236"/>
    <mergeCell ref="J236:O236"/>
    <mergeCell ref="P236:R236"/>
    <mergeCell ref="U236:W236"/>
    <mergeCell ref="D238:H238"/>
    <mergeCell ref="J238:O238"/>
    <mergeCell ref="P238:R238"/>
    <mergeCell ref="U238:W238"/>
    <mergeCell ref="D232:H232"/>
    <mergeCell ref="J232:O232"/>
    <mergeCell ref="P232:R232"/>
    <mergeCell ref="U232:W232"/>
    <mergeCell ref="D234:H234"/>
    <mergeCell ref="J234:O234"/>
    <mergeCell ref="P234:R234"/>
    <mergeCell ref="U234:W234"/>
    <mergeCell ref="D252:H252"/>
    <mergeCell ref="J252:O252"/>
    <mergeCell ref="P252:R252"/>
    <mergeCell ref="U252:W252"/>
    <mergeCell ref="D254:H254"/>
    <mergeCell ref="J254:O254"/>
    <mergeCell ref="P254:R254"/>
    <mergeCell ref="U254:W254"/>
    <mergeCell ref="D248:H248"/>
    <mergeCell ref="J248:O248"/>
    <mergeCell ref="P248:R248"/>
    <mergeCell ref="U248:W248"/>
    <mergeCell ref="D250:H250"/>
    <mergeCell ref="J250:O250"/>
    <mergeCell ref="P250:R250"/>
    <mergeCell ref="U250:W250"/>
    <mergeCell ref="D244:H244"/>
    <mergeCell ref="J244:O244"/>
    <mergeCell ref="P244:R244"/>
    <mergeCell ref="U244:W244"/>
    <mergeCell ref="D246:H246"/>
    <mergeCell ref="J246:O246"/>
    <mergeCell ref="P246:R246"/>
    <mergeCell ref="U246:W246"/>
    <mergeCell ref="D265:H265"/>
    <mergeCell ref="J265:O265"/>
    <mergeCell ref="P265:R265"/>
    <mergeCell ref="U265:W265"/>
    <mergeCell ref="D267:H267"/>
    <mergeCell ref="J267:O267"/>
    <mergeCell ref="P267:R267"/>
    <mergeCell ref="U267:W267"/>
    <mergeCell ref="D261:H261"/>
    <mergeCell ref="J261:O261"/>
    <mergeCell ref="P261:R261"/>
    <mergeCell ref="U261:W261"/>
    <mergeCell ref="D263:H263"/>
    <mergeCell ref="J263:O263"/>
    <mergeCell ref="P263:R263"/>
    <mergeCell ref="U263:W263"/>
    <mergeCell ref="D256:H256"/>
    <mergeCell ref="J256:O256"/>
    <mergeCell ref="P256:R256"/>
    <mergeCell ref="U256:W256"/>
    <mergeCell ref="D258:H258"/>
    <mergeCell ref="J258:O259"/>
    <mergeCell ref="P258:R258"/>
    <mergeCell ref="U258:W258"/>
    <mergeCell ref="D277:H277"/>
    <mergeCell ref="J277:O277"/>
    <mergeCell ref="P277:R277"/>
    <mergeCell ref="U277:W277"/>
    <mergeCell ref="D279:H279"/>
    <mergeCell ref="J279:O279"/>
    <mergeCell ref="P279:R279"/>
    <mergeCell ref="U279:W279"/>
    <mergeCell ref="D273:H273"/>
    <mergeCell ref="J273:O273"/>
    <mergeCell ref="P273:R273"/>
    <mergeCell ref="U273:W273"/>
    <mergeCell ref="D275:H275"/>
    <mergeCell ref="J275:O275"/>
    <mergeCell ref="P275:R275"/>
    <mergeCell ref="U275:W275"/>
    <mergeCell ref="D269:H269"/>
    <mergeCell ref="J269:O269"/>
    <mergeCell ref="P269:R269"/>
    <mergeCell ref="U269:W269"/>
    <mergeCell ref="D271:H271"/>
    <mergeCell ref="J271:O271"/>
    <mergeCell ref="P271:R271"/>
    <mergeCell ref="U271:W271"/>
    <mergeCell ref="D289:H289"/>
    <mergeCell ref="J289:O289"/>
    <mergeCell ref="P289:R289"/>
    <mergeCell ref="U289:W289"/>
    <mergeCell ref="D291:H291"/>
    <mergeCell ref="J291:O291"/>
    <mergeCell ref="P291:R291"/>
    <mergeCell ref="U291:W291"/>
    <mergeCell ref="D285:H285"/>
    <mergeCell ref="J285:O285"/>
    <mergeCell ref="P285:R285"/>
    <mergeCell ref="U285:W285"/>
    <mergeCell ref="D287:H287"/>
    <mergeCell ref="J287:O287"/>
    <mergeCell ref="P287:R287"/>
    <mergeCell ref="U287:W287"/>
    <mergeCell ref="D281:H281"/>
    <mergeCell ref="J281:O281"/>
    <mergeCell ref="P281:R281"/>
    <mergeCell ref="U281:W281"/>
    <mergeCell ref="D283:H283"/>
    <mergeCell ref="J283:O283"/>
    <mergeCell ref="P283:R283"/>
    <mergeCell ref="U283:W283"/>
    <mergeCell ref="D301:H301"/>
    <mergeCell ref="J301:O301"/>
    <mergeCell ref="P301:R301"/>
    <mergeCell ref="U301:W301"/>
    <mergeCell ref="D303:H303"/>
    <mergeCell ref="J303:O303"/>
    <mergeCell ref="P303:R303"/>
    <mergeCell ref="U303:W303"/>
    <mergeCell ref="D297:H297"/>
    <mergeCell ref="J297:O297"/>
    <mergeCell ref="P297:R297"/>
    <mergeCell ref="U297:W297"/>
    <mergeCell ref="D299:H299"/>
    <mergeCell ref="J299:O299"/>
    <mergeCell ref="P299:R299"/>
    <mergeCell ref="U299:W299"/>
    <mergeCell ref="D293:H293"/>
    <mergeCell ref="J293:O293"/>
    <mergeCell ref="P293:R293"/>
    <mergeCell ref="U293:W293"/>
    <mergeCell ref="D295:H295"/>
    <mergeCell ref="J295:O295"/>
    <mergeCell ref="P295:R295"/>
    <mergeCell ref="U295:W295"/>
    <mergeCell ref="D313:H313"/>
    <mergeCell ref="J313:O313"/>
    <mergeCell ref="P313:R313"/>
    <mergeCell ref="U313:W313"/>
    <mergeCell ref="D315:H315"/>
    <mergeCell ref="J315:O315"/>
    <mergeCell ref="P315:R315"/>
    <mergeCell ref="U315:W315"/>
    <mergeCell ref="D309:H309"/>
    <mergeCell ref="J309:O309"/>
    <mergeCell ref="P309:R309"/>
    <mergeCell ref="U309:W309"/>
    <mergeCell ref="D311:H311"/>
    <mergeCell ref="J311:O311"/>
    <mergeCell ref="P311:R311"/>
    <mergeCell ref="U311:W311"/>
    <mergeCell ref="D305:H305"/>
    <mergeCell ref="J305:O305"/>
    <mergeCell ref="P305:R305"/>
    <mergeCell ref="U305:W305"/>
    <mergeCell ref="D307:H307"/>
    <mergeCell ref="J307:O307"/>
    <mergeCell ref="P307:R307"/>
    <mergeCell ref="U307:W307"/>
    <mergeCell ref="D324:H324"/>
    <mergeCell ref="J324:O324"/>
    <mergeCell ref="P324:R324"/>
    <mergeCell ref="U324:W324"/>
    <mergeCell ref="D326:H326"/>
    <mergeCell ref="J326:O326"/>
    <mergeCell ref="P326:R326"/>
    <mergeCell ref="U326:W326"/>
    <mergeCell ref="D321:H321"/>
    <mergeCell ref="J321:O321"/>
    <mergeCell ref="P321:R321"/>
    <mergeCell ref="U321:W321"/>
    <mergeCell ref="D322:H322"/>
    <mergeCell ref="J322:O322"/>
    <mergeCell ref="P322:R322"/>
    <mergeCell ref="U322:W322"/>
    <mergeCell ref="D317:H317"/>
    <mergeCell ref="J317:O317"/>
    <mergeCell ref="P317:R317"/>
    <mergeCell ref="U317:W317"/>
    <mergeCell ref="D319:H319"/>
    <mergeCell ref="J319:O319"/>
    <mergeCell ref="P319:R319"/>
    <mergeCell ref="U319:W319"/>
    <mergeCell ref="D336:H336"/>
    <mergeCell ref="J336:O336"/>
    <mergeCell ref="P336:R336"/>
    <mergeCell ref="U336:W336"/>
    <mergeCell ref="D338:H338"/>
    <mergeCell ref="J338:O338"/>
    <mergeCell ref="P338:R338"/>
    <mergeCell ref="U338:W338"/>
    <mergeCell ref="D332:H332"/>
    <mergeCell ref="J332:O332"/>
    <mergeCell ref="P332:R332"/>
    <mergeCell ref="U332:W332"/>
    <mergeCell ref="D334:H334"/>
    <mergeCell ref="J334:O334"/>
    <mergeCell ref="P334:R334"/>
    <mergeCell ref="U334:W334"/>
    <mergeCell ref="D328:H328"/>
    <mergeCell ref="J328:O328"/>
    <mergeCell ref="P328:R328"/>
    <mergeCell ref="U328:W328"/>
    <mergeCell ref="D330:H330"/>
    <mergeCell ref="J330:O330"/>
    <mergeCell ref="P330:R330"/>
    <mergeCell ref="U330:W330"/>
    <mergeCell ref="D348:H348"/>
    <mergeCell ref="J348:O348"/>
    <mergeCell ref="P348:R348"/>
    <mergeCell ref="U348:W348"/>
    <mergeCell ref="D350:H350"/>
    <mergeCell ref="J350:O351"/>
    <mergeCell ref="P350:R350"/>
    <mergeCell ref="U350:W350"/>
    <mergeCell ref="D344:H344"/>
    <mergeCell ref="J344:O344"/>
    <mergeCell ref="P344:R344"/>
    <mergeCell ref="U344:W344"/>
    <mergeCell ref="D346:H346"/>
    <mergeCell ref="J346:O346"/>
    <mergeCell ref="P346:R346"/>
    <mergeCell ref="U346:W346"/>
    <mergeCell ref="D340:H340"/>
    <mergeCell ref="J340:O340"/>
    <mergeCell ref="P340:R340"/>
    <mergeCell ref="U340:W340"/>
    <mergeCell ref="D342:H342"/>
    <mergeCell ref="J342:O342"/>
    <mergeCell ref="P342:R342"/>
    <mergeCell ref="U342:W342"/>
    <mergeCell ref="C367:G367"/>
    <mergeCell ref="D369:H369"/>
    <mergeCell ref="J369:O369"/>
    <mergeCell ref="P369:R369"/>
    <mergeCell ref="U369:W369"/>
    <mergeCell ref="E361:O362"/>
    <mergeCell ref="P361:R361"/>
    <mergeCell ref="U361:W361"/>
    <mergeCell ref="C363:G363"/>
    <mergeCell ref="C366:N366"/>
    <mergeCell ref="D357:H357"/>
    <mergeCell ref="J357:O357"/>
    <mergeCell ref="P357:R357"/>
    <mergeCell ref="U357:W357"/>
    <mergeCell ref="P359:R359"/>
    <mergeCell ref="U359:W359"/>
    <mergeCell ref="D353:H353"/>
    <mergeCell ref="J353:O353"/>
    <mergeCell ref="P353:R353"/>
    <mergeCell ref="U353:W353"/>
    <mergeCell ref="D355:H355"/>
    <mergeCell ref="J355:O355"/>
    <mergeCell ref="P355:R355"/>
    <mergeCell ref="U355:W355"/>
    <mergeCell ref="D379:H379"/>
    <mergeCell ref="J379:O379"/>
    <mergeCell ref="P379:R379"/>
    <mergeCell ref="U379:W379"/>
    <mergeCell ref="D381:H381"/>
    <mergeCell ref="J381:O381"/>
    <mergeCell ref="P381:R381"/>
    <mergeCell ref="U381:W381"/>
    <mergeCell ref="D375:H375"/>
    <mergeCell ref="J375:O375"/>
    <mergeCell ref="P375:R375"/>
    <mergeCell ref="U375:W375"/>
    <mergeCell ref="D377:H377"/>
    <mergeCell ref="J377:O377"/>
    <mergeCell ref="P377:R377"/>
    <mergeCell ref="U377:W377"/>
    <mergeCell ref="D371:H371"/>
    <mergeCell ref="J371:O371"/>
    <mergeCell ref="P371:R371"/>
    <mergeCell ref="U371:W371"/>
    <mergeCell ref="D373:H373"/>
    <mergeCell ref="J373:O373"/>
    <mergeCell ref="P373:R373"/>
    <mergeCell ref="U373:W373"/>
    <mergeCell ref="D391:H391"/>
    <mergeCell ref="J391:O391"/>
    <mergeCell ref="P391:R391"/>
    <mergeCell ref="U391:W391"/>
    <mergeCell ref="D393:H393"/>
    <mergeCell ref="J393:O393"/>
    <mergeCell ref="P393:R393"/>
    <mergeCell ref="U393:W393"/>
    <mergeCell ref="D387:H387"/>
    <mergeCell ref="J387:O387"/>
    <mergeCell ref="P387:R387"/>
    <mergeCell ref="U387:W387"/>
    <mergeCell ref="D389:H389"/>
    <mergeCell ref="J389:O389"/>
    <mergeCell ref="P389:R389"/>
    <mergeCell ref="U389:W389"/>
    <mergeCell ref="D383:H383"/>
    <mergeCell ref="J383:O383"/>
    <mergeCell ref="P383:R383"/>
    <mergeCell ref="U383:W383"/>
    <mergeCell ref="D385:H385"/>
    <mergeCell ref="J385:O385"/>
    <mergeCell ref="P385:R385"/>
    <mergeCell ref="U385:W385"/>
    <mergeCell ref="C406:G406"/>
    <mergeCell ref="P409:R409"/>
    <mergeCell ref="U409:W409"/>
    <mergeCell ref="E411:O412"/>
    <mergeCell ref="P411:R411"/>
    <mergeCell ref="U411:W411"/>
    <mergeCell ref="C399:G399"/>
    <mergeCell ref="P402:R402"/>
    <mergeCell ref="U402:W402"/>
    <mergeCell ref="E404:O405"/>
    <mergeCell ref="P404:R404"/>
    <mergeCell ref="U404:W404"/>
    <mergeCell ref="P395:R395"/>
    <mergeCell ref="U395:W395"/>
    <mergeCell ref="E397:O398"/>
    <mergeCell ref="P397:R397"/>
    <mergeCell ref="U397:W397"/>
    <mergeCell ref="D425:H425"/>
    <mergeCell ref="J425:O425"/>
    <mergeCell ref="P425:R425"/>
    <mergeCell ref="U425:W425"/>
    <mergeCell ref="D427:H427"/>
    <mergeCell ref="J427:O427"/>
    <mergeCell ref="P427:R427"/>
    <mergeCell ref="U427:W427"/>
    <mergeCell ref="D422:H422"/>
    <mergeCell ref="J422:O422"/>
    <mergeCell ref="P422:R422"/>
    <mergeCell ref="U422:W422"/>
    <mergeCell ref="D424:H424"/>
    <mergeCell ref="J424:O424"/>
    <mergeCell ref="P424:R424"/>
    <mergeCell ref="U424:W424"/>
    <mergeCell ref="C413:G413"/>
    <mergeCell ref="B416:M416"/>
    <mergeCell ref="C417:G417"/>
    <mergeCell ref="C419:N419"/>
    <mergeCell ref="C420:G420"/>
    <mergeCell ref="D437:H437"/>
    <mergeCell ref="J437:O437"/>
    <mergeCell ref="P437:R437"/>
    <mergeCell ref="U437:W437"/>
    <mergeCell ref="D439:H439"/>
    <mergeCell ref="J439:O439"/>
    <mergeCell ref="P439:R439"/>
    <mergeCell ref="U439:W439"/>
    <mergeCell ref="D433:H433"/>
    <mergeCell ref="J433:O433"/>
    <mergeCell ref="P433:R433"/>
    <mergeCell ref="U433:W433"/>
    <mergeCell ref="D435:H435"/>
    <mergeCell ref="J435:O435"/>
    <mergeCell ref="P435:R435"/>
    <mergeCell ref="U435:W435"/>
    <mergeCell ref="D429:H429"/>
    <mergeCell ref="J429:O429"/>
    <mergeCell ref="P429:R429"/>
    <mergeCell ref="U429:W429"/>
    <mergeCell ref="D431:H431"/>
    <mergeCell ref="J431:O431"/>
    <mergeCell ref="P431:R431"/>
    <mergeCell ref="U431:W431"/>
    <mergeCell ref="D449:H449"/>
    <mergeCell ref="J449:O449"/>
    <mergeCell ref="P449:R449"/>
    <mergeCell ref="U449:W449"/>
    <mergeCell ref="D451:H451"/>
    <mergeCell ref="J451:O451"/>
    <mergeCell ref="P451:R451"/>
    <mergeCell ref="U451:W451"/>
    <mergeCell ref="D445:H445"/>
    <mergeCell ref="J445:O445"/>
    <mergeCell ref="P445:R445"/>
    <mergeCell ref="U445:W445"/>
    <mergeCell ref="D447:H447"/>
    <mergeCell ref="J447:O447"/>
    <mergeCell ref="P447:R447"/>
    <mergeCell ref="U447:W447"/>
    <mergeCell ref="D441:H441"/>
    <mergeCell ref="J441:O441"/>
    <mergeCell ref="P441:R441"/>
    <mergeCell ref="U441:W441"/>
    <mergeCell ref="D443:H443"/>
    <mergeCell ref="J443:O443"/>
    <mergeCell ref="P443:R443"/>
    <mergeCell ref="U443:W443"/>
    <mergeCell ref="D461:H461"/>
    <mergeCell ref="J461:O461"/>
    <mergeCell ref="P461:R461"/>
    <mergeCell ref="U461:W461"/>
    <mergeCell ref="D463:H463"/>
    <mergeCell ref="J463:O463"/>
    <mergeCell ref="P463:R463"/>
    <mergeCell ref="U463:W463"/>
    <mergeCell ref="D457:H457"/>
    <mergeCell ref="J457:O457"/>
    <mergeCell ref="P457:R457"/>
    <mergeCell ref="U457:W457"/>
    <mergeCell ref="D459:H459"/>
    <mergeCell ref="J459:O459"/>
    <mergeCell ref="P459:R459"/>
    <mergeCell ref="U459:W459"/>
    <mergeCell ref="D453:H453"/>
    <mergeCell ref="J453:O453"/>
    <mergeCell ref="P453:R453"/>
    <mergeCell ref="U453:W453"/>
    <mergeCell ref="D455:H455"/>
    <mergeCell ref="J455:O455"/>
    <mergeCell ref="P455:R455"/>
    <mergeCell ref="U455:W455"/>
    <mergeCell ref="D473:H473"/>
    <mergeCell ref="J473:O473"/>
    <mergeCell ref="P473:R473"/>
    <mergeCell ref="U473:W473"/>
    <mergeCell ref="D475:H475"/>
    <mergeCell ref="J475:O475"/>
    <mergeCell ref="P475:R475"/>
    <mergeCell ref="U475:W475"/>
    <mergeCell ref="D469:H469"/>
    <mergeCell ref="J469:O469"/>
    <mergeCell ref="P469:R469"/>
    <mergeCell ref="U469:W469"/>
    <mergeCell ref="D471:H471"/>
    <mergeCell ref="J471:O471"/>
    <mergeCell ref="P471:R471"/>
    <mergeCell ref="U471:W471"/>
    <mergeCell ref="D465:H465"/>
    <mergeCell ref="J465:O465"/>
    <mergeCell ref="P465:R465"/>
    <mergeCell ref="U465:W465"/>
    <mergeCell ref="D467:H467"/>
    <mergeCell ref="J467:O467"/>
    <mergeCell ref="P467:R467"/>
    <mergeCell ref="U467:W467"/>
    <mergeCell ref="D485:H485"/>
    <mergeCell ref="J485:O485"/>
    <mergeCell ref="P485:R485"/>
    <mergeCell ref="U485:W485"/>
    <mergeCell ref="D487:H487"/>
    <mergeCell ref="J487:O487"/>
    <mergeCell ref="P487:R487"/>
    <mergeCell ref="U487:W487"/>
    <mergeCell ref="D481:H481"/>
    <mergeCell ref="J481:O481"/>
    <mergeCell ref="P481:R481"/>
    <mergeCell ref="U481:W481"/>
    <mergeCell ref="D483:H483"/>
    <mergeCell ref="J483:O483"/>
    <mergeCell ref="P483:R483"/>
    <mergeCell ref="U483:W483"/>
    <mergeCell ref="D477:H477"/>
    <mergeCell ref="J477:O477"/>
    <mergeCell ref="P477:R477"/>
    <mergeCell ref="U477:W477"/>
    <mergeCell ref="D479:H479"/>
    <mergeCell ref="J479:O479"/>
    <mergeCell ref="P479:R479"/>
    <mergeCell ref="U479:W479"/>
    <mergeCell ref="D497:H497"/>
    <mergeCell ref="J497:O497"/>
    <mergeCell ref="P497:R497"/>
    <mergeCell ref="U497:W497"/>
    <mergeCell ref="D499:H499"/>
    <mergeCell ref="J499:O499"/>
    <mergeCell ref="P499:R499"/>
    <mergeCell ref="U499:W499"/>
    <mergeCell ref="D493:H493"/>
    <mergeCell ref="J493:O493"/>
    <mergeCell ref="P493:R493"/>
    <mergeCell ref="U493:W493"/>
    <mergeCell ref="D495:H495"/>
    <mergeCell ref="J495:O495"/>
    <mergeCell ref="P495:R495"/>
    <mergeCell ref="U495:W495"/>
    <mergeCell ref="D489:H489"/>
    <mergeCell ref="J489:O489"/>
    <mergeCell ref="P489:R489"/>
    <mergeCell ref="U489:W489"/>
    <mergeCell ref="D491:H491"/>
    <mergeCell ref="J491:O491"/>
    <mergeCell ref="P491:R491"/>
    <mergeCell ref="U491:W491"/>
    <mergeCell ref="C509:G509"/>
    <mergeCell ref="C512:N512"/>
    <mergeCell ref="C513:G513"/>
    <mergeCell ref="D515:H515"/>
    <mergeCell ref="J515:O515"/>
    <mergeCell ref="P505:R505"/>
    <mergeCell ref="U505:W505"/>
    <mergeCell ref="E507:O508"/>
    <mergeCell ref="P507:R507"/>
    <mergeCell ref="U507:W507"/>
    <mergeCell ref="D501:H501"/>
    <mergeCell ref="J501:O501"/>
    <mergeCell ref="P501:R501"/>
    <mergeCell ref="U501:W501"/>
    <mergeCell ref="D503:H503"/>
    <mergeCell ref="J503:O503"/>
    <mergeCell ref="P503:R503"/>
    <mergeCell ref="U503:W503"/>
    <mergeCell ref="D523:H523"/>
    <mergeCell ref="J523:O523"/>
    <mergeCell ref="P523:R523"/>
    <mergeCell ref="U523:W523"/>
    <mergeCell ref="D525:H525"/>
    <mergeCell ref="J525:O525"/>
    <mergeCell ref="P525:R525"/>
    <mergeCell ref="U525:W525"/>
    <mergeCell ref="D519:H519"/>
    <mergeCell ref="J519:O519"/>
    <mergeCell ref="P519:R519"/>
    <mergeCell ref="U519:W519"/>
    <mergeCell ref="D521:H521"/>
    <mergeCell ref="J521:O521"/>
    <mergeCell ref="P521:R521"/>
    <mergeCell ref="U521:W521"/>
    <mergeCell ref="P515:R515"/>
    <mergeCell ref="U515:W515"/>
    <mergeCell ref="D517:H517"/>
    <mergeCell ref="J517:O517"/>
    <mergeCell ref="P517:R517"/>
    <mergeCell ref="U517:W517"/>
    <mergeCell ref="D534:H534"/>
    <mergeCell ref="J534:O534"/>
    <mergeCell ref="P534:R534"/>
    <mergeCell ref="U534:W534"/>
    <mergeCell ref="D536:H536"/>
    <mergeCell ref="J536:O536"/>
    <mergeCell ref="P536:R536"/>
    <mergeCell ref="U536:W536"/>
    <mergeCell ref="D530:H530"/>
    <mergeCell ref="J530:O530"/>
    <mergeCell ref="P530:R530"/>
    <mergeCell ref="U530:W530"/>
    <mergeCell ref="D532:H532"/>
    <mergeCell ref="J532:O532"/>
    <mergeCell ref="P532:R532"/>
    <mergeCell ref="U532:W532"/>
    <mergeCell ref="D527:H527"/>
    <mergeCell ref="J527:O527"/>
    <mergeCell ref="P527:R527"/>
    <mergeCell ref="U527:W527"/>
    <mergeCell ref="D529:H529"/>
    <mergeCell ref="J529:O529"/>
    <mergeCell ref="P529:R529"/>
    <mergeCell ref="U529:W529"/>
    <mergeCell ref="D546:H546"/>
    <mergeCell ref="J546:O546"/>
    <mergeCell ref="P546:R546"/>
    <mergeCell ref="U546:W546"/>
    <mergeCell ref="D548:H548"/>
    <mergeCell ref="J548:O548"/>
    <mergeCell ref="P548:R548"/>
    <mergeCell ref="U548:W548"/>
    <mergeCell ref="D542:H542"/>
    <mergeCell ref="J542:O542"/>
    <mergeCell ref="P542:R542"/>
    <mergeCell ref="U542:W542"/>
    <mergeCell ref="D544:H544"/>
    <mergeCell ref="J544:O544"/>
    <mergeCell ref="P544:R544"/>
    <mergeCell ref="U544:W544"/>
    <mergeCell ref="D538:H538"/>
    <mergeCell ref="J538:O538"/>
    <mergeCell ref="P538:R538"/>
    <mergeCell ref="U538:W538"/>
    <mergeCell ref="D540:H540"/>
    <mergeCell ref="J540:O540"/>
    <mergeCell ref="P540:R540"/>
    <mergeCell ref="U540:W540"/>
    <mergeCell ref="P564:R564"/>
    <mergeCell ref="U564:W564"/>
    <mergeCell ref="D566:H566"/>
    <mergeCell ref="J566:O566"/>
    <mergeCell ref="P566:R566"/>
    <mergeCell ref="U566:W566"/>
    <mergeCell ref="C558:G558"/>
    <mergeCell ref="C561:N561"/>
    <mergeCell ref="C562:G562"/>
    <mergeCell ref="D564:H564"/>
    <mergeCell ref="J564:O564"/>
    <mergeCell ref="P554:R554"/>
    <mergeCell ref="U554:W554"/>
    <mergeCell ref="E556:O557"/>
    <mergeCell ref="P556:R556"/>
    <mergeCell ref="U556:W556"/>
    <mergeCell ref="D550:H550"/>
    <mergeCell ref="J550:O550"/>
    <mergeCell ref="P550:R550"/>
    <mergeCell ref="U550:W550"/>
    <mergeCell ref="D552:H552"/>
    <mergeCell ref="J552:O552"/>
    <mergeCell ref="P552:R552"/>
    <mergeCell ref="U552:W552"/>
    <mergeCell ref="D576:H576"/>
    <mergeCell ref="J576:O576"/>
    <mergeCell ref="P576:R576"/>
    <mergeCell ref="U576:W576"/>
    <mergeCell ref="D578:H578"/>
    <mergeCell ref="J578:O578"/>
    <mergeCell ref="P578:R578"/>
    <mergeCell ref="U578:W578"/>
    <mergeCell ref="D572:H572"/>
    <mergeCell ref="J572:O572"/>
    <mergeCell ref="P572:R572"/>
    <mergeCell ref="U572:W572"/>
    <mergeCell ref="D574:H574"/>
    <mergeCell ref="J574:O574"/>
    <mergeCell ref="P574:R574"/>
    <mergeCell ref="U574:W574"/>
    <mergeCell ref="D568:H568"/>
    <mergeCell ref="J568:O568"/>
    <mergeCell ref="P568:R568"/>
    <mergeCell ref="U568:W568"/>
    <mergeCell ref="D570:H570"/>
    <mergeCell ref="J570:O570"/>
    <mergeCell ref="P570:R570"/>
    <mergeCell ref="U570:W570"/>
    <mergeCell ref="D588:H588"/>
    <mergeCell ref="J588:O588"/>
    <mergeCell ref="P588:R588"/>
    <mergeCell ref="U588:W588"/>
    <mergeCell ref="D590:H590"/>
    <mergeCell ref="J590:O590"/>
    <mergeCell ref="P590:R590"/>
    <mergeCell ref="U590:W590"/>
    <mergeCell ref="D584:H584"/>
    <mergeCell ref="J584:O584"/>
    <mergeCell ref="P584:R584"/>
    <mergeCell ref="U584:W584"/>
    <mergeCell ref="D586:H586"/>
    <mergeCell ref="J586:O586"/>
    <mergeCell ref="P586:R586"/>
    <mergeCell ref="U586:W586"/>
    <mergeCell ref="D580:H580"/>
    <mergeCell ref="J580:O580"/>
    <mergeCell ref="P580:R580"/>
    <mergeCell ref="U580:W580"/>
    <mergeCell ref="D582:H582"/>
    <mergeCell ref="J582:O582"/>
    <mergeCell ref="P582:R582"/>
    <mergeCell ref="U582:W582"/>
    <mergeCell ref="C600:G600"/>
    <mergeCell ref="C603:N603"/>
    <mergeCell ref="C604:G604"/>
    <mergeCell ref="D606:H606"/>
    <mergeCell ref="J606:O606"/>
    <mergeCell ref="P596:R596"/>
    <mergeCell ref="U596:W596"/>
    <mergeCell ref="E598:O599"/>
    <mergeCell ref="P598:R598"/>
    <mergeCell ref="U598:W598"/>
    <mergeCell ref="D592:H592"/>
    <mergeCell ref="J592:O592"/>
    <mergeCell ref="P592:R592"/>
    <mergeCell ref="U592:W592"/>
    <mergeCell ref="D594:H594"/>
    <mergeCell ref="J594:O594"/>
    <mergeCell ref="P594:R594"/>
    <mergeCell ref="U594:W594"/>
    <mergeCell ref="D614:H614"/>
    <mergeCell ref="J614:O614"/>
    <mergeCell ref="P614:R614"/>
    <mergeCell ref="U614:W614"/>
    <mergeCell ref="D616:H616"/>
    <mergeCell ref="J616:O616"/>
    <mergeCell ref="P616:R616"/>
    <mergeCell ref="U616:W616"/>
    <mergeCell ref="D610:H610"/>
    <mergeCell ref="J610:O610"/>
    <mergeCell ref="P610:R610"/>
    <mergeCell ref="U610:W610"/>
    <mergeCell ref="D612:H612"/>
    <mergeCell ref="J612:O612"/>
    <mergeCell ref="P612:R612"/>
    <mergeCell ref="U612:W612"/>
    <mergeCell ref="P606:R606"/>
    <mergeCell ref="U606:W606"/>
    <mergeCell ref="D608:H608"/>
    <mergeCell ref="J608:O608"/>
    <mergeCell ref="P608:R608"/>
    <mergeCell ref="U608:W608"/>
    <mergeCell ref="D626:H626"/>
    <mergeCell ref="J626:O626"/>
    <mergeCell ref="P626:R626"/>
    <mergeCell ref="U626:W626"/>
    <mergeCell ref="D628:H628"/>
    <mergeCell ref="J628:O628"/>
    <mergeCell ref="P628:R628"/>
    <mergeCell ref="U628:W628"/>
    <mergeCell ref="D622:H622"/>
    <mergeCell ref="J622:O622"/>
    <mergeCell ref="P622:R622"/>
    <mergeCell ref="U622:W622"/>
    <mergeCell ref="D624:H624"/>
    <mergeCell ref="J624:O624"/>
    <mergeCell ref="P624:R624"/>
    <mergeCell ref="U624:W624"/>
    <mergeCell ref="D618:H618"/>
    <mergeCell ref="J618:O618"/>
    <mergeCell ref="P618:R618"/>
    <mergeCell ref="U618:W618"/>
    <mergeCell ref="D620:H620"/>
    <mergeCell ref="J620:O620"/>
    <mergeCell ref="P620:R620"/>
    <mergeCell ref="U620:W620"/>
    <mergeCell ref="P643:R643"/>
    <mergeCell ref="U643:W643"/>
    <mergeCell ref="D645:H645"/>
    <mergeCell ref="J645:O645"/>
    <mergeCell ref="P645:R645"/>
    <mergeCell ref="U645:W645"/>
    <mergeCell ref="C637:G637"/>
    <mergeCell ref="C640:N640"/>
    <mergeCell ref="C641:G641"/>
    <mergeCell ref="D643:H643"/>
    <mergeCell ref="J643:O643"/>
    <mergeCell ref="P634:R634"/>
    <mergeCell ref="U634:W634"/>
    <mergeCell ref="E635:O636"/>
    <mergeCell ref="P635:R635"/>
    <mergeCell ref="U635:W635"/>
    <mergeCell ref="D630:H630"/>
    <mergeCell ref="J630:O630"/>
    <mergeCell ref="P630:R630"/>
    <mergeCell ref="U630:W630"/>
    <mergeCell ref="D632:H632"/>
    <mergeCell ref="J632:O632"/>
    <mergeCell ref="P632:R632"/>
    <mergeCell ref="U632:W632"/>
    <mergeCell ref="D655:H655"/>
    <mergeCell ref="J655:O655"/>
    <mergeCell ref="P655:R655"/>
    <mergeCell ref="U655:W655"/>
    <mergeCell ref="D657:H657"/>
    <mergeCell ref="J657:O657"/>
    <mergeCell ref="P657:R657"/>
    <mergeCell ref="U657:W657"/>
    <mergeCell ref="D651:H651"/>
    <mergeCell ref="J651:O651"/>
    <mergeCell ref="P651:R651"/>
    <mergeCell ref="U651:W651"/>
    <mergeCell ref="D653:H653"/>
    <mergeCell ref="J653:O653"/>
    <mergeCell ref="P653:R653"/>
    <mergeCell ref="U653:W653"/>
    <mergeCell ref="D647:H647"/>
    <mergeCell ref="J647:O647"/>
    <mergeCell ref="P647:R647"/>
    <mergeCell ref="U647:W647"/>
    <mergeCell ref="D649:H649"/>
    <mergeCell ref="J649:O649"/>
    <mergeCell ref="P649:R649"/>
    <mergeCell ref="U649:W649"/>
    <mergeCell ref="D667:H667"/>
    <mergeCell ref="J667:O667"/>
    <mergeCell ref="P667:R667"/>
    <mergeCell ref="U667:W667"/>
    <mergeCell ref="D669:H669"/>
    <mergeCell ref="J669:O669"/>
    <mergeCell ref="P669:R669"/>
    <mergeCell ref="U669:W669"/>
    <mergeCell ref="D663:H663"/>
    <mergeCell ref="J663:O663"/>
    <mergeCell ref="P663:R663"/>
    <mergeCell ref="U663:W663"/>
    <mergeCell ref="D665:H665"/>
    <mergeCell ref="J665:O665"/>
    <mergeCell ref="P665:R665"/>
    <mergeCell ref="U665:W665"/>
    <mergeCell ref="D659:H659"/>
    <mergeCell ref="J659:O659"/>
    <mergeCell ref="P659:R659"/>
    <mergeCell ref="U659:W659"/>
    <mergeCell ref="D661:H661"/>
    <mergeCell ref="J661:O661"/>
    <mergeCell ref="P661:R661"/>
    <mergeCell ref="U661:W661"/>
    <mergeCell ref="C679:G679"/>
    <mergeCell ref="C682:N682"/>
    <mergeCell ref="C683:G683"/>
    <mergeCell ref="D685:H685"/>
    <mergeCell ref="J685:O685"/>
    <mergeCell ref="P675:R675"/>
    <mergeCell ref="U675:W675"/>
    <mergeCell ref="E677:O678"/>
    <mergeCell ref="P677:R677"/>
    <mergeCell ref="U677:W677"/>
    <mergeCell ref="D671:H671"/>
    <mergeCell ref="J671:O671"/>
    <mergeCell ref="P671:R671"/>
    <mergeCell ref="U671:W671"/>
    <mergeCell ref="D673:H673"/>
    <mergeCell ref="J673:O673"/>
    <mergeCell ref="P673:R673"/>
    <mergeCell ref="U673:W673"/>
    <mergeCell ref="D693:H693"/>
    <mergeCell ref="J693:O693"/>
    <mergeCell ref="P693:R693"/>
    <mergeCell ref="U693:W693"/>
    <mergeCell ref="P695:R695"/>
    <mergeCell ref="U695:W695"/>
    <mergeCell ref="D689:H689"/>
    <mergeCell ref="J689:O689"/>
    <mergeCell ref="P689:R689"/>
    <mergeCell ref="U689:W689"/>
    <mergeCell ref="D691:H691"/>
    <mergeCell ref="J691:O691"/>
    <mergeCell ref="P691:R691"/>
    <mergeCell ref="U691:W691"/>
    <mergeCell ref="P685:R685"/>
    <mergeCell ref="U685:W685"/>
    <mergeCell ref="D687:H687"/>
    <mergeCell ref="J687:O687"/>
    <mergeCell ref="P687:R687"/>
    <mergeCell ref="U687:W687"/>
    <mergeCell ref="D707:H707"/>
    <mergeCell ref="J707:O707"/>
    <mergeCell ref="P707:R707"/>
    <mergeCell ref="U707:W707"/>
    <mergeCell ref="D709:H709"/>
    <mergeCell ref="J709:O709"/>
    <mergeCell ref="P709:R709"/>
    <mergeCell ref="U709:W709"/>
    <mergeCell ref="C703:G703"/>
    <mergeCell ref="D705:H705"/>
    <mergeCell ref="J705:O705"/>
    <mergeCell ref="P705:R705"/>
    <mergeCell ref="U705:W705"/>
    <mergeCell ref="E697:O698"/>
    <mergeCell ref="P697:R697"/>
    <mergeCell ref="U697:W697"/>
    <mergeCell ref="C699:G699"/>
    <mergeCell ref="C702:N702"/>
    <mergeCell ref="P725:R725"/>
    <mergeCell ref="U725:W725"/>
    <mergeCell ref="D727:H727"/>
    <mergeCell ref="J727:O727"/>
    <mergeCell ref="P727:R727"/>
    <mergeCell ref="U727:W727"/>
    <mergeCell ref="C719:G719"/>
    <mergeCell ref="C722:N722"/>
    <mergeCell ref="C723:G723"/>
    <mergeCell ref="D725:H725"/>
    <mergeCell ref="J725:O725"/>
    <mergeCell ref="P715:R715"/>
    <mergeCell ref="U715:W715"/>
    <mergeCell ref="E717:O718"/>
    <mergeCell ref="P717:R717"/>
    <mergeCell ref="U717:W717"/>
    <mergeCell ref="D711:H711"/>
    <mergeCell ref="J711:O711"/>
    <mergeCell ref="P711:R711"/>
    <mergeCell ref="U711:W711"/>
    <mergeCell ref="D713:H713"/>
    <mergeCell ref="J713:O713"/>
    <mergeCell ref="P713:R713"/>
    <mergeCell ref="U713:W713"/>
    <mergeCell ref="D737:H737"/>
    <mergeCell ref="J737:O737"/>
    <mergeCell ref="P737:R737"/>
    <mergeCell ref="U737:W737"/>
    <mergeCell ref="D738:H738"/>
    <mergeCell ref="J738:O738"/>
    <mergeCell ref="P738:R738"/>
    <mergeCell ref="U738:W738"/>
    <mergeCell ref="D733:H733"/>
    <mergeCell ref="J733:O733"/>
    <mergeCell ref="P733:R733"/>
    <mergeCell ref="U733:W733"/>
    <mergeCell ref="D735:H735"/>
    <mergeCell ref="J735:O735"/>
    <mergeCell ref="P735:R735"/>
    <mergeCell ref="U735:W735"/>
    <mergeCell ref="D729:H729"/>
    <mergeCell ref="J729:O729"/>
    <mergeCell ref="P729:R729"/>
    <mergeCell ref="U729:W729"/>
    <mergeCell ref="D731:H731"/>
    <mergeCell ref="J731:O731"/>
    <mergeCell ref="P731:R731"/>
    <mergeCell ref="U731:W731"/>
    <mergeCell ref="D748:H748"/>
    <mergeCell ref="J748:O748"/>
    <mergeCell ref="P748:R748"/>
    <mergeCell ref="U748:W748"/>
    <mergeCell ref="D750:H750"/>
    <mergeCell ref="J750:O750"/>
    <mergeCell ref="P750:R750"/>
    <mergeCell ref="U750:W750"/>
    <mergeCell ref="D744:H744"/>
    <mergeCell ref="J744:O744"/>
    <mergeCell ref="P744:R744"/>
    <mergeCell ref="U744:W744"/>
    <mergeCell ref="D746:H746"/>
    <mergeCell ref="J746:O746"/>
    <mergeCell ref="P746:R746"/>
    <mergeCell ref="U746:W746"/>
    <mergeCell ref="D740:H740"/>
    <mergeCell ref="J740:O740"/>
    <mergeCell ref="P740:R740"/>
    <mergeCell ref="U740:W740"/>
    <mergeCell ref="D742:H742"/>
    <mergeCell ref="J742:O742"/>
    <mergeCell ref="P742:R742"/>
    <mergeCell ref="U742:W742"/>
    <mergeCell ref="E760:O761"/>
    <mergeCell ref="P760:R760"/>
    <mergeCell ref="U760:W760"/>
    <mergeCell ref="C762:G762"/>
    <mergeCell ref="C765:N765"/>
    <mergeCell ref="D756:H756"/>
    <mergeCell ref="J756:O756"/>
    <mergeCell ref="P756:R756"/>
    <mergeCell ref="U756:W756"/>
    <mergeCell ref="P758:R758"/>
    <mergeCell ref="U758:W758"/>
    <mergeCell ref="D752:H752"/>
    <mergeCell ref="J752:O752"/>
    <mergeCell ref="P752:R752"/>
    <mergeCell ref="U752:W752"/>
    <mergeCell ref="D754:H754"/>
    <mergeCell ref="J754:O754"/>
    <mergeCell ref="P754:R754"/>
    <mergeCell ref="U754:W754"/>
    <mergeCell ref="D774:H774"/>
    <mergeCell ref="J774:O774"/>
    <mergeCell ref="P774:R774"/>
    <mergeCell ref="U774:W774"/>
    <mergeCell ref="D776:H776"/>
    <mergeCell ref="J776:O776"/>
    <mergeCell ref="P776:R776"/>
    <mergeCell ref="U776:W776"/>
    <mergeCell ref="D770:H770"/>
    <mergeCell ref="J770:O770"/>
    <mergeCell ref="P770:R770"/>
    <mergeCell ref="U770:W770"/>
    <mergeCell ref="D772:H772"/>
    <mergeCell ref="J772:O772"/>
    <mergeCell ref="P772:R772"/>
    <mergeCell ref="U772:W772"/>
    <mergeCell ref="C766:G766"/>
    <mergeCell ref="D768:H768"/>
    <mergeCell ref="J768:O768"/>
    <mergeCell ref="P768:R768"/>
    <mergeCell ref="U768:W768"/>
    <mergeCell ref="D786:H786"/>
    <mergeCell ref="J786:O786"/>
    <mergeCell ref="P786:R786"/>
    <mergeCell ref="U786:W786"/>
    <mergeCell ref="D788:H788"/>
    <mergeCell ref="J788:O788"/>
    <mergeCell ref="P788:R788"/>
    <mergeCell ref="U788:W788"/>
    <mergeCell ref="D782:H782"/>
    <mergeCell ref="J782:O782"/>
    <mergeCell ref="P782:R782"/>
    <mergeCell ref="U782:W782"/>
    <mergeCell ref="D784:H784"/>
    <mergeCell ref="J784:O784"/>
    <mergeCell ref="P784:R784"/>
    <mergeCell ref="U784:W784"/>
    <mergeCell ref="D778:H778"/>
    <mergeCell ref="J778:O778"/>
    <mergeCell ref="P778:R778"/>
    <mergeCell ref="U778:W778"/>
    <mergeCell ref="D780:H780"/>
    <mergeCell ref="J780:O780"/>
    <mergeCell ref="P780:R780"/>
    <mergeCell ref="U780:W780"/>
    <mergeCell ref="D798:H798"/>
    <mergeCell ref="J798:O798"/>
    <mergeCell ref="P798:R798"/>
    <mergeCell ref="U798:W798"/>
    <mergeCell ref="D800:H800"/>
    <mergeCell ref="J800:O800"/>
    <mergeCell ref="P800:R800"/>
    <mergeCell ref="U800:W800"/>
    <mergeCell ref="D794:H794"/>
    <mergeCell ref="J794:O794"/>
    <mergeCell ref="P794:R794"/>
    <mergeCell ref="U794:W794"/>
    <mergeCell ref="D796:H796"/>
    <mergeCell ref="J796:O796"/>
    <mergeCell ref="P796:R796"/>
    <mergeCell ref="U796:W796"/>
    <mergeCell ref="D790:H790"/>
    <mergeCell ref="J790:O790"/>
    <mergeCell ref="P790:R790"/>
    <mergeCell ref="U790:W790"/>
    <mergeCell ref="D792:H792"/>
    <mergeCell ref="J792:O792"/>
    <mergeCell ref="P792:R792"/>
    <mergeCell ref="U792:W792"/>
    <mergeCell ref="D810:H810"/>
    <mergeCell ref="J810:O810"/>
    <mergeCell ref="P810:R810"/>
    <mergeCell ref="U810:W810"/>
    <mergeCell ref="D812:H812"/>
    <mergeCell ref="J812:O812"/>
    <mergeCell ref="P812:R812"/>
    <mergeCell ref="U812:W812"/>
    <mergeCell ref="D806:H806"/>
    <mergeCell ref="J806:O806"/>
    <mergeCell ref="P806:R806"/>
    <mergeCell ref="U806:W806"/>
    <mergeCell ref="D808:H808"/>
    <mergeCell ref="J808:O808"/>
    <mergeCell ref="P808:R808"/>
    <mergeCell ref="U808:W808"/>
    <mergeCell ref="D802:H802"/>
    <mergeCell ref="J802:O802"/>
    <mergeCell ref="P802:R802"/>
    <mergeCell ref="U802:W802"/>
    <mergeCell ref="D804:H804"/>
    <mergeCell ref="J804:O804"/>
    <mergeCell ref="P804:R804"/>
    <mergeCell ref="U804:W804"/>
    <mergeCell ref="D822:H822"/>
    <mergeCell ref="J822:O822"/>
    <mergeCell ref="P822:R822"/>
    <mergeCell ref="U822:W822"/>
    <mergeCell ref="D824:H824"/>
    <mergeCell ref="J824:O824"/>
    <mergeCell ref="P824:R824"/>
    <mergeCell ref="U824:W824"/>
    <mergeCell ref="D818:H818"/>
    <mergeCell ref="J818:O818"/>
    <mergeCell ref="P818:R818"/>
    <mergeCell ref="U818:W818"/>
    <mergeCell ref="D820:H820"/>
    <mergeCell ref="J820:O820"/>
    <mergeCell ref="P820:R820"/>
    <mergeCell ref="U820:W820"/>
    <mergeCell ref="D814:H814"/>
    <mergeCell ref="J814:O814"/>
    <mergeCell ref="P814:R814"/>
    <mergeCell ref="U814:W814"/>
    <mergeCell ref="D816:H816"/>
    <mergeCell ref="J816:O816"/>
    <mergeCell ref="P816:R816"/>
    <mergeCell ref="U816:W816"/>
    <mergeCell ref="D834:H834"/>
    <mergeCell ref="J834:O834"/>
    <mergeCell ref="P834:R834"/>
    <mergeCell ref="U834:W834"/>
    <mergeCell ref="D836:H836"/>
    <mergeCell ref="J836:O836"/>
    <mergeCell ref="P836:R836"/>
    <mergeCell ref="U836:W836"/>
    <mergeCell ref="D830:H830"/>
    <mergeCell ref="J830:O830"/>
    <mergeCell ref="P830:R830"/>
    <mergeCell ref="U830:W830"/>
    <mergeCell ref="D832:H832"/>
    <mergeCell ref="J832:O832"/>
    <mergeCell ref="P832:R832"/>
    <mergeCell ref="U832:W832"/>
    <mergeCell ref="D826:H826"/>
    <mergeCell ref="J826:O826"/>
    <mergeCell ref="P826:R826"/>
    <mergeCell ref="U826:W826"/>
    <mergeCell ref="D828:H828"/>
    <mergeCell ref="J828:O828"/>
    <mergeCell ref="P828:R828"/>
    <mergeCell ref="U828:W828"/>
    <mergeCell ref="D846:H846"/>
    <mergeCell ref="J846:O846"/>
    <mergeCell ref="P846:R846"/>
    <mergeCell ref="U846:W846"/>
    <mergeCell ref="D848:H848"/>
    <mergeCell ref="J848:O848"/>
    <mergeCell ref="P848:R848"/>
    <mergeCell ref="U848:W848"/>
    <mergeCell ref="D842:H842"/>
    <mergeCell ref="J842:O842"/>
    <mergeCell ref="P842:R842"/>
    <mergeCell ref="U842:W842"/>
    <mergeCell ref="D844:H844"/>
    <mergeCell ref="J844:O844"/>
    <mergeCell ref="P844:R844"/>
    <mergeCell ref="U844:W844"/>
    <mergeCell ref="D838:H838"/>
    <mergeCell ref="J838:O838"/>
    <mergeCell ref="P838:R838"/>
    <mergeCell ref="U838:W838"/>
    <mergeCell ref="D840:H840"/>
    <mergeCell ref="J840:O841"/>
    <mergeCell ref="P840:R840"/>
    <mergeCell ref="U840:W840"/>
    <mergeCell ref="D858:H858"/>
    <mergeCell ref="J858:O858"/>
    <mergeCell ref="P858:R858"/>
    <mergeCell ref="U858:W858"/>
    <mergeCell ref="D860:H860"/>
    <mergeCell ref="J860:O860"/>
    <mergeCell ref="P860:R860"/>
    <mergeCell ref="U860:W860"/>
    <mergeCell ref="D854:H854"/>
    <mergeCell ref="J854:O854"/>
    <mergeCell ref="P854:R854"/>
    <mergeCell ref="U854:W854"/>
    <mergeCell ref="D856:H856"/>
    <mergeCell ref="J856:O856"/>
    <mergeCell ref="P856:R856"/>
    <mergeCell ref="U856:W856"/>
    <mergeCell ref="D850:H850"/>
    <mergeCell ref="J850:O850"/>
    <mergeCell ref="P850:R850"/>
    <mergeCell ref="U850:W850"/>
    <mergeCell ref="D852:H852"/>
    <mergeCell ref="J852:O852"/>
    <mergeCell ref="P852:R852"/>
    <mergeCell ref="U852:W852"/>
    <mergeCell ref="D870:H870"/>
    <mergeCell ref="J870:O870"/>
    <mergeCell ref="P870:R870"/>
    <mergeCell ref="U870:W870"/>
    <mergeCell ref="D872:H872"/>
    <mergeCell ref="J872:O872"/>
    <mergeCell ref="P872:R872"/>
    <mergeCell ref="U872:W872"/>
    <mergeCell ref="D866:H866"/>
    <mergeCell ref="J866:O866"/>
    <mergeCell ref="P866:R866"/>
    <mergeCell ref="U866:W866"/>
    <mergeCell ref="D868:H868"/>
    <mergeCell ref="J868:O868"/>
    <mergeCell ref="P868:R868"/>
    <mergeCell ref="U868:W868"/>
    <mergeCell ref="D862:H862"/>
    <mergeCell ref="J862:O862"/>
    <mergeCell ref="P862:R862"/>
    <mergeCell ref="U862:W862"/>
    <mergeCell ref="D864:H864"/>
    <mergeCell ref="J864:O864"/>
    <mergeCell ref="P864:R864"/>
    <mergeCell ref="U864:W864"/>
    <mergeCell ref="D882:H882"/>
    <mergeCell ref="J882:O882"/>
    <mergeCell ref="P882:R882"/>
    <mergeCell ref="U882:W882"/>
    <mergeCell ref="D884:H884"/>
    <mergeCell ref="J884:O884"/>
    <mergeCell ref="P884:R884"/>
    <mergeCell ref="U884:W884"/>
    <mergeCell ref="D878:H878"/>
    <mergeCell ref="J878:O878"/>
    <mergeCell ref="P878:R878"/>
    <mergeCell ref="U878:W878"/>
    <mergeCell ref="D880:H880"/>
    <mergeCell ref="J880:O880"/>
    <mergeCell ref="P880:R880"/>
    <mergeCell ref="U880:W880"/>
    <mergeCell ref="D874:H874"/>
    <mergeCell ref="J874:O874"/>
    <mergeCell ref="P874:R874"/>
    <mergeCell ref="U874:W874"/>
    <mergeCell ref="D876:H876"/>
    <mergeCell ref="J876:O876"/>
    <mergeCell ref="P876:R876"/>
    <mergeCell ref="U876:W876"/>
    <mergeCell ref="D894:H894"/>
    <mergeCell ref="J894:O894"/>
    <mergeCell ref="P894:R894"/>
    <mergeCell ref="U894:W894"/>
    <mergeCell ref="P896:R896"/>
    <mergeCell ref="U896:W896"/>
    <mergeCell ref="D890:H890"/>
    <mergeCell ref="J890:O890"/>
    <mergeCell ref="P890:R890"/>
    <mergeCell ref="U890:W890"/>
    <mergeCell ref="D892:H892"/>
    <mergeCell ref="J892:O892"/>
    <mergeCell ref="P892:R892"/>
    <mergeCell ref="U892:W892"/>
    <mergeCell ref="D886:H886"/>
    <mergeCell ref="J886:O886"/>
    <mergeCell ref="P886:R886"/>
    <mergeCell ref="U886:W886"/>
    <mergeCell ref="D888:H888"/>
    <mergeCell ref="J888:O888"/>
    <mergeCell ref="P888:R888"/>
    <mergeCell ref="U888:W888"/>
    <mergeCell ref="D908:H908"/>
    <mergeCell ref="J908:O908"/>
    <mergeCell ref="P908:R908"/>
    <mergeCell ref="U908:W908"/>
    <mergeCell ref="D910:H910"/>
    <mergeCell ref="J910:O910"/>
    <mergeCell ref="P910:R910"/>
    <mergeCell ref="U910:W910"/>
    <mergeCell ref="C904:G904"/>
    <mergeCell ref="D906:H906"/>
    <mergeCell ref="J906:O906"/>
    <mergeCell ref="P906:R906"/>
    <mergeCell ref="U906:W906"/>
    <mergeCell ref="E898:O899"/>
    <mergeCell ref="P898:R898"/>
    <mergeCell ref="U898:W898"/>
    <mergeCell ref="C900:G900"/>
    <mergeCell ref="C903:N903"/>
    <mergeCell ref="D920:H920"/>
    <mergeCell ref="J920:O920"/>
    <mergeCell ref="P920:R920"/>
    <mergeCell ref="U920:W920"/>
    <mergeCell ref="D922:H922"/>
    <mergeCell ref="J922:O922"/>
    <mergeCell ref="P922:R922"/>
    <mergeCell ref="U922:W922"/>
    <mergeCell ref="D916:H916"/>
    <mergeCell ref="J916:O916"/>
    <mergeCell ref="P916:R916"/>
    <mergeCell ref="U916:W916"/>
    <mergeCell ref="D918:H918"/>
    <mergeCell ref="J918:O918"/>
    <mergeCell ref="P918:R918"/>
    <mergeCell ref="U918:W918"/>
    <mergeCell ref="D912:H912"/>
    <mergeCell ref="J912:O912"/>
    <mergeCell ref="P912:R912"/>
    <mergeCell ref="U912:W912"/>
    <mergeCell ref="D914:H914"/>
    <mergeCell ref="J914:O914"/>
    <mergeCell ref="P914:R914"/>
    <mergeCell ref="U914:W914"/>
    <mergeCell ref="D932:H932"/>
    <mergeCell ref="J932:O932"/>
    <mergeCell ref="P932:R932"/>
    <mergeCell ref="U932:W932"/>
    <mergeCell ref="D934:H934"/>
    <mergeCell ref="J934:O934"/>
    <mergeCell ref="P934:R934"/>
    <mergeCell ref="U934:W934"/>
    <mergeCell ref="D928:H928"/>
    <mergeCell ref="J928:O928"/>
    <mergeCell ref="P928:R928"/>
    <mergeCell ref="U928:W928"/>
    <mergeCell ref="D930:H930"/>
    <mergeCell ref="J930:O930"/>
    <mergeCell ref="P930:R930"/>
    <mergeCell ref="U930:W930"/>
    <mergeCell ref="D924:H924"/>
    <mergeCell ref="J924:O924"/>
    <mergeCell ref="P924:R924"/>
    <mergeCell ref="U924:W924"/>
    <mergeCell ref="D926:H926"/>
    <mergeCell ref="J926:O926"/>
    <mergeCell ref="P926:R926"/>
    <mergeCell ref="U926:W926"/>
    <mergeCell ref="D949:H949"/>
    <mergeCell ref="J949:O949"/>
    <mergeCell ref="P949:R949"/>
    <mergeCell ref="U949:W949"/>
    <mergeCell ref="P951:R951"/>
    <mergeCell ref="U951:W951"/>
    <mergeCell ref="C946:G946"/>
    <mergeCell ref="D947:H947"/>
    <mergeCell ref="J947:O947"/>
    <mergeCell ref="P947:R947"/>
    <mergeCell ref="U947:W947"/>
    <mergeCell ref="E940:O941"/>
    <mergeCell ref="P940:R940"/>
    <mergeCell ref="U940:W940"/>
    <mergeCell ref="C942:G942"/>
    <mergeCell ref="C945:N945"/>
    <mergeCell ref="D936:H936"/>
    <mergeCell ref="J936:O936"/>
    <mergeCell ref="P936:R936"/>
    <mergeCell ref="U936:W936"/>
    <mergeCell ref="P938:R938"/>
    <mergeCell ref="U938:W938"/>
    <mergeCell ref="E967:O968"/>
    <mergeCell ref="P967:R967"/>
    <mergeCell ref="U967:W967"/>
    <mergeCell ref="C969:G969"/>
    <mergeCell ref="B972:M972"/>
    <mergeCell ref="E960:O961"/>
    <mergeCell ref="P960:R960"/>
    <mergeCell ref="U960:W960"/>
    <mergeCell ref="C962:G962"/>
    <mergeCell ref="P965:R965"/>
    <mergeCell ref="U965:W965"/>
    <mergeCell ref="E953:O954"/>
    <mergeCell ref="P953:R953"/>
    <mergeCell ref="U953:W953"/>
    <mergeCell ref="C955:G955"/>
    <mergeCell ref="P958:R958"/>
    <mergeCell ref="U958:W958"/>
    <mergeCell ref="D981:H981"/>
    <mergeCell ref="J981:O981"/>
    <mergeCell ref="P981:R981"/>
    <mergeCell ref="U981:W981"/>
    <mergeCell ref="D983:H983"/>
    <mergeCell ref="J983:O983"/>
    <mergeCell ref="P983:R983"/>
    <mergeCell ref="U983:W983"/>
    <mergeCell ref="D977:H977"/>
    <mergeCell ref="J977:O977"/>
    <mergeCell ref="P977:R977"/>
    <mergeCell ref="U977:W977"/>
    <mergeCell ref="D979:H979"/>
    <mergeCell ref="J979:O979"/>
    <mergeCell ref="P979:R979"/>
    <mergeCell ref="U979:W979"/>
    <mergeCell ref="C973:G973"/>
    <mergeCell ref="D975:H975"/>
    <mergeCell ref="J975:O975"/>
    <mergeCell ref="P975:R975"/>
    <mergeCell ref="U975:W975"/>
    <mergeCell ref="D993:H993"/>
    <mergeCell ref="J993:O993"/>
    <mergeCell ref="P993:R993"/>
    <mergeCell ref="U993:W993"/>
    <mergeCell ref="D995:H995"/>
    <mergeCell ref="J995:O995"/>
    <mergeCell ref="P995:R995"/>
    <mergeCell ref="U995:W995"/>
    <mergeCell ref="D989:H989"/>
    <mergeCell ref="J989:O989"/>
    <mergeCell ref="P989:R989"/>
    <mergeCell ref="U989:W989"/>
    <mergeCell ref="D991:H991"/>
    <mergeCell ref="J991:O991"/>
    <mergeCell ref="P991:R991"/>
    <mergeCell ref="U991:W991"/>
    <mergeCell ref="D985:H985"/>
    <mergeCell ref="J985:O985"/>
    <mergeCell ref="P985:R985"/>
    <mergeCell ref="U985:W985"/>
    <mergeCell ref="D987:H987"/>
    <mergeCell ref="J987:O987"/>
    <mergeCell ref="P987:R987"/>
    <mergeCell ref="U987:W987"/>
    <mergeCell ref="D1005:H1005"/>
    <mergeCell ref="J1005:O1005"/>
    <mergeCell ref="P1005:R1005"/>
    <mergeCell ref="U1005:W1005"/>
    <mergeCell ref="D1007:H1007"/>
    <mergeCell ref="J1007:O1007"/>
    <mergeCell ref="P1007:R1007"/>
    <mergeCell ref="U1007:W1007"/>
    <mergeCell ref="D1001:H1001"/>
    <mergeCell ref="J1001:O1001"/>
    <mergeCell ref="P1001:R1001"/>
    <mergeCell ref="U1001:W1001"/>
    <mergeCell ref="D1003:H1003"/>
    <mergeCell ref="J1003:O1003"/>
    <mergeCell ref="P1003:R1003"/>
    <mergeCell ref="U1003:W1003"/>
    <mergeCell ref="D997:H997"/>
    <mergeCell ref="J997:O997"/>
    <mergeCell ref="P997:R997"/>
    <mergeCell ref="U997:W997"/>
    <mergeCell ref="D999:H999"/>
    <mergeCell ref="J999:O999"/>
    <mergeCell ref="P999:R999"/>
    <mergeCell ref="U999:W999"/>
    <mergeCell ref="C1027:G1027"/>
    <mergeCell ref="P1030:R1030"/>
    <mergeCell ref="U1030:W1030"/>
    <mergeCell ref="C1020:G1020"/>
    <mergeCell ref="P1023:R1023"/>
    <mergeCell ref="U1023:W1023"/>
    <mergeCell ref="E1025:O1026"/>
    <mergeCell ref="P1025:R1025"/>
    <mergeCell ref="U1025:W1025"/>
    <mergeCell ref="C1013:G1013"/>
    <mergeCell ref="P1016:R1016"/>
    <mergeCell ref="U1016:W1016"/>
    <mergeCell ref="E1018:O1019"/>
    <mergeCell ref="P1018:R1018"/>
    <mergeCell ref="U1018:W1018"/>
    <mergeCell ref="P1009:R1009"/>
    <mergeCell ref="U1009:W1009"/>
    <mergeCell ref="E1011:O1012"/>
    <mergeCell ref="P1011:R1011"/>
    <mergeCell ref="U1011:W10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7"/>
  <dimension ref="A3:R384"/>
  <sheetViews>
    <sheetView showGridLines="0" zoomScale="85" zoomScaleNormal="85" workbookViewId="0"/>
  </sheetViews>
  <sheetFormatPr defaultColWidth="9.140625" defaultRowHeight="15" x14ac:dyDescent="0.25"/>
  <cols>
    <col min="1" max="1" width="40" style="29" bestFit="1" customWidth="1"/>
    <col min="2" max="3" width="9.140625" style="29"/>
    <col min="4" max="4" width="32.140625" style="29" bestFit="1" customWidth="1"/>
    <col min="5" max="5" width="12.140625" style="29" bestFit="1" customWidth="1"/>
    <col min="6" max="9" width="9.140625" style="29"/>
    <col min="10" max="10" width="40" style="29" bestFit="1" customWidth="1"/>
    <col min="11" max="16384" width="9.140625" style="29"/>
  </cols>
  <sheetData>
    <row r="3" spans="3:18" s="70" customFormat="1" x14ac:dyDescent="0.25">
      <c r="D3" s="71"/>
      <c r="K3" s="70" t="s">
        <v>38</v>
      </c>
    </row>
    <row r="4" spans="3:18" x14ac:dyDescent="0.25">
      <c r="C4" s="29">
        <v>1</v>
      </c>
      <c r="D4" t="s">
        <v>31</v>
      </c>
      <c r="K4" s="29" t="str">
        <f>_xll.EVPRO("finance",$J4,K$3)</f>
        <v/>
      </c>
    </row>
    <row r="5" spans="3:18" x14ac:dyDescent="0.25">
      <c r="C5" s="29">
        <f t="shared" ref="C5:C52" si="0">C4+1</f>
        <v>2</v>
      </c>
      <c r="D5" t="s">
        <v>32</v>
      </c>
      <c r="G5"/>
      <c r="J5" s="79"/>
      <c r="K5" s="29" t="str">
        <f>_xll.EVPRO("finance",$J5,K$3)</f>
        <v/>
      </c>
    </row>
    <row r="6" spans="3:18" x14ac:dyDescent="0.25">
      <c r="C6" s="29">
        <f t="shared" si="0"/>
        <v>3</v>
      </c>
      <c r="D6" t="s">
        <v>33</v>
      </c>
      <c r="G6"/>
      <c r="J6" s="79"/>
      <c r="K6" s="29" t="str">
        <f>_xll.EVPRO("finance",$J6,K$3)</f>
        <v/>
      </c>
    </row>
    <row r="7" spans="3:18" x14ac:dyDescent="0.25">
      <c r="C7" s="29">
        <f t="shared" si="0"/>
        <v>4</v>
      </c>
      <c r="D7" t="s">
        <v>34</v>
      </c>
      <c r="G7"/>
      <c r="J7" s="79"/>
      <c r="K7" s="29" t="str">
        <f>_xll.EVPRO("finance",$J7,K$3)</f>
        <v/>
      </c>
    </row>
    <row r="8" spans="3:18" x14ac:dyDescent="0.25">
      <c r="C8" s="29">
        <f t="shared" si="0"/>
        <v>5</v>
      </c>
      <c r="D8"/>
      <c r="G8"/>
      <c r="J8" s="79"/>
      <c r="K8" s="29" t="str">
        <f>_xll.EVPRO("finance",$J8,K$3)</f>
        <v/>
      </c>
    </row>
    <row r="9" spans="3:18" x14ac:dyDescent="0.25">
      <c r="C9" s="29">
        <f t="shared" si="0"/>
        <v>6</v>
      </c>
      <c r="D9"/>
      <c r="G9"/>
      <c r="H9"/>
      <c r="J9" s="79"/>
      <c r="K9" s="29" t="str">
        <f>_xll.EVPRO("finance",$J9,K$3)</f>
        <v/>
      </c>
    </row>
    <row r="10" spans="3:18" x14ac:dyDescent="0.25">
      <c r="C10" s="29">
        <f t="shared" si="0"/>
        <v>7</v>
      </c>
      <c r="D10"/>
      <c r="G10"/>
      <c r="H10"/>
      <c r="J10" s="79"/>
      <c r="K10" s="29" t="str">
        <f>_xll.EVPRO("finance",$J10,K$3)</f>
        <v/>
      </c>
      <c r="R10"/>
    </row>
    <row r="11" spans="3:18" x14ac:dyDescent="0.25">
      <c r="C11" s="29">
        <f t="shared" si="0"/>
        <v>8</v>
      </c>
      <c r="D11"/>
      <c r="G11"/>
      <c r="H11"/>
      <c r="J11" s="79"/>
      <c r="K11" s="29" t="str">
        <f>_xll.EVPRO("finance",$J11,K$3)</f>
        <v/>
      </c>
      <c r="R11"/>
    </row>
    <row r="12" spans="3:18" x14ac:dyDescent="0.25">
      <c r="C12" s="29">
        <f t="shared" si="0"/>
        <v>9</v>
      </c>
      <c r="D12"/>
      <c r="G12"/>
      <c r="H12"/>
      <c r="J12" s="79"/>
      <c r="K12" s="29" t="str">
        <f>_xll.EVPRO("finance",$J12,K$3)</f>
        <v/>
      </c>
      <c r="R12"/>
    </row>
    <row r="13" spans="3:18" x14ac:dyDescent="0.25">
      <c r="C13" s="29">
        <f t="shared" si="0"/>
        <v>10</v>
      </c>
      <c r="D13"/>
      <c r="G13"/>
      <c r="H13"/>
      <c r="J13" s="79"/>
      <c r="K13" s="29" t="str">
        <f>_xll.EVPRO("finance",$J13,K$3)</f>
        <v/>
      </c>
      <c r="R13"/>
    </row>
    <row r="14" spans="3:18" x14ac:dyDescent="0.25">
      <c r="C14" s="29">
        <f t="shared" si="0"/>
        <v>11</v>
      </c>
      <c r="D14"/>
      <c r="G14"/>
      <c r="H14"/>
      <c r="J14" s="79"/>
      <c r="K14" s="29" t="str">
        <f>_xll.EVPRO("finance",$J14,K$3)</f>
        <v/>
      </c>
      <c r="R14"/>
    </row>
    <row r="15" spans="3:18" x14ac:dyDescent="0.25">
      <c r="C15" s="29">
        <f t="shared" si="0"/>
        <v>12</v>
      </c>
      <c r="D15"/>
      <c r="G15"/>
      <c r="H15"/>
      <c r="J15" s="79"/>
      <c r="K15" s="29" t="str">
        <f>_xll.EVPRO("finance",$J15,K$3)</f>
        <v/>
      </c>
      <c r="R15"/>
    </row>
    <row r="16" spans="3:18" x14ac:dyDescent="0.25">
      <c r="C16" s="29">
        <f t="shared" si="0"/>
        <v>13</v>
      </c>
      <c r="D16"/>
      <c r="G16"/>
      <c r="H16"/>
      <c r="J16" s="79"/>
      <c r="K16" s="29" t="str">
        <f>_xll.EVPRO("finance",$J16,K$3)</f>
        <v/>
      </c>
      <c r="R16"/>
    </row>
    <row r="17" spans="1:18" x14ac:dyDescent="0.25">
      <c r="C17" s="29">
        <f t="shared" si="0"/>
        <v>14</v>
      </c>
      <c r="D17"/>
      <c r="G17"/>
      <c r="H17"/>
      <c r="J17" s="79"/>
      <c r="K17" s="29" t="str">
        <f>_xll.EVPRO("finance",$J17,K$3)</f>
        <v/>
      </c>
      <c r="R17"/>
    </row>
    <row r="18" spans="1:18" x14ac:dyDescent="0.25">
      <c r="A18"/>
      <c r="C18" s="29">
        <f t="shared" si="0"/>
        <v>15</v>
      </c>
      <c r="D18"/>
      <c r="G18"/>
      <c r="H18"/>
      <c r="J18"/>
      <c r="R18"/>
    </row>
    <row r="19" spans="1:18" x14ac:dyDescent="0.25">
      <c r="A19"/>
      <c r="C19" s="29">
        <f t="shared" si="0"/>
        <v>16</v>
      </c>
      <c r="D19"/>
      <c r="G19"/>
      <c r="H19"/>
      <c r="J19"/>
      <c r="P19"/>
      <c r="R19"/>
    </row>
    <row r="20" spans="1:18" x14ac:dyDescent="0.25">
      <c r="A20"/>
      <c r="C20" s="29">
        <f t="shared" si="0"/>
        <v>17</v>
      </c>
      <c r="D20"/>
      <c r="G20"/>
      <c r="H20"/>
      <c r="J20"/>
      <c r="P20"/>
      <c r="R20"/>
    </row>
    <row r="21" spans="1:18" x14ac:dyDescent="0.25">
      <c r="A21"/>
      <c r="C21" s="29">
        <f t="shared" si="0"/>
        <v>18</v>
      </c>
      <c r="D21"/>
      <c r="G21"/>
      <c r="H21"/>
      <c r="J21"/>
      <c r="P21"/>
      <c r="R21"/>
    </row>
    <row r="22" spans="1:18" x14ac:dyDescent="0.25">
      <c r="A22"/>
      <c r="C22" s="29">
        <f t="shared" si="0"/>
        <v>19</v>
      </c>
      <c r="D22"/>
      <c r="G22"/>
      <c r="H22"/>
      <c r="J22"/>
      <c r="P22"/>
      <c r="R22"/>
    </row>
    <row r="23" spans="1:18" x14ac:dyDescent="0.25">
      <c r="A23"/>
      <c r="C23" s="29">
        <f t="shared" si="0"/>
        <v>20</v>
      </c>
      <c r="D23"/>
      <c r="G23"/>
      <c r="H23"/>
      <c r="J23"/>
      <c r="P23"/>
      <c r="R23"/>
    </row>
    <row r="24" spans="1:18" x14ac:dyDescent="0.25">
      <c r="A24"/>
      <c r="C24" s="29">
        <f t="shared" si="0"/>
        <v>21</v>
      </c>
      <c r="D24"/>
      <c r="G24"/>
      <c r="H24"/>
      <c r="J24"/>
      <c r="P24"/>
      <c r="R24"/>
    </row>
    <row r="25" spans="1:18" x14ac:dyDescent="0.25">
      <c r="A25"/>
      <c r="C25" s="29">
        <f t="shared" si="0"/>
        <v>22</v>
      </c>
      <c r="D25"/>
      <c r="G25"/>
      <c r="H25"/>
      <c r="J25"/>
      <c r="P25"/>
      <c r="R25"/>
    </row>
    <row r="26" spans="1:18" x14ac:dyDescent="0.25">
      <c r="A26"/>
      <c r="C26" s="29">
        <f t="shared" si="0"/>
        <v>23</v>
      </c>
      <c r="D26"/>
      <c r="G26"/>
      <c r="H26"/>
      <c r="J26"/>
      <c r="P26"/>
      <c r="R26"/>
    </row>
    <row r="27" spans="1:18" x14ac:dyDescent="0.25">
      <c r="A27"/>
      <c r="C27" s="29">
        <f t="shared" si="0"/>
        <v>24</v>
      </c>
      <c r="D27"/>
      <c r="G27"/>
      <c r="H27"/>
      <c r="J27"/>
      <c r="P27"/>
      <c r="R27"/>
    </row>
    <row r="28" spans="1:18" x14ac:dyDescent="0.25">
      <c r="A28"/>
      <c r="C28" s="29">
        <f t="shared" si="0"/>
        <v>25</v>
      </c>
      <c r="D28"/>
      <c r="G28"/>
      <c r="H28"/>
      <c r="J28"/>
      <c r="P28"/>
      <c r="R28"/>
    </row>
    <row r="29" spans="1:18" x14ac:dyDescent="0.25">
      <c r="A29"/>
      <c r="C29" s="29">
        <f t="shared" si="0"/>
        <v>26</v>
      </c>
      <c r="D29"/>
      <c r="G29"/>
      <c r="H29"/>
      <c r="J29"/>
      <c r="P29"/>
      <c r="R29"/>
    </row>
    <row r="30" spans="1:18" x14ac:dyDescent="0.25">
      <c r="A30"/>
      <c r="C30" s="29">
        <f t="shared" si="0"/>
        <v>27</v>
      </c>
      <c r="D30"/>
      <c r="G30"/>
      <c r="H30"/>
      <c r="J30"/>
      <c r="P30"/>
      <c r="R30"/>
    </row>
    <row r="31" spans="1:18" x14ac:dyDescent="0.25">
      <c r="A31"/>
      <c r="C31" s="29">
        <f t="shared" si="0"/>
        <v>28</v>
      </c>
      <c r="D31"/>
      <c r="G31"/>
      <c r="H31"/>
      <c r="J31"/>
      <c r="P31"/>
      <c r="R31"/>
    </row>
    <row r="32" spans="1:18" x14ac:dyDescent="0.25">
      <c r="A32"/>
      <c r="C32" s="29">
        <f t="shared" si="0"/>
        <v>29</v>
      </c>
      <c r="D32"/>
      <c r="G32"/>
      <c r="H32"/>
      <c r="J32"/>
      <c r="P32"/>
      <c r="R32"/>
    </row>
    <row r="33" spans="1:18" x14ac:dyDescent="0.25">
      <c r="A33"/>
      <c r="C33" s="29">
        <f t="shared" si="0"/>
        <v>30</v>
      </c>
      <c r="D33"/>
      <c r="G33"/>
      <c r="H33"/>
      <c r="J33"/>
      <c r="P33"/>
      <c r="R33"/>
    </row>
    <row r="34" spans="1:18" x14ac:dyDescent="0.25">
      <c r="A34"/>
      <c r="C34" s="29">
        <f t="shared" si="0"/>
        <v>31</v>
      </c>
      <c r="D34"/>
      <c r="G34"/>
      <c r="H34"/>
      <c r="J34"/>
      <c r="P34"/>
      <c r="R34"/>
    </row>
    <row r="35" spans="1:18" x14ac:dyDescent="0.25">
      <c r="A35"/>
      <c r="C35" s="29">
        <f t="shared" si="0"/>
        <v>32</v>
      </c>
      <c r="D35"/>
      <c r="G35"/>
      <c r="H35"/>
      <c r="J35"/>
      <c r="P35"/>
      <c r="R35"/>
    </row>
    <row r="36" spans="1:18" x14ac:dyDescent="0.25">
      <c r="A36"/>
      <c r="C36" s="29">
        <f t="shared" si="0"/>
        <v>33</v>
      </c>
      <c r="D36"/>
      <c r="G36"/>
      <c r="H36"/>
      <c r="J36"/>
      <c r="P36"/>
      <c r="R36"/>
    </row>
    <row r="37" spans="1:18" x14ac:dyDescent="0.25">
      <c r="A37"/>
      <c r="C37" s="29">
        <f t="shared" si="0"/>
        <v>34</v>
      </c>
      <c r="D37"/>
      <c r="G37"/>
      <c r="H37"/>
      <c r="J37"/>
      <c r="P37"/>
      <c r="R37"/>
    </row>
    <row r="38" spans="1:18" x14ac:dyDescent="0.25">
      <c r="A38"/>
      <c r="C38" s="29">
        <f t="shared" si="0"/>
        <v>35</v>
      </c>
      <c r="D38"/>
      <c r="G38"/>
      <c r="H38"/>
      <c r="J38"/>
      <c r="P38"/>
      <c r="R38"/>
    </row>
    <row r="39" spans="1:18" x14ac:dyDescent="0.25">
      <c r="A39"/>
      <c r="C39" s="29">
        <f t="shared" si="0"/>
        <v>36</v>
      </c>
      <c r="D39"/>
      <c r="G39"/>
      <c r="H39"/>
      <c r="J39"/>
      <c r="P39"/>
      <c r="R39"/>
    </row>
    <row r="40" spans="1:18" x14ac:dyDescent="0.25">
      <c r="A40"/>
      <c r="C40" s="29">
        <f t="shared" si="0"/>
        <v>37</v>
      </c>
      <c r="D40"/>
      <c r="G40"/>
      <c r="H40"/>
      <c r="J40"/>
      <c r="P40"/>
      <c r="R40"/>
    </row>
    <row r="41" spans="1:18" x14ac:dyDescent="0.25">
      <c r="A41"/>
      <c r="C41" s="29">
        <f t="shared" si="0"/>
        <v>38</v>
      </c>
      <c r="D41"/>
      <c r="G41"/>
      <c r="H41"/>
      <c r="J41"/>
      <c r="P41"/>
      <c r="R41"/>
    </row>
    <row r="42" spans="1:18" x14ac:dyDescent="0.25">
      <c r="A42"/>
      <c r="C42" s="29">
        <f t="shared" si="0"/>
        <v>39</v>
      </c>
      <c r="D42"/>
      <c r="G42"/>
      <c r="H42"/>
      <c r="J42"/>
      <c r="P42"/>
      <c r="R42"/>
    </row>
    <row r="43" spans="1:18" x14ac:dyDescent="0.25">
      <c r="A43"/>
      <c r="C43" s="29">
        <f t="shared" si="0"/>
        <v>40</v>
      </c>
      <c r="D43"/>
      <c r="G43"/>
      <c r="H43"/>
      <c r="J43"/>
      <c r="P43"/>
      <c r="R43"/>
    </row>
    <row r="44" spans="1:18" x14ac:dyDescent="0.25">
      <c r="A44"/>
      <c r="C44" s="29">
        <f t="shared" si="0"/>
        <v>41</v>
      </c>
      <c r="D44"/>
      <c r="G44"/>
      <c r="H44"/>
      <c r="J44"/>
      <c r="P44"/>
      <c r="R44"/>
    </row>
    <row r="45" spans="1:18" x14ac:dyDescent="0.25">
      <c r="A45"/>
      <c r="C45" s="29">
        <f t="shared" si="0"/>
        <v>42</v>
      </c>
      <c r="D45"/>
      <c r="G45"/>
      <c r="H45"/>
      <c r="J45"/>
      <c r="R45"/>
    </row>
    <row r="46" spans="1:18" x14ac:dyDescent="0.25">
      <c r="A46"/>
      <c r="C46" s="29">
        <f t="shared" si="0"/>
        <v>43</v>
      </c>
      <c r="D46"/>
      <c r="G46"/>
      <c r="H46"/>
      <c r="J46"/>
      <c r="R46"/>
    </row>
    <row r="47" spans="1:18" x14ac:dyDescent="0.25">
      <c r="A47"/>
      <c r="C47" s="29">
        <f t="shared" si="0"/>
        <v>44</v>
      </c>
      <c r="D47"/>
      <c r="G47"/>
      <c r="H47"/>
      <c r="J47"/>
      <c r="R47"/>
    </row>
    <row r="48" spans="1:18" x14ac:dyDescent="0.25">
      <c r="A48"/>
      <c r="C48" s="29">
        <f t="shared" si="0"/>
        <v>45</v>
      </c>
      <c r="D48"/>
      <c r="G48"/>
      <c r="H48"/>
      <c r="J48"/>
      <c r="R48"/>
    </row>
    <row r="49" spans="1:18" x14ac:dyDescent="0.25">
      <c r="A49"/>
      <c r="C49" s="29">
        <f t="shared" si="0"/>
        <v>46</v>
      </c>
      <c r="D49"/>
      <c r="G49"/>
      <c r="H49"/>
      <c r="J49"/>
      <c r="R49"/>
    </row>
    <row r="50" spans="1:18" x14ac:dyDescent="0.25">
      <c r="A50"/>
      <c r="C50" s="29">
        <f t="shared" si="0"/>
        <v>47</v>
      </c>
      <c r="D50"/>
      <c r="G50"/>
      <c r="H50"/>
      <c r="J50"/>
      <c r="R50"/>
    </row>
    <row r="51" spans="1:18" x14ac:dyDescent="0.25">
      <c r="A51"/>
      <c r="C51" s="29">
        <f t="shared" si="0"/>
        <v>48</v>
      </c>
      <c r="D51"/>
      <c r="G51"/>
      <c r="H51"/>
      <c r="J51"/>
      <c r="R51"/>
    </row>
    <row r="52" spans="1:18" x14ac:dyDescent="0.25">
      <c r="A52"/>
      <c r="C52" s="29">
        <f t="shared" si="0"/>
        <v>49</v>
      </c>
      <c r="D52"/>
      <c r="G52"/>
      <c r="H52"/>
      <c r="J52"/>
      <c r="R52"/>
    </row>
    <row r="53" spans="1:18" x14ac:dyDescent="0.25">
      <c r="A53"/>
      <c r="D53"/>
      <c r="G53"/>
      <c r="H53"/>
      <c r="J53"/>
      <c r="R53"/>
    </row>
    <row r="54" spans="1:18" x14ac:dyDescent="0.25">
      <c r="A54"/>
      <c r="D54"/>
      <c r="G54"/>
      <c r="H54"/>
      <c r="J54"/>
      <c r="R54"/>
    </row>
    <row r="55" spans="1:18" x14ac:dyDescent="0.25">
      <c r="A55"/>
      <c r="D55"/>
      <c r="G55"/>
      <c r="H55"/>
      <c r="J55"/>
      <c r="R55"/>
    </row>
    <row r="56" spans="1:18" x14ac:dyDescent="0.25">
      <c r="A56"/>
      <c r="D56"/>
      <c r="G56"/>
      <c r="H56"/>
      <c r="J56"/>
      <c r="R56"/>
    </row>
    <row r="57" spans="1:18" x14ac:dyDescent="0.25">
      <c r="A57"/>
      <c r="D57"/>
      <c r="G57"/>
      <c r="H57"/>
      <c r="J57"/>
      <c r="R57"/>
    </row>
    <row r="58" spans="1:18" x14ac:dyDescent="0.25">
      <c r="A58"/>
      <c r="D58"/>
      <c r="G58"/>
      <c r="H58"/>
      <c r="J58"/>
      <c r="R58"/>
    </row>
    <row r="59" spans="1:18" x14ac:dyDescent="0.25">
      <c r="A59"/>
      <c r="D59"/>
      <c r="G59"/>
      <c r="H59"/>
      <c r="J59"/>
      <c r="R59"/>
    </row>
    <row r="60" spans="1:18" x14ac:dyDescent="0.25">
      <c r="A60"/>
      <c r="D60"/>
      <c r="G60"/>
      <c r="H60"/>
      <c r="J60"/>
      <c r="R60"/>
    </row>
    <row r="61" spans="1:18" x14ac:dyDescent="0.25">
      <c r="A61"/>
      <c r="D61"/>
      <c r="G61"/>
      <c r="H61"/>
      <c r="J61"/>
      <c r="R61"/>
    </row>
    <row r="62" spans="1:18" x14ac:dyDescent="0.25">
      <c r="A62"/>
      <c r="D62"/>
      <c r="G62"/>
      <c r="H62"/>
      <c r="J62"/>
      <c r="R62"/>
    </row>
    <row r="63" spans="1:18" x14ac:dyDescent="0.25">
      <c r="A63"/>
      <c r="D63"/>
      <c r="G63"/>
      <c r="H63"/>
      <c r="J63"/>
      <c r="R63"/>
    </row>
    <row r="64" spans="1:18" x14ac:dyDescent="0.25">
      <c r="A64"/>
      <c r="D64"/>
      <c r="G64"/>
      <c r="H64"/>
      <c r="J64"/>
      <c r="R64"/>
    </row>
    <row r="65" spans="1:18" x14ac:dyDescent="0.25">
      <c r="A65"/>
      <c r="D65"/>
      <c r="G65"/>
      <c r="H65"/>
      <c r="J65"/>
      <c r="R65"/>
    </row>
    <row r="66" spans="1:18" x14ac:dyDescent="0.25">
      <c r="A66"/>
      <c r="D66"/>
      <c r="G66"/>
      <c r="H66"/>
      <c r="J66"/>
      <c r="R66"/>
    </row>
    <row r="67" spans="1:18" x14ac:dyDescent="0.25">
      <c r="A67"/>
      <c r="D67"/>
      <c r="G67"/>
      <c r="H67"/>
      <c r="J67"/>
      <c r="R67"/>
    </row>
    <row r="68" spans="1:18" x14ac:dyDescent="0.25">
      <c r="A68"/>
      <c r="D68"/>
      <c r="G68"/>
      <c r="H68"/>
      <c r="J68"/>
      <c r="R68"/>
    </row>
    <row r="69" spans="1:18" x14ac:dyDescent="0.25">
      <c r="A69"/>
      <c r="D69"/>
      <c r="G69"/>
      <c r="H69"/>
      <c r="J69"/>
      <c r="R69"/>
    </row>
    <row r="70" spans="1:18" x14ac:dyDescent="0.25">
      <c r="A70"/>
      <c r="D70"/>
      <c r="G70"/>
      <c r="H70"/>
      <c r="J70"/>
      <c r="R70"/>
    </row>
    <row r="71" spans="1:18" x14ac:dyDescent="0.25">
      <c r="A71"/>
      <c r="D71"/>
      <c r="G71"/>
      <c r="H71"/>
      <c r="J71"/>
      <c r="R71"/>
    </row>
    <row r="72" spans="1:18" x14ac:dyDescent="0.25">
      <c r="A72"/>
      <c r="D72"/>
      <c r="G72"/>
      <c r="H72"/>
      <c r="J72"/>
      <c r="R72"/>
    </row>
    <row r="73" spans="1:18" x14ac:dyDescent="0.25">
      <c r="A73"/>
      <c r="D73"/>
      <c r="G73"/>
      <c r="H73"/>
      <c r="J73"/>
      <c r="R73"/>
    </row>
    <row r="74" spans="1:18" x14ac:dyDescent="0.25">
      <c r="A74"/>
      <c r="D74"/>
      <c r="G74"/>
      <c r="H74"/>
      <c r="J74"/>
      <c r="R74"/>
    </row>
    <row r="75" spans="1:18" x14ac:dyDescent="0.25">
      <c r="A75"/>
      <c r="D75"/>
      <c r="G75"/>
      <c r="H75"/>
      <c r="J75"/>
      <c r="R75"/>
    </row>
    <row r="76" spans="1:18" x14ac:dyDescent="0.25">
      <c r="A76"/>
      <c r="D76"/>
      <c r="G76"/>
      <c r="H76"/>
      <c r="J76"/>
      <c r="R76"/>
    </row>
    <row r="77" spans="1:18" x14ac:dyDescent="0.25">
      <c r="A77"/>
      <c r="D77"/>
      <c r="G77"/>
      <c r="H77"/>
      <c r="J77"/>
      <c r="R77"/>
    </row>
    <row r="78" spans="1:18" x14ac:dyDescent="0.25">
      <c r="A78"/>
      <c r="D78"/>
      <c r="G78"/>
      <c r="H78"/>
      <c r="J78"/>
      <c r="R78"/>
    </row>
    <row r="79" spans="1:18" x14ac:dyDescent="0.25">
      <c r="A79"/>
      <c r="D79"/>
      <c r="G79"/>
      <c r="H79"/>
      <c r="J79"/>
      <c r="R79"/>
    </row>
    <row r="80" spans="1:18" x14ac:dyDescent="0.25">
      <c r="A80"/>
      <c r="D80"/>
      <c r="G80"/>
      <c r="H80"/>
      <c r="J80"/>
      <c r="R80"/>
    </row>
    <row r="81" spans="1:18" x14ac:dyDescent="0.25">
      <c r="A81"/>
      <c r="D81"/>
      <c r="G81"/>
      <c r="H81"/>
      <c r="J81"/>
      <c r="R81"/>
    </row>
    <row r="82" spans="1:18" x14ac:dyDescent="0.25">
      <c r="A82"/>
      <c r="D82"/>
      <c r="G82"/>
      <c r="H82"/>
      <c r="J82"/>
      <c r="R82"/>
    </row>
    <row r="83" spans="1:18" x14ac:dyDescent="0.25">
      <c r="A83"/>
      <c r="D83"/>
      <c r="G83"/>
      <c r="H83"/>
      <c r="J83"/>
      <c r="R83"/>
    </row>
    <row r="84" spans="1:18" x14ac:dyDescent="0.25">
      <c r="A84"/>
      <c r="D84"/>
      <c r="G84"/>
      <c r="H84"/>
      <c r="J84"/>
      <c r="R84"/>
    </row>
    <row r="85" spans="1:18" x14ac:dyDescent="0.25">
      <c r="A85"/>
      <c r="D85"/>
      <c r="G85"/>
      <c r="H85"/>
      <c r="J85"/>
      <c r="R85"/>
    </row>
    <row r="86" spans="1:18" x14ac:dyDescent="0.25">
      <c r="A86"/>
      <c r="D86"/>
      <c r="G86"/>
      <c r="H86"/>
      <c r="J86"/>
      <c r="R86"/>
    </row>
    <row r="87" spans="1:18" x14ac:dyDescent="0.25">
      <c r="A87"/>
      <c r="D87"/>
      <c r="G87"/>
      <c r="H87"/>
      <c r="J87"/>
      <c r="R87"/>
    </row>
    <row r="88" spans="1:18" x14ac:dyDescent="0.25">
      <c r="A88"/>
      <c r="D88"/>
      <c r="G88"/>
      <c r="H88"/>
      <c r="J88"/>
      <c r="R88"/>
    </row>
    <row r="89" spans="1:18" x14ac:dyDescent="0.25">
      <c r="A89"/>
      <c r="D89"/>
      <c r="G89"/>
      <c r="H89"/>
      <c r="J89"/>
      <c r="R89"/>
    </row>
    <row r="90" spans="1:18" x14ac:dyDescent="0.25">
      <c r="A90"/>
      <c r="D90"/>
      <c r="G90"/>
      <c r="H90"/>
      <c r="J90"/>
      <c r="R90"/>
    </row>
    <row r="91" spans="1:18" x14ac:dyDescent="0.25">
      <c r="A91"/>
      <c r="D91"/>
      <c r="G91"/>
      <c r="H91"/>
      <c r="J91"/>
      <c r="R91"/>
    </row>
    <row r="92" spans="1:18" x14ac:dyDescent="0.25">
      <c r="A92"/>
      <c r="D92"/>
      <c r="G92"/>
      <c r="H92"/>
      <c r="J92"/>
      <c r="R92"/>
    </row>
    <row r="93" spans="1:18" x14ac:dyDescent="0.25">
      <c r="A93"/>
      <c r="D93"/>
      <c r="G93"/>
      <c r="H93"/>
      <c r="J93"/>
      <c r="R93"/>
    </row>
    <row r="94" spans="1:18" x14ac:dyDescent="0.25">
      <c r="A94"/>
      <c r="D94"/>
      <c r="G94"/>
      <c r="H94"/>
      <c r="J94"/>
      <c r="R94"/>
    </row>
    <row r="95" spans="1:18" x14ac:dyDescent="0.25">
      <c r="A95"/>
      <c r="D95"/>
      <c r="G95"/>
      <c r="H95"/>
      <c r="J95"/>
      <c r="R95"/>
    </row>
    <row r="96" spans="1:18" x14ac:dyDescent="0.25">
      <c r="A96"/>
      <c r="D96"/>
      <c r="G96"/>
      <c r="H96"/>
      <c r="J96"/>
      <c r="R96"/>
    </row>
    <row r="97" spans="1:18" x14ac:dyDescent="0.25">
      <c r="A97"/>
      <c r="D97"/>
      <c r="G97"/>
      <c r="H97"/>
      <c r="J97"/>
      <c r="R97"/>
    </row>
    <row r="98" spans="1:18" x14ac:dyDescent="0.25">
      <c r="A98"/>
      <c r="D98"/>
      <c r="G98"/>
      <c r="H98"/>
      <c r="J98"/>
      <c r="R98"/>
    </row>
    <row r="99" spans="1:18" x14ac:dyDescent="0.25">
      <c r="A99"/>
      <c r="D99"/>
      <c r="G99"/>
      <c r="H99"/>
      <c r="J99"/>
      <c r="R99"/>
    </row>
    <row r="100" spans="1:18" x14ac:dyDescent="0.25">
      <c r="A100"/>
      <c r="D100"/>
      <c r="G100"/>
      <c r="H100"/>
      <c r="J100"/>
      <c r="R100"/>
    </row>
    <row r="101" spans="1:18" x14ac:dyDescent="0.25">
      <c r="A101"/>
      <c r="D101"/>
      <c r="G101"/>
      <c r="H101"/>
      <c r="J101"/>
      <c r="R101"/>
    </row>
    <row r="102" spans="1:18" x14ac:dyDescent="0.25">
      <c r="A102"/>
      <c r="D102"/>
      <c r="G102"/>
      <c r="H102"/>
      <c r="J102"/>
      <c r="R102"/>
    </row>
    <row r="103" spans="1:18" x14ac:dyDescent="0.25">
      <c r="A103"/>
      <c r="D103"/>
      <c r="G103"/>
      <c r="H103"/>
      <c r="J103"/>
      <c r="R103"/>
    </row>
    <row r="104" spans="1:18" x14ac:dyDescent="0.25">
      <c r="A104"/>
      <c r="D104"/>
      <c r="G104"/>
      <c r="H104"/>
      <c r="J104"/>
      <c r="R104"/>
    </row>
    <row r="105" spans="1:18" x14ac:dyDescent="0.25">
      <c r="A105"/>
      <c r="D105"/>
      <c r="G105"/>
      <c r="H105"/>
      <c r="J105"/>
      <c r="R105"/>
    </row>
    <row r="106" spans="1:18" x14ac:dyDescent="0.25">
      <c r="A106"/>
      <c r="D106"/>
      <c r="G106"/>
      <c r="H106"/>
      <c r="J106"/>
      <c r="R106"/>
    </row>
    <row r="107" spans="1:18" x14ac:dyDescent="0.25">
      <c r="A107"/>
      <c r="D107"/>
      <c r="G107"/>
      <c r="H107"/>
      <c r="J107"/>
      <c r="R107"/>
    </row>
    <row r="108" spans="1:18" x14ac:dyDescent="0.25">
      <c r="A108"/>
      <c r="D108"/>
      <c r="G108"/>
      <c r="H108"/>
      <c r="J108"/>
      <c r="R108"/>
    </row>
    <row r="109" spans="1:18" x14ac:dyDescent="0.25">
      <c r="A109"/>
      <c r="D109"/>
      <c r="G109"/>
      <c r="H109"/>
      <c r="J109"/>
      <c r="R109"/>
    </row>
    <row r="110" spans="1:18" x14ac:dyDescent="0.25">
      <c r="A110"/>
      <c r="D110"/>
      <c r="G110"/>
      <c r="H110"/>
      <c r="J110"/>
      <c r="R110"/>
    </row>
    <row r="111" spans="1:18" x14ac:dyDescent="0.25">
      <c r="A111"/>
      <c r="D111"/>
      <c r="G111"/>
      <c r="H111"/>
      <c r="J111"/>
      <c r="R111"/>
    </row>
    <row r="112" spans="1:18" x14ac:dyDescent="0.25">
      <c r="A112"/>
      <c r="D112"/>
      <c r="G112"/>
      <c r="H112"/>
      <c r="J112"/>
      <c r="R112"/>
    </row>
    <row r="113" spans="1:18" x14ac:dyDescent="0.25">
      <c r="A113"/>
      <c r="D113"/>
      <c r="G113"/>
      <c r="H113"/>
      <c r="J113"/>
      <c r="R113"/>
    </row>
    <row r="114" spans="1:18" x14ac:dyDescent="0.25">
      <c r="A114"/>
      <c r="D114"/>
      <c r="G114"/>
      <c r="H114"/>
      <c r="J114"/>
      <c r="R114"/>
    </row>
    <row r="115" spans="1:18" x14ac:dyDescent="0.25">
      <c r="A115"/>
      <c r="D115"/>
      <c r="G115"/>
      <c r="H115"/>
      <c r="J115"/>
      <c r="R115"/>
    </row>
    <row r="116" spans="1:18" x14ac:dyDescent="0.25">
      <c r="A116"/>
      <c r="D116"/>
      <c r="G116"/>
      <c r="H116"/>
      <c r="J116"/>
      <c r="R116"/>
    </row>
    <row r="117" spans="1:18" x14ac:dyDescent="0.25">
      <c r="A117"/>
      <c r="D117"/>
      <c r="G117"/>
      <c r="H117"/>
      <c r="J117"/>
      <c r="R117"/>
    </row>
    <row r="118" spans="1:18" x14ac:dyDescent="0.25">
      <c r="A118"/>
      <c r="D118"/>
      <c r="G118"/>
      <c r="H118"/>
      <c r="J118"/>
      <c r="R118"/>
    </row>
    <row r="119" spans="1:18" x14ac:dyDescent="0.25">
      <c r="A119"/>
      <c r="D119"/>
      <c r="G119"/>
      <c r="H119"/>
      <c r="J119"/>
      <c r="R119"/>
    </row>
    <row r="120" spans="1:18" x14ac:dyDescent="0.25">
      <c r="A120"/>
      <c r="D120"/>
      <c r="G120"/>
      <c r="H120"/>
      <c r="J120"/>
      <c r="R120"/>
    </row>
    <row r="121" spans="1:18" x14ac:dyDescent="0.25">
      <c r="A121"/>
      <c r="D121"/>
      <c r="G121"/>
      <c r="H121"/>
      <c r="J121"/>
      <c r="R121"/>
    </row>
    <row r="122" spans="1:18" x14ac:dyDescent="0.25">
      <c r="A122"/>
      <c r="D122"/>
      <c r="G122"/>
      <c r="H122"/>
      <c r="J122"/>
      <c r="R122"/>
    </row>
    <row r="123" spans="1:18" x14ac:dyDescent="0.25">
      <c r="A123"/>
      <c r="D123"/>
      <c r="G123"/>
      <c r="H123"/>
      <c r="J123"/>
      <c r="R123"/>
    </row>
    <row r="124" spans="1:18" x14ac:dyDescent="0.25">
      <c r="A124"/>
      <c r="D124"/>
      <c r="G124"/>
      <c r="H124"/>
      <c r="J124"/>
      <c r="R124"/>
    </row>
    <row r="125" spans="1:18" x14ac:dyDescent="0.25">
      <c r="A125"/>
      <c r="D125"/>
      <c r="G125"/>
      <c r="H125"/>
      <c r="J125"/>
      <c r="R125"/>
    </row>
    <row r="126" spans="1:18" x14ac:dyDescent="0.25">
      <c r="A126"/>
      <c r="D126"/>
      <c r="G126"/>
      <c r="H126"/>
      <c r="J126"/>
      <c r="R126"/>
    </row>
    <row r="127" spans="1:18" x14ac:dyDescent="0.25">
      <c r="A127"/>
      <c r="D127"/>
      <c r="G127"/>
      <c r="H127"/>
      <c r="J127"/>
      <c r="R127"/>
    </row>
    <row r="128" spans="1:18" x14ac:dyDescent="0.25">
      <c r="A128"/>
      <c r="D128"/>
      <c r="G128"/>
      <c r="H128"/>
      <c r="J128"/>
      <c r="R128"/>
    </row>
    <row r="129" spans="1:18" x14ac:dyDescent="0.25">
      <c r="A129"/>
      <c r="D129"/>
      <c r="G129"/>
      <c r="H129"/>
      <c r="J129"/>
      <c r="R129"/>
    </row>
    <row r="130" spans="1:18" x14ac:dyDescent="0.25">
      <c r="A130"/>
      <c r="D130"/>
      <c r="G130"/>
      <c r="H130"/>
      <c r="J130"/>
      <c r="R130"/>
    </row>
    <row r="131" spans="1:18" x14ac:dyDescent="0.25">
      <c r="A131"/>
      <c r="D131"/>
      <c r="G131"/>
      <c r="H131"/>
      <c r="J131"/>
      <c r="R131"/>
    </row>
    <row r="132" spans="1:18" x14ac:dyDescent="0.25">
      <c r="A132"/>
      <c r="D132"/>
      <c r="G132"/>
      <c r="H132"/>
      <c r="J132"/>
      <c r="R132"/>
    </row>
    <row r="133" spans="1:18" x14ac:dyDescent="0.25">
      <c r="A133"/>
      <c r="D133"/>
      <c r="G133"/>
      <c r="H133"/>
      <c r="J133"/>
      <c r="R133"/>
    </row>
    <row r="134" spans="1:18" x14ac:dyDescent="0.25">
      <c r="A134"/>
      <c r="D134"/>
      <c r="G134"/>
      <c r="H134"/>
      <c r="J134"/>
      <c r="R134"/>
    </row>
    <row r="135" spans="1:18" x14ac:dyDescent="0.25">
      <c r="A135"/>
      <c r="D135"/>
      <c r="G135"/>
      <c r="H135"/>
      <c r="J135"/>
      <c r="R135"/>
    </row>
    <row r="136" spans="1:18" x14ac:dyDescent="0.25">
      <c r="A136"/>
      <c r="D136"/>
      <c r="G136"/>
      <c r="H136"/>
      <c r="J136"/>
      <c r="R136"/>
    </row>
    <row r="137" spans="1:18" x14ac:dyDescent="0.25">
      <c r="A137"/>
      <c r="D137"/>
      <c r="G137"/>
      <c r="H137"/>
      <c r="J137"/>
      <c r="R137"/>
    </row>
    <row r="138" spans="1:18" x14ac:dyDescent="0.25">
      <c r="A138"/>
      <c r="D138"/>
      <c r="G138"/>
      <c r="H138"/>
      <c r="J138"/>
      <c r="R138"/>
    </row>
    <row r="139" spans="1:18" x14ac:dyDescent="0.25">
      <c r="A139"/>
      <c r="D139"/>
      <c r="G139"/>
      <c r="H139"/>
      <c r="J139"/>
      <c r="R139"/>
    </row>
    <row r="140" spans="1:18" x14ac:dyDescent="0.25">
      <c r="A140"/>
      <c r="D140"/>
      <c r="G140"/>
      <c r="H140"/>
      <c r="J140"/>
      <c r="R140"/>
    </row>
    <row r="141" spans="1:18" x14ac:dyDescent="0.25">
      <c r="A141"/>
      <c r="D141"/>
      <c r="G141"/>
      <c r="H141"/>
      <c r="J141"/>
      <c r="R141"/>
    </row>
    <row r="142" spans="1:18" x14ac:dyDescent="0.25">
      <c r="A142"/>
      <c r="D142"/>
      <c r="G142"/>
      <c r="H142"/>
      <c r="J142"/>
      <c r="R142"/>
    </row>
    <row r="143" spans="1:18" x14ac:dyDescent="0.25">
      <c r="A143"/>
      <c r="D143"/>
      <c r="G143"/>
      <c r="H143"/>
      <c r="J143"/>
      <c r="R143"/>
    </row>
    <row r="144" spans="1:18" x14ac:dyDescent="0.25">
      <c r="A144"/>
      <c r="D144"/>
      <c r="G144"/>
      <c r="H144"/>
      <c r="J144"/>
      <c r="R144"/>
    </row>
    <row r="145" spans="1:18" x14ac:dyDescent="0.25">
      <c r="A145"/>
      <c r="D145"/>
      <c r="G145"/>
      <c r="H145"/>
      <c r="J145"/>
      <c r="R145"/>
    </row>
    <row r="146" spans="1:18" x14ac:dyDescent="0.25">
      <c r="A146"/>
      <c r="D146"/>
      <c r="G146"/>
      <c r="H146"/>
      <c r="J146"/>
      <c r="R146"/>
    </row>
    <row r="147" spans="1:18" x14ac:dyDescent="0.25">
      <c r="A147"/>
      <c r="D147"/>
      <c r="G147"/>
      <c r="H147"/>
      <c r="J147"/>
      <c r="R147"/>
    </row>
    <row r="148" spans="1:18" x14ac:dyDescent="0.25">
      <c r="A148"/>
      <c r="D148"/>
      <c r="G148"/>
      <c r="H148"/>
      <c r="J148"/>
      <c r="R148"/>
    </row>
    <row r="149" spans="1:18" x14ac:dyDescent="0.25">
      <c r="A149"/>
      <c r="D149"/>
      <c r="G149"/>
      <c r="H149"/>
      <c r="J149"/>
      <c r="R149"/>
    </row>
    <row r="150" spans="1:18" x14ac:dyDescent="0.25">
      <c r="A150"/>
      <c r="D150"/>
      <c r="G150"/>
      <c r="H150"/>
      <c r="J150"/>
      <c r="R150"/>
    </row>
    <row r="151" spans="1:18" x14ac:dyDescent="0.25">
      <c r="A151"/>
      <c r="D151"/>
      <c r="G151"/>
      <c r="H151"/>
      <c r="J151"/>
      <c r="R151"/>
    </row>
    <row r="152" spans="1:18" x14ac:dyDescent="0.25">
      <c r="A152"/>
      <c r="D152"/>
      <c r="G152"/>
      <c r="H152"/>
      <c r="J152"/>
      <c r="R152"/>
    </row>
    <row r="153" spans="1:18" x14ac:dyDescent="0.25">
      <c r="A153"/>
      <c r="D153"/>
      <c r="G153"/>
      <c r="H153"/>
      <c r="J153"/>
      <c r="R153"/>
    </row>
    <row r="154" spans="1:18" x14ac:dyDescent="0.25">
      <c r="A154"/>
      <c r="D154"/>
      <c r="G154"/>
      <c r="H154"/>
      <c r="J154"/>
      <c r="R154"/>
    </row>
    <row r="155" spans="1:18" x14ac:dyDescent="0.25">
      <c r="A155"/>
      <c r="D155"/>
      <c r="G155"/>
      <c r="H155"/>
      <c r="J155"/>
      <c r="R155"/>
    </row>
    <row r="156" spans="1:18" x14ac:dyDescent="0.25">
      <c r="A156"/>
      <c r="D156"/>
      <c r="G156"/>
      <c r="H156"/>
      <c r="J156"/>
      <c r="R156"/>
    </row>
    <row r="157" spans="1:18" x14ac:dyDescent="0.25">
      <c r="A157"/>
      <c r="D157"/>
      <c r="G157"/>
      <c r="H157"/>
      <c r="J157"/>
      <c r="R157"/>
    </row>
    <row r="158" spans="1:18" x14ac:dyDescent="0.25">
      <c r="A158"/>
      <c r="D158"/>
      <c r="G158"/>
      <c r="H158"/>
      <c r="J158"/>
      <c r="R158"/>
    </row>
    <row r="159" spans="1:18" x14ac:dyDescent="0.25">
      <c r="A159"/>
      <c r="D159"/>
      <c r="G159"/>
      <c r="H159"/>
      <c r="J159"/>
      <c r="R159"/>
    </row>
    <row r="160" spans="1:18" x14ac:dyDescent="0.25">
      <c r="A160"/>
      <c r="D160"/>
      <c r="G160"/>
      <c r="H160"/>
      <c r="J160"/>
      <c r="R160"/>
    </row>
    <row r="161" spans="1:18" x14ac:dyDescent="0.25">
      <c r="A161"/>
      <c r="D161"/>
      <c r="G161"/>
      <c r="H161"/>
      <c r="J161"/>
      <c r="R161"/>
    </row>
    <row r="162" spans="1:18" x14ac:dyDescent="0.25">
      <c r="A162"/>
      <c r="D162"/>
      <c r="G162"/>
      <c r="H162"/>
      <c r="J162"/>
      <c r="R162"/>
    </row>
    <row r="163" spans="1:18" x14ac:dyDescent="0.25">
      <c r="A163"/>
      <c r="D163"/>
      <c r="G163"/>
      <c r="H163"/>
      <c r="J163"/>
      <c r="R163"/>
    </row>
    <row r="164" spans="1:18" x14ac:dyDescent="0.25">
      <c r="A164"/>
      <c r="D164"/>
      <c r="G164"/>
      <c r="H164"/>
      <c r="J164"/>
      <c r="R164"/>
    </row>
    <row r="165" spans="1:18" x14ac:dyDescent="0.25">
      <c r="A165"/>
      <c r="D165"/>
      <c r="G165"/>
      <c r="H165"/>
      <c r="J165"/>
      <c r="R165"/>
    </row>
    <row r="166" spans="1:18" x14ac:dyDescent="0.25">
      <c r="A166"/>
      <c r="D166"/>
      <c r="G166"/>
      <c r="H166"/>
      <c r="J166"/>
      <c r="R166"/>
    </row>
    <row r="167" spans="1:18" x14ac:dyDescent="0.25">
      <c r="A167"/>
      <c r="D167"/>
      <c r="G167"/>
      <c r="H167"/>
      <c r="J167"/>
      <c r="R167"/>
    </row>
    <row r="168" spans="1:18" x14ac:dyDescent="0.25">
      <c r="A168"/>
      <c r="D168"/>
      <c r="G168"/>
      <c r="H168"/>
      <c r="J168"/>
      <c r="R168"/>
    </row>
    <row r="169" spans="1:18" x14ac:dyDescent="0.25">
      <c r="A169"/>
      <c r="D169"/>
      <c r="G169"/>
      <c r="H169"/>
      <c r="J169"/>
      <c r="R169"/>
    </row>
    <row r="170" spans="1:18" x14ac:dyDescent="0.25">
      <c r="A170"/>
      <c r="D170"/>
      <c r="G170"/>
      <c r="H170"/>
      <c r="J170"/>
      <c r="R170"/>
    </row>
    <row r="171" spans="1:18" x14ac:dyDescent="0.25">
      <c r="A171"/>
      <c r="D171"/>
      <c r="G171"/>
      <c r="H171"/>
      <c r="J171"/>
      <c r="R171"/>
    </row>
    <row r="172" spans="1:18" x14ac:dyDescent="0.25">
      <c r="A172"/>
      <c r="D172"/>
      <c r="G172"/>
      <c r="H172"/>
      <c r="J172"/>
      <c r="R172"/>
    </row>
    <row r="173" spans="1:18" x14ac:dyDescent="0.25">
      <c r="A173"/>
      <c r="D173"/>
      <c r="G173"/>
      <c r="H173"/>
      <c r="J173"/>
      <c r="R173"/>
    </row>
    <row r="174" spans="1:18" x14ac:dyDescent="0.25">
      <c r="A174"/>
      <c r="D174"/>
      <c r="G174"/>
      <c r="H174"/>
      <c r="J174"/>
      <c r="R174"/>
    </row>
    <row r="175" spans="1:18" x14ac:dyDescent="0.25">
      <c r="A175"/>
      <c r="D175"/>
      <c r="G175"/>
      <c r="H175"/>
      <c r="J175"/>
      <c r="R175"/>
    </row>
    <row r="176" spans="1:18" x14ac:dyDescent="0.25">
      <c r="A176"/>
      <c r="D176"/>
      <c r="G176"/>
      <c r="H176"/>
      <c r="J176"/>
      <c r="R176"/>
    </row>
    <row r="177" spans="1:18" x14ac:dyDescent="0.25">
      <c r="A177"/>
      <c r="D177"/>
      <c r="G177"/>
      <c r="H177"/>
      <c r="J177"/>
      <c r="R177"/>
    </row>
    <row r="178" spans="1:18" x14ac:dyDescent="0.25">
      <c r="A178"/>
      <c r="D178"/>
      <c r="G178"/>
      <c r="H178"/>
      <c r="J178"/>
      <c r="R178"/>
    </row>
    <row r="179" spans="1:18" x14ac:dyDescent="0.25">
      <c r="A179"/>
      <c r="D179"/>
      <c r="G179"/>
      <c r="H179"/>
      <c r="J179"/>
      <c r="R179"/>
    </row>
    <row r="180" spans="1:18" x14ac:dyDescent="0.25">
      <c r="A180"/>
      <c r="D180"/>
      <c r="G180"/>
      <c r="H180"/>
      <c r="J180"/>
      <c r="R180"/>
    </row>
    <row r="181" spans="1:18" x14ac:dyDescent="0.25">
      <c r="A181"/>
      <c r="D181"/>
      <c r="G181"/>
      <c r="H181"/>
      <c r="J181"/>
      <c r="R181"/>
    </row>
    <row r="182" spans="1:18" x14ac:dyDescent="0.25">
      <c r="A182"/>
      <c r="D182"/>
      <c r="G182"/>
      <c r="H182"/>
      <c r="J182"/>
      <c r="R182"/>
    </row>
    <row r="183" spans="1:18" x14ac:dyDescent="0.25">
      <c r="A183"/>
      <c r="D183"/>
      <c r="G183"/>
      <c r="H183"/>
      <c r="J183"/>
      <c r="R183"/>
    </row>
    <row r="184" spans="1:18" x14ac:dyDescent="0.25">
      <c r="A184"/>
      <c r="D184"/>
      <c r="G184"/>
      <c r="H184"/>
      <c r="J184"/>
      <c r="R184"/>
    </row>
    <row r="185" spans="1:18" x14ac:dyDescent="0.25">
      <c r="A185"/>
      <c r="D185"/>
      <c r="G185"/>
      <c r="H185"/>
      <c r="J185"/>
      <c r="R185"/>
    </row>
    <row r="186" spans="1:18" x14ac:dyDescent="0.25">
      <c r="A186"/>
      <c r="D186"/>
      <c r="G186"/>
      <c r="H186"/>
      <c r="J186"/>
      <c r="R186"/>
    </row>
    <row r="187" spans="1:18" x14ac:dyDescent="0.25">
      <c r="A187"/>
      <c r="D187"/>
      <c r="G187"/>
      <c r="H187"/>
      <c r="J187"/>
      <c r="R187"/>
    </row>
    <row r="188" spans="1:18" x14ac:dyDescent="0.25">
      <c r="A188"/>
      <c r="D188"/>
      <c r="G188"/>
      <c r="H188"/>
      <c r="J188"/>
      <c r="R188"/>
    </row>
    <row r="189" spans="1:18" x14ac:dyDescent="0.25">
      <c r="A189"/>
      <c r="D189"/>
      <c r="G189"/>
      <c r="H189"/>
      <c r="J189"/>
      <c r="R189"/>
    </row>
    <row r="190" spans="1:18" x14ac:dyDescent="0.25">
      <c r="A190"/>
      <c r="D190"/>
      <c r="G190"/>
      <c r="H190"/>
      <c r="J190"/>
      <c r="R190"/>
    </row>
    <row r="191" spans="1:18" x14ac:dyDescent="0.25">
      <c r="A191"/>
      <c r="D191"/>
      <c r="G191"/>
      <c r="H191"/>
      <c r="J191"/>
      <c r="R191"/>
    </row>
    <row r="192" spans="1:18" x14ac:dyDescent="0.25">
      <c r="A192"/>
      <c r="D192"/>
      <c r="G192"/>
      <c r="H192"/>
      <c r="J192"/>
      <c r="R192"/>
    </row>
    <row r="193" spans="1:18" x14ac:dyDescent="0.25">
      <c r="A193"/>
      <c r="D193"/>
      <c r="G193"/>
      <c r="H193"/>
      <c r="J193"/>
      <c r="R193"/>
    </row>
    <row r="194" spans="1:18" x14ac:dyDescent="0.25">
      <c r="A194"/>
      <c r="D194"/>
      <c r="G194"/>
      <c r="H194"/>
      <c r="J194"/>
      <c r="R194"/>
    </row>
    <row r="195" spans="1:18" x14ac:dyDescent="0.25">
      <c r="A195"/>
      <c r="D195"/>
      <c r="G195"/>
      <c r="H195"/>
      <c r="J195"/>
      <c r="R195"/>
    </row>
    <row r="196" spans="1:18" x14ac:dyDescent="0.25">
      <c r="A196"/>
      <c r="D196"/>
      <c r="G196"/>
      <c r="H196"/>
      <c r="J196"/>
      <c r="R196"/>
    </row>
    <row r="197" spans="1:18" x14ac:dyDescent="0.25">
      <c r="A197"/>
      <c r="D197"/>
      <c r="G197"/>
      <c r="H197"/>
      <c r="J197"/>
      <c r="R197"/>
    </row>
    <row r="198" spans="1:18" x14ac:dyDescent="0.25">
      <c r="A198"/>
      <c r="D198"/>
      <c r="G198"/>
      <c r="H198"/>
      <c r="J198"/>
      <c r="R198"/>
    </row>
    <row r="199" spans="1:18" x14ac:dyDescent="0.25">
      <c r="A199"/>
      <c r="D199"/>
      <c r="G199"/>
      <c r="H199"/>
      <c r="J199"/>
      <c r="R199"/>
    </row>
    <row r="200" spans="1:18" x14ac:dyDescent="0.25">
      <c r="A200"/>
      <c r="D200"/>
      <c r="G200"/>
      <c r="H200"/>
      <c r="J200"/>
      <c r="R200"/>
    </row>
    <row r="201" spans="1:18" x14ac:dyDescent="0.25">
      <c r="A201"/>
      <c r="D201"/>
      <c r="G201"/>
      <c r="H201"/>
      <c r="J201"/>
      <c r="R201"/>
    </row>
    <row r="202" spans="1:18" x14ac:dyDescent="0.25">
      <c r="A202"/>
      <c r="D202"/>
      <c r="G202"/>
      <c r="H202"/>
      <c r="J202"/>
      <c r="R202"/>
    </row>
    <row r="203" spans="1:18" x14ac:dyDescent="0.25">
      <c r="A203"/>
      <c r="D203"/>
      <c r="G203"/>
      <c r="H203"/>
      <c r="J203"/>
      <c r="R203"/>
    </row>
    <row r="204" spans="1:18" x14ac:dyDescent="0.25">
      <c r="A204"/>
      <c r="D204"/>
      <c r="G204"/>
      <c r="H204"/>
      <c r="J204"/>
      <c r="R204"/>
    </row>
    <row r="205" spans="1:18" x14ac:dyDescent="0.25">
      <c r="A205"/>
      <c r="D205"/>
      <c r="G205"/>
      <c r="H205"/>
      <c r="J205"/>
      <c r="R205"/>
    </row>
    <row r="206" spans="1:18" x14ac:dyDescent="0.25">
      <c r="A206"/>
      <c r="D206"/>
      <c r="G206"/>
      <c r="H206"/>
      <c r="J206"/>
      <c r="R206"/>
    </row>
    <row r="207" spans="1:18" x14ac:dyDescent="0.25">
      <c r="A207"/>
      <c r="D207"/>
      <c r="G207"/>
      <c r="H207"/>
      <c r="J207"/>
      <c r="R207"/>
    </row>
    <row r="208" spans="1:18" x14ac:dyDescent="0.25">
      <c r="A208"/>
      <c r="D208"/>
      <c r="G208"/>
      <c r="H208"/>
      <c r="J208"/>
      <c r="R208"/>
    </row>
    <row r="209" spans="1:18" x14ac:dyDescent="0.25">
      <c r="A209"/>
      <c r="D209"/>
      <c r="G209"/>
      <c r="H209"/>
      <c r="J209"/>
      <c r="R209"/>
    </row>
    <row r="210" spans="1:18" x14ac:dyDescent="0.25">
      <c r="A210"/>
      <c r="D210"/>
      <c r="G210"/>
      <c r="H210"/>
      <c r="J210"/>
      <c r="R210"/>
    </row>
    <row r="211" spans="1:18" x14ac:dyDescent="0.25">
      <c r="A211"/>
      <c r="D211"/>
      <c r="G211"/>
      <c r="H211"/>
      <c r="J211"/>
      <c r="R211"/>
    </row>
    <row r="212" spans="1:18" x14ac:dyDescent="0.25">
      <c r="A212"/>
      <c r="D212"/>
      <c r="G212"/>
      <c r="H212"/>
      <c r="J212"/>
      <c r="R212"/>
    </row>
    <row r="213" spans="1:18" x14ac:dyDescent="0.25">
      <c r="A213"/>
      <c r="D213"/>
      <c r="G213"/>
      <c r="H213"/>
      <c r="J213"/>
      <c r="R213"/>
    </row>
    <row r="214" spans="1:18" x14ac:dyDescent="0.25">
      <c r="A214"/>
      <c r="D214"/>
      <c r="G214"/>
      <c r="H214"/>
      <c r="J214"/>
      <c r="R214"/>
    </row>
    <row r="215" spans="1:18" x14ac:dyDescent="0.25">
      <c r="A215"/>
      <c r="D215"/>
      <c r="G215"/>
      <c r="H215"/>
      <c r="J215"/>
      <c r="R215"/>
    </row>
    <row r="216" spans="1:18" x14ac:dyDescent="0.25">
      <c r="A216"/>
      <c r="D216"/>
      <c r="G216"/>
      <c r="H216"/>
      <c r="J216"/>
      <c r="R216"/>
    </row>
    <row r="217" spans="1:18" x14ac:dyDescent="0.25">
      <c r="A217"/>
      <c r="D217"/>
      <c r="G217"/>
      <c r="H217"/>
      <c r="J217"/>
      <c r="R217"/>
    </row>
    <row r="218" spans="1:18" x14ac:dyDescent="0.25">
      <c r="A218"/>
      <c r="D218"/>
      <c r="G218"/>
      <c r="H218"/>
      <c r="J218"/>
      <c r="R218"/>
    </row>
    <row r="219" spans="1:18" x14ac:dyDescent="0.25">
      <c r="A219"/>
      <c r="D219"/>
      <c r="G219"/>
      <c r="H219"/>
      <c r="J219"/>
      <c r="R219"/>
    </row>
    <row r="220" spans="1:18" x14ac:dyDescent="0.25">
      <c r="A220"/>
      <c r="D220"/>
      <c r="G220"/>
      <c r="H220"/>
      <c r="J220"/>
      <c r="R220"/>
    </row>
    <row r="221" spans="1:18" x14ac:dyDescent="0.25">
      <c r="A221"/>
      <c r="D221"/>
      <c r="G221"/>
      <c r="H221"/>
      <c r="J221"/>
      <c r="R221"/>
    </row>
    <row r="222" spans="1:18" x14ac:dyDescent="0.25">
      <c r="A222"/>
      <c r="D222"/>
      <c r="G222"/>
      <c r="H222"/>
      <c r="J222"/>
      <c r="R222"/>
    </row>
    <row r="223" spans="1:18" x14ac:dyDescent="0.25">
      <c r="A223"/>
      <c r="D223"/>
      <c r="G223"/>
      <c r="H223"/>
      <c r="J223"/>
      <c r="R223"/>
    </row>
    <row r="224" spans="1:18" x14ac:dyDescent="0.25">
      <c r="A224"/>
      <c r="D224"/>
      <c r="G224"/>
      <c r="H224"/>
      <c r="J224"/>
      <c r="R224"/>
    </row>
    <row r="225" spans="1:18" x14ac:dyDescent="0.25">
      <c r="A225"/>
      <c r="D225"/>
      <c r="G225"/>
      <c r="H225"/>
      <c r="J225"/>
      <c r="R225"/>
    </row>
    <row r="226" spans="1:18" x14ac:dyDescent="0.25">
      <c r="A226"/>
      <c r="D226"/>
      <c r="G226"/>
      <c r="H226"/>
      <c r="J226"/>
      <c r="R226"/>
    </row>
    <row r="227" spans="1:18" x14ac:dyDescent="0.25">
      <c r="A227"/>
      <c r="D227"/>
      <c r="G227"/>
      <c r="H227"/>
      <c r="J227"/>
      <c r="R227"/>
    </row>
    <row r="228" spans="1:18" x14ac:dyDescent="0.25">
      <c r="A228"/>
      <c r="D228"/>
      <c r="G228"/>
      <c r="H228"/>
      <c r="J228"/>
      <c r="R228"/>
    </row>
    <row r="229" spans="1:18" x14ac:dyDescent="0.25">
      <c r="A229"/>
      <c r="D229"/>
      <c r="G229"/>
      <c r="H229"/>
      <c r="J229"/>
      <c r="R229"/>
    </row>
    <row r="230" spans="1:18" x14ac:dyDescent="0.25">
      <c r="A230"/>
      <c r="D230"/>
      <c r="G230"/>
      <c r="H230"/>
      <c r="J230"/>
      <c r="R230"/>
    </row>
    <row r="231" spans="1:18" x14ac:dyDescent="0.25">
      <c r="A231"/>
      <c r="D231"/>
      <c r="G231"/>
      <c r="H231"/>
      <c r="J231"/>
      <c r="R231"/>
    </row>
    <row r="232" spans="1:18" x14ac:dyDescent="0.25">
      <c r="A232"/>
      <c r="D232"/>
      <c r="G232"/>
      <c r="H232"/>
      <c r="J232"/>
      <c r="R232"/>
    </row>
    <row r="233" spans="1:18" x14ac:dyDescent="0.25">
      <c r="A233"/>
      <c r="D233"/>
      <c r="G233"/>
      <c r="H233"/>
      <c r="J233"/>
      <c r="R233"/>
    </row>
    <row r="234" spans="1:18" x14ac:dyDescent="0.25">
      <c r="A234"/>
      <c r="D234"/>
      <c r="G234"/>
      <c r="H234"/>
      <c r="J234"/>
      <c r="R234"/>
    </row>
    <row r="235" spans="1:18" x14ac:dyDescent="0.25">
      <c r="A235"/>
      <c r="D235"/>
      <c r="G235"/>
      <c r="H235"/>
      <c r="J235"/>
      <c r="R235"/>
    </row>
    <row r="236" spans="1:18" x14ac:dyDescent="0.25">
      <c r="A236"/>
      <c r="D236"/>
      <c r="G236"/>
      <c r="H236"/>
      <c r="J236"/>
      <c r="R236"/>
    </row>
    <row r="237" spans="1:18" x14ac:dyDescent="0.25">
      <c r="A237"/>
      <c r="D237"/>
      <c r="G237"/>
      <c r="H237"/>
      <c r="J237"/>
      <c r="R237"/>
    </row>
    <row r="238" spans="1:18" x14ac:dyDescent="0.25">
      <c r="A238"/>
      <c r="D238"/>
      <c r="G238"/>
      <c r="H238"/>
      <c r="J238"/>
      <c r="R238"/>
    </row>
    <row r="239" spans="1:18" x14ac:dyDescent="0.25">
      <c r="A239"/>
      <c r="D239"/>
      <c r="G239"/>
      <c r="H239"/>
      <c r="J239"/>
      <c r="R239"/>
    </row>
    <row r="240" spans="1:18" x14ac:dyDescent="0.25">
      <c r="A240"/>
      <c r="D240"/>
      <c r="G240"/>
      <c r="H240"/>
      <c r="J240"/>
      <c r="R240"/>
    </row>
    <row r="241" spans="1:18" x14ac:dyDescent="0.25">
      <c r="A241"/>
      <c r="D241"/>
      <c r="G241"/>
      <c r="H241"/>
      <c r="J241"/>
      <c r="R241"/>
    </row>
    <row r="242" spans="1:18" x14ac:dyDescent="0.25">
      <c r="A242"/>
      <c r="D242"/>
      <c r="G242"/>
      <c r="H242"/>
      <c r="J242"/>
      <c r="R242"/>
    </row>
    <row r="243" spans="1:18" x14ac:dyDescent="0.25">
      <c r="A243"/>
      <c r="D243"/>
      <c r="G243"/>
      <c r="H243"/>
      <c r="J243"/>
      <c r="R243"/>
    </row>
    <row r="244" spans="1:18" x14ac:dyDescent="0.25">
      <c r="A244"/>
      <c r="D244"/>
      <c r="G244"/>
      <c r="H244"/>
      <c r="J244"/>
      <c r="R244"/>
    </row>
    <row r="245" spans="1:18" x14ac:dyDescent="0.25">
      <c r="A245"/>
      <c r="D245"/>
      <c r="G245"/>
      <c r="H245"/>
      <c r="J245"/>
      <c r="R245"/>
    </row>
    <row r="246" spans="1:18" x14ac:dyDescent="0.25">
      <c r="A246"/>
      <c r="D246"/>
      <c r="G246"/>
      <c r="H246"/>
      <c r="J246"/>
      <c r="R246"/>
    </row>
    <row r="247" spans="1:18" x14ac:dyDescent="0.25">
      <c r="A247"/>
      <c r="D247"/>
      <c r="G247"/>
      <c r="H247"/>
      <c r="J247"/>
      <c r="R247"/>
    </row>
    <row r="248" spans="1:18" x14ac:dyDescent="0.25">
      <c r="A248"/>
      <c r="D248"/>
      <c r="G248"/>
      <c r="H248"/>
      <c r="J248"/>
      <c r="R248"/>
    </row>
    <row r="249" spans="1:18" x14ac:dyDescent="0.25">
      <c r="A249"/>
      <c r="D249"/>
      <c r="G249"/>
      <c r="H249"/>
      <c r="J249"/>
      <c r="R249"/>
    </row>
    <row r="250" spans="1:18" x14ac:dyDescent="0.25">
      <c r="A250"/>
      <c r="D250"/>
      <c r="G250"/>
      <c r="H250"/>
      <c r="J250"/>
      <c r="R250"/>
    </row>
    <row r="251" spans="1:18" x14ac:dyDescent="0.25">
      <c r="A251"/>
      <c r="D251"/>
      <c r="G251"/>
      <c r="H251"/>
      <c r="J251"/>
      <c r="R251"/>
    </row>
    <row r="252" spans="1:18" x14ac:dyDescent="0.25">
      <c r="A252"/>
      <c r="D252"/>
      <c r="G252"/>
      <c r="H252"/>
      <c r="J252"/>
      <c r="R252"/>
    </row>
    <row r="253" spans="1:18" x14ac:dyDescent="0.25">
      <c r="A253"/>
      <c r="D253"/>
      <c r="G253"/>
      <c r="H253"/>
      <c r="J253"/>
      <c r="R253"/>
    </row>
    <row r="254" spans="1:18" x14ac:dyDescent="0.25">
      <c r="A254"/>
      <c r="D254"/>
      <c r="G254"/>
      <c r="H254"/>
      <c r="J254"/>
      <c r="R254"/>
    </row>
    <row r="255" spans="1:18" x14ac:dyDescent="0.25">
      <c r="A255"/>
      <c r="D255"/>
      <c r="G255"/>
      <c r="H255"/>
      <c r="J255"/>
      <c r="R255"/>
    </row>
    <row r="256" spans="1:18" x14ac:dyDescent="0.25">
      <c r="A256"/>
      <c r="D256"/>
      <c r="G256"/>
      <c r="H256"/>
      <c r="J256"/>
      <c r="R256"/>
    </row>
    <row r="257" spans="1:18" x14ac:dyDescent="0.25">
      <c r="A257"/>
      <c r="D257"/>
      <c r="G257"/>
      <c r="H257"/>
      <c r="J257"/>
      <c r="R257"/>
    </row>
    <row r="258" spans="1:18" x14ac:dyDescent="0.25">
      <c r="A258"/>
      <c r="D258"/>
      <c r="G258"/>
      <c r="H258"/>
      <c r="J258"/>
      <c r="R258"/>
    </row>
    <row r="259" spans="1:18" x14ac:dyDescent="0.25">
      <c r="A259"/>
      <c r="D259"/>
      <c r="G259"/>
      <c r="H259"/>
      <c r="J259"/>
      <c r="R259"/>
    </row>
    <row r="260" spans="1:18" x14ac:dyDescent="0.25">
      <c r="A260"/>
      <c r="D260"/>
      <c r="G260"/>
      <c r="H260"/>
      <c r="J260"/>
      <c r="R260"/>
    </row>
    <row r="261" spans="1:18" x14ac:dyDescent="0.25">
      <c r="A261"/>
      <c r="D261"/>
      <c r="G261"/>
      <c r="H261"/>
      <c r="J261"/>
      <c r="R261"/>
    </row>
    <row r="262" spans="1:18" x14ac:dyDescent="0.25">
      <c r="A262"/>
      <c r="D262"/>
      <c r="G262"/>
      <c r="H262"/>
      <c r="J262"/>
      <c r="R262"/>
    </row>
    <row r="263" spans="1:18" x14ac:dyDescent="0.25">
      <c r="A263"/>
      <c r="D263"/>
      <c r="G263"/>
      <c r="H263"/>
      <c r="J263"/>
      <c r="R263"/>
    </row>
    <row r="264" spans="1:18" x14ac:dyDescent="0.25">
      <c r="A264"/>
      <c r="D264"/>
      <c r="G264"/>
      <c r="H264"/>
      <c r="J264"/>
      <c r="R264"/>
    </row>
    <row r="265" spans="1:18" x14ac:dyDescent="0.25">
      <c r="A265"/>
      <c r="D265"/>
      <c r="G265"/>
      <c r="H265"/>
      <c r="J265"/>
      <c r="R265"/>
    </row>
    <row r="266" spans="1:18" x14ac:dyDescent="0.25">
      <c r="A266"/>
      <c r="D266"/>
      <c r="G266"/>
      <c r="H266"/>
      <c r="J266"/>
      <c r="R266"/>
    </row>
    <row r="267" spans="1:18" x14ac:dyDescent="0.25">
      <c r="A267"/>
      <c r="D267"/>
      <c r="G267"/>
      <c r="H267"/>
      <c r="J267"/>
      <c r="R267"/>
    </row>
    <row r="268" spans="1:18" x14ac:dyDescent="0.25">
      <c r="A268"/>
      <c r="D268"/>
      <c r="G268"/>
      <c r="H268"/>
      <c r="J268"/>
      <c r="R268"/>
    </row>
    <row r="269" spans="1:18" x14ac:dyDescent="0.25">
      <c r="A269"/>
      <c r="D269"/>
      <c r="G269"/>
      <c r="H269"/>
      <c r="J269"/>
      <c r="R269"/>
    </row>
    <row r="270" spans="1:18" x14ac:dyDescent="0.25">
      <c r="A270"/>
      <c r="D270"/>
      <c r="G270"/>
      <c r="H270"/>
      <c r="J270"/>
      <c r="R270"/>
    </row>
    <row r="271" spans="1:18" x14ac:dyDescent="0.25">
      <c r="A271"/>
      <c r="D271"/>
      <c r="G271"/>
      <c r="H271"/>
      <c r="J271"/>
      <c r="R271"/>
    </row>
    <row r="272" spans="1:18" x14ac:dyDescent="0.25">
      <c r="A272"/>
      <c r="D272"/>
      <c r="G272"/>
      <c r="H272"/>
      <c r="J272"/>
      <c r="R272"/>
    </row>
    <row r="273" spans="1:18" x14ac:dyDescent="0.25">
      <c r="A273"/>
      <c r="D273"/>
      <c r="G273"/>
      <c r="H273"/>
      <c r="J273"/>
      <c r="R273"/>
    </row>
    <row r="274" spans="1:18" x14ac:dyDescent="0.25">
      <c r="A274"/>
      <c r="D274"/>
      <c r="G274"/>
      <c r="H274"/>
      <c r="J274"/>
      <c r="R274"/>
    </row>
    <row r="275" spans="1:18" x14ac:dyDescent="0.25">
      <c r="A275"/>
      <c r="D275"/>
      <c r="G275"/>
      <c r="H275"/>
      <c r="J275"/>
      <c r="R275"/>
    </row>
    <row r="276" spans="1:18" x14ac:dyDescent="0.25">
      <c r="A276"/>
      <c r="D276"/>
      <c r="G276"/>
      <c r="H276"/>
      <c r="J276"/>
      <c r="R276"/>
    </row>
    <row r="277" spans="1:18" x14ac:dyDescent="0.25">
      <c r="A277"/>
      <c r="D277"/>
      <c r="G277"/>
      <c r="H277"/>
      <c r="J277"/>
      <c r="R277"/>
    </row>
    <row r="278" spans="1:18" x14ac:dyDescent="0.25">
      <c r="A278"/>
      <c r="D278"/>
      <c r="G278"/>
      <c r="H278"/>
      <c r="J278"/>
      <c r="R278"/>
    </row>
    <row r="279" spans="1:18" x14ac:dyDescent="0.25">
      <c r="A279"/>
      <c r="D279"/>
      <c r="G279"/>
      <c r="H279"/>
      <c r="J279"/>
      <c r="R279"/>
    </row>
    <row r="280" spans="1:18" x14ac:dyDescent="0.25">
      <c r="A280"/>
      <c r="D280"/>
      <c r="G280"/>
      <c r="H280"/>
      <c r="J280"/>
      <c r="R280"/>
    </row>
    <row r="281" spans="1:18" x14ac:dyDescent="0.25">
      <c r="A281"/>
      <c r="D281"/>
      <c r="G281"/>
      <c r="H281"/>
      <c r="J281"/>
      <c r="R281"/>
    </row>
    <row r="282" spans="1:18" x14ac:dyDescent="0.25">
      <c r="A282"/>
      <c r="D282"/>
      <c r="G282"/>
      <c r="H282"/>
      <c r="J282"/>
      <c r="R282"/>
    </row>
    <row r="283" spans="1:18" x14ac:dyDescent="0.25">
      <c r="A283"/>
      <c r="D283"/>
      <c r="G283"/>
      <c r="H283"/>
      <c r="J283"/>
      <c r="R283"/>
    </row>
    <row r="284" spans="1:18" x14ac:dyDescent="0.25">
      <c r="A284"/>
      <c r="D284"/>
      <c r="G284"/>
      <c r="H284"/>
      <c r="J284"/>
      <c r="R284"/>
    </row>
    <row r="285" spans="1:18" x14ac:dyDescent="0.25">
      <c r="A285"/>
      <c r="D285"/>
      <c r="G285"/>
      <c r="H285"/>
      <c r="J285"/>
      <c r="R285"/>
    </row>
    <row r="286" spans="1:18" x14ac:dyDescent="0.25">
      <c r="A286"/>
      <c r="D286"/>
      <c r="G286"/>
      <c r="H286"/>
      <c r="J286"/>
      <c r="R286"/>
    </row>
    <row r="287" spans="1:18" x14ac:dyDescent="0.25">
      <c r="A287"/>
      <c r="D287"/>
      <c r="G287"/>
      <c r="H287"/>
      <c r="J287"/>
      <c r="R287"/>
    </row>
    <row r="288" spans="1:18" x14ac:dyDescent="0.25">
      <c r="A288"/>
      <c r="D288"/>
      <c r="G288"/>
      <c r="H288"/>
      <c r="J288"/>
      <c r="R288"/>
    </row>
    <row r="289" spans="1:18" x14ac:dyDescent="0.25">
      <c r="A289"/>
      <c r="D289"/>
      <c r="G289"/>
      <c r="H289"/>
      <c r="J289"/>
      <c r="R289"/>
    </row>
    <row r="290" spans="1:18" x14ac:dyDescent="0.25">
      <c r="A290"/>
      <c r="D290"/>
      <c r="G290"/>
      <c r="H290"/>
      <c r="J290"/>
      <c r="R290"/>
    </row>
    <row r="291" spans="1:18" x14ac:dyDescent="0.25">
      <c r="A291"/>
      <c r="D291"/>
      <c r="G291"/>
      <c r="H291"/>
      <c r="J291"/>
      <c r="R291"/>
    </row>
    <row r="292" spans="1:18" x14ac:dyDescent="0.25">
      <c r="A292"/>
      <c r="D292"/>
      <c r="G292"/>
      <c r="H292"/>
      <c r="J292"/>
      <c r="R292"/>
    </row>
    <row r="293" spans="1:18" x14ac:dyDescent="0.25">
      <c r="A293"/>
      <c r="D293"/>
      <c r="G293"/>
      <c r="H293"/>
      <c r="J293"/>
      <c r="R293"/>
    </row>
    <row r="294" spans="1:18" x14ac:dyDescent="0.25">
      <c r="A294"/>
      <c r="D294"/>
      <c r="G294"/>
      <c r="H294"/>
      <c r="J294"/>
      <c r="R294"/>
    </row>
    <row r="295" spans="1:18" x14ac:dyDescent="0.25">
      <c r="A295"/>
      <c r="D295"/>
      <c r="G295"/>
      <c r="H295"/>
      <c r="J295"/>
      <c r="R295"/>
    </row>
    <row r="296" spans="1:18" x14ac:dyDescent="0.25">
      <c r="A296"/>
      <c r="D296"/>
      <c r="G296"/>
      <c r="H296"/>
      <c r="J296"/>
      <c r="R296"/>
    </row>
    <row r="297" spans="1:18" x14ac:dyDescent="0.25">
      <c r="A297"/>
      <c r="D297"/>
      <c r="G297"/>
      <c r="H297"/>
      <c r="J297"/>
      <c r="R297"/>
    </row>
    <row r="298" spans="1:18" x14ac:dyDescent="0.25">
      <c r="A298"/>
      <c r="D298"/>
      <c r="G298"/>
      <c r="H298"/>
      <c r="J298"/>
      <c r="R298"/>
    </row>
    <row r="299" spans="1:18" x14ac:dyDescent="0.25">
      <c r="A299"/>
      <c r="D299"/>
      <c r="G299"/>
      <c r="H299"/>
      <c r="J299"/>
      <c r="R299"/>
    </row>
    <row r="300" spans="1:18" x14ac:dyDescent="0.25">
      <c r="A300"/>
      <c r="D300"/>
      <c r="G300"/>
      <c r="H300"/>
      <c r="J300"/>
      <c r="R300"/>
    </row>
    <row r="301" spans="1:18" x14ac:dyDescent="0.25">
      <c r="A301"/>
      <c r="D301"/>
      <c r="G301"/>
      <c r="H301"/>
      <c r="J301"/>
      <c r="R301"/>
    </row>
    <row r="302" spans="1:18" x14ac:dyDescent="0.25">
      <c r="A302"/>
      <c r="D302"/>
      <c r="G302"/>
      <c r="H302"/>
      <c r="J302"/>
      <c r="R302"/>
    </row>
    <row r="303" spans="1:18" x14ac:dyDescent="0.25">
      <c r="A303"/>
      <c r="D303"/>
      <c r="G303"/>
      <c r="H303"/>
      <c r="J303"/>
      <c r="R303"/>
    </row>
    <row r="304" spans="1:18" x14ac:dyDescent="0.25">
      <c r="A304"/>
      <c r="D304"/>
      <c r="G304"/>
      <c r="H304"/>
      <c r="J304"/>
      <c r="R304"/>
    </row>
    <row r="305" spans="1:18" x14ac:dyDescent="0.25">
      <c r="A305"/>
      <c r="D305"/>
      <c r="G305"/>
      <c r="H305"/>
      <c r="J305"/>
      <c r="R305"/>
    </row>
    <row r="306" spans="1:18" x14ac:dyDescent="0.25">
      <c r="A306"/>
      <c r="D306"/>
      <c r="G306"/>
      <c r="H306"/>
      <c r="J306"/>
      <c r="R306"/>
    </row>
    <row r="307" spans="1:18" x14ac:dyDescent="0.25">
      <c r="A307"/>
      <c r="D307"/>
      <c r="G307"/>
      <c r="H307"/>
      <c r="J307"/>
      <c r="R307"/>
    </row>
    <row r="308" spans="1:18" x14ac:dyDescent="0.25">
      <c r="A308"/>
      <c r="D308"/>
      <c r="G308"/>
      <c r="H308"/>
      <c r="J308"/>
      <c r="R308"/>
    </row>
    <row r="309" spans="1:18" x14ac:dyDescent="0.25">
      <c r="A309"/>
      <c r="D309"/>
      <c r="G309"/>
      <c r="H309"/>
      <c r="J309"/>
      <c r="R309"/>
    </row>
    <row r="310" spans="1:18" x14ac:dyDescent="0.25">
      <c r="A310"/>
      <c r="D310"/>
      <c r="G310"/>
      <c r="H310"/>
      <c r="J310"/>
      <c r="R310"/>
    </row>
    <row r="311" spans="1:18" x14ac:dyDescent="0.25">
      <c r="A311"/>
      <c r="D311"/>
      <c r="G311"/>
      <c r="H311"/>
      <c r="J311"/>
      <c r="R311"/>
    </row>
    <row r="312" spans="1:18" x14ac:dyDescent="0.25">
      <c r="A312"/>
      <c r="D312"/>
      <c r="G312"/>
      <c r="H312"/>
      <c r="J312"/>
      <c r="R312"/>
    </row>
    <row r="313" spans="1:18" x14ac:dyDescent="0.25">
      <c r="A313"/>
      <c r="D313"/>
      <c r="G313"/>
      <c r="H313"/>
      <c r="J313"/>
      <c r="R313"/>
    </row>
    <row r="314" spans="1:18" x14ac:dyDescent="0.25">
      <c r="A314"/>
      <c r="D314"/>
      <c r="G314"/>
      <c r="H314"/>
      <c r="J314"/>
      <c r="R314"/>
    </row>
    <row r="315" spans="1:18" x14ac:dyDescent="0.25">
      <c r="A315"/>
      <c r="D315"/>
      <c r="G315"/>
      <c r="H315"/>
      <c r="J315"/>
      <c r="R315"/>
    </row>
    <row r="316" spans="1:18" x14ac:dyDescent="0.25">
      <c r="A316"/>
      <c r="D316"/>
      <c r="G316"/>
      <c r="H316"/>
      <c r="J316"/>
      <c r="R316"/>
    </row>
    <row r="317" spans="1:18" x14ac:dyDescent="0.25">
      <c r="A317"/>
      <c r="D317"/>
      <c r="G317"/>
      <c r="H317"/>
      <c r="J317"/>
      <c r="R317"/>
    </row>
    <row r="318" spans="1:18" x14ac:dyDescent="0.25">
      <c r="A318"/>
      <c r="D318"/>
      <c r="G318"/>
      <c r="H318"/>
      <c r="J318"/>
      <c r="R318"/>
    </row>
    <row r="319" spans="1:18" x14ac:dyDescent="0.25">
      <c r="A319"/>
      <c r="D319"/>
      <c r="G319"/>
      <c r="H319"/>
      <c r="J319"/>
      <c r="R319"/>
    </row>
    <row r="320" spans="1:18" x14ac:dyDescent="0.25">
      <c r="A320"/>
      <c r="D320"/>
      <c r="G320"/>
      <c r="H320"/>
      <c r="J320"/>
      <c r="R320"/>
    </row>
    <row r="321" spans="1:18" x14ac:dyDescent="0.25">
      <c r="A321"/>
      <c r="D321"/>
      <c r="G321"/>
      <c r="H321"/>
      <c r="J321"/>
      <c r="R321"/>
    </row>
    <row r="322" spans="1:18" x14ac:dyDescent="0.25">
      <c r="A322"/>
      <c r="D322"/>
      <c r="G322"/>
      <c r="H322"/>
      <c r="J322"/>
      <c r="R322"/>
    </row>
    <row r="323" spans="1:18" x14ac:dyDescent="0.25">
      <c r="A323"/>
      <c r="D323"/>
      <c r="G323"/>
      <c r="H323"/>
      <c r="J323"/>
      <c r="R323"/>
    </row>
    <row r="324" spans="1:18" x14ac:dyDescent="0.25">
      <c r="A324"/>
      <c r="D324"/>
      <c r="G324"/>
      <c r="H324"/>
      <c r="J324"/>
      <c r="R324"/>
    </row>
    <row r="325" spans="1:18" x14ac:dyDescent="0.25">
      <c r="A325"/>
      <c r="D325"/>
      <c r="G325"/>
      <c r="H325"/>
      <c r="J325"/>
      <c r="R325"/>
    </row>
    <row r="326" spans="1:18" x14ac:dyDescent="0.25">
      <c r="A326"/>
      <c r="D326"/>
      <c r="G326"/>
      <c r="H326"/>
      <c r="J326"/>
      <c r="R326"/>
    </row>
    <row r="327" spans="1:18" x14ac:dyDescent="0.25">
      <c r="A327"/>
      <c r="D327"/>
      <c r="G327"/>
      <c r="H327"/>
      <c r="J327"/>
      <c r="R327"/>
    </row>
    <row r="328" spans="1:18" x14ac:dyDescent="0.25">
      <c r="A328"/>
      <c r="D328"/>
      <c r="G328"/>
      <c r="H328"/>
      <c r="J328"/>
      <c r="R328"/>
    </row>
    <row r="329" spans="1:18" x14ac:dyDescent="0.25">
      <c r="A329"/>
      <c r="D329"/>
      <c r="G329"/>
      <c r="H329"/>
      <c r="J329"/>
      <c r="R329"/>
    </row>
    <row r="330" spans="1:18" x14ac:dyDescent="0.25">
      <c r="A330"/>
      <c r="D330"/>
      <c r="G330"/>
      <c r="H330"/>
      <c r="J330"/>
      <c r="R330"/>
    </row>
    <row r="331" spans="1:18" x14ac:dyDescent="0.25">
      <c r="A331"/>
      <c r="D331"/>
      <c r="G331"/>
      <c r="H331"/>
      <c r="J331"/>
      <c r="R331"/>
    </row>
    <row r="332" spans="1:18" x14ac:dyDescent="0.25">
      <c r="A332"/>
      <c r="D332"/>
      <c r="G332"/>
      <c r="H332"/>
      <c r="J332"/>
      <c r="R332"/>
    </row>
    <row r="333" spans="1:18" x14ac:dyDescent="0.25">
      <c r="A333"/>
      <c r="D333"/>
      <c r="G333"/>
      <c r="H333"/>
      <c r="J333"/>
      <c r="R333"/>
    </row>
    <row r="334" spans="1:18" x14ac:dyDescent="0.25">
      <c r="A334"/>
      <c r="D334"/>
      <c r="G334"/>
      <c r="H334"/>
      <c r="J334"/>
      <c r="R334"/>
    </row>
    <row r="335" spans="1:18" x14ac:dyDescent="0.25">
      <c r="A335"/>
      <c r="D335"/>
      <c r="G335"/>
      <c r="H335"/>
      <c r="J335"/>
      <c r="R335"/>
    </row>
    <row r="336" spans="1:18" x14ac:dyDescent="0.25">
      <c r="A336"/>
      <c r="D336"/>
      <c r="G336"/>
      <c r="H336"/>
      <c r="J336"/>
      <c r="R336"/>
    </row>
    <row r="337" spans="1:18" x14ac:dyDescent="0.25">
      <c r="A337"/>
      <c r="D337"/>
      <c r="G337"/>
      <c r="H337"/>
      <c r="J337"/>
      <c r="R337"/>
    </row>
    <row r="338" spans="1:18" x14ac:dyDescent="0.25">
      <c r="A338"/>
      <c r="D338"/>
      <c r="G338"/>
      <c r="H338"/>
      <c r="J338"/>
      <c r="R338"/>
    </row>
    <row r="339" spans="1:18" x14ac:dyDescent="0.25">
      <c r="A339"/>
      <c r="D339"/>
      <c r="G339"/>
      <c r="H339"/>
      <c r="J339"/>
      <c r="R339"/>
    </row>
    <row r="340" spans="1:18" x14ac:dyDescent="0.25">
      <c r="A340"/>
      <c r="D340"/>
      <c r="G340"/>
      <c r="H340"/>
      <c r="J340"/>
      <c r="R340"/>
    </row>
    <row r="341" spans="1:18" x14ac:dyDescent="0.25">
      <c r="A341"/>
      <c r="D341"/>
      <c r="G341"/>
      <c r="H341"/>
      <c r="J341"/>
      <c r="R341"/>
    </row>
    <row r="342" spans="1:18" x14ac:dyDescent="0.25">
      <c r="A342"/>
      <c r="D342"/>
      <c r="G342"/>
      <c r="H342"/>
      <c r="J342"/>
      <c r="R342"/>
    </row>
    <row r="343" spans="1:18" x14ac:dyDescent="0.25">
      <c r="A343"/>
      <c r="D343"/>
      <c r="G343"/>
      <c r="H343"/>
      <c r="J343"/>
      <c r="R343"/>
    </row>
    <row r="344" spans="1:18" x14ac:dyDescent="0.25">
      <c r="A344"/>
      <c r="D344"/>
      <c r="G344"/>
      <c r="H344"/>
      <c r="J344"/>
      <c r="R344"/>
    </row>
    <row r="345" spans="1:18" x14ac:dyDescent="0.25">
      <c r="A345"/>
      <c r="D345"/>
      <c r="G345"/>
      <c r="H345"/>
      <c r="J345"/>
      <c r="R345"/>
    </row>
    <row r="346" spans="1:18" x14ac:dyDescent="0.25">
      <c r="A346"/>
      <c r="D346"/>
      <c r="G346"/>
      <c r="H346"/>
      <c r="J346"/>
      <c r="R346"/>
    </row>
    <row r="347" spans="1:18" x14ac:dyDescent="0.25">
      <c r="A347"/>
      <c r="D347"/>
      <c r="G347"/>
      <c r="H347"/>
      <c r="J347"/>
      <c r="R347"/>
    </row>
    <row r="348" spans="1:18" x14ac:dyDescent="0.25">
      <c r="A348"/>
      <c r="D348"/>
      <c r="G348"/>
      <c r="H348"/>
      <c r="J348"/>
      <c r="R348"/>
    </row>
    <row r="349" spans="1:18" x14ac:dyDescent="0.25">
      <c r="A349"/>
      <c r="D349"/>
      <c r="G349"/>
      <c r="H349"/>
      <c r="J349"/>
      <c r="R349"/>
    </row>
    <row r="350" spans="1:18" x14ac:dyDescent="0.25">
      <c r="A350"/>
      <c r="D350"/>
      <c r="G350"/>
      <c r="H350"/>
      <c r="J350"/>
      <c r="R350"/>
    </row>
    <row r="351" spans="1:18" x14ac:dyDescent="0.25">
      <c r="A351"/>
      <c r="D351"/>
      <c r="G351"/>
      <c r="H351"/>
      <c r="J351"/>
      <c r="R351"/>
    </row>
    <row r="352" spans="1:18" x14ac:dyDescent="0.25">
      <c r="A352"/>
      <c r="D352"/>
      <c r="G352"/>
      <c r="H352"/>
      <c r="J352"/>
      <c r="R352"/>
    </row>
    <row r="353" spans="1:18" x14ac:dyDescent="0.25">
      <c r="A353"/>
      <c r="D353"/>
      <c r="G353"/>
      <c r="H353"/>
      <c r="J353"/>
      <c r="R353"/>
    </row>
    <row r="354" spans="1:18" x14ac:dyDescent="0.25">
      <c r="A354"/>
      <c r="D354"/>
      <c r="G354"/>
      <c r="H354"/>
      <c r="J354"/>
      <c r="R354"/>
    </row>
    <row r="355" spans="1:18" x14ac:dyDescent="0.25">
      <c r="A355"/>
      <c r="D355"/>
      <c r="G355"/>
      <c r="H355"/>
      <c r="J355"/>
      <c r="R355"/>
    </row>
    <row r="356" spans="1:18" x14ac:dyDescent="0.25">
      <c r="A356"/>
      <c r="D356"/>
      <c r="G356"/>
      <c r="H356"/>
      <c r="J356"/>
      <c r="R356"/>
    </row>
    <row r="357" spans="1:18" x14ac:dyDescent="0.25">
      <c r="A357"/>
      <c r="D357"/>
      <c r="G357"/>
      <c r="H357"/>
      <c r="J357"/>
      <c r="R357"/>
    </row>
    <row r="358" spans="1:18" x14ac:dyDescent="0.25">
      <c r="A358"/>
      <c r="D358"/>
      <c r="G358"/>
      <c r="H358"/>
      <c r="J358"/>
      <c r="R358"/>
    </row>
    <row r="359" spans="1:18" x14ac:dyDescent="0.25">
      <c r="A359"/>
      <c r="D359"/>
      <c r="G359"/>
      <c r="H359"/>
      <c r="J359"/>
      <c r="R359"/>
    </row>
    <row r="360" spans="1:18" x14ac:dyDescent="0.25">
      <c r="A360"/>
      <c r="D360"/>
      <c r="G360"/>
      <c r="H360"/>
      <c r="J360"/>
      <c r="R360"/>
    </row>
    <row r="361" spans="1:18" x14ac:dyDescent="0.25">
      <c r="A361"/>
      <c r="D361"/>
      <c r="G361"/>
      <c r="H361"/>
      <c r="J361"/>
      <c r="R361"/>
    </row>
    <row r="362" spans="1:18" x14ac:dyDescent="0.25">
      <c r="A362"/>
      <c r="D362"/>
      <c r="G362"/>
      <c r="H362"/>
      <c r="J362"/>
      <c r="R362"/>
    </row>
    <row r="363" spans="1:18" x14ac:dyDescent="0.25">
      <c r="A363"/>
      <c r="D363"/>
      <c r="G363"/>
      <c r="H363"/>
      <c r="J363"/>
      <c r="R363"/>
    </row>
    <row r="364" spans="1:18" x14ac:dyDescent="0.25">
      <c r="A364"/>
      <c r="D364"/>
      <c r="G364"/>
      <c r="H364"/>
      <c r="J364"/>
      <c r="R364"/>
    </row>
    <row r="365" spans="1:18" x14ac:dyDescent="0.25">
      <c r="A365"/>
      <c r="D365"/>
      <c r="G365"/>
      <c r="H365"/>
      <c r="J365"/>
      <c r="R365"/>
    </row>
    <row r="366" spans="1:18" x14ac:dyDescent="0.25">
      <c r="A366"/>
      <c r="D366"/>
      <c r="G366"/>
      <c r="H366"/>
      <c r="J366"/>
      <c r="R366"/>
    </row>
    <row r="367" spans="1:18" x14ac:dyDescent="0.25">
      <c r="A367"/>
      <c r="D367"/>
      <c r="G367"/>
      <c r="H367"/>
      <c r="J367"/>
      <c r="R367"/>
    </row>
    <row r="368" spans="1:18" x14ac:dyDescent="0.25">
      <c r="A368"/>
      <c r="D368"/>
      <c r="G368"/>
      <c r="H368"/>
      <c r="J368"/>
      <c r="R368"/>
    </row>
    <row r="369" spans="1:18" x14ac:dyDescent="0.25">
      <c r="A369"/>
      <c r="D369"/>
      <c r="G369"/>
      <c r="H369"/>
      <c r="J369"/>
      <c r="R369"/>
    </row>
    <row r="370" spans="1:18" x14ac:dyDescent="0.25">
      <c r="A370"/>
      <c r="D370"/>
      <c r="G370"/>
      <c r="H370"/>
      <c r="J370"/>
      <c r="R370"/>
    </row>
    <row r="371" spans="1:18" x14ac:dyDescent="0.25">
      <c r="A371"/>
      <c r="D371"/>
      <c r="G371"/>
      <c r="H371"/>
      <c r="J371"/>
      <c r="R371"/>
    </row>
    <row r="372" spans="1:18" x14ac:dyDescent="0.25">
      <c r="A372"/>
      <c r="D372"/>
      <c r="G372"/>
      <c r="H372"/>
      <c r="J372"/>
      <c r="R372"/>
    </row>
    <row r="373" spans="1:18" x14ac:dyDescent="0.25">
      <c r="A373"/>
      <c r="D373"/>
      <c r="G373"/>
      <c r="H373"/>
      <c r="J373"/>
      <c r="R373"/>
    </row>
    <row r="374" spans="1:18" x14ac:dyDescent="0.25">
      <c r="A374"/>
      <c r="D374"/>
      <c r="G374"/>
      <c r="H374"/>
      <c r="J374"/>
      <c r="R374"/>
    </row>
    <row r="375" spans="1:18" x14ac:dyDescent="0.25">
      <c r="A375"/>
      <c r="D375"/>
      <c r="G375"/>
      <c r="H375"/>
      <c r="J375"/>
      <c r="R375"/>
    </row>
    <row r="376" spans="1:18" x14ac:dyDescent="0.25">
      <c r="A376"/>
      <c r="D376"/>
      <c r="G376"/>
      <c r="H376"/>
      <c r="J376"/>
      <c r="R376"/>
    </row>
    <row r="377" spans="1:18" x14ac:dyDescent="0.25">
      <c r="A377"/>
      <c r="D377"/>
      <c r="G377"/>
      <c r="H377"/>
      <c r="J377"/>
      <c r="R377"/>
    </row>
    <row r="378" spans="1:18" x14ac:dyDescent="0.25">
      <c r="A378"/>
      <c r="D378"/>
      <c r="G378"/>
      <c r="H378"/>
      <c r="J378"/>
      <c r="R378"/>
    </row>
    <row r="379" spans="1:18" x14ac:dyDescent="0.25">
      <c r="A379"/>
      <c r="D379"/>
      <c r="G379"/>
      <c r="H379"/>
      <c r="J379"/>
      <c r="R379"/>
    </row>
    <row r="380" spans="1:18" x14ac:dyDescent="0.25">
      <c r="A380"/>
      <c r="D380"/>
      <c r="G380"/>
      <c r="H380"/>
      <c r="J380"/>
      <c r="R380"/>
    </row>
    <row r="381" spans="1:18" x14ac:dyDescent="0.25">
      <c r="A381"/>
      <c r="D381"/>
      <c r="G381"/>
      <c r="H381"/>
      <c r="J381"/>
      <c r="R381"/>
    </row>
    <row r="382" spans="1:18" x14ac:dyDescent="0.25">
      <c r="A382"/>
      <c r="D382"/>
      <c r="G382"/>
      <c r="H382"/>
      <c r="J382"/>
      <c r="R382"/>
    </row>
    <row r="383" spans="1:18" x14ac:dyDescent="0.25">
      <c r="D383"/>
      <c r="G383"/>
      <c r="R383"/>
    </row>
    <row r="384" spans="1:18" x14ac:dyDescent="0.25">
      <c r="D384"/>
    </row>
  </sheetData>
  <sortState xmlns:xlrd2="http://schemas.microsoft.com/office/spreadsheetml/2017/richdata2" ref="J4:J17">
    <sortCondition ref="J4:J17"/>
  </sortState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3553" r:id="rId3" name="FPMExcelClientSheetOptionstb1">
          <controlPr defaultSize="0" autoLine="0" autoPict="0" r:id="rId4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23553" r:id="rId3" name="FPMExcelClientSheetOptionstb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385"/>
  <sheetViews>
    <sheetView workbookViewId="0"/>
  </sheetViews>
  <sheetFormatPr defaultRowHeight="15" x14ac:dyDescent="0.25"/>
  <cols>
    <col min="1" max="1" width="10.28515625" bestFit="1" customWidth="1"/>
    <col min="2" max="2" width="30.42578125" bestFit="1" customWidth="1"/>
    <col min="3" max="4" width="38.28515625" bestFit="1" customWidth="1"/>
    <col min="5" max="5" width="65.85546875" bestFit="1" customWidth="1"/>
    <col min="6" max="6" width="18.7109375" bestFit="1" customWidth="1"/>
    <col min="7" max="7" width="18.140625" bestFit="1" customWidth="1"/>
    <col min="8" max="8" width="20.140625" bestFit="1" customWidth="1"/>
    <col min="9" max="9" width="19" bestFit="1" customWidth="1"/>
    <col min="10" max="10" width="19.85546875" bestFit="1" customWidth="1"/>
    <col min="11" max="12" width="18.7109375" bestFit="1" customWidth="1"/>
    <col min="13" max="13" width="18.140625" bestFit="1" customWidth="1"/>
    <col min="14" max="14" width="20.140625" bestFit="1" customWidth="1"/>
    <col min="15" max="15" width="19" bestFit="1" customWidth="1"/>
    <col min="16" max="16" width="19.85546875" bestFit="1" customWidth="1"/>
    <col min="17" max="17" width="18.7109375" bestFit="1" customWidth="1"/>
  </cols>
  <sheetData>
    <row r="1" spans="1:11" x14ac:dyDescent="0.25">
      <c r="D1" s="1" t="str">
        <f>_xll.FPMXLClient.TechnicalCategory.EPMOlapMultiMember("M_00036 - NMS,M_00006 - Cadia","000","[TENANT].[H1].[M_00036]","[TENANT].[H1].[M_00006]")</f>
        <v>M_00036 - NMS,M_00006 - Cadia</v>
      </c>
    </row>
    <row r="2" spans="1:11" x14ac:dyDescent="0.25">
      <c r="D2" s="1" t="str">
        <f xml:space="preserve"> _xll.EPMOlapMemberO("[MEASURES].[].[PERIODIC]","","Periodic - Periodic","","000")</f>
        <v>Periodic - Periodic</v>
      </c>
    </row>
    <row r="5" spans="1:11" x14ac:dyDescent="0.25">
      <c r="A5" s="28"/>
      <c r="B5" s="28"/>
      <c r="C5" s="28"/>
      <c r="F5" s="61" t="str">
        <f xml:space="preserve"> _xll.EPMOlapMemberO("[TIME].[H1].[2022.JAN]","","2022.JAN - 2022 JAN","","000")</f>
        <v>2022.JAN - 2022 JAN</v>
      </c>
      <c r="G5" s="1" t="str">
        <f xml:space="preserve"> _xll.EPMOlapMemberO("[TIME].[H1].[2022.FEB]","","2022.FEB - 2022 FEB","","000")</f>
        <v>2022.FEB - 2022 FEB</v>
      </c>
      <c r="H5" s="1" t="str">
        <f xml:space="preserve"> _xll.EPMOlapMemberO("[TIME].[H1].[2022.MAR]","","2022.MAR - 2022 MAR","","000")</f>
        <v>2022.MAR - 2022 MAR</v>
      </c>
      <c r="I5" s="1" t="str">
        <f xml:space="preserve"> _xll.EPMOlapMemberO("[TIME].[H1].[2022.APR]","","2022.APR - 2022 APR","","000")</f>
        <v>2022.APR - 2022 APR</v>
      </c>
      <c r="J5" s="1" t="str">
        <f xml:space="preserve"> _xll.EPMOlapMemberO("[TIME].[H1].[2022.MAY]","","2022.MAY - 2022 MAY","","000")</f>
        <v>2022.MAY - 2022 MAY</v>
      </c>
      <c r="K5" s="1" t="str">
        <f xml:space="preserve"> _xll.EPMOlapMemberO("[TIME].[H1].[2022.JUN]","","2022.JUN - 2022 JUN","","000")</f>
        <v>2022.JUN - 2022 JUN</v>
      </c>
    </row>
    <row r="6" spans="1:11" x14ac:dyDescent="0.25">
      <c r="A6" s="28" t="str">
        <f>_xll.EVPRO("Finance",$C6,"Inv_Type")</f>
        <v>#Error, no current connection.</v>
      </c>
      <c r="B6" s="28" t="str">
        <f>MID($C6,FIND("- ",$C6)+2,10000)</f>
        <v>Cadia Healthcare Hagerstown</v>
      </c>
      <c r="C6" s="28" t="str">
        <f>IF($D6&lt;&gt;"",$D6,C5)</f>
        <v>S02872 - Cadia Healthcare Hagerstown</v>
      </c>
      <c r="D6" s="61" t="str">
        <f xml:space="preserve"> _xll.EPMOlapMemberO("[ENTITY].[H1].[S02872]","","S02872 - Cadia Healthcare Hagerstown","","000")</f>
        <v>S02872 - Cadia Healthcare Hagerstown</v>
      </c>
      <c r="E6" s="61" t="str">
        <f xml:space="preserve"> _xll.EPMOlapMemberO("[ACCOUNT].[H1].[PAY_PAT_DAYS]","","PAY_PAT_DAYS - Total Payor Patient Days","","000")</f>
        <v>PAY_PAT_DAYS - Total Payor Patient Days</v>
      </c>
      <c r="F6" s="68">
        <v>2043</v>
      </c>
      <c r="G6">
        <v>1780</v>
      </c>
      <c r="H6">
        <v>2167</v>
      </c>
      <c r="I6">
        <v>2099</v>
      </c>
      <c r="J6">
        <v>2066</v>
      </c>
      <c r="K6">
        <v>2016</v>
      </c>
    </row>
    <row r="7" spans="1:11" x14ac:dyDescent="0.25">
      <c r="A7" s="28" t="str">
        <f>_xll.EVPRO("Finance",$C7,"Inv_Type")</f>
        <v>#Error, no current connection.</v>
      </c>
      <c r="B7" s="28" t="str">
        <f t="shared" ref="B7:B70" si="0">MID($C7,FIND("- ",$C7)+2,10000)</f>
        <v>Cadia Healthcare Hagerstown</v>
      </c>
      <c r="C7" s="28" t="str">
        <f t="shared" ref="C7:C70" si="1">IF($D7&lt;&gt;"",$D7,C6)</f>
        <v>S02872 - Cadia Healthcare Hagerstown</v>
      </c>
      <c r="D7" s="61"/>
      <c r="E7" s="2" t="str">
        <f xml:space="preserve"> _xll.EPMOlapMemberO("[ACCOUNT].[H1].[A_BEDS_TOTAL]","","A_BEDS_TOTAL - Total Available Beds","","000")</f>
        <v>A_BEDS_TOTAL - Total Available Beds</v>
      </c>
      <c r="F7" s="68">
        <v>172</v>
      </c>
      <c r="G7">
        <v>172</v>
      </c>
      <c r="H7">
        <v>172</v>
      </c>
      <c r="I7">
        <v>172</v>
      </c>
      <c r="J7">
        <v>172</v>
      </c>
      <c r="K7">
        <v>172</v>
      </c>
    </row>
    <row r="8" spans="1:11" x14ac:dyDescent="0.25">
      <c r="A8" s="28" t="str">
        <f>_xll.EVPRO("Finance",$C8,"Inv_Type")</f>
        <v>#Error, no current connection.</v>
      </c>
      <c r="B8" s="28" t="str">
        <f t="shared" si="0"/>
        <v>Cadia Healthcare Hagerstown</v>
      </c>
      <c r="C8" s="28" t="str">
        <f t="shared" si="1"/>
        <v>S02872 - Cadia Healthcare Hagerstown</v>
      </c>
      <c r="D8" s="61"/>
      <c r="E8" s="14" t="str">
        <f xml:space="preserve"> _xll.EPMOlapMemberO("[ACCOUNT].[H1].[T_REVENUES]","","T_REVENUES - Total Tenant Revenues","","000")</f>
        <v>T_REVENUES - Total Tenant Revenues</v>
      </c>
      <c r="F8" s="68">
        <v>919052.03</v>
      </c>
      <c r="G8">
        <v>854309.04</v>
      </c>
      <c r="H8">
        <v>1026406.36</v>
      </c>
      <c r="I8">
        <v>964271.43</v>
      </c>
      <c r="J8">
        <v>929838.88</v>
      </c>
      <c r="K8">
        <v>898074.66</v>
      </c>
    </row>
    <row r="9" spans="1:11" x14ac:dyDescent="0.25">
      <c r="A9" s="28" t="str">
        <f>_xll.EVPRO("Finance",$C9,"Inv_Type")</f>
        <v>#Error, no current connection.</v>
      </c>
      <c r="B9" s="28" t="str">
        <f t="shared" si="0"/>
        <v>Cadia Healthcare Hagerstown</v>
      </c>
      <c r="C9" s="28" t="str">
        <f t="shared" si="1"/>
        <v>S02872 - Cadia Healthcare Hagerstown</v>
      </c>
      <c r="D9" s="61"/>
      <c r="E9" s="14" t="str">
        <f xml:space="preserve"> _xll.EPMOlapMemberO("[ACCOUNT].[H1].[T_OPEX]","","T_OPEX - Tenant Operating Expenses","","000")</f>
        <v>T_OPEX - Tenant Operating Expenses</v>
      </c>
      <c r="F9" s="68">
        <v>895414.17</v>
      </c>
      <c r="G9">
        <v>769263.19</v>
      </c>
      <c r="H9">
        <v>750288.59</v>
      </c>
      <c r="I9">
        <v>765489.45</v>
      </c>
      <c r="J9">
        <v>823553.18</v>
      </c>
      <c r="K9">
        <v>808887.6</v>
      </c>
    </row>
    <row r="10" spans="1:11" x14ac:dyDescent="0.25">
      <c r="A10" s="28" t="str">
        <f>_xll.EVPRO("Finance",$C10,"Inv_Type")</f>
        <v>#Error, no current connection.</v>
      </c>
      <c r="B10" s="28" t="str">
        <f t="shared" si="0"/>
        <v>Cadia Healthcare Hagerstown</v>
      </c>
      <c r="C10" s="28" t="str">
        <f t="shared" si="1"/>
        <v>S02872 - Cadia Healthcare Hagerstown</v>
      </c>
      <c r="D10" s="61"/>
      <c r="E10" s="2" t="str">
        <f xml:space="preserve"> _xll.EPMOlapMemberO("[ACCOUNT].[H1].[T_NON_OP_EXP]","","T_NON_OP_EXP - Tenant Non-Operating Expense","","000")</f>
        <v>T_NON_OP_EXP - Tenant Non-Operating Expense</v>
      </c>
      <c r="F10" s="68">
        <v>8463.18</v>
      </c>
      <c r="G10">
        <v>7765.92</v>
      </c>
      <c r="H10">
        <v>8308.4699999999993</v>
      </c>
      <c r="I10">
        <v>8100.77</v>
      </c>
      <c r="J10">
        <v>8463.18</v>
      </c>
      <c r="K10">
        <v>-52871.199999999997</v>
      </c>
    </row>
    <row r="11" spans="1:11" x14ac:dyDescent="0.25">
      <c r="A11" s="28" t="str">
        <f>_xll.EVPRO("Finance",$C11,"Inv_Type")</f>
        <v>#Error, no current connection.</v>
      </c>
      <c r="B11" s="28" t="str">
        <f t="shared" si="0"/>
        <v>Cadia Healthcare Hagerstown</v>
      </c>
      <c r="C11" s="28" t="str">
        <f t="shared" si="1"/>
        <v>S02872 - Cadia Healthcare Hagerstown</v>
      </c>
      <c r="D11" s="61"/>
      <c r="E11" s="15" t="str">
        <f xml:space="preserve"> _xll.EPMOlapMemberO("[ACCOUNT].[H1].[T_BAD_DEBT]","","T_BAD_DEBT - Tenant Bad Debt Expense","","000")</f>
        <v>T_BAD_DEBT - Tenant Bad Debt Expense</v>
      </c>
      <c r="F11" s="68">
        <v>24925</v>
      </c>
      <c r="G11">
        <v>23117</v>
      </c>
      <c r="H11">
        <v>26227</v>
      </c>
      <c r="I11">
        <v>26016</v>
      </c>
      <c r="J11">
        <v>27529</v>
      </c>
      <c r="K11">
        <v>27276</v>
      </c>
    </row>
    <row r="12" spans="1:11" x14ac:dyDescent="0.25">
      <c r="A12" s="28" t="str">
        <f>_xll.EVPRO("Finance",$C12,"Inv_Type")</f>
        <v>#Error, no current connection.</v>
      </c>
      <c r="B12" s="28" t="str">
        <f t="shared" si="0"/>
        <v>Cadia Healthcare Hagerstown</v>
      </c>
      <c r="C12" s="28" t="str">
        <f t="shared" si="1"/>
        <v>S02872 - Cadia Healthcare Hagerstown</v>
      </c>
      <c r="D12" s="61"/>
      <c r="E12" s="3" t="str">
        <f xml:space="preserve"> _xll.EPMOlapMemberO("[ACCOUNT].[H1].[T_EBITDARM]","","T_EBITDARM - EBITDARM","","000")</f>
        <v>T_EBITDARM - EBITDARM</v>
      </c>
      <c r="F12" s="68">
        <v>23637.859999999899</v>
      </c>
      <c r="G12">
        <v>85045.849999999904</v>
      </c>
      <c r="H12">
        <v>276117.77</v>
      </c>
      <c r="I12">
        <v>198781.98</v>
      </c>
      <c r="J12">
        <v>106285.7</v>
      </c>
      <c r="K12">
        <v>89187.0600000001</v>
      </c>
    </row>
    <row r="13" spans="1:11" x14ac:dyDescent="0.25">
      <c r="A13" s="28" t="str">
        <f>_xll.EVPRO("Finance",$C13,"Inv_Type")</f>
        <v>#Error, no current connection.</v>
      </c>
      <c r="B13" s="28" t="str">
        <f t="shared" si="0"/>
        <v>Cadia Healthcare Hagerstown</v>
      </c>
      <c r="C13" s="28" t="str">
        <f t="shared" si="1"/>
        <v>S02872 - Cadia Healthcare Hagerstown</v>
      </c>
      <c r="D13" s="61"/>
      <c r="E13" s="3" t="str">
        <f xml:space="preserve"> _xll.EPMOlapMemberO("[ACCOUNT].[H1].[T_MGMT_FEE]","","T_MGMT_FEE - Tenant Management Fee - Actual","","000")</f>
        <v>T_MGMT_FEE - Tenant Management Fee - Actual</v>
      </c>
      <c r="F13" s="68">
        <v>58958.46</v>
      </c>
      <c r="G13">
        <v>55721.31</v>
      </c>
      <c r="H13">
        <v>64326.17</v>
      </c>
      <c r="I13">
        <v>62116.14</v>
      </c>
      <c r="J13">
        <v>59494.51</v>
      </c>
      <c r="K13">
        <v>57906.3</v>
      </c>
    </row>
    <row r="14" spans="1:11" x14ac:dyDescent="0.25">
      <c r="A14" s="28" t="str">
        <f>_xll.EVPRO("Finance",$C14,"Inv_Type")</f>
        <v>#Error, no current connection.</v>
      </c>
      <c r="B14" s="28" t="str">
        <f t="shared" si="0"/>
        <v>Cadia Healthcare Hagerstown</v>
      </c>
      <c r="C14" s="28" t="str">
        <f t="shared" si="1"/>
        <v>S02872 - Cadia Healthcare Hagerstown</v>
      </c>
      <c r="D14" s="61"/>
      <c r="E14" s="2" t="str">
        <f xml:space="preserve"> _xll.EPMOlapMemberO("[ACCOUNT].[H1].[T_EBITDAR]","","T_EBITDAR - EBITDAR","","000")</f>
        <v>T_EBITDAR - EBITDAR</v>
      </c>
      <c r="F14" s="68">
        <v>-35320.6000000001</v>
      </c>
      <c r="G14">
        <v>29324.539999999899</v>
      </c>
      <c r="H14">
        <v>211791.6</v>
      </c>
      <c r="I14">
        <v>136665.84</v>
      </c>
      <c r="J14">
        <v>46791.19</v>
      </c>
      <c r="K14">
        <v>31280.76</v>
      </c>
    </row>
    <row r="15" spans="1:11" x14ac:dyDescent="0.25">
      <c r="A15" s="28" t="str">
        <f>_xll.EVPRO("Finance",$C15,"Inv_Type")</f>
        <v>#Error, no current connection.</v>
      </c>
      <c r="B15" s="28" t="str">
        <f t="shared" si="0"/>
        <v>Cadia Healthcare Hagerstown</v>
      </c>
      <c r="C15" s="28" t="str">
        <f t="shared" si="1"/>
        <v>S02872 - Cadia Healthcare Hagerstown</v>
      </c>
      <c r="D15" s="61"/>
      <c r="E15" s="2" t="str">
        <f xml:space="preserve"> _xll.EPMOlapMemberO("[ACCOUNT].[H1].[T_RENT_EXP]","","T_RENT_EXP - Tenant Rent Expense","","000")</f>
        <v>T_RENT_EXP - Tenant Rent Expense</v>
      </c>
      <c r="F15" s="68">
        <v>469841</v>
      </c>
      <c r="G15">
        <v>483936</v>
      </c>
      <c r="H15">
        <v>483936</v>
      </c>
      <c r="I15">
        <v>483936</v>
      </c>
      <c r="J15">
        <v>483936</v>
      </c>
      <c r="K15">
        <v>483936</v>
      </c>
    </row>
    <row r="16" spans="1:11" x14ac:dyDescent="0.25">
      <c r="A16" s="28" t="str">
        <f>_xll.EVPRO("Finance",$C16,"Inv_Type")</f>
        <v>#Error, no current connection.</v>
      </c>
      <c r="B16" s="28" t="str">
        <f t="shared" si="0"/>
        <v>Cadia Healthcare Hagerstown</v>
      </c>
      <c r="C16" s="28" t="str">
        <f t="shared" si="1"/>
        <v>S02872 - Cadia Healthcare Hagerstown</v>
      </c>
      <c r="D16" s="61"/>
      <c r="E16" s="3" t="str">
        <f xml:space="preserve"> _xll.EPMOlapMemberO("[ACCOUNT].[H1].[T_OTHER_OP_EXO]","","T_OTHER_OP_EXO - Tenant Other Income and Expense","","000")</f>
        <v>T_OTHER_OP_EXO - Tenant Other Income and Expense</v>
      </c>
      <c r="F16" s="68"/>
      <c r="K16">
        <v>-60873</v>
      </c>
    </row>
    <row r="17" spans="1:11" x14ac:dyDescent="0.25">
      <c r="A17" s="28" t="str">
        <f>_xll.EVPRO("Finance",$C17,"Inv_Type")</f>
        <v>#Error, no current connection.</v>
      </c>
      <c r="B17" s="28" t="str">
        <f t="shared" si="0"/>
        <v>Broadmeadow</v>
      </c>
      <c r="C17" s="28" t="str">
        <f t="shared" si="1"/>
        <v>S04101 - Broadmeadow</v>
      </c>
      <c r="D17" s="61" t="str">
        <f xml:space="preserve"> _xll.EPMOlapMemberO("[ENTITY].[H1].[S04101]","","S04101 - Broadmeadow","","000")</f>
        <v>S04101 - Broadmeadow</v>
      </c>
      <c r="E17" s="61" t="str">
        <f xml:space="preserve"> _xll.EPMOlapMemberO("[ACCOUNT].[H1].[PAY_PAT_DAYS]","","PAY_PAT_DAYS - Total Payor Patient Days","","000")</f>
        <v>PAY_PAT_DAYS - Total Payor Patient Days</v>
      </c>
      <c r="F17" s="68">
        <v>3341</v>
      </c>
      <c r="G17">
        <v>3046</v>
      </c>
      <c r="H17">
        <v>3484</v>
      </c>
      <c r="I17">
        <v>3462</v>
      </c>
      <c r="J17">
        <v>3581</v>
      </c>
      <c r="K17">
        <v>3281</v>
      </c>
    </row>
    <row r="18" spans="1:11" x14ac:dyDescent="0.25">
      <c r="A18" s="28" t="str">
        <f>_xll.EVPRO("Finance",$C18,"Inv_Type")</f>
        <v>#Error, no current connection.</v>
      </c>
      <c r="B18" s="28" t="str">
        <f t="shared" si="0"/>
        <v>Broadmeadow</v>
      </c>
      <c r="C18" s="28" t="str">
        <f t="shared" si="1"/>
        <v>S04101 - Broadmeadow</v>
      </c>
      <c r="D18" s="61"/>
      <c r="E18" s="2" t="str">
        <f xml:space="preserve"> _xll.EPMOlapMemberO("[ACCOUNT].[H1].[A_BEDS_TOTAL]","","A_BEDS_TOTAL - Total Available Beds","","000")</f>
        <v>A_BEDS_TOTAL - Total Available Beds</v>
      </c>
      <c r="F18" s="68">
        <v>120</v>
      </c>
      <c r="G18">
        <v>120</v>
      </c>
      <c r="H18">
        <v>120</v>
      </c>
      <c r="I18">
        <v>120</v>
      </c>
      <c r="J18">
        <v>120</v>
      </c>
      <c r="K18">
        <v>120</v>
      </c>
    </row>
    <row r="19" spans="1:11" x14ac:dyDescent="0.25">
      <c r="A19" s="28" t="str">
        <f>_xll.EVPRO("Finance",$C19,"Inv_Type")</f>
        <v>#Error, no current connection.</v>
      </c>
      <c r="B19" s="28" t="str">
        <f t="shared" si="0"/>
        <v>Broadmeadow</v>
      </c>
      <c r="C19" s="28" t="str">
        <f t="shared" si="1"/>
        <v>S04101 - Broadmeadow</v>
      </c>
      <c r="D19" s="61"/>
      <c r="E19" s="14" t="str">
        <f xml:space="preserve"> _xll.EPMOlapMemberO("[ACCOUNT].[H1].[T_REVENUES]","","T_REVENUES - Total Tenant Revenues","","000")</f>
        <v>T_REVENUES - Total Tenant Revenues</v>
      </c>
      <c r="F19" s="68">
        <v>1501538.74</v>
      </c>
      <c r="G19">
        <v>1331714.69</v>
      </c>
      <c r="H19">
        <v>1508614.59</v>
      </c>
      <c r="I19">
        <v>1537380.46</v>
      </c>
      <c r="J19">
        <v>1591834.02</v>
      </c>
      <c r="K19">
        <v>1462509.73</v>
      </c>
    </row>
    <row r="20" spans="1:11" x14ac:dyDescent="0.25">
      <c r="A20" s="28" t="str">
        <f>_xll.EVPRO("Finance",$C20,"Inv_Type")</f>
        <v>#Error, no current connection.</v>
      </c>
      <c r="B20" s="28" t="str">
        <f t="shared" si="0"/>
        <v>Broadmeadow</v>
      </c>
      <c r="C20" s="28" t="str">
        <f t="shared" si="1"/>
        <v>S04101 - Broadmeadow</v>
      </c>
      <c r="D20" s="61"/>
      <c r="E20" s="14" t="str">
        <f xml:space="preserve"> _xll.EPMOlapMemberO("[ACCOUNT].[H1].[T_OPEX]","","T_OPEX - Tenant Operating Expenses","","000")</f>
        <v>T_OPEX - Tenant Operating Expenses</v>
      </c>
      <c r="F20" s="68">
        <v>1111529.8</v>
      </c>
      <c r="G20">
        <v>969577.14</v>
      </c>
      <c r="H20">
        <v>1073547.57</v>
      </c>
      <c r="I20">
        <v>1047076.39</v>
      </c>
      <c r="J20">
        <v>1181056.06</v>
      </c>
      <c r="K20">
        <v>1073200.22</v>
      </c>
    </row>
    <row r="21" spans="1:11" x14ac:dyDescent="0.25">
      <c r="A21" s="28" t="str">
        <f>_xll.EVPRO("Finance",$C21,"Inv_Type")</f>
        <v>#Error, no current connection.</v>
      </c>
      <c r="B21" s="28" t="str">
        <f t="shared" si="0"/>
        <v>Broadmeadow</v>
      </c>
      <c r="C21" s="28" t="str">
        <f t="shared" si="1"/>
        <v>S04101 - Broadmeadow</v>
      </c>
      <c r="D21" s="61"/>
      <c r="E21" s="2" t="str">
        <f xml:space="preserve"> _xll.EPMOlapMemberO("[ACCOUNT].[H1].[T_NON_OP_EXP]","","T_NON_OP_EXP - Tenant Non-Operating Expense","","000")</f>
        <v>T_NON_OP_EXP - Tenant Non-Operating Expense</v>
      </c>
      <c r="F21" s="68">
        <v>-13393.44</v>
      </c>
      <c r="G21">
        <v>-13393.44</v>
      </c>
      <c r="H21">
        <v>-13393.44</v>
      </c>
      <c r="I21">
        <v>-13393.44</v>
      </c>
      <c r="J21">
        <v>-13393.44</v>
      </c>
      <c r="K21">
        <v>-13393.44</v>
      </c>
    </row>
    <row r="22" spans="1:11" x14ac:dyDescent="0.25">
      <c r="A22" s="28" t="str">
        <f>_xll.EVPRO("Finance",$C22,"Inv_Type")</f>
        <v>#Error, no current connection.</v>
      </c>
      <c r="B22" s="28" t="str">
        <f t="shared" si="0"/>
        <v>Broadmeadow</v>
      </c>
      <c r="C22" s="28" t="str">
        <f t="shared" si="1"/>
        <v>S04101 - Broadmeadow</v>
      </c>
      <c r="D22" s="61"/>
      <c r="E22" s="15" t="str">
        <f xml:space="preserve"> _xll.EPMOlapMemberO("[ACCOUNT].[H1].[T_BAD_DEBT]","","T_BAD_DEBT - Tenant Bad Debt Expense","","000")</f>
        <v>T_BAD_DEBT - Tenant Bad Debt Expense</v>
      </c>
      <c r="F22" s="68">
        <v>5147</v>
      </c>
      <c r="G22">
        <v>5147</v>
      </c>
      <c r="H22">
        <v>5147</v>
      </c>
      <c r="I22">
        <v>5147</v>
      </c>
      <c r="J22">
        <v>5147</v>
      </c>
      <c r="K22">
        <v>5147</v>
      </c>
    </row>
    <row r="23" spans="1:11" x14ac:dyDescent="0.25">
      <c r="A23" s="28" t="str">
        <f>_xll.EVPRO("Finance",$C23,"Inv_Type")</f>
        <v>#Error, no current connection.</v>
      </c>
      <c r="B23" s="28" t="str">
        <f t="shared" si="0"/>
        <v>Broadmeadow</v>
      </c>
      <c r="C23" s="28" t="str">
        <f t="shared" si="1"/>
        <v>S04101 - Broadmeadow</v>
      </c>
      <c r="D23" s="61"/>
      <c r="E23" s="3" t="str">
        <f xml:space="preserve"> _xll.EPMOlapMemberO("[ACCOUNT].[H1].[T_EBITDARM]","","T_EBITDARM - EBITDARM","","000")</f>
        <v>T_EBITDARM - EBITDARM</v>
      </c>
      <c r="F23" s="68">
        <v>390008.94</v>
      </c>
      <c r="G23">
        <v>362137.55</v>
      </c>
      <c r="H23">
        <v>435067.02</v>
      </c>
      <c r="I23">
        <v>490304.07</v>
      </c>
      <c r="J23">
        <v>410777.96</v>
      </c>
      <c r="K23">
        <v>389309.51</v>
      </c>
    </row>
    <row r="24" spans="1:11" x14ac:dyDescent="0.25">
      <c r="A24" s="28" t="str">
        <f>_xll.EVPRO("Finance",$C24,"Inv_Type")</f>
        <v>#Error, no current connection.</v>
      </c>
      <c r="B24" s="28" t="str">
        <f t="shared" si="0"/>
        <v>Broadmeadow</v>
      </c>
      <c r="C24" s="28" t="str">
        <f t="shared" si="1"/>
        <v>S04101 - Broadmeadow</v>
      </c>
      <c r="D24" s="61"/>
      <c r="E24" s="3" t="str">
        <f xml:space="preserve"> _xll.EPMOlapMemberO("[ACCOUNT].[H1].[T_MGMT_FEE]","","T_MGMT_FEE - Tenant Management Fee - Actual","","000")</f>
        <v>T_MGMT_FEE - Tenant Management Fee - Actual</v>
      </c>
      <c r="F24" s="68">
        <v>75076.94</v>
      </c>
      <c r="G24">
        <v>66585.73</v>
      </c>
      <c r="H24">
        <v>75616.72</v>
      </c>
      <c r="I24">
        <v>77026.039999999994</v>
      </c>
      <c r="J24">
        <v>79591.7</v>
      </c>
      <c r="K24">
        <v>73275.490000000005</v>
      </c>
    </row>
    <row r="25" spans="1:11" x14ac:dyDescent="0.25">
      <c r="A25" s="28" t="str">
        <f>_xll.EVPRO("Finance",$C25,"Inv_Type")</f>
        <v>#Error, no current connection.</v>
      </c>
      <c r="B25" s="28" t="str">
        <f t="shared" si="0"/>
        <v>Broadmeadow</v>
      </c>
      <c r="C25" s="28" t="str">
        <f t="shared" si="1"/>
        <v>S04101 - Broadmeadow</v>
      </c>
      <c r="D25" s="61"/>
      <c r="E25" s="2" t="str">
        <f xml:space="preserve"> _xll.EPMOlapMemberO("[ACCOUNT].[H1].[T_EBITDAR]","","T_EBITDAR - EBITDAR","","000")</f>
        <v>T_EBITDAR - EBITDAR</v>
      </c>
      <c r="F25" s="68">
        <v>314932</v>
      </c>
      <c r="G25">
        <v>295551.82</v>
      </c>
      <c r="H25">
        <v>359450.3</v>
      </c>
      <c r="I25">
        <v>413278.03</v>
      </c>
      <c r="J25">
        <v>331186.26</v>
      </c>
      <c r="K25">
        <v>316034.02</v>
      </c>
    </row>
    <row r="26" spans="1:11" x14ac:dyDescent="0.25">
      <c r="A26" s="28" t="str">
        <f>_xll.EVPRO("Finance",$C26,"Inv_Type")</f>
        <v>#Error, no current connection.</v>
      </c>
      <c r="B26" s="28" t="str">
        <f t="shared" si="0"/>
        <v>Broadmeadow</v>
      </c>
      <c r="C26" s="28" t="str">
        <f t="shared" si="1"/>
        <v>S04101 - Broadmeadow</v>
      </c>
      <c r="D26" s="61"/>
      <c r="E26" s="2" t="str">
        <f xml:space="preserve"> _xll.EPMOlapMemberO("[ACCOUNT].[H1].[T_RENT_EXP]","","T_RENT_EXP - Tenant Rent Expense","","000")</f>
        <v>T_RENT_EXP - Tenant Rent Expense</v>
      </c>
      <c r="F26" s="68">
        <v>246170.49</v>
      </c>
      <c r="G26">
        <v>246170.49</v>
      </c>
      <c r="H26">
        <v>246170.49</v>
      </c>
      <c r="I26">
        <v>246170.49</v>
      </c>
      <c r="J26">
        <v>246170.49</v>
      </c>
      <c r="K26">
        <v>246170.49</v>
      </c>
    </row>
    <row r="27" spans="1:11" x14ac:dyDescent="0.25">
      <c r="A27" s="28" t="str">
        <f>_xll.EVPRO("Finance",$C27,"Inv_Type")</f>
        <v>#Error, no current connection.</v>
      </c>
      <c r="B27" s="28" t="str">
        <f t="shared" si="0"/>
        <v>Broadmeadow</v>
      </c>
      <c r="C27" s="28" t="str">
        <f t="shared" si="1"/>
        <v>S04101 - Broadmeadow</v>
      </c>
      <c r="D27" s="61"/>
      <c r="E27" s="3" t="str">
        <f xml:space="preserve"> _xll.EPMOlapMemberO("[ACCOUNT].[H1].[T_SL_RENT_ADJ_EXP]","","T_SL_RENT_ADJ_EXP - Tenant Straight Line Rent Adjustment Expense","","000")</f>
        <v>T_SL_RENT_ADJ_EXP - Tenant Straight Line Rent Adjustment Expense</v>
      </c>
      <c r="F27" s="68">
        <v>-19048.03</v>
      </c>
      <c r="G27">
        <v>-19048.03</v>
      </c>
      <c r="H27">
        <v>-19048.03</v>
      </c>
      <c r="I27">
        <v>-19048.03</v>
      </c>
      <c r="J27">
        <v>-19048.03</v>
      </c>
      <c r="K27">
        <v>-19048.03</v>
      </c>
    </row>
    <row r="28" spans="1:11" x14ac:dyDescent="0.25">
      <c r="A28" s="28" t="str">
        <f>_xll.EVPRO("Finance",$C28,"Inv_Type")</f>
        <v>#Error, no current connection.</v>
      </c>
      <c r="B28" s="28" t="str">
        <f t="shared" si="0"/>
        <v>Capitol</v>
      </c>
      <c r="C28" s="28" t="str">
        <f t="shared" si="1"/>
        <v>S04102 - Capitol</v>
      </c>
      <c r="D28" s="61" t="str">
        <f xml:space="preserve"> _xll.EPMOlapMemberO("[ENTITY].[H1].[S04102]","","S04102 - Capitol","","000")</f>
        <v>S04102 - Capitol</v>
      </c>
      <c r="E28" s="61" t="str">
        <f xml:space="preserve"> _xll.EPMOlapMemberO("[ACCOUNT].[H1].[PAY_PAT_DAYS]","","PAY_PAT_DAYS - Total Payor Patient Days","","000")</f>
        <v>PAY_PAT_DAYS - Total Payor Patient Days</v>
      </c>
      <c r="F28" s="68">
        <v>3138</v>
      </c>
      <c r="G28">
        <v>2889</v>
      </c>
      <c r="H28">
        <v>3228</v>
      </c>
      <c r="I28">
        <v>3185</v>
      </c>
      <c r="J28">
        <v>3148</v>
      </c>
      <c r="K28">
        <v>3038</v>
      </c>
    </row>
    <row r="29" spans="1:11" x14ac:dyDescent="0.25">
      <c r="A29" s="28" t="str">
        <f>_xll.EVPRO("Finance",$C29,"Inv_Type")</f>
        <v>#Error, no current connection.</v>
      </c>
      <c r="B29" s="28" t="str">
        <f t="shared" si="0"/>
        <v>Capitol</v>
      </c>
      <c r="C29" s="28" t="str">
        <f t="shared" si="1"/>
        <v>S04102 - Capitol</v>
      </c>
      <c r="D29" s="61"/>
      <c r="E29" s="2" t="str">
        <f xml:space="preserve"> _xll.EPMOlapMemberO("[ACCOUNT].[H1].[A_BEDS_TOTAL]","","A_BEDS_TOTAL - Total Available Beds","","000")</f>
        <v>A_BEDS_TOTAL - Total Available Beds</v>
      </c>
      <c r="F29" s="68">
        <v>120</v>
      </c>
      <c r="G29">
        <v>120</v>
      </c>
      <c r="H29">
        <v>120</v>
      </c>
      <c r="I29">
        <v>120</v>
      </c>
      <c r="J29">
        <v>120</v>
      </c>
      <c r="K29">
        <v>120</v>
      </c>
    </row>
    <row r="30" spans="1:11" x14ac:dyDescent="0.25">
      <c r="A30" s="28" t="str">
        <f>_xll.EVPRO("Finance",$C30,"Inv_Type")</f>
        <v>#Error, no current connection.</v>
      </c>
      <c r="B30" s="28" t="str">
        <f t="shared" si="0"/>
        <v>Capitol</v>
      </c>
      <c r="C30" s="28" t="str">
        <f t="shared" si="1"/>
        <v>S04102 - Capitol</v>
      </c>
      <c r="D30" s="61"/>
      <c r="E30" s="14" t="str">
        <f xml:space="preserve"> _xll.EPMOlapMemberO("[ACCOUNT].[H1].[T_REVENUES]","","T_REVENUES - Total Tenant Revenues","","000")</f>
        <v>T_REVENUES - Total Tenant Revenues</v>
      </c>
      <c r="F30" s="68">
        <v>1231858.52</v>
      </c>
      <c r="G30">
        <v>1166845.8700000001</v>
      </c>
      <c r="H30">
        <v>1237709.94</v>
      </c>
      <c r="I30">
        <v>1227792.33</v>
      </c>
      <c r="J30">
        <v>1188041.76</v>
      </c>
      <c r="K30">
        <v>1154782.05</v>
      </c>
    </row>
    <row r="31" spans="1:11" x14ac:dyDescent="0.25">
      <c r="A31" s="28" t="str">
        <f>_xll.EVPRO("Finance",$C31,"Inv_Type")</f>
        <v>#Error, no current connection.</v>
      </c>
      <c r="B31" s="28" t="str">
        <f t="shared" si="0"/>
        <v>Capitol</v>
      </c>
      <c r="C31" s="28" t="str">
        <f t="shared" si="1"/>
        <v>S04102 - Capitol</v>
      </c>
      <c r="D31" s="61"/>
      <c r="E31" s="14" t="str">
        <f xml:space="preserve"> _xll.EPMOlapMemberO("[ACCOUNT].[H1].[T_OPEX]","","T_OPEX - Tenant Operating Expenses","","000")</f>
        <v>T_OPEX - Tenant Operating Expenses</v>
      </c>
      <c r="F31" s="68">
        <v>950077.45</v>
      </c>
      <c r="G31">
        <v>795280.2</v>
      </c>
      <c r="H31">
        <v>913350.84</v>
      </c>
      <c r="I31">
        <v>911055.45</v>
      </c>
      <c r="J31">
        <v>951611.11</v>
      </c>
      <c r="K31">
        <v>992176.51</v>
      </c>
    </row>
    <row r="32" spans="1:11" x14ac:dyDescent="0.25">
      <c r="A32" s="28" t="str">
        <f>_xll.EVPRO("Finance",$C32,"Inv_Type")</f>
        <v>#Error, no current connection.</v>
      </c>
      <c r="B32" s="28" t="str">
        <f t="shared" si="0"/>
        <v>Capitol</v>
      </c>
      <c r="C32" s="28" t="str">
        <f t="shared" si="1"/>
        <v>S04102 - Capitol</v>
      </c>
      <c r="D32" s="61"/>
      <c r="E32" s="2" t="str">
        <f xml:space="preserve"> _xll.EPMOlapMemberO("[ACCOUNT].[H1].[T_NON_OP_EXP]","","T_NON_OP_EXP - Tenant Non-Operating Expense","","000")</f>
        <v>T_NON_OP_EXP - Tenant Non-Operating Expense</v>
      </c>
      <c r="F32" s="68">
        <v>-6671.13</v>
      </c>
      <c r="G32">
        <v>-6662.2</v>
      </c>
      <c r="H32">
        <v>-6671.13</v>
      </c>
      <c r="I32">
        <v>-6668.16</v>
      </c>
      <c r="J32">
        <v>-6671.14</v>
      </c>
      <c r="K32">
        <v>-6668.16</v>
      </c>
    </row>
    <row r="33" spans="1:11" x14ac:dyDescent="0.25">
      <c r="A33" s="28" t="str">
        <f>_xll.EVPRO("Finance",$C33,"Inv_Type")</f>
        <v>#Error, no current connection.</v>
      </c>
      <c r="B33" s="28" t="str">
        <f t="shared" si="0"/>
        <v>Capitol</v>
      </c>
      <c r="C33" s="28" t="str">
        <f t="shared" si="1"/>
        <v>S04102 - Capitol</v>
      </c>
      <c r="D33" s="61"/>
      <c r="E33" s="15" t="str">
        <f xml:space="preserve"> _xll.EPMOlapMemberO("[ACCOUNT].[H1].[T_BAD_DEBT]","","T_BAD_DEBT - Tenant Bad Debt Expense","","000")</f>
        <v>T_BAD_DEBT - Tenant Bad Debt Expense</v>
      </c>
      <c r="F33" s="68">
        <v>2083</v>
      </c>
      <c r="G33">
        <v>2083</v>
      </c>
      <c r="H33">
        <v>2083</v>
      </c>
      <c r="I33">
        <v>2083</v>
      </c>
      <c r="J33">
        <v>2083</v>
      </c>
      <c r="K33">
        <v>2083</v>
      </c>
    </row>
    <row r="34" spans="1:11" x14ac:dyDescent="0.25">
      <c r="A34" s="28" t="str">
        <f>_xll.EVPRO("Finance",$C34,"Inv_Type")</f>
        <v>#Error, no current connection.</v>
      </c>
      <c r="B34" s="28" t="str">
        <f t="shared" si="0"/>
        <v>Capitol</v>
      </c>
      <c r="C34" s="28" t="str">
        <f t="shared" si="1"/>
        <v>S04102 - Capitol</v>
      </c>
      <c r="D34" s="61"/>
      <c r="E34" s="3" t="str">
        <f xml:space="preserve"> _xll.EPMOlapMemberO("[ACCOUNT].[H1].[T_EBITDARM]","","T_EBITDARM - EBITDARM","","000")</f>
        <v>T_EBITDARM - EBITDARM</v>
      </c>
      <c r="F34" s="68">
        <v>281781.07</v>
      </c>
      <c r="G34">
        <v>371565.67</v>
      </c>
      <c r="H34">
        <v>324359.09999999998</v>
      </c>
      <c r="I34">
        <v>316736.88</v>
      </c>
      <c r="J34">
        <v>236430.65</v>
      </c>
      <c r="K34">
        <v>162605.54</v>
      </c>
    </row>
    <row r="35" spans="1:11" x14ac:dyDescent="0.25">
      <c r="A35" s="28" t="str">
        <f>_xll.EVPRO("Finance",$C35,"Inv_Type")</f>
        <v>#Error, no current connection.</v>
      </c>
      <c r="B35" s="28" t="str">
        <f t="shared" si="0"/>
        <v>Capitol</v>
      </c>
      <c r="C35" s="28" t="str">
        <f t="shared" si="1"/>
        <v>S04102 - Capitol</v>
      </c>
      <c r="D35" s="61"/>
      <c r="E35" s="3" t="str">
        <f xml:space="preserve"> _xll.EPMOlapMemberO("[ACCOUNT].[H1].[T_MGMT_FEE]","","T_MGMT_FEE - Tenant Management Fee - Actual","","000")</f>
        <v>T_MGMT_FEE - Tenant Management Fee - Actual</v>
      </c>
      <c r="F35" s="68">
        <v>61592.93</v>
      </c>
      <c r="G35">
        <v>58342.29</v>
      </c>
      <c r="H35">
        <v>61885.5</v>
      </c>
      <c r="I35">
        <v>61389.62</v>
      </c>
      <c r="J35">
        <v>59402.09</v>
      </c>
      <c r="K35">
        <v>57739.1</v>
      </c>
    </row>
    <row r="36" spans="1:11" x14ac:dyDescent="0.25">
      <c r="A36" s="28" t="str">
        <f>_xll.EVPRO("Finance",$C36,"Inv_Type")</f>
        <v>#Error, no current connection.</v>
      </c>
      <c r="B36" s="28" t="str">
        <f t="shared" si="0"/>
        <v>Capitol</v>
      </c>
      <c r="C36" s="28" t="str">
        <f t="shared" si="1"/>
        <v>S04102 - Capitol</v>
      </c>
      <c r="D36" s="61"/>
      <c r="E36" s="2" t="str">
        <f xml:space="preserve"> _xll.EPMOlapMemberO("[ACCOUNT].[H1].[T_EBITDAR]","","T_EBITDAR - EBITDAR","","000")</f>
        <v>T_EBITDAR - EBITDAR</v>
      </c>
      <c r="F36" s="68">
        <v>220188.14</v>
      </c>
      <c r="G36">
        <v>313223.38</v>
      </c>
      <c r="H36">
        <v>262473.59999999998</v>
      </c>
      <c r="I36">
        <v>255347.26</v>
      </c>
      <c r="J36">
        <v>177028.56</v>
      </c>
      <c r="K36">
        <v>104866.44</v>
      </c>
    </row>
    <row r="37" spans="1:11" x14ac:dyDescent="0.25">
      <c r="A37" s="28" t="str">
        <f>_xll.EVPRO("Finance",$C37,"Inv_Type")</f>
        <v>#Error, no current connection.</v>
      </c>
      <c r="B37" s="28" t="str">
        <f t="shared" si="0"/>
        <v>Capitol</v>
      </c>
      <c r="C37" s="28" t="str">
        <f t="shared" si="1"/>
        <v>S04102 - Capitol</v>
      </c>
      <c r="D37" s="61"/>
      <c r="E37" s="2" t="str">
        <f xml:space="preserve"> _xll.EPMOlapMemberO("[ACCOUNT].[H1].[T_RENT_EXP]","","T_RENT_EXP - Tenant Rent Expense","","000")</f>
        <v>T_RENT_EXP - Tenant Rent Expense</v>
      </c>
      <c r="F37" s="68">
        <v>193488.98</v>
      </c>
      <c r="G37">
        <v>193488.98</v>
      </c>
      <c r="H37">
        <v>193488.98</v>
      </c>
      <c r="I37">
        <v>193488.98</v>
      </c>
      <c r="J37">
        <v>193488.98</v>
      </c>
      <c r="K37">
        <v>193488.98</v>
      </c>
    </row>
    <row r="38" spans="1:11" x14ac:dyDescent="0.25">
      <c r="A38" s="28" t="str">
        <f>_xll.EVPRO("Finance",$C38,"Inv_Type")</f>
        <v>#Error, no current connection.</v>
      </c>
      <c r="B38" s="28" t="str">
        <f t="shared" si="0"/>
        <v>Capitol</v>
      </c>
      <c r="C38" s="28" t="str">
        <f t="shared" si="1"/>
        <v>S04102 - Capitol</v>
      </c>
      <c r="D38" s="61"/>
      <c r="E38" s="3" t="str">
        <f xml:space="preserve"> _xll.EPMOlapMemberO("[ACCOUNT].[H1].[T_SL_RENT_ADJ_EXP]","","T_SL_RENT_ADJ_EXP - Tenant Straight Line Rent Adjustment Expense","","000")</f>
        <v>T_SL_RENT_ADJ_EXP - Tenant Straight Line Rent Adjustment Expense</v>
      </c>
      <c r="F38" s="68">
        <v>-14971.69</v>
      </c>
      <c r="G38">
        <v>-14971.69</v>
      </c>
      <c r="H38">
        <v>-14971.69</v>
      </c>
      <c r="I38">
        <v>-14971.69</v>
      </c>
      <c r="J38">
        <v>-14971.69</v>
      </c>
      <c r="K38">
        <v>-14971.69</v>
      </c>
    </row>
    <row r="39" spans="1:11" x14ac:dyDescent="0.25">
      <c r="A39" s="28" t="str">
        <f>_xll.EVPRO("Finance",$C39,"Inv_Type")</f>
        <v>#Error, no current connection.</v>
      </c>
      <c r="B39" s="28" t="str">
        <f t="shared" si="0"/>
        <v>Pike Creek</v>
      </c>
      <c r="C39" s="28" t="str">
        <f t="shared" si="1"/>
        <v>S04103 - Pike Creek</v>
      </c>
      <c r="D39" s="61" t="str">
        <f xml:space="preserve"> _xll.EPMOlapMemberO("[ENTITY].[H1].[S04103]","","S04103 - Pike Creek","","000")</f>
        <v>S04103 - Pike Creek</v>
      </c>
      <c r="E39" s="61" t="str">
        <f xml:space="preserve"> _xll.EPMOlapMemberO("[ACCOUNT].[H1].[PAY_PAT_DAYS]","","PAY_PAT_DAYS - Total Payor Patient Days","","000")</f>
        <v>PAY_PAT_DAYS - Total Payor Patient Days</v>
      </c>
      <c r="F39" s="68">
        <v>3275</v>
      </c>
      <c r="G39">
        <v>3072</v>
      </c>
      <c r="H39">
        <v>3339</v>
      </c>
      <c r="I39">
        <v>3278</v>
      </c>
      <c r="J39">
        <v>3305</v>
      </c>
      <c r="K39">
        <v>3264</v>
      </c>
    </row>
    <row r="40" spans="1:11" x14ac:dyDescent="0.25">
      <c r="A40" s="28" t="str">
        <f>_xll.EVPRO("Finance",$C40,"Inv_Type")</f>
        <v>#Error, no current connection.</v>
      </c>
      <c r="B40" s="28" t="str">
        <f t="shared" si="0"/>
        <v>Pike Creek</v>
      </c>
      <c r="C40" s="28" t="str">
        <f t="shared" si="1"/>
        <v>S04103 - Pike Creek</v>
      </c>
      <c r="D40" s="61"/>
      <c r="E40" s="2" t="str">
        <f xml:space="preserve"> _xll.EPMOlapMemberO("[ACCOUNT].[H1].[A_BEDS_TOTAL]","","A_BEDS_TOTAL - Total Available Beds","","000")</f>
        <v>A_BEDS_TOTAL - Total Available Beds</v>
      </c>
      <c r="F40" s="68">
        <v>122</v>
      </c>
      <c r="G40">
        <v>122</v>
      </c>
      <c r="H40">
        <v>122</v>
      </c>
      <c r="I40">
        <v>122</v>
      </c>
      <c r="J40">
        <v>122</v>
      </c>
      <c r="K40">
        <v>122</v>
      </c>
    </row>
    <row r="41" spans="1:11" x14ac:dyDescent="0.25">
      <c r="A41" s="28" t="str">
        <f>_xll.EVPRO("Finance",$C41,"Inv_Type")</f>
        <v>#Error, no current connection.</v>
      </c>
      <c r="B41" s="28" t="str">
        <f t="shared" si="0"/>
        <v>Pike Creek</v>
      </c>
      <c r="C41" s="28" t="str">
        <f t="shared" si="1"/>
        <v>S04103 - Pike Creek</v>
      </c>
      <c r="D41" s="61"/>
      <c r="E41" s="14" t="str">
        <f xml:space="preserve"> _xll.EPMOlapMemberO("[ACCOUNT].[H1].[T_REVENUES]","","T_REVENUES - Total Tenant Revenues","","000")</f>
        <v>T_REVENUES - Total Tenant Revenues</v>
      </c>
      <c r="F41" s="68">
        <v>2174212.7200000002</v>
      </c>
      <c r="G41">
        <v>2065442.54</v>
      </c>
      <c r="H41">
        <v>2198377.4700000002</v>
      </c>
      <c r="I41">
        <v>2100539.56</v>
      </c>
      <c r="J41">
        <v>2059488.61</v>
      </c>
      <c r="K41">
        <v>2064629.63</v>
      </c>
    </row>
    <row r="42" spans="1:11" x14ac:dyDescent="0.25">
      <c r="A42" s="28" t="str">
        <f>_xll.EVPRO("Finance",$C42,"Inv_Type")</f>
        <v>#Error, no current connection.</v>
      </c>
      <c r="B42" s="28" t="str">
        <f t="shared" si="0"/>
        <v>Pike Creek</v>
      </c>
      <c r="C42" s="28" t="str">
        <f t="shared" si="1"/>
        <v>S04103 - Pike Creek</v>
      </c>
      <c r="D42" s="61"/>
      <c r="E42" s="14" t="str">
        <f xml:space="preserve"> _xll.EPMOlapMemberO("[ACCOUNT].[H1].[T_OPEX]","","T_OPEX - Tenant Operating Expenses","","000")</f>
        <v>T_OPEX - Tenant Operating Expenses</v>
      </c>
      <c r="F42" s="68">
        <v>1495048.75</v>
      </c>
      <c r="G42">
        <v>1278723.6000000001</v>
      </c>
      <c r="H42">
        <v>1400916.3</v>
      </c>
      <c r="I42">
        <v>1426601.62</v>
      </c>
      <c r="J42">
        <v>1410749.37</v>
      </c>
      <c r="K42">
        <v>1483405.04</v>
      </c>
    </row>
    <row r="43" spans="1:11" x14ac:dyDescent="0.25">
      <c r="A43" s="28" t="str">
        <f>_xll.EVPRO("Finance",$C43,"Inv_Type")</f>
        <v>#Error, no current connection.</v>
      </c>
      <c r="B43" s="28" t="str">
        <f t="shared" si="0"/>
        <v>Pike Creek</v>
      </c>
      <c r="C43" s="28" t="str">
        <f t="shared" si="1"/>
        <v>S04103 - Pike Creek</v>
      </c>
      <c r="D43" s="61"/>
      <c r="E43" s="2" t="str">
        <f xml:space="preserve"> _xll.EPMOlapMemberO("[ACCOUNT].[H1].[T_NON_OP_EXP]","","T_NON_OP_EXP - Tenant Non-Operating Expense","","000")</f>
        <v>T_NON_OP_EXP - Tenant Non-Operating Expense</v>
      </c>
      <c r="F43" s="68">
        <v>-7322.09</v>
      </c>
      <c r="G43">
        <v>-7322.09</v>
      </c>
      <c r="H43">
        <v>-7322.09</v>
      </c>
      <c r="I43">
        <v>-7322.09</v>
      </c>
      <c r="J43">
        <v>-7322.09</v>
      </c>
      <c r="K43">
        <v>-7322.09</v>
      </c>
    </row>
    <row r="44" spans="1:11" x14ac:dyDescent="0.25">
      <c r="A44" s="28" t="str">
        <f>_xll.EVPRO("Finance",$C44,"Inv_Type")</f>
        <v>#Error, no current connection.</v>
      </c>
      <c r="B44" s="28" t="str">
        <f t="shared" si="0"/>
        <v>Pike Creek</v>
      </c>
      <c r="C44" s="28" t="str">
        <f t="shared" si="1"/>
        <v>S04103 - Pike Creek</v>
      </c>
      <c r="D44" s="61"/>
      <c r="E44" s="15" t="str">
        <f xml:space="preserve"> _xll.EPMOlapMemberO("[ACCOUNT].[H1].[T_BAD_DEBT]","","T_BAD_DEBT - Tenant Bad Debt Expense","","000")</f>
        <v>T_BAD_DEBT - Tenant Bad Debt Expense</v>
      </c>
      <c r="F44" s="68">
        <v>20294.919999999998</v>
      </c>
      <c r="G44">
        <v>18682</v>
      </c>
      <c r="H44">
        <v>20017</v>
      </c>
      <c r="I44">
        <v>20017</v>
      </c>
      <c r="J44">
        <v>20684</v>
      </c>
      <c r="K44">
        <v>20017</v>
      </c>
    </row>
    <row r="45" spans="1:11" x14ac:dyDescent="0.25">
      <c r="A45" s="28" t="str">
        <f>_xll.EVPRO("Finance",$C45,"Inv_Type")</f>
        <v>#Error, no current connection.</v>
      </c>
      <c r="B45" s="28" t="str">
        <f t="shared" si="0"/>
        <v>Pike Creek</v>
      </c>
      <c r="C45" s="28" t="str">
        <f t="shared" si="1"/>
        <v>S04103 - Pike Creek</v>
      </c>
      <c r="D45" s="61"/>
      <c r="E45" s="3" t="str">
        <f xml:space="preserve"> _xll.EPMOlapMemberO("[ACCOUNT].[H1].[T_EBITDARM]","","T_EBITDARM - EBITDARM","","000")</f>
        <v>T_EBITDARM - EBITDARM</v>
      </c>
      <c r="F45" s="68">
        <v>679163.97</v>
      </c>
      <c r="G45">
        <v>786718.94</v>
      </c>
      <c r="H45">
        <v>797461.17</v>
      </c>
      <c r="I45">
        <v>673937.94</v>
      </c>
      <c r="J45">
        <v>648739.24</v>
      </c>
      <c r="K45">
        <v>581224.59</v>
      </c>
    </row>
    <row r="46" spans="1:11" x14ac:dyDescent="0.25">
      <c r="A46" s="28" t="str">
        <f>_xll.EVPRO("Finance",$C46,"Inv_Type")</f>
        <v>#Error, no current connection.</v>
      </c>
      <c r="B46" s="28" t="str">
        <f t="shared" si="0"/>
        <v>Pike Creek</v>
      </c>
      <c r="C46" s="28" t="str">
        <f t="shared" si="1"/>
        <v>S04103 - Pike Creek</v>
      </c>
      <c r="D46" s="61"/>
      <c r="E46" s="3" t="str">
        <f xml:space="preserve"> _xll.EPMOlapMemberO("[ACCOUNT].[H1].[T_MGMT_FEE]","","T_MGMT_FEE - Tenant Management Fee - Actual","","000")</f>
        <v>T_MGMT_FEE - Tenant Management Fee - Actual</v>
      </c>
      <c r="F46" s="68">
        <v>108789.19</v>
      </c>
      <c r="G46">
        <v>103223.6</v>
      </c>
      <c r="H46">
        <v>110236.7</v>
      </c>
      <c r="I46">
        <v>104796.98</v>
      </c>
      <c r="J46">
        <v>103052.95</v>
      </c>
      <c r="K46">
        <v>103271.74</v>
      </c>
    </row>
    <row r="47" spans="1:11" x14ac:dyDescent="0.25">
      <c r="A47" s="28" t="str">
        <f>_xll.EVPRO("Finance",$C47,"Inv_Type")</f>
        <v>#Error, no current connection.</v>
      </c>
      <c r="B47" s="28" t="str">
        <f t="shared" si="0"/>
        <v>Pike Creek</v>
      </c>
      <c r="C47" s="28" t="str">
        <f t="shared" si="1"/>
        <v>S04103 - Pike Creek</v>
      </c>
      <c r="D47" s="61"/>
      <c r="E47" s="2" t="str">
        <f xml:space="preserve"> _xll.EPMOlapMemberO("[ACCOUNT].[H1].[T_EBITDAR]","","T_EBITDAR - EBITDAR","","000")</f>
        <v>T_EBITDAR - EBITDAR</v>
      </c>
      <c r="F47" s="68">
        <v>570374.78</v>
      </c>
      <c r="G47">
        <v>683495.34</v>
      </c>
      <c r="H47">
        <v>687224.47</v>
      </c>
      <c r="I47">
        <v>569140.96</v>
      </c>
      <c r="J47">
        <v>545686.29</v>
      </c>
      <c r="K47">
        <v>477952.85</v>
      </c>
    </row>
    <row r="48" spans="1:11" x14ac:dyDescent="0.25">
      <c r="A48" s="28" t="str">
        <f>_xll.EVPRO("Finance",$C48,"Inv_Type")</f>
        <v>#Error, no current connection.</v>
      </c>
      <c r="B48" s="28" t="str">
        <f t="shared" si="0"/>
        <v>Pike Creek</v>
      </c>
      <c r="C48" s="28" t="str">
        <f t="shared" si="1"/>
        <v>S04103 - Pike Creek</v>
      </c>
      <c r="D48" s="61"/>
      <c r="E48" s="2" t="str">
        <f xml:space="preserve"> _xll.EPMOlapMemberO("[ACCOUNT].[H1].[T_RENT_EXP]","","T_RENT_EXP - Tenant Rent Expense","","000")</f>
        <v>T_RENT_EXP - Tenant Rent Expense</v>
      </c>
      <c r="F48" s="68">
        <v>259899.42</v>
      </c>
      <c r="G48">
        <v>259899.42</v>
      </c>
      <c r="H48">
        <v>298203.67</v>
      </c>
      <c r="I48">
        <v>278806.49</v>
      </c>
      <c r="J48">
        <v>278806.49</v>
      </c>
      <c r="K48">
        <v>278806.49</v>
      </c>
    </row>
    <row r="49" spans="1:11" x14ac:dyDescent="0.25">
      <c r="A49" s="28" t="str">
        <f>_xll.EVPRO("Finance",$C49,"Inv_Type")</f>
        <v>#Error, no current connection.</v>
      </c>
      <c r="B49" s="28" t="str">
        <f t="shared" si="0"/>
        <v>Pike Creek</v>
      </c>
      <c r="C49" s="28" t="str">
        <f t="shared" si="1"/>
        <v>S04103 - Pike Creek</v>
      </c>
      <c r="D49" s="61"/>
      <c r="E49" s="3" t="str">
        <f xml:space="preserve"> _xll.EPMOlapMemberO("[ACCOUNT].[H1].[T_SL_RENT_ADJ_EXP]","","T_SL_RENT_ADJ_EXP - Tenant Straight Line Rent Adjustment Expense","","000")</f>
        <v>T_SL_RENT_ADJ_EXP - Tenant Straight Line Rent Adjustment Expense</v>
      </c>
      <c r="F49" s="68">
        <v>-20110.34</v>
      </c>
      <c r="G49">
        <v>-20110.34</v>
      </c>
      <c r="H49">
        <v>-20110.34</v>
      </c>
      <c r="I49">
        <v>-20110.34</v>
      </c>
      <c r="J49">
        <v>-20110.34</v>
      </c>
      <c r="K49">
        <v>-20110.34</v>
      </c>
    </row>
    <row r="50" spans="1:11" x14ac:dyDescent="0.25">
      <c r="A50" s="28" t="str">
        <f>_xll.EVPRO("Finance",$C50,"Inv_Type")</f>
        <v>#Error, no current connection.</v>
      </c>
      <c r="B50" s="28" t="str">
        <f t="shared" si="0"/>
        <v>Renaissance</v>
      </c>
      <c r="C50" s="28" t="str">
        <f t="shared" si="1"/>
        <v>S04104 - Renaissance</v>
      </c>
      <c r="D50" s="61" t="str">
        <f xml:space="preserve"> _xll.EPMOlapMemberO("[ENTITY].[H1].[S04104]","","S04104 - Renaissance","","000")</f>
        <v>S04104 - Renaissance</v>
      </c>
      <c r="E50" s="61" t="str">
        <f xml:space="preserve"> _xll.EPMOlapMemberO("[ACCOUNT].[H1].[PAY_PAT_DAYS]","","PAY_PAT_DAYS - Total Payor Patient Days","","000")</f>
        <v>PAY_PAT_DAYS - Total Payor Patient Days</v>
      </c>
      <c r="F50" s="68">
        <v>2964</v>
      </c>
      <c r="G50">
        <v>2768</v>
      </c>
      <c r="H50">
        <v>3205</v>
      </c>
      <c r="I50">
        <v>2980</v>
      </c>
      <c r="J50">
        <v>3095</v>
      </c>
      <c r="K50">
        <v>3003</v>
      </c>
    </row>
    <row r="51" spans="1:11" x14ac:dyDescent="0.25">
      <c r="A51" s="28" t="str">
        <f>_xll.EVPRO("Finance",$C51,"Inv_Type")</f>
        <v>#Error, no current connection.</v>
      </c>
      <c r="B51" s="28" t="str">
        <f t="shared" si="0"/>
        <v>Renaissance</v>
      </c>
      <c r="C51" s="28" t="str">
        <f t="shared" si="1"/>
        <v>S04104 - Renaissance</v>
      </c>
      <c r="D51" s="61"/>
      <c r="E51" s="2" t="str">
        <f xml:space="preserve"> _xll.EPMOlapMemberO("[ACCOUNT].[H1].[A_BEDS_TOTAL]","","A_BEDS_TOTAL - Total Available Beds","","000")</f>
        <v>A_BEDS_TOTAL - Total Available Beds</v>
      </c>
      <c r="F51" s="68">
        <v>130</v>
      </c>
      <c r="G51">
        <v>130</v>
      </c>
      <c r="H51">
        <v>130</v>
      </c>
      <c r="I51">
        <v>130</v>
      </c>
      <c r="J51">
        <v>130</v>
      </c>
      <c r="K51">
        <v>130</v>
      </c>
    </row>
    <row r="52" spans="1:11" x14ac:dyDescent="0.25">
      <c r="A52" s="28" t="str">
        <f>_xll.EVPRO("Finance",$C52,"Inv_Type")</f>
        <v>#Error, no current connection.</v>
      </c>
      <c r="B52" s="28" t="str">
        <f t="shared" si="0"/>
        <v>Renaissance</v>
      </c>
      <c r="C52" s="28" t="str">
        <f t="shared" si="1"/>
        <v>S04104 - Renaissance</v>
      </c>
      <c r="D52" s="61"/>
      <c r="E52" s="14" t="str">
        <f xml:space="preserve"> _xll.EPMOlapMemberO("[ACCOUNT].[H1].[T_REVENUES]","","T_REVENUES - Total Tenant Revenues","","000")</f>
        <v>T_REVENUES - Total Tenant Revenues</v>
      </c>
      <c r="F52" s="68">
        <v>1250488.99</v>
      </c>
      <c r="G52">
        <v>1189255.5</v>
      </c>
      <c r="H52">
        <v>1409886.96</v>
      </c>
      <c r="I52">
        <v>1287110.3</v>
      </c>
      <c r="J52">
        <v>1348297.86</v>
      </c>
      <c r="K52">
        <v>1310501.76</v>
      </c>
    </row>
    <row r="53" spans="1:11" x14ac:dyDescent="0.25">
      <c r="A53" s="28" t="str">
        <f>_xll.EVPRO("Finance",$C53,"Inv_Type")</f>
        <v>#Error, no current connection.</v>
      </c>
      <c r="B53" s="28" t="str">
        <f t="shared" si="0"/>
        <v>Renaissance</v>
      </c>
      <c r="C53" s="28" t="str">
        <f t="shared" si="1"/>
        <v>S04104 - Renaissance</v>
      </c>
      <c r="D53" s="61"/>
      <c r="E53" s="14" t="str">
        <f xml:space="preserve"> _xll.EPMOlapMemberO("[ACCOUNT].[H1].[T_OPEX]","","T_OPEX - Tenant Operating Expenses","","000")</f>
        <v>T_OPEX - Tenant Operating Expenses</v>
      </c>
      <c r="F53" s="68">
        <v>954179.02</v>
      </c>
      <c r="G53">
        <v>892150.84</v>
      </c>
      <c r="H53">
        <v>932770.77</v>
      </c>
      <c r="I53">
        <v>1024899.63</v>
      </c>
      <c r="J53">
        <v>1077959.3899999999</v>
      </c>
      <c r="K53">
        <v>1025038.94</v>
      </c>
    </row>
    <row r="54" spans="1:11" x14ac:dyDescent="0.25">
      <c r="A54" s="28" t="str">
        <f>_xll.EVPRO("Finance",$C54,"Inv_Type")</f>
        <v>#Error, no current connection.</v>
      </c>
      <c r="B54" s="28" t="str">
        <f t="shared" si="0"/>
        <v>Renaissance</v>
      </c>
      <c r="C54" s="28" t="str">
        <f t="shared" si="1"/>
        <v>S04104 - Renaissance</v>
      </c>
      <c r="D54" s="61"/>
      <c r="E54" s="2" t="str">
        <f xml:space="preserve"> _xll.EPMOlapMemberO("[ACCOUNT].[H1].[T_NON_OP_EXP]","","T_NON_OP_EXP - Tenant Non-Operating Expense","","000")</f>
        <v>T_NON_OP_EXP - Tenant Non-Operating Expense</v>
      </c>
      <c r="F54" s="68">
        <v>-3863.04</v>
      </c>
      <c r="G54">
        <v>-3863.04</v>
      </c>
      <c r="H54">
        <v>-3863.17</v>
      </c>
      <c r="I54">
        <v>-3863.04</v>
      </c>
      <c r="J54">
        <v>-3863.04</v>
      </c>
      <c r="K54">
        <v>-3863.04</v>
      </c>
    </row>
    <row r="55" spans="1:11" x14ac:dyDescent="0.25">
      <c r="A55" s="28" t="str">
        <f>_xll.EVPRO("Finance",$C55,"Inv_Type")</f>
        <v>#Error, no current connection.</v>
      </c>
      <c r="B55" s="28" t="str">
        <f t="shared" si="0"/>
        <v>Renaissance</v>
      </c>
      <c r="C55" s="28" t="str">
        <f t="shared" si="1"/>
        <v>S04104 - Renaissance</v>
      </c>
      <c r="D55" s="61"/>
      <c r="E55" s="15" t="str">
        <f xml:space="preserve"> _xll.EPMOlapMemberO("[ACCOUNT].[H1].[T_BAD_DEBT]","","T_BAD_DEBT - Tenant Bad Debt Expense","","000")</f>
        <v>T_BAD_DEBT - Tenant Bad Debt Expense</v>
      </c>
      <c r="F55" s="68">
        <v>8493</v>
      </c>
      <c r="G55">
        <v>8493</v>
      </c>
      <c r="H55">
        <v>8493</v>
      </c>
      <c r="I55">
        <v>8493</v>
      </c>
      <c r="J55">
        <v>8493</v>
      </c>
      <c r="K55">
        <v>8493</v>
      </c>
    </row>
    <row r="56" spans="1:11" x14ac:dyDescent="0.25">
      <c r="A56" s="28" t="str">
        <f>_xll.EVPRO("Finance",$C56,"Inv_Type")</f>
        <v>#Error, no current connection.</v>
      </c>
      <c r="B56" s="28" t="str">
        <f t="shared" si="0"/>
        <v>Renaissance</v>
      </c>
      <c r="C56" s="28" t="str">
        <f t="shared" si="1"/>
        <v>S04104 - Renaissance</v>
      </c>
      <c r="D56" s="61"/>
      <c r="E56" s="3" t="str">
        <f xml:space="preserve"> _xll.EPMOlapMemberO("[ACCOUNT].[H1].[T_EBITDARM]","","T_EBITDARM - EBITDARM","","000")</f>
        <v>T_EBITDARM - EBITDARM</v>
      </c>
      <c r="F56" s="68">
        <v>296309.96999999997</v>
      </c>
      <c r="G56">
        <v>297104.65999999997</v>
      </c>
      <c r="H56">
        <v>477116.19</v>
      </c>
      <c r="I56">
        <v>262210.67</v>
      </c>
      <c r="J56">
        <v>270338.46999999997</v>
      </c>
      <c r="K56">
        <v>285462.82</v>
      </c>
    </row>
    <row r="57" spans="1:11" x14ac:dyDescent="0.25">
      <c r="A57" s="28" t="str">
        <f>_xll.EVPRO("Finance",$C57,"Inv_Type")</f>
        <v>#Error, no current connection.</v>
      </c>
      <c r="B57" s="28" t="str">
        <f t="shared" si="0"/>
        <v>Renaissance</v>
      </c>
      <c r="C57" s="28" t="str">
        <f t="shared" si="1"/>
        <v>S04104 - Renaissance</v>
      </c>
      <c r="D57" s="61"/>
      <c r="E57" s="3" t="str">
        <f xml:space="preserve"> _xll.EPMOlapMemberO("[ACCOUNT].[H1].[T_MGMT_FEE]","","T_MGMT_FEE - Tenant Management Fee - Actual","","000")</f>
        <v>T_MGMT_FEE - Tenant Management Fee - Actual</v>
      </c>
      <c r="F57" s="68">
        <v>62635.58</v>
      </c>
      <c r="G57">
        <v>59462.78</v>
      </c>
      <c r="H57">
        <v>70564.25</v>
      </c>
      <c r="I57">
        <v>64431.15</v>
      </c>
      <c r="J57">
        <v>67483.89</v>
      </c>
      <c r="K57">
        <v>65594.23</v>
      </c>
    </row>
    <row r="58" spans="1:11" x14ac:dyDescent="0.25">
      <c r="A58" s="28" t="str">
        <f>_xll.EVPRO("Finance",$C58,"Inv_Type")</f>
        <v>#Error, no current connection.</v>
      </c>
      <c r="B58" s="28" t="str">
        <f t="shared" si="0"/>
        <v>Renaissance</v>
      </c>
      <c r="C58" s="28" t="str">
        <f t="shared" si="1"/>
        <v>S04104 - Renaissance</v>
      </c>
      <c r="D58" s="61"/>
      <c r="E58" s="2" t="str">
        <f xml:space="preserve"> _xll.EPMOlapMemberO("[ACCOUNT].[H1].[T_EBITDAR]","","T_EBITDAR - EBITDAR","","000")</f>
        <v>T_EBITDAR - EBITDAR</v>
      </c>
      <c r="F58" s="68">
        <v>233674.39</v>
      </c>
      <c r="G58">
        <v>237641.88</v>
      </c>
      <c r="H58">
        <v>406551.94</v>
      </c>
      <c r="I58">
        <v>197779.52</v>
      </c>
      <c r="J58">
        <v>202854.58</v>
      </c>
      <c r="K58">
        <v>219868.59</v>
      </c>
    </row>
    <row r="59" spans="1:11" x14ac:dyDescent="0.25">
      <c r="A59" s="28" t="str">
        <f>_xll.EVPRO("Finance",$C59,"Inv_Type")</f>
        <v>#Error, no current connection.</v>
      </c>
      <c r="B59" s="28" t="str">
        <f t="shared" si="0"/>
        <v>Renaissance</v>
      </c>
      <c r="C59" s="28" t="str">
        <f t="shared" si="1"/>
        <v>S04104 - Renaissance</v>
      </c>
      <c r="D59" s="61"/>
      <c r="E59" s="2" t="str">
        <f xml:space="preserve"> _xll.EPMOlapMemberO("[ACCOUNT].[H1].[T_RENT_EXP]","","T_RENT_EXP - Tenant Rent Expense","","000")</f>
        <v>T_RENT_EXP - Tenant Rent Expense</v>
      </c>
      <c r="F59" s="68">
        <v>255881.67</v>
      </c>
      <c r="G59">
        <v>255881.67</v>
      </c>
      <c r="H59">
        <v>255881.67</v>
      </c>
      <c r="I59">
        <v>255881.67</v>
      </c>
      <c r="J59">
        <v>255881.67</v>
      </c>
      <c r="K59">
        <v>255881.67</v>
      </c>
    </row>
    <row r="60" spans="1:11" x14ac:dyDescent="0.25">
      <c r="A60" s="28" t="str">
        <f>_xll.EVPRO("Finance",$C60,"Inv_Type")</f>
        <v>#Error, no current connection.</v>
      </c>
      <c r="B60" s="28" t="str">
        <f t="shared" si="0"/>
        <v>Renaissance</v>
      </c>
      <c r="C60" s="28" t="str">
        <f t="shared" si="1"/>
        <v>S04104 - Renaissance</v>
      </c>
      <c r="D60" s="61"/>
      <c r="E60" s="3" t="str">
        <f xml:space="preserve"> _xll.EPMOlapMemberO("[ACCOUNT].[H1].[T_SL_RENT_ADJ_EXP]","","T_SL_RENT_ADJ_EXP - Tenant Straight Line Rent Adjustment Expense","","000")</f>
        <v>T_SL_RENT_ADJ_EXP - Tenant Straight Line Rent Adjustment Expense</v>
      </c>
      <c r="F60" s="68">
        <v>-19799.46</v>
      </c>
      <c r="G60">
        <v>-19799.46</v>
      </c>
      <c r="H60">
        <v>-19799.46</v>
      </c>
      <c r="I60">
        <v>-19799.46</v>
      </c>
      <c r="J60">
        <v>-19799.46</v>
      </c>
      <c r="K60">
        <v>-19799.46</v>
      </c>
    </row>
    <row r="61" spans="1:11" x14ac:dyDescent="0.25">
      <c r="A61" s="28" t="str">
        <f>_xll.EVPRO("Finance",$C61,"Inv_Type")</f>
        <v>#Error, no current connection.</v>
      </c>
      <c r="B61" s="28" t="str">
        <f t="shared" si="0"/>
        <v>Cadia Healthcare of Hyattsville</v>
      </c>
      <c r="C61" s="28" t="str">
        <f t="shared" si="1"/>
        <v>S04212 - Cadia Healthcare of Hyattsville</v>
      </c>
      <c r="D61" s="61" t="str">
        <f xml:space="preserve"> _xll.EPMOlapMemberO("[ENTITY].[H1].[S04212]","","S04212 - Cadia Healthcare of Hyattsville","","000")</f>
        <v>S04212 - Cadia Healthcare of Hyattsville</v>
      </c>
      <c r="E61" s="61" t="str">
        <f xml:space="preserve"> _xll.EPMOlapMemberO("[ACCOUNT].[H1].[PAY_PAT_DAYS]","","PAY_PAT_DAYS - Total Payor Patient Days","","000")</f>
        <v>PAY_PAT_DAYS - Total Payor Patient Days</v>
      </c>
      <c r="F61">
        <v>7715</v>
      </c>
      <c r="G61">
        <v>6938</v>
      </c>
      <c r="H61">
        <v>7896</v>
      </c>
      <c r="I61">
        <v>7417</v>
      </c>
      <c r="J61">
        <v>7741</v>
      </c>
      <c r="K61">
        <v>7498</v>
      </c>
    </row>
    <row r="62" spans="1:11" x14ac:dyDescent="0.25">
      <c r="A62" s="28" t="str">
        <f>_xll.EVPRO("Finance",$C62,"Inv_Type")</f>
        <v>#Error, no current connection.</v>
      </c>
      <c r="B62" s="28" t="str">
        <f t="shared" si="0"/>
        <v>Cadia Healthcare of Hyattsville</v>
      </c>
      <c r="C62" s="28" t="str">
        <f t="shared" si="1"/>
        <v>S04212 - Cadia Healthcare of Hyattsville</v>
      </c>
      <c r="D62" s="61"/>
      <c r="E62" s="2" t="str">
        <f xml:space="preserve"> _xll.EPMOlapMemberO("[ACCOUNT].[H1].[A_BEDS_TOTAL]","","A_BEDS_TOTAL - Total Available Beds","","000")</f>
        <v>A_BEDS_TOTAL - Total Available Beds</v>
      </c>
      <c r="F62">
        <v>280</v>
      </c>
      <c r="G62">
        <v>280</v>
      </c>
      <c r="H62">
        <v>280</v>
      </c>
      <c r="I62">
        <v>280</v>
      </c>
      <c r="J62">
        <v>280</v>
      </c>
      <c r="K62">
        <v>280</v>
      </c>
    </row>
    <row r="63" spans="1:11" x14ac:dyDescent="0.25">
      <c r="A63" s="28" t="str">
        <f>_xll.EVPRO("Finance",$C63,"Inv_Type")</f>
        <v>#Error, no current connection.</v>
      </c>
      <c r="B63" s="28" t="str">
        <f t="shared" si="0"/>
        <v>Cadia Healthcare of Hyattsville</v>
      </c>
      <c r="C63" s="28" t="str">
        <f t="shared" si="1"/>
        <v>S04212 - Cadia Healthcare of Hyattsville</v>
      </c>
      <c r="D63" s="61"/>
      <c r="E63" s="14" t="str">
        <f xml:space="preserve"> _xll.EPMOlapMemberO("[ACCOUNT].[H1].[T_REVENUES]","","T_REVENUES - Total Tenant Revenues","","000")</f>
        <v>T_REVENUES - Total Tenant Revenues</v>
      </c>
      <c r="F63">
        <v>3589231.72</v>
      </c>
      <c r="G63">
        <v>3206742.99</v>
      </c>
      <c r="H63">
        <v>3570855.83</v>
      </c>
      <c r="I63">
        <v>3382527.09</v>
      </c>
      <c r="J63">
        <v>3428056.04</v>
      </c>
      <c r="K63">
        <v>3191009.3</v>
      </c>
    </row>
    <row r="64" spans="1:11" x14ac:dyDescent="0.25">
      <c r="A64" s="28" t="str">
        <f>_xll.EVPRO("Finance",$C64,"Inv_Type")</f>
        <v>#Error, no current connection.</v>
      </c>
      <c r="B64" s="28" t="str">
        <f t="shared" si="0"/>
        <v>Cadia Healthcare of Hyattsville</v>
      </c>
      <c r="C64" s="28" t="str">
        <f t="shared" si="1"/>
        <v>S04212 - Cadia Healthcare of Hyattsville</v>
      </c>
      <c r="D64" s="61"/>
      <c r="E64" s="14" t="str">
        <f xml:space="preserve"> _xll.EPMOlapMemberO("[ACCOUNT].[H1].[T_OPEX]","","T_OPEX - Tenant Operating Expenses","","000")</f>
        <v>T_OPEX - Tenant Operating Expenses</v>
      </c>
      <c r="F64">
        <v>2746075.16</v>
      </c>
      <c r="G64">
        <v>2284788.48</v>
      </c>
      <c r="H64">
        <v>2470263.37</v>
      </c>
      <c r="I64">
        <v>2523704.17</v>
      </c>
      <c r="J64">
        <v>2797899.8</v>
      </c>
      <c r="K64">
        <v>2816532.05</v>
      </c>
    </row>
    <row r="65" spans="1:11" x14ac:dyDescent="0.25">
      <c r="A65" s="28" t="str">
        <f>_xll.EVPRO("Finance",$C65,"Inv_Type")</f>
        <v>#Error, no current connection.</v>
      </c>
      <c r="B65" s="28" t="str">
        <f t="shared" si="0"/>
        <v>Cadia Healthcare of Hyattsville</v>
      </c>
      <c r="C65" s="28" t="str">
        <f t="shared" si="1"/>
        <v>S04212 - Cadia Healthcare of Hyattsville</v>
      </c>
      <c r="D65" s="61"/>
      <c r="E65" s="2" t="str">
        <f xml:space="preserve"> _xll.EPMOlapMemberO("[ACCOUNT].[H1].[T_NON_OP_EXP]","","T_NON_OP_EXP - Tenant Non-Operating Expense","","000")</f>
        <v>T_NON_OP_EXP - Tenant Non-Operating Expense</v>
      </c>
      <c r="F65">
        <v>25816.75</v>
      </c>
      <c r="G65">
        <v>23648.12</v>
      </c>
      <c r="H65">
        <v>25195.61</v>
      </c>
      <c r="I65">
        <v>24261.31</v>
      </c>
      <c r="J65">
        <v>24563.94</v>
      </c>
      <c r="K65">
        <v>-212495.68</v>
      </c>
    </row>
    <row r="66" spans="1:11" x14ac:dyDescent="0.25">
      <c r="A66" s="28" t="str">
        <f>_xll.EVPRO("Finance",$C66,"Inv_Type")</f>
        <v>#Error, no current connection.</v>
      </c>
      <c r="B66" s="28" t="str">
        <f t="shared" si="0"/>
        <v>Cadia Healthcare of Hyattsville</v>
      </c>
      <c r="C66" s="28" t="str">
        <f t="shared" si="1"/>
        <v>S04212 - Cadia Healthcare of Hyattsville</v>
      </c>
      <c r="D66" s="61"/>
      <c r="E66" s="15" t="str">
        <f xml:space="preserve"> _xll.EPMOlapMemberO("[ACCOUNT].[H1].[T_BAD_DEBT]","","T_BAD_DEBT - Tenant Bad Debt Expense","","000")</f>
        <v>T_BAD_DEBT - Tenant Bad Debt Expense</v>
      </c>
      <c r="F66">
        <v>82853</v>
      </c>
      <c r="G66">
        <v>82853</v>
      </c>
      <c r="H66">
        <v>82853</v>
      </c>
      <c r="I66">
        <v>82853</v>
      </c>
      <c r="J66">
        <v>82853</v>
      </c>
      <c r="K66">
        <v>82853</v>
      </c>
    </row>
    <row r="67" spans="1:11" x14ac:dyDescent="0.25">
      <c r="A67" s="28" t="str">
        <f>_xll.EVPRO("Finance",$C67,"Inv_Type")</f>
        <v>#Error, no current connection.</v>
      </c>
      <c r="B67" s="28" t="str">
        <f t="shared" si="0"/>
        <v>Cadia Healthcare of Hyattsville</v>
      </c>
      <c r="C67" s="28" t="str">
        <f t="shared" si="1"/>
        <v>S04212 - Cadia Healthcare of Hyattsville</v>
      </c>
      <c r="D67" s="61"/>
      <c r="E67" s="3" t="str">
        <f xml:space="preserve"> _xll.EPMOlapMemberO("[ACCOUNT].[H1].[T_EBITDARM]","","T_EBITDARM - EBITDARM","","000")</f>
        <v>T_EBITDARM - EBITDARM</v>
      </c>
      <c r="F67">
        <v>843156.56000000099</v>
      </c>
      <c r="G67">
        <v>921954.51</v>
      </c>
      <c r="H67">
        <v>1100592.46</v>
      </c>
      <c r="I67">
        <v>858822.92</v>
      </c>
      <c r="J67">
        <v>630156.23999999894</v>
      </c>
      <c r="K67">
        <v>374477.25</v>
      </c>
    </row>
    <row r="68" spans="1:11" x14ac:dyDescent="0.25">
      <c r="A68" s="28" t="str">
        <f>_xll.EVPRO("Finance",$C68,"Inv_Type")</f>
        <v>#Error, no current connection.</v>
      </c>
      <c r="B68" s="28" t="str">
        <f t="shared" si="0"/>
        <v>Cadia Healthcare of Hyattsville</v>
      </c>
      <c r="C68" s="28" t="str">
        <f t="shared" si="1"/>
        <v>S04212 - Cadia Healthcare of Hyattsville</v>
      </c>
      <c r="D68" s="61"/>
      <c r="E68" s="3" t="str">
        <f xml:space="preserve"> _xll.EPMOlapMemberO("[ACCOUNT].[H1].[T_MGMT_FEE]","","T_MGMT_FEE - Tenant Management Fee - Actual","","000")</f>
        <v>T_MGMT_FEE - Tenant Management Fee - Actual</v>
      </c>
      <c r="F68">
        <v>161126.88</v>
      </c>
      <c r="G68">
        <v>205172.16</v>
      </c>
      <c r="H68">
        <v>190681.16</v>
      </c>
      <c r="I68">
        <v>180873.72</v>
      </c>
      <c r="J68">
        <v>182459.68</v>
      </c>
      <c r="K68">
        <v>183417.04</v>
      </c>
    </row>
    <row r="69" spans="1:11" x14ac:dyDescent="0.25">
      <c r="A69" s="28" t="str">
        <f>_xll.EVPRO("Finance",$C69,"Inv_Type")</f>
        <v>#Error, no current connection.</v>
      </c>
      <c r="B69" s="28" t="str">
        <f t="shared" si="0"/>
        <v>Cadia Healthcare of Hyattsville</v>
      </c>
      <c r="C69" s="28" t="str">
        <f t="shared" si="1"/>
        <v>S04212 - Cadia Healthcare of Hyattsville</v>
      </c>
      <c r="D69" s="61"/>
      <c r="E69" s="2" t="str">
        <f xml:space="preserve"> _xll.EPMOlapMemberO("[ACCOUNT].[H1].[T_EBITDAR]","","T_EBITDAR - EBITDAR","","000")</f>
        <v>T_EBITDAR - EBITDAR</v>
      </c>
      <c r="F69">
        <v>682029.68000000098</v>
      </c>
      <c r="G69">
        <v>716782.35</v>
      </c>
      <c r="H69">
        <v>909911.30000000098</v>
      </c>
      <c r="I69">
        <v>677949.2</v>
      </c>
      <c r="J69">
        <v>447696.55999999901</v>
      </c>
      <c r="K69">
        <v>191060.21</v>
      </c>
    </row>
    <row r="70" spans="1:11" x14ac:dyDescent="0.25">
      <c r="A70" s="28" t="str">
        <f>_xll.EVPRO("Finance",$C70,"Inv_Type")</f>
        <v>#Error, no current connection.</v>
      </c>
      <c r="B70" s="28" t="str">
        <f t="shared" si="0"/>
        <v>Cadia Healthcare of Hyattsville</v>
      </c>
      <c r="C70" s="28" t="str">
        <f t="shared" si="1"/>
        <v>S04212 - Cadia Healthcare of Hyattsville</v>
      </c>
      <c r="D70" s="61"/>
      <c r="E70" s="2" t="str">
        <f xml:space="preserve"> _xll.EPMOlapMemberO("[ACCOUNT].[H1].[T_RENT_EXP]","","T_RENT_EXP - Tenant Rent Expense","","000")</f>
        <v>T_RENT_EXP - Tenant Rent Expense</v>
      </c>
      <c r="F70">
        <v>541506</v>
      </c>
      <c r="G70">
        <v>556057</v>
      </c>
      <c r="H70">
        <v>556057</v>
      </c>
      <c r="I70">
        <v>556057</v>
      </c>
      <c r="J70">
        <v>556057</v>
      </c>
      <c r="K70">
        <v>556057</v>
      </c>
    </row>
    <row r="71" spans="1:11" x14ac:dyDescent="0.25">
      <c r="A71" s="28" t="str">
        <f>_xll.EVPRO("Finance",$C71,"Inv_Type")</f>
        <v>#Error, no current connection.</v>
      </c>
      <c r="B71" s="28" t="str">
        <f t="shared" ref="B71:B134" si="2">MID($C71,FIND("- ",$C71)+2,10000)</f>
        <v>Cadia Healthcare of Hyattsville</v>
      </c>
      <c r="C71" s="28" t="str">
        <f t="shared" ref="C71:C134" si="3">IF($D71&lt;&gt;"",$D71,C70)</f>
        <v>S04212 - Cadia Healthcare of Hyattsville</v>
      </c>
      <c r="D71" s="61"/>
      <c r="E71" s="3" t="str">
        <f xml:space="preserve"> _xll.EPMOlapMemberO("[ACCOUNT].[H1].[T_OTHER_OP_EXO]","","T_OTHER_OP_EXO - Tenant Other Income and Expense","","000")</f>
        <v>T_OTHER_OP_EXO - Tenant Other Income and Expense</v>
      </c>
      <c r="K71">
        <v>-236120</v>
      </c>
    </row>
    <row r="72" spans="1:11" x14ac:dyDescent="0.25">
      <c r="A72" s="28" t="str">
        <f>_xll.EVPRO("Finance",$C72,"Inv_Type")</f>
        <v>#Error, no current connection.</v>
      </c>
      <c r="B72" s="28" t="str">
        <f t="shared" si="2"/>
        <v>Cadia Healthcare of Annapolis</v>
      </c>
      <c r="C72" s="28" t="str">
        <f t="shared" si="3"/>
        <v>S04213 - Cadia Healthcare of Annapolis</v>
      </c>
      <c r="D72" s="61" t="str">
        <f xml:space="preserve"> _xll.EPMOlapMemberO("[ENTITY].[H1].[S04213]","","S04213 - Cadia Healthcare of Annapolis","","000")</f>
        <v>S04213 - Cadia Healthcare of Annapolis</v>
      </c>
      <c r="E72" s="61" t="str">
        <f xml:space="preserve"> _xll.EPMOlapMemberO("[ACCOUNT].[H1].[PAY_PAT_DAYS]","","PAY_PAT_DAYS - Total Payor Patient Days","","000")</f>
        <v>PAY_PAT_DAYS - Total Payor Patient Days</v>
      </c>
      <c r="F72">
        <v>2028</v>
      </c>
      <c r="G72">
        <v>2055</v>
      </c>
      <c r="H72">
        <v>2245</v>
      </c>
      <c r="I72">
        <v>2142</v>
      </c>
      <c r="J72">
        <v>2076</v>
      </c>
      <c r="K72">
        <v>2103</v>
      </c>
    </row>
    <row r="73" spans="1:11" x14ac:dyDescent="0.25">
      <c r="A73" s="28" t="str">
        <f>_xll.EVPRO("Finance",$C73,"Inv_Type")</f>
        <v>#Error, no current connection.</v>
      </c>
      <c r="B73" s="28" t="str">
        <f t="shared" si="2"/>
        <v>Cadia Healthcare of Annapolis</v>
      </c>
      <c r="C73" s="28" t="str">
        <f t="shared" si="3"/>
        <v>S04213 - Cadia Healthcare of Annapolis</v>
      </c>
      <c r="D73" s="61"/>
      <c r="E73" s="2" t="str">
        <f xml:space="preserve"> _xll.EPMOlapMemberO("[ACCOUNT].[H1].[A_BEDS_TOTAL]","","A_BEDS_TOTAL - Total Available Beds","","000")</f>
        <v>A_BEDS_TOTAL - Total Available Beds</v>
      </c>
      <c r="F73">
        <v>91</v>
      </c>
      <c r="G73">
        <v>91</v>
      </c>
      <c r="H73">
        <v>91</v>
      </c>
      <c r="I73">
        <v>91</v>
      </c>
      <c r="J73">
        <v>91</v>
      </c>
      <c r="K73">
        <v>91</v>
      </c>
    </row>
    <row r="74" spans="1:11" x14ac:dyDescent="0.25">
      <c r="A74" s="28" t="str">
        <f>_xll.EVPRO("Finance",$C74,"Inv_Type")</f>
        <v>#Error, no current connection.</v>
      </c>
      <c r="B74" s="28" t="str">
        <f t="shared" si="2"/>
        <v>Cadia Healthcare of Annapolis</v>
      </c>
      <c r="C74" s="28" t="str">
        <f t="shared" si="3"/>
        <v>S04213 - Cadia Healthcare of Annapolis</v>
      </c>
      <c r="D74" s="61"/>
      <c r="E74" s="14" t="str">
        <f xml:space="preserve"> _xll.EPMOlapMemberO("[ACCOUNT].[H1].[T_REVENUES]","","T_REVENUES - Total Tenant Revenues","","000")</f>
        <v>T_REVENUES - Total Tenant Revenues</v>
      </c>
      <c r="F74">
        <v>998483.46</v>
      </c>
      <c r="G74">
        <v>1027040.34</v>
      </c>
      <c r="H74">
        <v>1047695.01</v>
      </c>
      <c r="I74">
        <v>962222.45</v>
      </c>
      <c r="J74">
        <v>901537.12</v>
      </c>
      <c r="K74">
        <v>919845.59</v>
      </c>
    </row>
    <row r="75" spans="1:11" x14ac:dyDescent="0.25">
      <c r="A75" s="28" t="str">
        <f>_xll.EVPRO("Finance",$C75,"Inv_Type")</f>
        <v>#Error, no current connection.</v>
      </c>
      <c r="B75" s="28" t="str">
        <f t="shared" si="2"/>
        <v>Cadia Healthcare of Annapolis</v>
      </c>
      <c r="C75" s="28" t="str">
        <f t="shared" si="3"/>
        <v>S04213 - Cadia Healthcare of Annapolis</v>
      </c>
      <c r="D75" s="61"/>
      <c r="E75" s="14" t="str">
        <f xml:space="preserve"> _xll.EPMOlapMemberO("[ACCOUNT].[H1].[T_OPEX]","","T_OPEX - Tenant Operating Expenses","","000")</f>
        <v>T_OPEX - Tenant Operating Expenses</v>
      </c>
      <c r="F75">
        <v>905014.16</v>
      </c>
      <c r="G75">
        <v>881414.83</v>
      </c>
      <c r="H75">
        <v>821682.66</v>
      </c>
      <c r="I75">
        <v>880952.76</v>
      </c>
      <c r="J75">
        <v>952234.55</v>
      </c>
      <c r="K75">
        <v>915668.94</v>
      </c>
    </row>
    <row r="76" spans="1:11" x14ac:dyDescent="0.25">
      <c r="A76" s="28" t="str">
        <f>_xll.EVPRO("Finance",$C76,"Inv_Type")</f>
        <v>#Error, no current connection.</v>
      </c>
      <c r="B76" s="28" t="str">
        <f t="shared" si="2"/>
        <v>Cadia Healthcare of Annapolis</v>
      </c>
      <c r="C76" s="28" t="str">
        <f t="shared" si="3"/>
        <v>S04213 - Cadia Healthcare of Annapolis</v>
      </c>
      <c r="D76" s="61"/>
      <c r="E76" s="2" t="str">
        <f xml:space="preserve"> _xll.EPMOlapMemberO("[ACCOUNT].[H1].[T_NON_OP_EXP]","","T_NON_OP_EXP - Tenant Non-Operating Expense","","000")</f>
        <v>T_NON_OP_EXP - Tenant Non-Operating Expense</v>
      </c>
      <c r="F76">
        <v>9306.6</v>
      </c>
      <c r="G76">
        <v>8663.01</v>
      </c>
      <c r="H76">
        <v>9227.67</v>
      </c>
      <c r="I76">
        <v>8986.2800000000007</v>
      </c>
      <c r="J76">
        <v>9147.4</v>
      </c>
      <c r="K76">
        <v>-84990.67</v>
      </c>
    </row>
    <row r="77" spans="1:11" x14ac:dyDescent="0.25">
      <c r="A77" s="28" t="str">
        <f>_xll.EVPRO("Finance",$C77,"Inv_Type")</f>
        <v>#Error, no current connection.</v>
      </c>
      <c r="B77" s="28" t="str">
        <f t="shared" si="2"/>
        <v>Cadia Healthcare of Annapolis</v>
      </c>
      <c r="C77" s="28" t="str">
        <f t="shared" si="3"/>
        <v>S04213 - Cadia Healthcare of Annapolis</v>
      </c>
      <c r="D77" s="61"/>
      <c r="E77" s="15" t="str">
        <f xml:space="preserve"> _xll.EPMOlapMemberO("[ACCOUNT].[H1].[T_BAD_DEBT]","","T_BAD_DEBT - Tenant Bad Debt Expense","","000")</f>
        <v>T_BAD_DEBT - Tenant Bad Debt Expense</v>
      </c>
      <c r="F77">
        <v>27982</v>
      </c>
      <c r="G77">
        <v>25509</v>
      </c>
      <c r="H77">
        <v>28216</v>
      </c>
      <c r="I77">
        <v>27314</v>
      </c>
      <c r="J77">
        <v>28216</v>
      </c>
      <c r="K77">
        <v>27314</v>
      </c>
    </row>
    <row r="78" spans="1:11" x14ac:dyDescent="0.25">
      <c r="A78" s="28" t="str">
        <f>_xll.EVPRO("Finance",$C78,"Inv_Type")</f>
        <v>#Error, no current connection.</v>
      </c>
      <c r="B78" s="28" t="str">
        <f t="shared" si="2"/>
        <v>Cadia Healthcare of Annapolis</v>
      </c>
      <c r="C78" s="28" t="str">
        <f t="shared" si="3"/>
        <v>S04213 - Cadia Healthcare of Annapolis</v>
      </c>
      <c r="D78" s="61"/>
      <c r="E78" s="3" t="str">
        <f xml:space="preserve"> _xll.EPMOlapMemberO("[ACCOUNT].[H1].[T_EBITDARM]","","T_EBITDARM - EBITDARM","","000")</f>
        <v>T_EBITDARM - EBITDARM</v>
      </c>
      <c r="F78">
        <v>93469.299999999697</v>
      </c>
      <c r="G78">
        <v>145625.51</v>
      </c>
      <c r="H78">
        <v>226012.35</v>
      </c>
      <c r="I78">
        <v>81269.690000000206</v>
      </c>
      <c r="J78">
        <v>-50697.429999999898</v>
      </c>
      <c r="K78">
        <v>4176.6500000000196</v>
      </c>
    </row>
    <row r="79" spans="1:11" x14ac:dyDescent="0.25">
      <c r="A79" s="28" t="str">
        <f>_xll.EVPRO("Finance",$C79,"Inv_Type")</f>
        <v>#Error, no current connection.</v>
      </c>
      <c r="B79" s="28" t="str">
        <f t="shared" si="2"/>
        <v>Cadia Healthcare of Annapolis</v>
      </c>
      <c r="C79" s="28" t="str">
        <f t="shared" si="3"/>
        <v>S04213 - Cadia Healthcare of Annapolis</v>
      </c>
      <c r="D79" s="61"/>
      <c r="E79" s="3" t="str">
        <f xml:space="preserve"> _xll.EPMOlapMemberO("[ACCOUNT].[H1].[T_MGMT_FEE]","","T_MGMT_FEE - Tenant Management Fee - Actual","","000")</f>
        <v>T_MGMT_FEE - Tenant Management Fee - Actual</v>
      </c>
      <c r="F79">
        <v>62863.98</v>
      </c>
      <c r="G79">
        <v>64216.84</v>
      </c>
      <c r="H79">
        <v>65244.17</v>
      </c>
      <c r="I79">
        <v>60975.94</v>
      </c>
      <c r="J79">
        <v>57941.68</v>
      </c>
      <c r="K79">
        <v>58843</v>
      </c>
    </row>
    <row r="80" spans="1:11" x14ac:dyDescent="0.25">
      <c r="A80" s="28" t="str">
        <f>_xll.EVPRO("Finance",$C80,"Inv_Type")</f>
        <v>#Error, no current connection.</v>
      </c>
      <c r="B80" s="28" t="str">
        <f t="shared" si="2"/>
        <v>Cadia Healthcare of Annapolis</v>
      </c>
      <c r="C80" s="28" t="str">
        <f t="shared" si="3"/>
        <v>S04213 - Cadia Healthcare of Annapolis</v>
      </c>
      <c r="D80" s="61"/>
      <c r="E80" s="2" t="str">
        <f xml:space="preserve"> _xll.EPMOlapMemberO("[ACCOUNT].[H1].[T_EBITDAR]","","T_EBITDAR - EBITDAR","","000")</f>
        <v>T_EBITDAR - EBITDAR</v>
      </c>
      <c r="F80">
        <v>30605.319999999701</v>
      </c>
      <c r="G80">
        <v>81408.669999999795</v>
      </c>
      <c r="H80">
        <v>160768.18</v>
      </c>
      <c r="I80">
        <v>20293.7500000002</v>
      </c>
      <c r="J80">
        <v>-108639.11</v>
      </c>
      <c r="K80">
        <v>-54666.35</v>
      </c>
    </row>
    <row r="81" spans="1:11" x14ac:dyDescent="0.25">
      <c r="A81" s="28" t="str">
        <f>_xll.EVPRO("Finance",$C81,"Inv_Type")</f>
        <v>#Error, no current connection.</v>
      </c>
      <c r="B81" s="28" t="str">
        <f t="shared" si="2"/>
        <v>Cadia Healthcare of Annapolis</v>
      </c>
      <c r="C81" s="28" t="str">
        <f t="shared" si="3"/>
        <v>S04213 - Cadia Healthcare of Annapolis</v>
      </c>
      <c r="D81" s="61"/>
      <c r="E81" s="2" t="str">
        <f xml:space="preserve"> _xll.EPMOlapMemberO("[ACCOUNT].[H1].[T_RENT_EXP]","","T_RENT_EXP - Tenant Rent Expense","","000")</f>
        <v>T_RENT_EXP - Tenant Rent Expense</v>
      </c>
      <c r="F81">
        <v>312949</v>
      </c>
      <c r="G81">
        <v>324758</v>
      </c>
      <c r="H81">
        <v>324758</v>
      </c>
      <c r="I81">
        <v>324758</v>
      </c>
      <c r="J81">
        <v>324758</v>
      </c>
      <c r="K81">
        <v>324758</v>
      </c>
    </row>
    <row r="82" spans="1:11" x14ac:dyDescent="0.25">
      <c r="A82" s="28" t="str">
        <f>_xll.EVPRO("Finance",$C82,"Inv_Type")</f>
        <v>#Error, no current connection.</v>
      </c>
      <c r="B82" s="28" t="str">
        <f t="shared" si="2"/>
        <v>Cadia Healthcare of Annapolis</v>
      </c>
      <c r="C82" s="28" t="str">
        <f t="shared" si="3"/>
        <v>S04213 - Cadia Healthcare of Annapolis</v>
      </c>
      <c r="D82" s="61"/>
      <c r="E82" s="3" t="str">
        <f xml:space="preserve"> _xll.EPMOlapMemberO("[ACCOUNT].[H1].[T_OTHER_OP_EXO]","","T_OTHER_OP_EXO - Tenant Other Income and Expense","","000")</f>
        <v>T_OTHER_OP_EXO - Tenant Other Income and Expense</v>
      </c>
      <c r="K82">
        <v>-93896</v>
      </c>
    </row>
    <row r="83" spans="1:11" x14ac:dyDescent="0.25">
      <c r="A83" s="28" t="str">
        <f>_xll.EVPRO("Finance",$C83,"Inv_Type")</f>
        <v>#Error, no current connection.</v>
      </c>
      <c r="B83" s="28" t="str">
        <f t="shared" si="2"/>
        <v>Cadia Healthcare of Wheaton</v>
      </c>
      <c r="C83" s="28" t="str">
        <f t="shared" si="3"/>
        <v>S04214 - Cadia Healthcare of Wheaton</v>
      </c>
      <c r="D83" s="61" t="str">
        <f xml:space="preserve"> _xll.EPMOlapMemberO("[ENTITY].[H1].[S04214]","","S04214 - Cadia Healthcare of Wheaton","","000")</f>
        <v>S04214 - Cadia Healthcare of Wheaton</v>
      </c>
      <c r="E83" s="61" t="str">
        <f xml:space="preserve"> _xll.EPMOlapMemberO("[ACCOUNT].[H1].[PAY_PAT_DAYS]","","PAY_PAT_DAYS - Total Payor Patient Days","","000")</f>
        <v>PAY_PAT_DAYS - Total Payor Patient Days</v>
      </c>
      <c r="F83">
        <v>2637</v>
      </c>
      <c r="G83">
        <v>2556</v>
      </c>
      <c r="H83">
        <v>2838</v>
      </c>
      <c r="I83">
        <v>2619</v>
      </c>
      <c r="J83">
        <v>2843</v>
      </c>
      <c r="K83">
        <v>2852</v>
      </c>
    </row>
    <row r="84" spans="1:11" x14ac:dyDescent="0.25">
      <c r="A84" s="28" t="str">
        <f>_xll.EVPRO("Finance",$C84,"Inv_Type")</f>
        <v>#Error, no current connection.</v>
      </c>
      <c r="B84" s="28" t="str">
        <f t="shared" si="2"/>
        <v>Cadia Healthcare of Wheaton</v>
      </c>
      <c r="C84" s="28" t="str">
        <f t="shared" si="3"/>
        <v>S04214 - Cadia Healthcare of Wheaton</v>
      </c>
      <c r="D84" s="61"/>
      <c r="E84" s="2" t="str">
        <f xml:space="preserve"> _xll.EPMOlapMemberO("[ACCOUNT].[H1].[A_BEDS_TOTAL]","","A_BEDS_TOTAL - Total Available Beds","","000")</f>
        <v>A_BEDS_TOTAL - Total Available Beds</v>
      </c>
      <c r="F84">
        <v>116</v>
      </c>
      <c r="G84">
        <v>116</v>
      </c>
      <c r="H84">
        <v>116</v>
      </c>
      <c r="I84">
        <v>116</v>
      </c>
      <c r="J84">
        <v>116</v>
      </c>
      <c r="K84">
        <v>116</v>
      </c>
    </row>
    <row r="85" spans="1:11" x14ac:dyDescent="0.25">
      <c r="A85" s="28" t="str">
        <f>_xll.EVPRO("Finance",$C85,"Inv_Type")</f>
        <v>#Error, no current connection.</v>
      </c>
      <c r="B85" s="28" t="str">
        <f t="shared" si="2"/>
        <v>Cadia Healthcare of Wheaton</v>
      </c>
      <c r="C85" s="28" t="str">
        <f t="shared" si="3"/>
        <v>S04214 - Cadia Healthcare of Wheaton</v>
      </c>
      <c r="D85" s="61"/>
      <c r="E85" s="14" t="str">
        <f xml:space="preserve"> _xll.EPMOlapMemberO("[ACCOUNT].[H1].[T_REVENUES]","","T_REVENUES - Total Tenant Revenues","","000")</f>
        <v>T_REVENUES - Total Tenant Revenues</v>
      </c>
      <c r="F85">
        <v>1291716.01</v>
      </c>
      <c r="G85">
        <v>1042570.17</v>
      </c>
      <c r="H85">
        <v>1043597.73</v>
      </c>
      <c r="I85">
        <v>881507.54</v>
      </c>
      <c r="J85">
        <v>905316.19</v>
      </c>
      <c r="K85">
        <v>935891.85</v>
      </c>
    </row>
    <row r="86" spans="1:11" x14ac:dyDescent="0.25">
      <c r="A86" s="28" t="str">
        <f>_xll.EVPRO("Finance",$C86,"Inv_Type")</f>
        <v>#Error, no current connection.</v>
      </c>
      <c r="B86" s="28" t="str">
        <f t="shared" si="2"/>
        <v>Cadia Healthcare of Wheaton</v>
      </c>
      <c r="C86" s="28" t="str">
        <f t="shared" si="3"/>
        <v>S04214 - Cadia Healthcare of Wheaton</v>
      </c>
      <c r="D86" s="61"/>
      <c r="E86" s="14" t="str">
        <f xml:space="preserve"> _xll.EPMOlapMemberO("[ACCOUNT].[H1].[T_OPEX]","","T_OPEX - Tenant Operating Expenses","","000")</f>
        <v>T_OPEX - Tenant Operating Expenses</v>
      </c>
      <c r="F86">
        <v>865234.64</v>
      </c>
      <c r="G86">
        <v>837704.9</v>
      </c>
      <c r="H86">
        <v>781241.19</v>
      </c>
      <c r="I86">
        <v>796357.22</v>
      </c>
      <c r="J86">
        <v>916042.22</v>
      </c>
      <c r="K86">
        <v>889707.08</v>
      </c>
    </row>
    <row r="87" spans="1:11" x14ac:dyDescent="0.25">
      <c r="A87" s="28" t="str">
        <f>_xll.EVPRO("Finance",$C87,"Inv_Type")</f>
        <v>#Error, no current connection.</v>
      </c>
      <c r="B87" s="28" t="str">
        <f t="shared" si="2"/>
        <v>Cadia Healthcare of Wheaton</v>
      </c>
      <c r="C87" s="28" t="str">
        <f t="shared" si="3"/>
        <v>S04214 - Cadia Healthcare of Wheaton</v>
      </c>
      <c r="D87" s="61"/>
      <c r="E87" s="2" t="str">
        <f xml:space="preserve"> _xll.EPMOlapMemberO("[ACCOUNT].[H1].[T_NON_OP_EXP]","","T_NON_OP_EXP - Tenant Non-Operating Expense","","000")</f>
        <v>T_NON_OP_EXP - Tenant Non-Operating Expense</v>
      </c>
      <c r="F87">
        <v>16437.37</v>
      </c>
      <c r="G87">
        <v>14565.69</v>
      </c>
      <c r="H87">
        <v>15260.57</v>
      </c>
      <c r="I87">
        <v>14516.03</v>
      </c>
      <c r="J87">
        <v>14389.65</v>
      </c>
      <c r="K87">
        <v>-89779.95</v>
      </c>
    </row>
    <row r="88" spans="1:11" x14ac:dyDescent="0.25">
      <c r="A88" s="28" t="str">
        <f>_xll.EVPRO("Finance",$C88,"Inv_Type")</f>
        <v>#Error, no current connection.</v>
      </c>
      <c r="B88" s="28" t="str">
        <f t="shared" si="2"/>
        <v>Cadia Healthcare of Wheaton</v>
      </c>
      <c r="C88" s="28" t="str">
        <f t="shared" si="3"/>
        <v>S04214 - Cadia Healthcare of Wheaton</v>
      </c>
      <c r="D88" s="61"/>
      <c r="E88" s="15" t="str">
        <f xml:space="preserve"> _xll.EPMOlapMemberO("[ACCOUNT].[H1].[T_BAD_DEBT]","","T_BAD_DEBT - Tenant Bad Debt Expense","","000")</f>
        <v>T_BAD_DEBT - Tenant Bad Debt Expense</v>
      </c>
      <c r="F88">
        <v>25405.34</v>
      </c>
      <c r="G88">
        <v>23387</v>
      </c>
      <c r="H88">
        <v>25893</v>
      </c>
      <c r="I88">
        <v>25057</v>
      </c>
      <c r="J88">
        <v>25893</v>
      </c>
      <c r="K88">
        <v>25057</v>
      </c>
    </row>
    <row r="89" spans="1:11" x14ac:dyDescent="0.25">
      <c r="A89" s="28" t="str">
        <f>_xll.EVPRO("Finance",$C89,"Inv_Type")</f>
        <v>#Error, no current connection.</v>
      </c>
      <c r="B89" s="28" t="str">
        <f t="shared" si="2"/>
        <v>Cadia Healthcare of Wheaton</v>
      </c>
      <c r="C89" s="28" t="str">
        <f t="shared" si="3"/>
        <v>S04214 - Cadia Healthcare of Wheaton</v>
      </c>
      <c r="D89" s="61"/>
      <c r="E89" s="3" t="str">
        <f xml:space="preserve"> _xll.EPMOlapMemberO("[ACCOUNT].[H1].[T_EBITDARM]","","T_EBITDARM - EBITDARM","","000")</f>
        <v>T_EBITDARM - EBITDARM</v>
      </c>
      <c r="F89">
        <v>426481.37</v>
      </c>
      <c r="G89">
        <v>204865.27</v>
      </c>
      <c r="H89">
        <v>262356.53999999998</v>
      </c>
      <c r="I89">
        <v>85150.319999999905</v>
      </c>
      <c r="J89">
        <v>-10726.029999999901</v>
      </c>
      <c r="K89">
        <v>46184.77</v>
      </c>
    </row>
    <row r="90" spans="1:11" x14ac:dyDescent="0.25">
      <c r="A90" s="28" t="str">
        <f>_xll.EVPRO("Finance",$C90,"Inv_Type")</f>
        <v>#Error, no current connection.</v>
      </c>
      <c r="B90" s="28" t="str">
        <f t="shared" si="2"/>
        <v>Cadia Healthcare of Wheaton</v>
      </c>
      <c r="C90" s="28" t="str">
        <f t="shared" si="3"/>
        <v>S04214 - Cadia Healthcare of Wheaton</v>
      </c>
      <c r="D90" s="61"/>
      <c r="E90" s="3" t="str">
        <f xml:space="preserve"> _xll.EPMOlapMemberO("[ACCOUNT].[H1].[T_MGMT_FEE]","","T_MGMT_FEE - Tenant Management Fee - Actual","","000")</f>
        <v>T_MGMT_FEE - Tenant Management Fee - Actual</v>
      </c>
      <c r="F90">
        <v>66646.009999999995</v>
      </c>
      <c r="G90">
        <v>64866.81</v>
      </c>
      <c r="H90">
        <v>78251.520000000004</v>
      </c>
      <c r="I90">
        <v>56811.63</v>
      </c>
      <c r="J90">
        <v>57998.14</v>
      </c>
      <c r="K90">
        <v>59526.92</v>
      </c>
    </row>
    <row r="91" spans="1:11" x14ac:dyDescent="0.25">
      <c r="A91" s="28" t="str">
        <f>_xll.EVPRO("Finance",$C91,"Inv_Type")</f>
        <v>#Error, no current connection.</v>
      </c>
      <c r="B91" s="28" t="str">
        <f t="shared" si="2"/>
        <v>Cadia Healthcare of Wheaton</v>
      </c>
      <c r="C91" s="28" t="str">
        <f t="shared" si="3"/>
        <v>S04214 - Cadia Healthcare of Wheaton</v>
      </c>
      <c r="D91" s="61"/>
      <c r="E91" s="2" t="str">
        <f xml:space="preserve"> _xll.EPMOlapMemberO("[ACCOUNT].[H1].[T_EBITDAR]","","T_EBITDAR - EBITDAR","","000")</f>
        <v>T_EBITDAR - EBITDAR</v>
      </c>
      <c r="F91">
        <v>359835.36</v>
      </c>
      <c r="G91">
        <v>139998.46</v>
      </c>
      <c r="H91">
        <v>184105.02</v>
      </c>
      <c r="I91">
        <v>28338.69</v>
      </c>
      <c r="J91">
        <v>-68724.169999999896</v>
      </c>
      <c r="K91">
        <v>-13342.15</v>
      </c>
    </row>
    <row r="92" spans="1:11" x14ac:dyDescent="0.25">
      <c r="A92" s="28" t="str">
        <f>_xll.EVPRO("Finance",$C92,"Inv_Type")</f>
        <v>#Error, no current connection.</v>
      </c>
      <c r="B92" s="28" t="str">
        <f t="shared" si="2"/>
        <v>Cadia Healthcare of Wheaton</v>
      </c>
      <c r="C92" s="28" t="str">
        <f t="shared" si="3"/>
        <v>S04214 - Cadia Healthcare of Wheaton</v>
      </c>
      <c r="D92" s="61"/>
      <c r="E92" s="2" t="str">
        <f xml:space="preserve"> _xll.EPMOlapMemberO("[ACCOUNT].[H1].[T_RENT_EXP]","","T_RENT_EXP - Tenant Rent Expense","","000")</f>
        <v>T_RENT_EXP - Tenant Rent Expense</v>
      </c>
      <c r="F92">
        <v>424134</v>
      </c>
      <c r="G92">
        <v>436003</v>
      </c>
      <c r="H92">
        <v>436003</v>
      </c>
      <c r="I92">
        <v>436003</v>
      </c>
      <c r="J92">
        <v>436003</v>
      </c>
      <c r="K92">
        <v>436003</v>
      </c>
    </row>
    <row r="93" spans="1:11" x14ac:dyDescent="0.25">
      <c r="A93" s="28" t="str">
        <f>_xll.EVPRO("Finance",$C93,"Inv_Type")</f>
        <v>#Error, no current connection.</v>
      </c>
      <c r="B93" s="28" t="str">
        <f t="shared" si="2"/>
        <v>Cadia Healthcare of Wheaton</v>
      </c>
      <c r="C93" s="28" t="str">
        <f t="shared" si="3"/>
        <v>S04214 - Cadia Healthcare of Wheaton</v>
      </c>
      <c r="D93" s="61"/>
      <c r="E93" s="3" t="str">
        <f xml:space="preserve"> _xll.EPMOlapMemberO("[ACCOUNT].[H1].[T_OTHER_OP_EXO]","","T_OTHER_OP_EXO - Tenant Other Income and Expense","","000")</f>
        <v>T_OTHER_OP_EXO - Tenant Other Income and Expense</v>
      </c>
      <c r="K93">
        <v>-103554</v>
      </c>
    </row>
    <row r="94" spans="1:11" x14ac:dyDescent="0.25">
      <c r="A94" s="28" t="str">
        <f>_xll.EVPRO("Finance",$C94,"Inv_Type")</f>
        <v>#Error, no current connection.</v>
      </c>
      <c r="B94" s="28" t="str">
        <f t="shared" si="2"/>
        <v>Cadia Healthcare of Spring Brook</v>
      </c>
      <c r="C94" s="28" t="str">
        <f t="shared" si="3"/>
        <v>S04215 - Cadia Healthcare of Spring Brook</v>
      </c>
      <c r="D94" s="61" t="str">
        <f xml:space="preserve"> _xll.EPMOlapMemberO("[ENTITY].[H1].[S04215]","","S04215 - Cadia Healthcare of Spring Brook","","000")</f>
        <v>S04215 - Cadia Healthcare of Spring Brook</v>
      </c>
      <c r="E94" s="61" t="str">
        <f xml:space="preserve"> _xll.EPMOlapMemberO("[ACCOUNT].[H1].[PAY_PAT_DAYS]","","PAY_PAT_DAYS - Total Payor Patient Days","","000")</f>
        <v>PAY_PAT_DAYS - Total Payor Patient Days</v>
      </c>
      <c r="F94">
        <v>2570</v>
      </c>
      <c r="G94">
        <v>2387</v>
      </c>
      <c r="H94">
        <v>2646</v>
      </c>
      <c r="I94">
        <v>2589</v>
      </c>
      <c r="J94">
        <v>2601</v>
      </c>
      <c r="K94">
        <v>2515</v>
      </c>
    </row>
    <row r="95" spans="1:11" x14ac:dyDescent="0.25">
      <c r="A95" s="28" t="str">
        <f>_xll.EVPRO("Finance",$C95,"Inv_Type")</f>
        <v>#Error, no current connection.</v>
      </c>
      <c r="B95" s="28" t="str">
        <f t="shared" si="2"/>
        <v>Cadia Healthcare of Spring Brook</v>
      </c>
      <c r="C95" s="28" t="str">
        <f t="shared" si="3"/>
        <v>S04215 - Cadia Healthcare of Spring Brook</v>
      </c>
      <c r="D95" s="61"/>
      <c r="E95" s="2" t="str">
        <f xml:space="preserve"> _xll.EPMOlapMemberO("[ACCOUNT].[H1].[A_BEDS_TOTAL]","","A_BEDS_TOTAL - Total Available Beds","","000")</f>
        <v>A_BEDS_TOTAL - Total Available Beds</v>
      </c>
      <c r="F95">
        <v>91</v>
      </c>
      <c r="G95">
        <v>91</v>
      </c>
      <c r="H95">
        <v>91</v>
      </c>
      <c r="I95">
        <v>91</v>
      </c>
      <c r="J95">
        <v>91</v>
      </c>
      <c r="K95">
        <v>91</v>
      </c>
    </row>
    <row r="96" spans="1:11" x14ac:dyDescent="0.25">
      <c r="A96" s="28" t="str">
        <f>_xll.EVPRO("Finance",$C96,"Inv_Type")</f>
        <v>#Error, no current connection.</v>
      </c>
      <c r="B96" s="28" t="str">
        <f t="shared" si="2"/>
        <v>Cadia Healthcare of Spring Brook</v>
      </c>
      <c r="C96" s="28" t="str">
        <f t="shared" si="3"/>
        <v>S04215 - Cadia Healthcare of Spring Brook</v>
      </c>
      <c r="D96" s="61"/>
      <c r="E96" s="14" t="str">
        <f xml:space="preserve"> _xll.EPMOlapMemberO("[ACCOUNT].[H1].[T_REVENUES]","","T_REVENUES - Total Tenant Revenues","","000")</f>
        <v>T_REVENUES - Total Tenant Revenues</v>
      </c>
      <c r="F96">
        <v>1163972.57</v>
      </c>
      <c r="G96">
        <v>955665.56</v>
      </c>
      <c r="H96">
        <v>1030678.39</v>
      </c>
      <c r="I96">
        <v>983431.04</v>
      </c>
      <c r="J96">
        <v>977764.72</v>
      </c>
      <c r="K96">
        <v>935107.59</v>
      </c>
    </row>
    <row r="97" spans="1:11" x14ac:dyDescent="0.25">
      <c r="A97" s="28" t="str">
        <f>_xll.EVPRO("Finance",$C97,"Inv_Type")</f>
        <v>#Error, no current connection.</v>
      </c>
      <c r="B97" s="28" t="str">
        <f t="shared" si="2"/>
        <v>Cadia Healthcare of Spring Brook</v>
      </c>
      <c r="C97" s="28" t="str">
        <f t="shared" si="3"/>
        <v>S04215 - Cadia Healthcare of Spring Brook</v>
      </c>
      <c r="D97" s="61"/>
      <c r="E97" s="14" t="str">
        <f xml:space="preserve"> _xll.EPMOlapMemberO("[ACCOUNT].[H1].[T_OPEX]","","T_OPEX - Tenant Operating Expenses","","000")</f>
        <v>T_OPEX - Tenant Operating Expenses</v>
      </c>
      <c r="F97">
        <v>833903.52</v>
      </c>
      <c r="G97">
        <v>740423.02</v>
      </c>
      <c r="H97">
        <v>765910.8</v>
      </c>
      <c r="I97">
        <v>776184.61</v>
      </c>
      <c r="J97">
        <v>803889.7</v>
      </c>
      <c r="K97">
        <v>804318.36</v>
      </c>
    </row>
    <row r="98" spans="1:11" x14ac:dyDescent="0.25">
      <c r="A98" s="28" t="str">
        <f>_xll.EVPRO("Finance",$C98,"Inv_Type")</f>
        <v>#Error, no current connection.</v>
      </c>
      <c r="B98" s="28" t="str">
        <f t="shared" si="2"/>
        <v>Cadia Healthcare of Spring Brook</v>
      </c>
      <c r="C98" s="28" t="str">
        <f t="shared" si="3"/>
        <v>S04215 - Cadia Healthcare of Spring Brook</v>
      </c>
      <c r="D98" s="61"/>
      <c r="E98" s="2" t="str">
        <f xml:space="preserve"> _xll.EPMOlapMemberO("[ACCOUNT].[H1].[T_NON_OP_EXP]","","T_NON_OP_EXP - Tenant Non-Operating Expense","","000")</f>
        <v>T_NON_OP_EXP - Tenant Non-Operating Expense</v>
      </c>
      <c r="F98">
        <v>10290.469999999999</v>
      </c>
      <c r="G98">
        <v>10254.4</v>
      </c>
      <c r="H98">
        <v>10609.8</v>
      </c>
      <c r="I98">
        <v>10127.36</v>
      </c>
      <c r="J98">
        <v>10105.64</v>
      </c>
      <c r="K98">
        <v>-62714.12</v>
      </c>
    </row>
    <row r="99" spans="1:11" x14ac:dyDescent="0.25">
      <c r="A99" s="28" t="str">
        <f>_xll.EVPRO("Finance",$C99,"Inv_Type")</f>
        <v>#Error, no current connection.</v>
      </c>
      <c r="B99" s="28" t="str">
        <f t="shared" si="2"/>
        <v>Cadia Healthcare of Spring Brook</v>
      </c>
      <c r="C99" s="28" t="str">
        <f t="shared" si="3"/>
        <v>S04215 - Cadia Healthcare of Spring Brook</v>
      </c>
      <c r="D99" s="61"/>
      <c r="E99" s="15" t="str">
        <f xml:space="preserve"> _xll.EPMOlapMemberO("[ACCOUNT].[H1].[T_BAD_DEBT]","","T_BAD_DEBT - Tenant Bad Debt Expense","","000")</f>
        <v>T_BAD_DEBT - Tenant Bad Debt Expense</v>
      </c>
      <c r="F99">
        <v>24410</v>
      </c>
      <c r="G99">
        <v>24410</v>
      </c>
      <c r="H99">
        <v>24410</v>
      </c>
      <c r="I99">
        <v>24410</v>
      </c>
      <c r="J99">
        <v>24410</v>
      </c>
      <c r="K99">
        <v>24410</v>
      </c>
    </row>
    <row r="100" spans="1:11" x14ac:dyDescent="0.25">
      <c r="A100" s="28" t="str">
        <f>_xll.EVPRO("Finance",$C100,"Inv_Type")</f>
        <v>#Error, no current connection.</v>
      </c>
      <c r="B100" s="28" t="str">
        <f t="shared" si="2"/>
        <v>Cadia Healthcare of Spring Brook</v>
      </c>
      <c r="C100" s="28" t="str">
        <f t="shared" si="3"/>
        <v>S04215 - Cadia Healthcare of Spring Brook</v>
      </c>
      <c r="D100" s="61"/>
      <c r="E100" s="3" t="str">
        <f xml:space="preserve"> _xll.EPMOlapMemberO("[ACCOUNT].[H1].[T_EBITDARM]","","T_EBITDARM - EBITDARM","","000")</f>
        <v>T_EBITDARM - EBITDARM</v>
      </c>
      <c r="F100">
        <v>330069.05</v>
      </c>
      <c r="G100">
        <v>215242.54</v>
      </c>
      <c r="H100">
        <v>264767.59000000003</v>
      </c>
      <c r="I100">
        <v>207246.43</v>
      </c>
      <c r="J100">
        <v>173875.02</v>
      </c>
      <c r="K100">
        <v>130789.23</v>
      </c>
    </row>
    <row r="101" spans="1:11" x14ac:dyDescent="0.25">
      <c r="A101" s="28" t="str">
        <f>_xll.EVPRO("Finance",$C101,"Inv_Type")</f>
        <v>#Error, no current connection.</v>
      </c>
      <c r="B101" s="28" t="str">
        <f t="shared" si="2"/>
        <v>Cadia Healthcare of Spring Brook</v>
      </c>
      <c r="C101" s="28" t="str">
        <f t="shared" si="3"/>
        <v>S04215 - Cadia Healthcare of Spring Brook</v>
      </c>
      <c r="D101" s="61"/>
      <c r="E101" s="3" t="str">
        <f xml:space="preserve"> _xll.EPMOlapMemberO("[ACCOUNT].[H1].[T_MGMT_FEE]","","T_MGMT_FEE - Tenant Management Fee - Actual","","000")</f>
        <v>T_MGMT_FEE - Tenant Management Fee - Actual</v>
      </c>
      <c r="F101">
        <v>68750.240000000005</v>
      </c>
      <c r="G101">
        <v>71531.98</v>
      </c>
      <c r="H101">
        <v>64676.15</v>
      </c>
      <c r="I101">
        <v>61909.72</v>
      </c>
      <c r="J101">
        <v>61826.47</v>
      </c>
      <c r="K101">
        <v>59693.61</v>
      </c>
    </row>
    <row r="102" spans="1:11" x14ac:dyDescent="0.25">
      <c r="A102" s="28" t="str">
        <f>_xll.EVPRO("Finance",$C102,"Inv_Type")</f>
        <v>#Error, no current connection.</v>
      </c>
      <c r="B102" s="28" t="str">
        <f t="shared" si="2"/>
        <v>Cadia Healthcare of Spring Brook</v>
      </c>
      <c r="C102" s="28" t="str">
        <f t="shared" si="3"/>
        <v>S04215 - Cadia Healthcare of Spring Brook</v>
      </c>
      <c r="D102" s="61"/>
      <c r="E102" s="2" t="str">
        <f xml:space="preserve"> _xll.EPMOlapMemberO("[ACCOUNT].[H1].[T_EBITDAR]","","T_EBITDAR - EBITDAR","","000")</f>
        <v>T_EBITDAR - EBITDAR</v>
      </c>
      <c r="F102">
        <v>261318.81</v>
      </c>
      <c r="G102">
        <v>143710.56</v>
      </c>
      <c r="H102">
        <v>200091.44</v>
      </c>
      <c r="I102">
        <v>145336.71</v>
      </c>
      <c r="J102">
        <v>112048.55</v>
      </c>
      <c r="K102">
        <v>71095.62</v>
      </c>
    </row>
    <row r="103" spans="1:11" x14ac:dyDescent="0.25">
      <c r="A103" s="28" t="str">
        <f>_xll.EVPRO("Finance",$C103,"Inv_Type")</f>
        <v>#Error, no current connection.</v>
      </c>
      <c r="B103" s="28" t="str">
        <f t="shared" si="2"/>
        <v>Cadia Healthcare of Spring Brook</v>
      </c>
      <c r="C103" s="28" t="str">
        <f t="shared" si="3"/>
        <v>S04215 - Cadia Healthcare of Spring Brook</v>
      </c>
      <c r="D103" s="61"/>
      <c r="E103" s="2" t="str">
        <f xml:space="preserve"> _xll.EPMOlapMemberO("[ACCOUNT].[H1].[T_RENT_EXP]","","T_RENT_EXP - Tenant Rent Expense","","000")</f>
        <v>T_RENT_EXP - Tenant Rent Expense</v>
      </c>
      <c r="F103">
        <v>355111</v>
      </c>
      <c r="G103">
        <v>368617</v>
      </c>
      <c r="H103">
        <v>368617</v>
      </c>
      <c r="I103">
        <v>368617</v>
      </c>
      <c r="J103">
        <v>368617</v>
      </c>
      <c r="K103">
        <v>368617</v>
      </c>
    </row>
    <row r="104" spans="1:11" x14ac:dyDescent="0.25">
      <c r="A104" s="28" t="str">
        <f>_xll.EVPRO("Finance",$C104,"Inv_Type")</f>
        <v>#Error, no current connection.</v>
      </c>
      <c r="B104" s="28" t="str">
        <f t="shared" si="2"/>
        <v>Cadia Healthcare of Spring Brook</v>
      </c>
      <c r="C104" s="28" t="str">
        <f t="shared" si="3"/>
        <v>S04215 - Cadia Healthcare of Spring Brook</v>
      </c>
      <c r="D104" s="1"/>
      <c r="E104" s="3" t="str">
        <f xml:space="preserve"> _xll.EPMOlapMemberO("[ACCOUNT].[H1].[T_OTHER_OP_EXO]","","T_OTHER_OP_EXO - Tenant Other Income and Expense","","000")</f>
        <v>T_OTHER_OP_EXO - Tenant Other Income and Expense</v>
      </c>
      <c r="K104">
        <v>-72363</v>
      </c>
    </row>
    <row r="105" spans="1:11" x14ac:dyDescent="0.25">
      <c r="A105" s="28" t="str">
        <f>_xll.EVPRO("Finance",$C105,"Inv_Type")</f>
        <v>#Error, no current connection.</v>
      </c>
      <c r="B105" s="28" t="str">
        <f t="shared" si="2"/>
        <v>Cadia Healthcare of Spring Brook</v>
      </c>
      <c r="C105" s="28" t="str">
        <f t="shared" si="3"/>
        <v>S04215 - Cadia Healthcare of Spring Brook</v>
      </c>
    </row>
    <row r="106" spans="1:11" x14ac:dyDescent="0.25">
      <c r="A106" s="28" t="str">
        <f>_xll.EVPRO("Finance",$C106,"Inv_Type")</f>
        <v>#Error, no current connection.</v>
      </c>
      <c r="B106" s="28" t="str">
        <f t="shared" si="2"/>
        <v>Cadia Healthcare of Spring Brook</v>
      </c>
      <c r="C106" s="28" t="str">
        <f t="shared" si="3"/>
        <v>S04215 - Cadia Healthcare of Spring Brook</v>
      </c>
    </row>
    <row r="107" spans="1:11" x14ac:dyDescent="0.25">
      <c r="A107" s="28" t="str">
        <f>_xll.EVPRO("Finance",$C107,"Inv_Type")</f>
        <v>#Error, no current connection.</v>
      </c>
      <c r="B107" s="28" t="str">
        <f t="shared" si="2"/>
        <v>Cadia Healthcare of Spring Brook</v>
      </c>
      <c r="C107" s="28" t="str">
        <f t="shared" si="3"/>
        <v>S04215 - Cadia Healthcare of Spring Brook</v>
      </c>
    </row>
    <row r="108" spans="1:11" x14ac:dyDescent="0.25">
      <c r="A108" s="28" t="str">
        <f>_xll.EVPRO("Finance",$C108,"Inv_Type")</f>
        <v>#Error, no current connection.</v>
      </c>
      <c r="B108" s="28" t="str">
        <f t="shared" si="2"/>
        <v>Cadia Healthcare of Spring Brook</v>
      </c>
      <c r="C108" s="28" t="str">
        <f t="shared" si="3"/>
        <v>S04215 - Cadia Healthcare of Spring Brook</v>
      </c>
    </row>
    <row r="109" spans="1:11" x14ac:dyDescent="0.25">
      <c r="A109" s="28" t="str">
        <f>_xll.EVPRO("Finance",$C109,"Inv_Type")</f>
        <v>#Error, no current connection.</v>
      </c>
      <c r="B109" s="28" t="str">
        <f t="shared" si="2"/>
        <v>Cadia Healthcare of Spring Brook</v>
      </c>
      <c r="C109" s="28" t="str">
        <f t="shared" si="3"/>
        <v>S04215 - Cadia Healthcare of Spring Brook</v>
      </c>
    </row>
    <row r="110" spans="1:11" x14ac:dyDescent="0.25">
      <c r="A110" s="28" t="str">
        <f>_xll.EVPRO("Finance",$C110,"Inv_Type")</f>
        <v>#Error, no current connection.</v>
      </c>
      <c r="B110" s="28" t="str">
        <f t="shared" si="2"/>
        <v>Cadia Healthcare of Spring Brook</v>
      </c>
      <c r="C110" s="28" t="str">
        <f t="shared" si="3"/>
        <v>S04215 - Cadia Healthcare of Spring Brook</v>
      </c>
    </row>
    <row r="111" spans="1:11" x14ac:dyDescent="0.25">
      <c r="A111" s="28" t="str">
        <f>_xll.EVPRO("Finance",$C111,"Inv_Type")</f>
        <v>#Error, no current connection.</v>
      </c>
      <c r="B111" s="28" t="str">
        <f t="shared" si="2"/>
        <v>Cadia Healthcare of Spring Brook</v>
      </c>
      <c r="C111" s="28" t="str">
        <f t="shared" si="3"/>
        <v>S04215 - Cadia Healthcare of Spring Brook</v>
      </c>
    </row>
    <row r="112" spans="1:11" x14ac:dyDescent="0.25">
      <c r="A112" s="28" t="str">
        <f>_xll.EVPRO("Finance",$C112,"Inv_Type")</f>
        <v>#Error, no current connection.</v>
      </c>
      <c r="B112" s="28" t="str">
        <f t="shared" si="2"/>
        <v>Cadia Healthcare of Spring Brook</v>
      </c>
      <c r="C112" s="28" t="str">
        <f t="shared" si="3"/>
        <v>S04215 - Cadia Healthcare of Spring Brook</v>
      </c>
    </row>
    <row r="113" spans="1:3" x14ac:dyDescent="0.25">
      <c r="A113" s="28" t="str">
        <f>_xll.EVPRO("Finance",$C113,"Inv_Type")</f>
        <v>#Error, no current connection.</v>
      </c>
      <c r="B113" s="28" t="str">
        <f t="shared" si="2"/>
        <v>Cadia Healthcare of Spring Brook</v>
      </c>
      <c r="C113" s="28" t="str">
        <f t="shared" si="3"/>
        <v>S04215 - Cadia Healthcare of Spring Brook</v>
      </c>
    </row>
    <row r="114" spans="1:3" x14ac:dyDescent="0.25">
      <c r="A114" s="28" t="str">
        <f>_xll.EVPRO("Finance",$C114,"Inv_Type")</f>
        <v>#Error, no current connection.</v>
      </c>
      <c r="B114" s="28" t="str">
        <f t="shared" si="2"/>
        <v>Cadia Healthcare of Spring Brook</v>
      </c>
      <c r="C114" s="28" t="str">
        <f t="shared" si="3"/>
        <v>S04215 - Cadia Healthcare of Spring Brook</v>
      </c>
    </row>
    <row r="115" spans="1:3" x14ac:dyDescent="0.25">
      <c r="A115" s="28" t="str">
        <f>_xll.EVPRO("Finance",$C115,"Inv_Type")</f>
        <v>#Error, no current connection.</v>
      </c>
      <c r="B115" s="28" t="str">
        <f t="shared" si="2"/>
        <v>Cadia Healthcare of Spring Brook</v>
      </c>
      <c r="C115" s="28" t="str">
        <f t="shared" si="3"/>
        <v>S04215 - Cadia Healthcare of Spring Brook</v>
      </c>
    </row>
    <row r="116" spans="1:3" x14ac:dyDescent="0.25">
      <c r="A116" s="28" t="str">
        <f>_xll.EVPRO("Finance",$C116,"Inv_Type")</f>
        <v>#Error, no current connection.</v>
      </c>
      <c r="B116" s="28" t="str">
        <f t="shared" si="2"/>
        <v>Cadia Healthcare of Spring Brook</v>
      </c>
      <c r="C116" s="28" t="str">
        <f t="shared" si="3"/>
        <v>S04215 - Cadia Healthcare of Spring Brook</v>
      </c>
    </row>
    <row r="117" spans="1:3" x14ac:dyDescent="0.25">
      <c r="A117" s="28" t="str">
        <f>_xll.EVPRO("Finance",$C117,"Inv_Type")</f>
        <v>#Error, no current connection.</v>
      </c>
      <c r="B117" s="28" t="str">
        <f t="shared" si="2"/>
        <v>Cadia Healthcare of Spring Brook</v>
      </c>
      <c r="C117" s="28" t="str">
        <f t="shared" si="3"/>
        <v>S04215 - Cadia Healthcare of Spring Brook</v>
      </c>
    </row>
    <row r="118" spans="1:3" x14ac:dyDescent="0.25">
      <c r="A118" s="28" t="str">
        <f>_xll.EVPRO("Finance",$C118,"Inv_Type")</f>
        <v>#Error, no current connection.</v>
      </c>
      <c r="B118" s="28" t="str">
        <f t="shared" si="2"/>
        <v>Cadia Healthcare of Spring Brook</v>
      </c>
      <c r="C118" s="28" t="str">
        <f t="shared" si="3"/>
        <v>S04215 - Cadia Healthcare of Spring Brook</v>
      </c>
    </row>
    <row r="119" spans="1:3" x14ac:dyDescent="0.25">
      <c r="A119" s="28" t="str">
        <f>_xll.EVPRO("Finance",$C119,"Inv_Type")</f>
        <v>#Error, no current connection.</v>
      </c>
      <c r="B119" s="28" t="str">
        <f t="shared" si="2"/>
        <v>Cadia Healthcare of Spring Brook</v>
      </c>
      <c r="C119" s="28" t="str">
        <f t="shared" si="3"/>
        <v>S04215 - Cadia Healthcare of Spring Brook</v>
      </c>
    </row>
    <row r="120" spans="1:3" x14ac:dyDescent="0.25">
      <c r="A120" s="28" t="str">
        <f>_xll.EVPRO("Finance",$C120,"Inv_Type")</f>
        <v>#Error, no current connection.</v>
      </c>
      <c r="B120" s="28" t="str">
        <f t="shared" si="2"/>
        <v>Cadia Healthcare of Spring Brook</v>
      </c>
      <c r="C120" s="28" t="str">
        <f t="shared" si="3"/>
        <v>S04215 - Cadia Healthcare of Spring Brook</v>
      </c>
    </row>
    <row r="121" spans="1:3" x14ac:dyDescent="0.25">
      <c r="A121" s="28" t="str">
        <f>_xll.EVPRO("Finance",$C121,"Inv_Type")</f>
        <v>#Error, no current connection.</v>
      </c>
      <c r="B121" s="28" t="str">
        <f t="shared" si="2"/>
        <v>Cadia Healthcare of Spring Brook</v>
      </c>
      <c r="C121" s="28" t="str">
        <f t="shared" si="3"/>
        <v>S04215 - Cadia Healthcare of Spring Brook</v>
      </c>
    </row>
    <row r="122" spans="1:3" x14ac:dyDescent="0.25">
      <c r="A122" s="28" t="str">
        <f>_xll.EVPRO("Finance",$C122,"Inv_Type")</f>
        <v>#Error, no current connection.</v>
      </c>
      <c r="B122" s="28" t="str">
        <f t="shared" si="2"/>
        <v>Cadia Healthcare of Spring Brook</v>
      </c>
      <c r="C122" s="28" t="str">
        <f t="shared" si="3"/>
        <v>S04215 - Cadia Healthcare of Spring Brook</v>
      </c>
    </row>
    <row r="123" spans="1:3" x14ac:dyDescent="0.25">
      <c r="A123" s="28" t="str">
        <f>_xll.EVPRO("Finance",$C123,"Inv_Type")</f>
        <v>#Error, no current connection.</v>
      </c>
      <c r="B123" s="28" t="str">
        <f t="shared" si="2"/>
        <v>Cadia Healthcare of Spring Brook</v>
      </c>
      <c r="C123" s="28" t="str">
        <f t="shared" si="3"/>
        <v>S04215 - Cadia Healthcare of Spring Brook</v>
      </c>
    </row>
    <row r="124" spans="1:3" x14ac:dyDescent="0.25">
      <c r="A124" s="28" t="str">
        <f>_xll.EVPRO("Finance",$C124,"Inv_Type")</f>
        <v>#Error, no current connection.</v>
      </c>
      <c r="B124" s="28" t="str">
        <f t="shared" si="2"/>
        <v>Cadia Healthcare of Spring Brook</v>
      </c>
      <c r="C124" s="28" t="str">
        <f t="shared" si="3"/>
        <v>S04215 - Cadia Healthcare of Spring Brook</v>
      </c>
    </row>
    <row r="125" spans="1:3" x14ac:dyDescent="0.25">
      <c r="A125" s="28" t="str">
        <f>_xll.EVPRO("Finance",$C125,"Inv_Type")</f>
        <v>#Error, no current connection.</v>
      </c>
      <c r="B125" s="28" t="str">
        <f t="shared" si="2"/>
        <v>Cadia Healthcare of Spring Brook</v>
      </c>
      <c r="C125" s="28" t="str">
        <f t="shared" si="3"/>
        <v>S04215 - Cadia Healthcare of Spring Brook</v>
      </c>
    </row>
    <row r="126" spans="1:3" x14ac:dyDescent="0.25">
      <c r="A126" s="28" t="str">
        <f>_xll.EVPRO("Finance",$C126,"Inv_Type")</f>
        <v>#Error, no current connection.</v>
      </c>
      <c r="B126" s="28" t="str">
        <f t="shared" si="2"/>
        <v>Cadia Healthcare of Spring Brook</v>
      </c>
      <c r="C126" s="28" t="str">
        <f t="shared" si="3"/>
        <v>S04215 - Cadia Healthcare of Spring Brook</v>
      </c>
    </row>
    <row r="127" spans="1:3" x14ac:dyDescent="0.25">
      <c r="A127" s="28" t="str">
        <f>_xll.EVPRO("Finance",$C127,"Inv_Type")</f>
        <v>#Error, no current connection.</v>
      </c>
      <c r="B127" s="28" t="str">
        <f t="shared" si="2"/>
        <v>Cadia Healthcare of Spring Brook</v>
      </c>
      <c r="C127" s="28" t="str">
        <f t="shared" si="3"/>
        <v>S04215 - Cadia Healthcare of Spring Brook</v>
      </c>
    </row>
    <row r="128" spans="1:3" x14ac:dyDescent="0.25">
      <c r="A128" s="28" t="str">
        <f>_xll.EVPRO("Finance",$C128,"Inv_Type")</f>
        <v>#Error, no current connection.</v>
      </c>
      <c r="B128" s="28" t="str">
        <f t="shared" si="2"/>
        <v>Cadia Healthcare of Spring Brook</v>
      </c>
      <c r="C128" s="28" t="str">
        <f t="shared" si="3"/>
        <v>S04215 - Cadia Healthcare of Spring Brook</v>
      </c>
    </row>
    <row r="129" spans="1:3" x14ac:dyDescent="0.25">
      <c r="A129" s="28" t="str">
        <f>_xll.EVPRO("Finance",$C129,"Inv_Type")</f>
        <v>#Error, no current connection.</v>
      </c>
      <c r="B129" s="28" t="str">
        <f t="shared" si="2"/>
        <v>Cadia Healthcare of Spring Brook</v>
      </c>
      <c r="C129" s="28" t="str">
        <f t="shared" si="3"/>
        <v>S04215 - Cadia Healthcare of Spring Brook</v>
      </c>
    </row>
    <row r="130" spans="1:3" x14ac:dyDescent="0.25">
      <c r="A130" s="28" t="str">
        <f>_xll.EVPRO("Finance",$C130,"Inv_Type")</f>
        <v>#Error, no current connection.</v>
      </c>
      <c r="B130" s="28" t="str">
        <f t="shared" si="2"/>
        <v>Cadia Healthcare of Spring Brook</v>
      </c>
      <c r="C130" s="28" t="str">
        <f t="shared" si="3"/>
        <v>S04215 - Cadia Healthcare of Spring Brook</v>
      </c>
    </row>
    <row r="131" spans="1:3" x14ac:dyDescent="0.25">
      <c r="A131" s="28" t="str">
        <f>_xll.EVPRO("Finance",$C131,"Inv_Type")</f>
        <v>#Error, no current connection.</v>
      </c>
      <c r="B131" s="28" t="str">
        <f t="shared" si="2"/>
        <v>Cadia Healthcare of Spring Brook</v>
      </c>
      <c r="C131" s="28" t="str">
        <f t="shared" si="3"/>
        <v>S04215 - Cadia Healthcare of Spring Brook</v>
      </c>
    </row>
    <row r="132" spans="1:3" x14ac:dyDescent="0.25">
      <c r="A132" s="28" t="str">
        <f>_xll.EVPRO("Finance",$C132,"Inv_Type")</f>
        <v>#Error, no current connection.</v>
      </c>
      <c r="B132" s="28" t="str">
        <f t="shared" si="2"/>
        <v>Cadia Healthcare of Spring Brook</v>
      </c>
      <c r="C132" s="28" t="str">
        <f t="shared" si="3"/>
        <v>S04215 - Cadia Healthcare of Spring Brook</v>
      </c>
    </row>
    <row r="133" spans="1:3" x14ac:dyDescent="0.25">
      <c r="A133" s="28" t="str">
        <f>_xll.EVPRO("Finance",$C133,"Inv_Type")</f>
        <v>#Error, no current connection.</v>
      </c>
      <c r="B133" s="28" t="str">
        <f t="shared" si="2"/>
        <v>Cadia Healthcare of Spring Brook</v>
      </c>
      <c r="C133" s="28" t="str">
        <f t="shared" si="3"/>
        <v>S04215 - Cadia Healthcare of Spring Brook</v>
      </c>
    </row>
    <row r="134" spans="1:3" x14ac:dyDescent="0.25">
      <c r="A134" s="28" t="str">
        <f>_xll.EVPRO("Finance",$C134,"Inv_Type")</f>
        <v>#Error, no current connection.</v>
      </c>
      <c r="B134" s="28" t="str">
        <f t="shared" si="2"/>
        <v>Cadia Healthcare of Spring Brook</v>
      </c>
      <c r="C134" s="28" t="str">
        <f t="shared" si="3"/>
        <v>S04215 - Cadia Healthcare of Spring Brook</v>
      </c>
    </row>
    <row r="135" spans="1:3" x14ac:dyDescent="0.25">
      <c r="A135" s="28" t="str">
        <f>_xll.EVPRO("Finance",$C135,"Inv_Type")</f>
        <v>#Error, no current connection.</v>
      </c>
      <c r="B135" s="28" t="str">
        <f t="shared" ref="B135:B198" si="4">MID($C135,FIND("- ",$C135)+2,10000)</f>
        <v>Cadia Healthcare of Spring Brook</v>
      </c>
      <c r="C135" s="28" t="str">
        <f t="shared" ref="C135:C198" si="5">IF($D135&lt;&gt;"",$D135,C134)</f>
        <v>S04215 - Cadia Healthcare of Spring Brook</v>
      </c>
    </row>
    <row r="136" spans="1:3" x14ac:dyDescent="0.25">
      <c r="A136" s="28" t="str">
        <f>_xll.EVPRO("Finance",$C136,"Inv_Type")</f>
        <v>#Error, no current connection.</v>
      </c>
      <c r="B136" s="28" t="str">
        <f t="shared" si="4"/>
        <v>Cadia Healthcare of Spring Brook</v>
      </c>
      <c r="C136" s="28" t="str">
        <f t="shared" si="5"/>
        <v>S04215 - Cadia Healthcare of Spring Brook</v>
      </c>
    </row>
    <row r="137" spans="1:3" x14ac:dyDescent="0.25">
      <c r="A137" s="28" t="str">
        <f>_xll.EVPRO("Finance",$C137,"Inv_Type")</f>
        <v>#Error, no current connection.</v>
      </c>
      <c r="B137" s="28" t="str">
        <f t="shared" si="4"/>
        <v>Cadia Healthcare of Spring Brook</v>
      </c>
      <c r="C137" s="28" t="str">
        <f t="shared" si="5"/>
        <v>S04215 - Cadia Healthcare of Spring Brook</v>
      </c>
    </row>
    <row r="138" spans="1:3" x14ac:dyDescent="0.25">
      <c r="A138" s="28" t="str">
        <f>_xll.EVPRO("Finance",$C138,"Inv_Type")</f>
        <v>#Error, no current connection.</v>
      </c>
      <c r="B138" s="28" t="str">
        <f t="shared" si="4"/>
        <v>Cadia Healthcare of Spring Brook</v>
      </c>
      <c r="C138" s="28" t="str">
        <f t="shared" si="5"/>
        <v>S04215 - Cadia Healthcare of Spring Brook</v>
      </c>
    </row>
    <row r="139" spans="1:3" x14ac:dyDescent="0.25">
      <c r="A139" s="28" t="str">
        <f>_xll.EVPRO("Finance",$C139,"Inv_Type")</f>
        <v>#Error, no current connection.</v>
      </c>
      <c r="B139" s="28" t="str">
        <f t="shared" si="4"/>
        <v>Cadia Healthcare of Spring Brook</v>
      </c>
      <c r="C139" s="28" t="str">
        <f t="shared" si="5"/>
        <v>S04215 - Cadia Healthcare of Spring Brook</v>
      </c>
    </row>
    <row r="140" spans="1:3" x14ac:dyDescent="0.25">
      <c r="A140" s="28" t="str">
        <f>_xll.EVPRO("Finance",$C140,"Inv_Type")</f>
        <v>#Error, no current connection.</v>
      </c>
      <c r="B140" s="28" t="str">
        <f t="shared" si="4"/>
        <v>Cadia Healthcare of Spring Brook</v>
      </c>
      <c r="C140" s="28" t="str">
        <f t="shared" si="5"/>
        <v>S04215 - Cadia Healthcare of Spring Brook</v>
      </c>
    </row>
    <row r="141" spans="1:3" x14ac:dyDescent="0.25">
      <c r="A141" s="28" t="str">
        <f>_xll.EVPRO("Finance",$C141,"Inv_Type")</f>
        <v>#Error, no current connection.</v>
      </c>
      <c r="B141" s="28" t="str">
        <f t="shared" si="4"/>
        <v>Cadia Healthcare of Spring Brook</v>
      </c>
      <c r="C141" s="28" t="str">
        <f t="shared" si="5"/>
        <v>S04215 - Cadia Healthcare of Spring Brook</v>
      </c>
    </row>
    <row r="142" spans="1:3" x14ac:dyDescent="0.25">
      <c r="A142" s="28" t="str">
        <f>_xll.EVPRO("Finance",$C142,"Inv_Type")</f>
        <v>#Error, no current connection.</v>
      </c>
      <c r="B142" s="28" t="str">
        <f t="shared" si="4"/>
        <v>Cadia Healthcare of Spring Brook</v>
      </c>
      <c r="C142" s="28" t="str">
        <f t="shared" si="5"/>
        <v>S04215 - Cadia Healthcare of Spring Brook</v>
      </c>
    </row>
    <row r="143" spans="1:3" x14ac:dyDescent="0.25">
      <c r="A143" s="28" t="str">
        <f>_xll.EVPRO("Finance",$C143,"Inv_Type")</f>
        <v>#Error, no current connection.</v>
      </c>
      <c r="B143" s="28" t="str">
        <f t="shared" si="4"/>
        <v>Cadia Healthcare of Spring Brook</v>
      </c>
      <c r="C143" s="28" t="str">
        <f t="shared" si="5"/>
        <v>S04215 - Cadia Healthcare of Spring Brook</v>
      </c>
    </row>
    <row r="144" spans="1:3" x14ac:dyDescent="0.25">
      <c r="A144" s="28" t="str">
        <f>_xll.EVPRO("Finance",$C144,"Inv_Type")</f>
        <v>#Error, no current connection.</v>
      </c>
      <c r="B144" s="28" t="str">
        <f t="shared" si="4"/>
        <v>Cadia Healthcare of Spring Brook</v>
      </c>
      <c r="C144" s="28" t="str">
        <f t="shared" si="5"/>
        <v>S04215 - Cadia Healthcare of Spring Brook</v>
      </c>
    </row>
    <row r="145" spans="1:3" x14ac:dyDescent="0.25">
      <c r="A145" s="28" t="str">
        <f>_xll.EVPRO("Finance",$C145,"Inv_Type")</f>
        <v>#Error, no current connection.</v>
      </c>
      <c r="B145" s="28" t="str">
        <f t="shared" si="4"/>
        <v>Cadia Healthcare of Spring Brook</v>
      </c>
      <c r="C145" s="28" t="str">
        <f t="shared" si="5"/>
        <v>S04215 - Cadia Healthcare of Spring Brook</v>
      </c>
    </row>
    <row r="146" spans="1:3" x14ac:dyDescent="0.25">
      <c r="A146" s="28" t="str">
        <f>_xll.EVPRO("Finance",$C146,"Inv_Type")</f>
        <v>#Error, no current connection.</v>
      </c>
      <c r="B146" s="28" t="str">
        <f t="shared" si="4"/>
        <v>Cadia Healthcare of Spring Brook</v>
      </c>
      <c r="C146" s="28" t="str">
        <f t="shared" si="5"/>
        <v>S04215 - Cadia Healthcare of Spring Brook</v>
      </c>
    </row>
    <row r="147" spans="1:3" x14ac:dyDescent="0.25">
      <c r="A147" s="28" t="str">
        <f>_xll.EVPRO("Finance",$C147,"Inv_Type")</f>
        <v>#Error, no current connection.</v>
      </c>
      <c r="B147" s="28" t="str">
        <f t="shared" si="4"/>
        <v>Cadia Healthcare of Spring Brook</v>
      </c>
      <c r="C147" s="28" t="str">
        <f t="shared" si="5"/>
        <v>S04215 - Cadia Healthcare of Spring Brook</v>
      </c>
    </row>
    <row r="148" spans="1:3" x14ac:dyDescent="0.25">
      <c r="A148" s="28" t="str">
        <f>_xll.EVPRO("Finance",$C148,"Inv_Type")</f>
        <v>#Error, no current connection.</v>
      </c>
      <c r="B148" s="28" t="str">
        <f t="shared" si="4"/>
        <v>Cadia Healthcare of Spring Brook</v>
      </c>
      <c r="C148" s="28" t="str">
        <f t="shared" si="5"/>
        <v>S04215 - Cadia Healthcare of Spring Brook</v>
      </c>
    </row>
    <row r="149" spans="1:3" x14ac:dyDescent="0.25">
      <c r="A149" s="28" t="str">
        <f>_xll.EVPRO("Finance",$C149,"Inv_Type")</f>
        <v>#Error, no current connection.</v>
      </c>
      <c r="B149" s="28" t="str">
        <f t="shared" si="4"/>
        <v>Cadia Healthcare of Spring Brook</v>
      </c>
      <c r="C149" s="28" t="str">
        <f t="shared" si="5"/>
        <v>S04215 - Cadia Healthcare of Spring Brook</v>
      </c>
    </row>
    <row r="150" spans="1:3" x14ac:dyDescent="0.25">
      <c r="A150" s="28" t="str">
        <f>_xll.EVPRO("Finance",$C150,"Inv_Type")</f>
        <v>#Error, no current connection.</v>
      </c>
      <c r="B150" s="28" t="str">
        <f t="shared" si="4"/>
        <v>Cadia Healthcare of Spring Brook</v>
      </c>
      <c r="C150" s="28" t="str">
        <f t="shared" si="5"/>
        <v>S04215 - Cadia Healthcare of Spring Brook</v>
      </c>
    </row>
    <row r="151" spans="1:3" x14ac:dyDescent="0.25">
      <c r="A151" s="28" t="str">
        <f>_xll.EVPRO("Finance",$C151,"Inv_Type")</f>
        <v>#Error, no current connection.</v>
      </c>
      <c r="B151" s="28" t="str">
        <f t="shared" si="4"/>
        <v>Cadia Healthcare of Spring Brook</v>
      </c>
      <c r="C151" s="28" t="str">
        <f t="shared" si="5"/>
        <v>S04215 - Cadia Healthcare of Spring Brook</v>
      </c>
    </row>
    <row r="152" spans="1:3" x14ac:dyDescent="0.25">
      <c r="A152" s="28" t="str">
        <f>_xll.EVPRO("Finance",$C152,"Inv_Type")</f>
        <v>#Error, no current connection.</v>
      </c>
      <c r="B152" s="28" t="str">
        <f t="shared" si="4"/>
        <v>Cadia Healthcare of Spring Brook</v>
      </c>
      <c r="C152" s="28" t="str">
        <f t="shared" si="5"/>
        <v>S04215 - Cadia Healthcare of Spring Brook</v>
      </c>
    </row>
    <row r="153" spans="1:3" x14ac:dyDescent="0.25">
      <c r="A153" s="28" t="str">
        <f>_xll.EVPRO("Finance",$C153,"Inv_Type")</f>
        <v>#Error, no current connection.</v>
      </c>
      <c r="B153" s="28" t="str">
        <f t="shared" si="4"/>
        <v>Cadia Healthcare of Spring Brook</v>
      </c>
      <c r="C153" s="28" t="str">
        <f t="shared" si="5"/>
        <v>S04215 - Cadia Healthcare of Spring Brook</v>
      </c>
    </row>
    <row r="154" spans="1:3" x14ac:dyDescent="0.25">
      <c r="A154" s="28" t="str">
        <f>_xll.EVPRO("Finance",$C154,"Inv_Type")</f>
        <v>#Error, no current connection.</v>
      </c>
      <c r="B154" s="28" t="str">
        <f t="shared" si="4"/>
        <v>Cadia Healthcare of Spring Brook</v>
      </c>
      <c r="C154" s="28" t="str">
        <f t="shared" si="5"/>
        <v>S04215 - Cadia Healthcare of Spring Brook</v>
      </c>
    </row>
    <row r="155" spans="1:3" x14ac:dyDescent="0.25">
      <c r="A155" s="28" t="str">
        <f>_xll.EVPRO("Finance",$C155,"Inv_Type")</f>
        <v>#Error, no current connection.</v>
      </c>
      <c r="B155" s="28" t="str">
        <f t="shared" si="4"/>
        <v>Cadia Healthcare of Spring Brook</v>
      </c>
      <c r="C155" s="28" t="str">
        <f t="shared" si="5"/>
        <v>S04215 - Cadia Healthcare of Spring Brook</v>
      </c>
    </row>
    <row r="156" spans="1:3" x14ac:dyDescent="0.25">
      <c r="A156" s="28" t="str">
        <f>_xll.EVPRO("Finance",$C156,"Inv_Type")</f>
        <v>#Error, no current connection.</v>
      </c>
      <c r="B156" s="28" t="str">
        <f t="shared" si="4"/>
        <v>Cadia Healthcare of Spring Brook</v>
      </c>
      <c r="C156" s="28" t="str">
        <f t="shared" si="5"/>
        <v>S04215 - Cadia Healthcare of Spring Brook</v>
      </c>
    </row>
    <row r="157" spans="1:3" x14ac:dyDescent="0.25">
      <c r="A157" s="28" t="str">
        <f>_xll.EVPRO("Finance",$C157,"Inv_Type")</f>
        <v>#Error, no current connection.</v>
      </c>
      <c r="B157" s="28" t="str">
        <f t="shared" si="4"/>
        <v>Cadia Healthcare of Spring Brook</v>
      </c>
      <c r="C157" s="28" t="str">
        <f t="shared" si="5"/>
        <v>S04215 - Cadia Healthcare of Spring Brook</v>
      </c>
    </row>
    <row r="158" spans="1:3" x14ac:dyDescent="0.25">
      <c r="A158" s="28" t="str">
        <f>_xll.EVPRO("Finance",$C158,"Inv_Type")</f>
        <v>#Error, no current connection.</v>
      </c>
      <c r="B158" s="28" t="str">
        <f t="shared" si="4"/>
        <v>Cadia Healthcare of Spring Brook</v>
      </c>
      <c r="C158" s="28" t="str">
        <f t="shared" si="5"/>
        <v>S04215 - Cadia Healthcare of Spring Brook</v>
      </c>
    </row>
    <row r="159" spans="1:3" x14ac:dyDescent="0.25">
      <c r="A159" s="28" t="str">
        <f>_xll.EVPRO("Finance",$C159,"Inv_Type")</f>
        <v>#Error, no current connection.</v>
      </c>
      <c r="B159" s="28" t="str">
        <f t="shared" si="4"/>
        <v>Cadia Healthcare of Spring Brook</v>
      </c>
      <c r="C159" s="28" t="str">
        <f t="shared" si="5"/>
        <v>S04215 - Cadia Healthcare of Spring Brook</v>
      </c>
    </row>
    <row r="160" spans="1:3" x14ac:dyDescent="0.25">
      <c r="A160" s="28" t="str">
        <f>_xll.EVPRO("Finance",$C160,"Inv_Type")</f>
        <v>#Error, no current connection.</v>
      </c>
      <c r="B160" s="28" t="str">
        <f t="shared" si="4"/>
        <v>Cadia Healthcare of Spring Brook</v>
      </c>
      <c r="C160" s="28" t="str">
        <f t="shared" si="5"/>
        <v>S04215 - Cadia Healthcare of Spring Brook</v>
      </c>
    </row>
    <row r="161" spans="1:3" x14ac:dyDescent="0.25">
      <c r="A161" s="28" t="str">
        <f>_xll.EVPRO("Finance",$C161,"Inv_Type")</f>
        <v>#Error, no current connection.</v>
      </c>
      <c r="B161" s="28" t="str">
        <f t="shared" si="4"/>
        <v>Cadia Healthcare of Spring Brook</v>
      </c>
      <c r="C161" s="28" t="str">
        <f t="shared" si="5"/>
        <v>S04215 - Cadia Healthcare of Spring Brook</v>
      </c>
    </row>
    <row r="162" spans="1:3" x14ac:dyDescent="0.25">
      <c r="A162" s="28" t="str">
        <f>_xll.EVPRO("Finance",$C162,"Inv_Type")</f>
        <v>#Error, no current connection.</v>
      </c>
      <c r="B162" s="28" t="str">
        <f t="shared" si="4"/>
        <v>Cadia Healthcare of Spring Brook</v>
      </c>
      <c r="C162" s="28" t="str">
        <f t="shared" si="5"/>
        <v>S04215 - Cadia Healthcare of Spring Brook</v>
      </c>
    </row>
    <row r="163" spans="1:3" x14ac:dyDescent="0.25">
      <c r="A163" s="28" t="str">
        <f>_xll.EVPRO("Finance",$C163,"Inv_Type")</f>
        <v>#Error, no current connection.</v>
      </c>
      <c r="B163" s="28" t="str">
        <f t="shared" si="4"/>
        <v>Cadia Healthcare of Spring Brook</v>
      </c>
      <c r="C163" s="28" t="str">
        <f t="shared" si="5"/>
        <v>S04215 - Cadia Healthcare of Spring Brook</v>
      </c>
    </row>
    <row r="164" spans="1:3" x14ac:dyDescent="0.25">
      <c r="A164" s="28" t="str">
        <f>_xll.EVPRO("Finance",$C164,"Inv_Type")</f>
        <v>#Error, no current connection.</v>
      </c>
      <c r="B164" s="28" t="str">
        <f t="shared" si="4"/>
        <v>Cadia Healthcare of Spring Brook</v>
      </c>
      <c r="C164" s="28" t="str">
        <f t="shared" si="5"/>
        <v>S04215 - Cadia Healthcare of Spring Brook</v>
      </c>
    </row>
    <row r="165" spans="1:3" x14ac:dyDescent="0.25">
      <c r="A165" s="28" t="str">
        <f>_xll.EVPRO("Finance",$C165,"Inv_Type")</f>
        <v>#Error, no current connection.</v>
      </c>
      <c r="B165" s="28" t="str">
        <f t="shared" si="4"/>
        <v>Cadia Healthcare of Spring Brook</v>
      </c>
      <c r="C165" s="28" t="str">
        <f t="shared" si="5"/>
        <v>S04215 - Cadia Healthcare of Spring Brook</v>
      </c>
    </row>
    <row r="166" spans="1:3" x14ac:dyDescent="0.25">
      <c r="A166" s="28" t="str">
        <f>_xll.EVPRO("Finance",$C166,"Inv_Type")</f>
        <v>#Error, no current connection.</v>
      </c>
      <c r="B166" s="28" t="str">
        <f t="shared" si="4"/>
        <v>Cadia Healthcare of Spring Brook</v>
      </c>
      <c r="C166" s="28" t="str">
        <f t="shared" si="5"/>
        <v>S04215 - Cadia Healthcare of Spring Brook</v>
      </c>
    </row>
    <row r="167" spans="1:3" x14ac:dyDescent="0.25">
      <c r="A167" s="28" t="str">
        <f>_xll.EVPRO("Finance",$C167,"Inv_Type")</f>
        <v>#Error, no current connection.</v>
      </c>
      <c r="B167" s="28" t="str">
        <f t="shared" si="4"/>
        <v>Cadia Healthcare of Spring Brook</v>
      </c>
      <c r="C167" s="28" t="str">
        <f t="shared" si="5"/>
        <v>S04215 - Cadia Healthcare of Spring Brook</v>
      </c>
    </row>
    <row r="168" spans="1:3" x14ac:dyDescent="0.25">
      <c r="A168" s="28" t="str">
        <f>_xll.EVPRO("Finance",$C168,"Inv_Type")</f>
        <v>#Error, no current connection.</v>
      </c>
      <c r="B168" s="28" t="str">
        <f t="shared" si="4"/>
        <v>Cadia Healthcare of Spring Brook</v>
      </c>
      <c r="C168" s="28" t="str">
        <f t="shared" si="5"/>
        <v>S04215 - Cadia Healthcare of Spring Brook</v>
      </c>
    </row>
    <row r="169" spans="1:3" x14ac:dyDescent="0.25">
      <c r="A169" s="28" t="str">
        <f>_xll.EVPRO("Finance",$C169,"Inv_Type")</f>
        <v>#Error, no current connection.</v>
      </c>
      <c r="B169" s="28" t="str">
        <f t="shared" si="4"/>
        <v>Cadia Healthcare of Spring Brook</v>
      </c>
      <c r="C169" s="28" t="str">
        <f t="shared" si="5"/>
        <v>S04215 - Cadia Healthcare of Spring Brook</v>
      </c>
    </row>
    <row r="170" spans="1:3" x14ac:dyDescent="0.25">
      <c r="A170" s="28" t="str">
        <f>_xll.EVPRO("Finance",$C170,"Inv_Type")</f>
        <v>#Error, no current connection.</v>
      </c>
      <c r="B170" s="28" t="str">
        <f t="shared" si="4"/>
        <v>Cadia Healthcare of Spring Brook</v>
      </c>
      <c r="C170" s="28" t="str">
        <f t="shared" si="5"/>
        <v>S04215 - Cadia Healthcare of Spring Brook</v>
      </c>
    </row>
    <row r="171" spans="1:3" x14ac:dyDescent="0.25">
      <c r="A171" s="28" t="str">
        <f>_xll.EVPRO("Finance",$C171,"Inv_Type")</f>
        <v>#Error, no current connection.</v>
      </c>
      <c r="B171" s="28" t="str">
        <f t="shared" si="4"/>
        <v>Cadia Healthcare of Spring Brook</v>
      </c>
      <c r="C171" s="28" t="str">
        <f t="shared" si="5"/>
        <v>S04215 - Cadia Healthcare of Spring Brook</v>
      </c>
    </row>
    <row r="172" spans="1:3" x14ac:dyDescent="0.25">
      <c r="A172" s="28" t="str">
        <f>_xll.EVPRO("Finance",$C172,"Inv_Type")</f>
        <v>#Error, no current connection.</v>
      </c>
      <c r="B172" s="28" t="str">
        <f t="shared" si="4"/>
        <v>Cadia Healthcare of Spring Brook</v>
      </c>
      <c r="C172" s="28" t="str">
        <f t="shared" si="5"/>
        <v>S04215 - Cadia Healthcare of Spring Brook</v>
      </c>
    </row>
    <row r="173" spans="1:3" x14ac:dyDescent="0.25">
      <c r="A173" s="28" t="str">
        <f>_xll.EVPRO("Finance",$C173,"Inv_Type")</f>
        <v>#Error, no current connection.</v>
      </c>
      <c r="B173" s="28" t="str">
        <f t="shared" si="4"/>
        <v>Cadia Healthcare of Spring Brook</v>
      </c>
      <c r="C173" s="28" t="str">
        <f t="shared" si="5"/>
        <v>S04215 - Cadia Healthcare of Spring Brook</v>
      </c>
    </row>
    <row r="174" spans="1:3" x14ac:dyDescent="0.25">
      <c r="A174" s="28" t="str">
        <f>_xll.EVPRO("Finance",$C174,"Inv_Type")</f>
        <v>#Error, no current connection.</v>
      </c>
      <c r="B174" s="28" t="str">
        <f t="shared" si="4"/>
        <v>Cadia Healthcare of Spring Brook</v>
      </c>
      <c r="C174" s="28" t="str">
        <f t="shared" si="5"/>
        <v>S04215 - Cadia Healthcare of Spring Brook</v>
      </c>
    </row>
    <row r="175" spans="1:3" x14ac:dyDescent="0.25">
      <c r="A175" s="28" t="str">
        <f>_xll.EVPRO("Finance",$C175,"Inv_Type")</f>
        <v>#Error, no current connection.</v>
      </c>
      <c r="B175" s="28" t="str">
        <f t="shared" si="4"/>
        <v>Cadia Healthcare of Spring Brook</v>
      </c>
      <c r="C175" s="28" t="str">
        <f t="shared" si="5"/>
        <v>S04215 - Cadia Healthcare of Spring Brook</v>
      </c>
    </row>
    <row r="176" spans="1:3" x14ac:dyDescent="0.25">
      <c r="A176" s="28" t="str">
        <f>_xll.EVPRO("Finance",$C176,"Inv_Type")</f>
        <v>#Error, no current connection.</v>
      </c>
      <c r="B176" s="28" t="str">
        <f t="shared" si="4"/>
        <v>Cadia Healthcare of Spring Brook</v>
      </c>
      <c r="C176" s="28" t="str">
        <f t="shared" si="5"/>
        <v>S04215 - Cadia Healthcare of Spring Brook</v>
      </c>
    </row>
    <row r="177" spans="1:3" x14ac:dyDescent="0.25">
      <c r="A177" s="28" t="str">
        <f>_xll.EVPRO("Finance",$C177,"Inv_Type")</f>
        <v>#Error, no current connection.</v>
      </c>
      <c r="B177" s="28" t="str">
        <f t="shared" si="4"/>
        <v>Cadia Healthcare of Spring Brook</v>
      </c>
      <c r="C177" s="28" t="str">
        <f t="shared" si="5"/>
        <v>S04215 - Cadia Healthcare of Spring Brook</v>
      </c>
    </row>
    <row r="178" spans="1:3" x14ac:dyDescent="0.25">
      <c r="A178" s="28" t="str">
        <f>_xll.EVPRO("Finance",$C178,"Inv_Type")</f>
        <v>#Error, no current connection.</v>
      </c>
      <c r="B178" s="28" t="str">
        <f t="shared" si="4"/>
        <v>Cadia Healthcare of Spring Brook</v>
      </c>
      <c r="C178" s="28" t="str">
        <f t="shared" si="5"/>
        <v>S04215 - Cadia Healthcare of Spring Brook</v>
      </c>
    </row>
    <row r="179" spans="1:3" x14ac:dyDescent="0.25">
      <c r="A179" s="28" t="str">
        <f>_xll.EVPRO("Finance",$C179,"Inv_Type")</f>
        <v>#Error, no current connection.</v>
      </c>
      <c r="B179" s="28" t="str">
        <f t="shared" si="4"/>
        <v>Cadia Healthcare of Spring Brook</v>
      </c>
      <c r="C179" s="28" t="str">
        <f t="shared" si="5"/>
        <v>S04215 - Cadia Healthcare of Spring Brook</v>
      </c>
    </row>
    <row r="180" spans="1:3" x14ac:dyDescent="0.25">
      <c r="A180" s="28" t="str">
        <f>_xll.EVPRO("Finance",$C180,"Inv_Type")</f>
        <v>#Error, no current connection.</v>
      </c>
      <c r="B180" s="28" t="str">
        <f t="shared" si="4"/>
        <v>Cadia Healthcare of Spring Brook</v>
      </c>
      <c r="C180" s="28" t="str">
        <f t="shared" si="5"/>
        <v>S04215 - Cadia Healthcare of Spring Brook</v>
      </c>
    </row>
    <row r="181" spans="1:3" x14ac:dyDescent="0.25">
      <c r="A181" s="28" t="str">
        <f>_xll.EVPRO("Finance",$C181,"Inv_Type")</f>
        <v>#Error, no current connection.</v>
      </c>
      <c r="B181" s="28" t="str">
        <f t="shared" si="4"/>
        <v>Cadia Healthcare of Spring Brook</v>
      </c>
      <c r="C181" s="28" t="str">
        <f t="shared" si="5"/>
        <v>S04215 - Cadia Healthcare of Spring Brook</v>
      </c>
    </row>
    <row r="182" spans="1:3" x14ac:dyDescent="0.25">
      <c r="A182" s="28" t="str">
        <f>_xll.EVPRO("Finance",$C182,"Inv_Type")</f>
        <v>#Error, no current connection.</v>
      </c>
      <c r="B182" s="28" t="str">
        <f t="shared" si="4"/>
        <v>Cadia Healthcare of Spring Brook</v>
      </c>
      <c r="C182" s="28" t="str">
        <f t="shared" si="5"/>
        <v>S04215 - Cadia Healthcare of Spring Brook</v>
      </c>
    </row>
    <row r="183" spans="1:3" x14ac:dyDescent="0.25">
      <c r="A183" s="28" t="str">
        <f>_xll.EVPRO("Finance",$C183,"Inv_Type")</f>
        <v>#Error, no current connection.</v>
      </c>
      <c r="B183" s="28" t="str">
        <f t="shared" si="4"/>
        <v>Cadia Healthcare of Spring Brook</v>
      </c>
      <c r="C183" s="28" t="str">
        <f t="shared" si="5"/>
        <v>S04215 - Cadia Healthcare of Spring Brook</v>
      </c>
    </row>
    <row r="184" spans="1:3" x14ac:dyDescent="0.25">
      <c r="A184" s="28" t="str">
        <f>_xll.EVPRO("Finance",$C184,"Inv_Type")</f>
        <v>#Error, no current connection.</v>
      </c>
      <c r="B184" s="28" t="str">
        <f t="shared" si="4"/>
        <v>Cadia Healthcare of Spring Brook</v>
      </c>
      <c r="C184" s="28" t="str">
        <f t="shared" si="5"/>
        <v>S04215 - Cadia Healthcare of Spring Brook</v>
      </c>
    </row>
    <row r="185" spans="1:3" x14ac:dyDescent="0.25">
      <c r="A185" s="28" t="str">
        <f>_xll.EVPRO("Finance",$C185,"Inv_Type")</f>
        <v>#Error, no current connection.</v>
      </c>
      <c r="B185" s="28" t="str">
        <f t="shared" si="4"/>
        <v>Cadia Healthcare of Spring Brook</v>
      </c>
      <c r="C185" s="28" t="str">
        <f t="shared" si="5"/>
        <v>S04215 - Cadia Healthcare of Spring Brook</v>
      </c>
    </row>
    <row r="186" spans="1:3" x14ac:dyDescent="0.25">
      <c r="A186" s="28" t="str">
        <f>_xll.EVPRO("Finance",$C186,"Inv_Type")</f>
        <v>#Error, no current connection.</v>
      </c>
      <c r="B186" s="28" t="str">
        <f t="shared" si="4"/>
        <v>Cadia Healthcare of Spring Brook</v>
      </c>
      <c r="C186" s="28" t="str">
        <f t="shared" si="5"/>
        <v>S04215 - Cadia Healthcare of Spring Brook</v>
      </c>
    </row>
    <row r="187" spans="1:3" x14ac:dyDescent="0.25">
      <c r="A187" s="28" t="str">
        <f>_xll.EVPRO("Finance",$C187,"Inv_Type")</f>
        <v>#Error, no current connection.</v>
      </c>
      <c r="B187" s="28" t="str">
        <f t="shared" si="4"/>
        <v>Cadia Healthcare of Spring Brook</v>
      </c>
      <c r="C187" s="28" t="str">
        <f t="shared" si="5"/>
        <v>S04215 - Cadia Healthcare of Spring Brook</v>
      </c>
    </row>
    <row r="188" spans="1:3" x14ac:dyDescent="0.25">
      <c r="A188" s="28" t="str">
        <f>_xll.EVPRO("Finance",$C188,"Inv_Type")</f>
        <v>#Error, no current connection.</v>
      </c>
      <c r="B188" s="28" t="str">
        <f t="shared" si="4"/>
        <v>Cadia Healthcare of Spring Brook</v>
      </c>
      <c r="C188" s="28" t="str">
        <f t="shared" si="5"/>
        <v>S04215 - Cadia Healthcare of Spring Brook</v>
      </c>
    </row>
    <row r="189" spans="1:3" x14ac:dyDescent="0.25">
      <c r="A189" s="28" t="str">
        <f>_xll.EVPRO("Finance",$C189,"Inv_Type")</f>
        <v>#Error, no current connection.</v>
      </c>
      <c r="B189" s="28" t="str">
        <f t="shared" si="4"/>
        <v>Cadia Healthcare of Spring Brook</v>
      </c>
      <c r="C189" s="28" t="str">
        <f t="shared" si="5"/>
        <v>S04215 - Cadia Healthcare of Spring Brook</v>
      </c>
    </row>
    <row r="190" spans="1:3" x14ac:dyDescent="0.25">
      <c r="A190" s="28" t="str">
        <f>_xll.EVPRO("Finance",$C190,"Inv_Type")</f>
        <v>#Error, no current connection.</v>
      </c>
      <c r="B190" s="28" t="str">
        <f t="shared" si="4"/>
        <v>Cadia Healthcare of Spring Brook</v>
      </c>
      <c r="C190" s="28" t="str">
        <f t="shared" si="5"/>
        <v>S04215 - Cadia Healthcare of Spring Brook</v>
      </c>
    </row>
    <row r="191" spans="1:3" x14ac:dyDescent="0.25">
      <c r="A191" s="28" t="str">
        <f>_xll.EVPRO("Finance",$C191,"Inv_Type")</f>
        <v>#Error, no current connection.</v>
      </c>
      <c r="B191" s="28" t="str">
        <f t="shared" si="4"/>
        <v>Cadia Healthcare of Spring Brook</v>
      </c>
      <c r="C191" s="28" t="str">
        <f t="shared" si="5"/>
        <v>S04215 - Cadia Healthcare of Spring Brook</v>
      </c>
    </row>
    <row r="192" spans="1:3" x14ac:dyDescent="0.25">
      <c r="A192" s="28" t="str">
        <f>_xll.EVPRO("Finance",$C192,"Inv_Type")</f>
        <v>#Error, no current connection.</v>
      </c>
      <c r="B192" s="28" t="str">
        <f t="shared" si="4"/>
        <v>Cadia Healthcare of Spring Brook</v>
      </c>
      <c r="C192" s="28" t="str">
        <f t="shared" si="5"/>
        <v>S04215 - Cadia Healthcare of Spring Brook</v>
      </c>
    </row>
    <row r="193" spans="1:3" x14ac:dyDescent="0.25">
      <c r="A193" s="28" t="str">
        <f>_xll.EVPRO("Finance",$C193,"Inv_Type")</f>
        <v>#Error, no current connection.</v>
      </c>
      <c r="B193" s="28" t="str">
        <f t="shared" si="4"/>
        <v>Cadia Healthcare of Spring Brook</v>
      </c>
      <c r="C193" s="28" t="str">
        <f t="shared" si="5"/>
        <v>S04215 - Cadia Healthcare of Spring Brook</v>
      </c>
    </row>
    <row r="194" spans="1:3" x14ac:dyDescent="0.25">
      <c r="A194" s="28" t="str">
        <f>_xll.EVPRO("Finance",$C194,"Inv_Type")</f>
        <v>#Error, no current connection.</v>
      </c>
      <c r="B194" s="28" t="str">
        <f t="shared" si="4"/>
        <v>Cadia Healthcare of Spring Brook</v>
      </c>
      <c r="C194" s="28" t="str">
        <f t="shared" si="5"/>
        <v>S04215 - Cadia Healthcare of Spring Brook</v>
      </c>
    </row>
    <row r="195" spans="1:3" x14ac:dyDescent="0.25">
      <c r="A195" s="28" t="str">
        <f>_xll.EVPRO("Finance",$C195,"Inv_Type")</f>
        <v>#Error, no current connection.</v>
      </c>
      <c r="B195" s="28" t="str">
        <f t="shared" si="4"/>
        <v>Cadia Healthcare of Spring Brook</v>
      </c>
      <c r="C195" s="28" t="str">
        <f t="shared" si="5"/>
        <v>S04215 - Cadia Healthcare of Spring Brook</v>
      </c>
    </row>
    <row r="196" spans="1:3" x14ac:dyDescent="0.25">
      <c r="A196" s="28" t="str">
        <f>_xll.EVPRO("Finance",$C196,"Inv_Type")</f>
        <v>#Error, no current connection.</v>
      </c>
      <c r="B196" s="28" t="str">
        <f t="shared" si="4"/>
        <v>Cadia Healthcare of Spring Brook</v>
      </c>
      <c r="C196" s="28" t="str">
        <f t="shared" si="5"/>
        <v>S04215 - Cadia Healthcare of Spring Brook</v>
      </c>
    </row>
    <row r="197" spans="1:3" x14ac:dyDescent="0.25">
      <c r="A197" s="28" t="str">
        <f>_xll.EVPRO("Finance",$C197,"Inv_Type")</f>
        <v>#Error, no current connection.</v>
      </c>
      <c r="B197" s="28" t="str">
        <f t="shared" si="4"/>
        <v>Cadia Healthcare of Spring Brook</v>
      </c>
      <c r="C197" s="28" t="str">
        <f t="shared" si="5"/>
        <v>S04215 - Cadia Healthcare of Spring Brook</v>
      </c>
    </row>
    <row r="198" spans="1:3" x14ac:dyDescent="0.25">
      <c r="A198" s="28" t="str">
        <f>_xll.EVPRO("Finance",$C198,"Inv_Type")</f>
        <v>#Error, no current connection.</v>
      </c>
      <c r="B198" s="28" t="str">
        <f t="shared" si="4"/>
        <v>Cadia Healthcare of Spring Brook</v>
      </c>
      <c r="C198" s="28" t="str">
        <f t="shared" si="5"/>
        <v>S04215 - Cadia Healthcare of Spring Brook</v>
      </c>
    </row>
    <row r="199" spans="1:3" x14ac:dyDescent="0.25">
      <c r="A199" s="28" t="str">
        <f>_xll.EVPRO("Finance",$C199,"Inv_Type")</f>
        <v>#Error, no current connection.</v>
      </c>
      <c r="B199" s="28" t="str">
        <f t="shared" ref="B199:B262" si="6">MID($C199,FIND("- ",$C199)+2,10000)</f>
        <v>Cadia Healthcare of Spring Brook</v>
      </c>
      <c r="C199" s="28" t="str">
        <f t="shared" ref="C199:C262" si="7">IF($D199&lt;&gt;"",$D199,C198)</f>
        <v>S04215 - Cadia Healthcare of Spring Brook</v>
      </c>
    </row>
    <row r="200" spans="1:3" x14ac:dyDescent="0.25">
      <c r="A200" s="28" t="str">
        <f>_xll.EVPRO("Finance",$C200,"Inv_Type")</f>
        <v>#Error, no current connection.</v>
      </c>
      <c r="B200" s="28" t="str">
        <f t="shared" si="6"/>
        <v>Cadia Healthcare of Spring Brook</v>
      </c>
      <c r="C200" s="28" t="str">
        <f t="shared" si="7"/>
        <v>S04215 - Cadia Healthcare of Spring Brook</v>
      </c>
    </row>
    <row r="201" spans="1:3" x14ac:dyDescent="0.25">
      <c r="A201" s="28" t="str">
        <f>_xll.EVPRO("Finance",$C201,"Inv_Type")</f>
        <v>#Error, no current connection.</v>
      </c>
      <c r="B201" s="28" t="str">
        <f t="shared" si="6"/>
        <v>Cadia Healthcare of Spring Brook</v>
      </c>
      <c r="C201" s="28" t="str">
        <f t="shared" si="7"/>
        <v>S04215 - Cadia Healthcare of Spring Brook</v>
      </c>
    </row>
    <row r="202" spans="1:3" x14ac:dyDescent="0.25">
      <c r="A202" s="28" t="str">
        <f>_xll.EVPRO("Finance",$C202,"Inv_Type")</f>
        <v>#Error, no current connection.</v>
      </c>
      <c r="B202" s="28" t="str">
        <f t="shared" si="6"/>
        <v>Cadia Healthcare of Spring Brook</v>
      </c>
      <c r="C202" s="28" t="str">
        <f t="shared" si="7"/>
        <v>S04215 - Cadia Healthcare of Spring Brook</v>
      </c>
    </row>
    <row r="203" spans="1:3" x14ac:dyDescent="0.25">
      <c r="A203" s="28" t="str">
        <f>_xll.EVPRO("Finance",$C203,"Inv_Type")</f>
        <v>#Error, no current connection.</v>
      </c>
      <c r="B203" s="28" t="str">
        <f t="shared" si="6"/>
        <v>Cadia Healthcare of Spring Brook</v>
      </c>
      <c r="C203" s="28" t="str">
        <f t="shared" si="7"/>
        <v>S04215 - Cadia Healthcare of Spring Brook</v>
      </c>
    </row>
    <row r="204" spans="1:3" x14ac:dyDescent="0.25">
      <c r="A204" s="28" t="str">
        <f>_xll.EVPRO("Finance",$C204,"Inv_Type")</f>
        <v>#Error, no current connection.</v>
      </c>
      <c r="B204" s="28" t="str">
        <f t="shared" si="6"/>
        <v>Cadia Healthcare of Spring Brook</v>
      </c>
      <c r="C204" s="28" t="str">
        <f t="shared" si="7"/>
        <v>S04215 - Cadia Healthcare of Spring Brook</v>
      </c>
    </row>
    <row r="205" spans="1:3" x14ac:dyDescent="0.25">
      <c r="A205" s="28" t="str">
        <f>_xll.EVPRO("Finance",$C205,"Inv_Type")</f>
        <v>#Error, no current connection.</v>
      </c>
      <c r="B205" s="28" t="str">
        <f t="shared" si="6"/>
        <v>Cadia Healthcare of Spring Brook</v>
      </c>
      <c r="C205" s="28" t="str">
        <f t="shared" si="7"/>
        <v>S04215 - Cadia Healthcare of Spring Brook</v>
      </c>
    </row>
    <row r="206" spans="1:3" x14ac:dyDescent="0.25">
      <c r="A206" s="28" t="str">
        <f>_xll.EVPRO("Finance",$C206,"Inv_Type")</f>
        <v>#Error, no current connection.</v>
      </c>
      <c r="B206" s="28" t="str">
        <f t="shared" si="6"/>
        <v>Cadia Healthcare of Spring Brook</v>
      </c>
      <c r="C206" s="28" t="str">
        <f t="shared" si="7"/>
        <v>S04215 - Cadia Healthcare of Spring Brook</v>
      </c>
    </row>
    <row r="207" spans="1:3" x14ac:dyDescent="0.25">
      <c r="A207" s="28" t="str">
        <f>_xll.EVPRO("Finance",$C207,"Inv_Type")</f>
        <v>#Error, no current connection.</v>
      </c>
      <c r="B207" s="28" t="str">
        <f t="shared" si="6"/>
        <v>Cadia Healthcare of Spring Brook</v>
      </c>
      <c r="C207" s="28" t="str">
        <f t="shared" si="7"/>
        <v>S04215 - Cadia Healthcare of Spring Brook</v>
      </c>
    </row>
    <row r="208" spans="1:3" x14ac:dyDescent="0.25">
      <c r="A208" s="28" t="str">
        <f>_xll.EVPRO("Finance",$C208,"Inv_Type")</f>
        <v>#Error, no current connection.</v>
      </c>
      <c r="B208" s="28" t="str">
        <f t="shared" si="6"/>
        <v>Cadia Healthcare of Spring Brook</v>
      </c>
      <c r="C208" s="28" t="str">
        <f t="shared" si="7"/>
        <v>S04215 - Cadia Healthcare of Spring Brook</v>
      </c>
    </row>
    <row r="209" spans="1:3" x14ac:dyDescent="0.25">
      <c r="A209" s="28" t="str">
        <f>_xll.EVPRO("Finance",$C209,"Inv_Type")</f>
        <v>#Error, no current connection.</v>
      </c>
      <c r="B209" s="28" t="str">
        <f t="shared" si="6"/>
        <v>Cadia Healthcare of Spring Brook</v>
      </c>
      <c r="C209" s="28" t="str">
        <f t="shared" si="7"/>
        <v>S04215 - Cadia Healthcare of Spring Brook</v>
      </c>
    </row>
    <row r="210" spans="1:3" x14ac:dyDescent="0.25">
      <c r="A210" s="28" t="str">
        <f>_xll.EVPRO("Finance",$C210,"Inv_Type")</f>
        <v>#Error, no current connection.</v>
      </c>
      <c r="B210" s="28" t="str">
        <f t="shared" si="6"/>
        <v>Cadia Healthcare of Spring Brook</v>
      </c>
      <c r="C210" s="28" t="str">
        <f t="shared" si="7"/>
        <v>S04215 - Cadia Healthcare of Spring Brook</v>
      </c>
    </row>
    <row r="211" spans="1:3" x14ac:dyDescent="0.25">
      <c r="A211" s="28" t="str">
        <f>_xll.EVPRO("Finance",$C211,"Inv_Type")</f>
        <v>#Error, no current connection.</v>
      </c>
      <c r="B211" s="28" t="str">
        <f t="shared" si="6"/>
        <v>Cadia Healthcare of Spring Brook</v>
      </c>
      <c r="C211" s="28" t="str">
        <f t="shared" si="7"/>
        <v>S04215 - Cadia Healthcare of Spring Brook</v>
      </c>
    </row>
    <row r="212" spans="1:3" x14ac:dyDescent="0.25">
      <c r="A212" s="28" t="str">
        <f>_xll.EVPRO("Finance",$C212,"Inv_Type")</f>
        <v>#Error, no current connection.</v>
      </c>
      <c r="B212" s="28" t="str">
        <f t="shared" si="6"/>
        <v>Cadia Healthcare of Spring Brook</v>
      </c>
      <c r="C212" s="28" t="str">
        <f t="shared" si="7"/>
        <v>S04215 - Cadia Healthcare of Spring Brook</v>
      </c>
    </row>
    <row r="213" spans="1:3" x14ac:dyDescent="0.25">
      <c r="A213" s="28" t="str">
        <f>_xll.EVPRO("Finance",$C213,"Inv_Type")</f>
        <v>#Error, no current connection.</v>
      </c>
      <c r="B213" s="28" t="str">
        <f t="shared" si="6"/>
        <v>Cadia Healthcare of Spring Brook</v>
      </c>
      <c r="C213" s="28" t="str">
        <f t="shared" si="7"/>
        <v>S04215 - Cadia Healthcare of Spring Brook</v>
      </c>
    </row>
    <row r="214" spans="1:3" x14ac:dyDescent="0.25">
      <c r="A214" s="28" t="str">
        <f>_xll.EVPRO("Finance",$C214,"Inv_Type")</f>
        <v>#Error, no current connection.</v>
      </c>
      <c r="B214" s="28" t="str">
        <f t="shared" si="6"/>
        <v>Cadia Healthcare of Spring Brook</v>
      </c>
      <c r="C214" s="28" t="str">
        <f t="shared" si="7"/>
        <v>S04215 - Cadia Healthcare of Spring Brook</v>
      </c>
    </row>
    <row r="215" spans="1:3" x14ac:dyDescent="0.25">
      <c r="A215" s="28" t="str">
        <f>_xll.EVPRO("Finance",$C215,"Inv_Type")</f>
        <v>#Error, no current connection.</v>
      </c>
      <c r="B215" s="28" t="str">
        <f t="shared" si="6"/>
        <v>Cadia Healthcare of Spring Brook</v>
      </c>
      <c r="C215" s="28" t="str">
        <f t="shared" si="7"/>
        <v>S04215 - Cadia Healthcare of Spring Brook</v>
      </c>
    </row>
    <row r="216" spans="1:3" x14ac:dyDescent="0.25">
      <c r="A216" s="28" t="str">
        <f>_xll.EVPRO("Finance",$C216,"Inv_Type")</f>
        <v>#Error, no current connection.</v>
      </c>
      <c r="B216" s="28" t="str">
        <f t="shared" si="6"/>
        <v>Cadia Healthcare of Spring Brook</v>
      </c>
      <c r="C216" s="28" t="str">
        <f t="shared" si="7"/>
        <v>S04215 - Cadia Healthcare of Spring Brook</v>
      </c>
    </row>
    <row r="217" spans="1:3" x14ac:dyDescent="0.25">
      <c r="A217" s="28" t="str">
        <f>_xll.EVPRO("Finance",$C217,"Inv_Type")</f>
        <v>#Error, no current connection.</v>
      </c>
      <c r="B217" s="28" t="str">
        <f t="shared" si="6"/>
        <v>Cadia Healthcare of Spring Brook</v>
      </c>
      <c r="C217" s="28" t="str">
        <f t="shared" si="7"/>
        <v>S04215 - Cadia Healthcare of Spring Brook</v>
      </c>
    </row>
    <row r="218" spans="1:3" x14ac:dyDescent="0.25">
      <c r="A218" s="28" t="str">
        <f>_xll.EVPRO("Finance",$C218,"Inv_Type")</f>
        <v>#Error, no current connection.</v>
      </c>
      <c r="B218" s="28" t="str">
        <f t="shared" si="6"/>
        <v>Cadia Healthcare of Spring Brook</v>
      </c>
      <c r="C218" s="28" t="str">
        <f t="shared" si="7"/>
        <v>S04215 - Cadia Healthcare of Spring Brook</v>
      </c>
    </row>
    <row r="219" spans="1:3" x14ac:dyDescent="0.25">
      <c r="A219" s="28" t="str">
        <f>_xll.EVPRO("Finance",$C219,"Inv_Type")</f>
        <v>#Error, no current connection.</v>
      </c>
      <c r="B219" s="28" t="str">
        <f t="shared" si="6"/>
        <v>Cadia Healthcare of Spring Brook</v>
      </c>
      <c r="C219" s="28" t="str">
        <f t="shared" si="7"/>
        <v>S04215 - Cadia Healthcare of Spring Brook</v>
      </c>
    </row>
    <row r="220" spans="1:3" x14ac:dyDescent="0.25">
      <c r="A220" s="28" t="str">
        <f>_xll.EVPRO("Finance",$C220,"Inv_Type")</f>
        <v>#Error, no current connection.</v>
      </c>
      <c r="B220" s="28" t="str">
        <f t="shared" si="6"/>
        <v>Cadia Healthcare of Spring Brook</v>
      </c>
      <c r="C220" s="28" t="str">
        <f t="shared" si="7"/>
        <v>S04215 - Cadia Healthcare of Spring Brook</v>
      </c>
    </row>
    <row r="221" spans="1:3" x14ac:dyDescent="0.25">
      <c r="A221" s="28" t="str">
        <f>_xll.EVPRO("Finance",$C221,"Inv_Type")</f>
        <v>#Error, no current connection.</v>
      </c>
      <c r="B221" s="28" t="str">
        <f t="shared" si="6"/>
        <v>Cadia Healthcare of Spring Brook</v>
      </c>
      <c r="C221" s="28" t="str">
        <f t="shared" si="7"/>
        <v>S04215 - Cadia Healthcare of Spring Brook</v>
      </c>
    </row>
    <row r="222" spans="1:3" x14ac:dyDescent="0.25">
      <c r="A222" s="28" t="str">
        <f>_xll.EVPRO("Finance",$C222,"Inv_Type")</f>
        <v>#Error, no current connection.</v>
      </c>
      <c r="B222" s="28" t="str">
        <f t="shared" si="6"/>
        <v>Cadia Healthcare of Spring Brook</v>
      </c>
      <c r="C222" s="28" t="str">
        <f t="shared" si="7"/>
        <v>S04215 - Cadia Healthcare of Spring Brook</v>
      </c>
    </row>
    <row r="223" spans="1:3" x14ac:dyDescent="0.25">
      <c r="A223" s="28" t="str">
        <f>_xll.EVPRO("Finance",$C223,"Inv_Type")</f>
        <v>#Error, no current connection.</v>
      </c>
      <c r="B223" s="28" t="str">
        <f t="shared" si="6"/>
        <v>Cadia Healthcare of Spring Brook</v>
      </c>
      <c r="C223" s="28" t="str">
        <f t="shared" si="7"/>
        <v>S04215 - Cadia Healthcare of Spring Brook</v>
      </c>
    </row>
    <row r="224" spans="1:3" x14ac:dyDescent="0.25">
      <c r="A224" s="28" t="str">
        <f>_xll.EVPRO("Finance",$C224,"Inv_Type")</f>
        <v>#Error, no current connection.</v>
      </c>
      <c r="B224" s="28" t="str">
        <f t="shared" si="6"/>
        <v>Cadia Healthcare of Spring Brook</v>
      </c>
      <c r="C224" s="28" t="str">
        <f t="shared" si="7"/>
        <v>S04215 - Cadia Healthcare of Spring Brook</v>
      </c>
    </row>
    <row r="225" spans="1:3" x14ac:dyDescent="0.25">
      <c r="A225" s="28" t="str">
        <f>_xll.EVPRO("Finance",$C225,"Inv_Type")</f>
        <v>#Error, no current connection.</v>
      </c>
      <c r="B225" s="28" t="str">
        <f t="shared" si="6"/>
        <v>Cadia Healthcare of Spring Brook</v>
      </c>
      <c r="C225" s="28" t="str">
        <f t="shared" si="7"/>
        <v>S04215 - Cadia Healthcare of Spring Brook</v>
      </c>
    </row>
    <row r="226" spans="1:3" x14ac:dyDescent="0.25">
      <c r="A226" s="28" t="str">
        <f>_xll.EVPRO("Finance",$C226,"Inv_Type")</f>
        <v>#Error, no current connection.</v>
      </c>
      <c r="B226" s="28" t="str">
        <f t="shared" si="6"/>
        <v>Cadia Healthcare of Spring Brook</v>
      </c>
      <c r="C226" s="28" t="str">
        <f t="shared" si="7"/>
        <v>S04215 - Cadia Healthcare of Spring Brook</v>
      </c>
    </row>
    <row r="227" spans="1:3" x14ac:dyDescent="0.25">
      <c r="A227" s="28" t="str">
        <f>_xll.EVPRO("Finance",$C227,"Inv_Type")</f>
        <v>#Error, no current connection.</v>
      </c>
      <c r="B227" s="28" t="str">
        <f t="shared" si="6"/>
        <v>Cadia Healthcare of Spring Brook</v>
      </c>
      <c r="C227" s="28" t="str">
        <f t="shared" si="7"/>
        <v>S04215 - Cadia Healthcare of Spring Brook</v>
      </c>
    </row>
    <row r="228" spans="1:3" x14ac:dyDescent="0.25">
      <c r="A228" s="28" t="str">
        <f>_xll.EVPRO("Finance",$C228,"Inv_Type")</f>
        <v>#Error, no current connection.</v>
      </c>
      <c r="B228" s="28" t="str">
        <f t="shared" si="6"/>
        <v>Cadia Healthcare of Spring Brook</v>
      </c>
      <c r="C228" s="28" t="str">
        <f t="shared" si="7"/>
        <v>S04215 - Cadia Healthcare of Spring Brook</v>
      </c>
    </row>
    <row r="229" spans="1:3" x14ac:dyDescent="0.25">
      <c r="A229" s="28" t="str">
        <f>_xll.EVPRO("Finance",$C229,"Inv_Type")</f>
        <v>#Error, no current connection.</v>
      </c>
      <c r="B229" s="28" t="str">
        <f t="shared" si="6"/>
        <v>Cadia Healthcare of Spring Brook</v>
      </c>
      <c r="C229" s="28" t="str">
        <f t="shared" si="7"/>
        <v>S04215 - Cadia Healthcare of Spring Brook</v>
      </c>
    </row>
    <row r="230" spans="1:3" x14ac:dyDescent="0.25">
      <c r="A230" s="28" t="str">
        <f>_xll.EVPRO("Finance",$C230,"Inv_Type")</f>
        <v>#Error, no current connection.</v>
      </c>
      <c r="B230" s="28" t="str">
        <f t="shared" si="6"/>
        <v>Cadia Healthcare of Spring Brook</v>
      </c>
      <c r="C230" s="28" t="str">
        <f t="shared" si="7"/>
        <v>S04215 - Cadia Healthcare of Spring Brook</v>
      </c>
    </row>
    <row r="231" spans="1:3" x14ac:dyDescent="0.25">
      <c r="A231" s="28" t="str">
        <f>_xll.EVPRO("Finance",$C231,"Inv_Type")</f>
        <v>#Error, no current connection.</v>
      </c>
      <c r="B231" s="28" t="str">
        <f t="shared" si="6"/>
        <v>Cadia Healthcare of Spring Brook</v>
      </c>
      <c r="C231" s="28" t="str">
        <f t="shared" si="7"/>
        <v>S04215 - Cadia Healthcare of Spring Brook</v>
      </c>
    </row>
    <row r="232" spans="1:3" x14ac:dyDescent="0.25">
      <c r="A232" s="28" t="str">
        <f>_xll.EVPRO("Finance",$C232,"Inv_Type")</f>
        <v>#Error, no current connection.</v>
      </c>
      <c r="B232" s="28" t="str">
        <f t="shared" si="6"/>
        <v>Cadia Healthcare of Spring Brook</v>
      </c>
      <c r="C232" s="28" t="str">
        <f t="shared" si="7"/>
        <v>S04215 - Cadia Healthcare of Spring Brook</v>
      </c>
    </row>
    <row r="233" spans="1:3" x14ac:dyDescent="0.25">
      <c r="A233" s="28" t="str">
        <f>_xll.EVPRO("Finance",$C233,"Inv_Type")</f>
        <v>#Error, no current connection.</v>
      </c>
      <c r="B233" s="28" t="str">
        <f t="shared" si="6"/>
        <v>Cadia Healthcare of Spring Brook</v>
      </c>
      <c r="C233" s="28" t="str">
        <f t="shared" si="7"/>
        <v>S04215 - Cadia Healthcare of Spring Brook</v>
      </c>
    </row>
    <row r="234" spans="1:3" x14ac:dyDescent="0.25">
      <c r="A234" s="28" t="str">
        <f>_xll.EVPRO("Finance",$C234,"Inv_Type")</f>
        <v>#Error, no current connection.</v>
      </c>
      <c r="B234" s="28" t="str">
        <f t="shared" si="6"/>
        <v>Cadia Healthcare of Spring Brook</v>
      </c>
      <c r="C234" s="28" t="str">
        <f t="shared" si="7"/>
        <v>S04215 - Cadia Healthcare of Spring Brook</v>
      </c>
    </row>
    <row r="235" spans="1:3" x14ac:dyDescent="0.25">
      <c r="A235" s="28" t="str">
        <f>_xll.EVPRO("Finance",$C235,"Inv_Type")</f>
        <v>#Error, no current connection.</v>
      </c>
      <c r="B235" s="28" t="str">
        <f t="shared" si="6"/>
        <v>Cadia Healthcare of Spring Brook</v>
      </c>
      <c r="C235" s="28" t="str">
        <f t="shared" si="7"/>
        <v>S04215 - Cadia Healthcare of Spring Brook</v>
      </c>
    </row>
    <row r="236" spans="1:3" x14ac:dyDescent="0.25">
      <c r="A236" s="28" t="str">
        <f>_xll.EVPRO("Finance",$C236,"Inv_Type")</f>
        <v>#Error, no current connection.</v>
      </c>
      <c r="B236" s="28" t="str">
        <f t="shared" si="6"/>
        <v>Cadia Healthcare of Spring Brook</v>
      </c>
      <c r="C236" s="28" t="str">
        <f t="shared" si="7"/>
        <v>S04215 - Cadia Healthcare of Spring Brook</v>
      </c>
    </row>
    <row r="237" spans="1:3" x14ac:dyDescent="0.25">
      <c r="A237" s="28" t="str">
        <f>_xll.EVPRO("Finance",$C237,"Inv_Type")</f>
        <v>#Error, no current connection.</v>
      </c>
      <c r="B237" s="28" t="str">
        <f t="shared" si="6"/>
        <v>Cadia Healthcare of Spring Brook</v>
      </c>
      <c r="C237" s="28" t="str">
        <f t="shared" si="7"/>
        <v>S04215 - Cadia Healthcare of Spring Brook</v>
      </c>
    </row>
    <row r="238" spans="1:3" x14ac:dyDescent="0.25">
      <c r="A238" s="28" t="str">
        <f>_xll.EVPRO("Finance",$C238,"Inv_Type")</f>
        <v>#Error, no current connection.</v>
      </c>
      <c r="B238" s="28" t="str">
        <f t="shared" si="6"/>
        <v>Cadia Healthcare of Spring Brook</v>
      </c>
      <c r="C238" s="28" t="str">
        <f t="shared" si="7"/>
        <v>S04215 - Cadia Healthcare of Spring Brook</v>
      </c>
    </row>
    <row r="239" spans="1:3" x14ac:dyDescent="0.25">
      <c r="A239" s="28" t="str">
        <f>_xll.EVPRO("Finance",$C239,"Inv_Type")</f>
        <v>#Error, no current connection.</v>
      </c>
      <c r="B239" s="28" t="str">
        <f t="shared" si="6"/>
        <v>Cadia Healthcare of Spring Brook</v>
      </c>
      <c r="C239" s="28" t="str">
        <f t="shared" si="7"/>
        <v>S04215 - Cadia Healthcare of Spring Brook</v>
      </c>
    </row>
    <row r="240" spans="1:3" x14ac:dyDescent="0.25">
      <c r="A240" s="28" t="str">
        <f>_xll.EVPRO("Finance",$C240,"Inv_Type")</f>
        <v>#Error, no current connection.</v>
      </c>
      <c r="B240" s="28" t="str">
        <f t="shared" si="6"/>
        <v>Cadia Healthcare of Spring Brook</v>
      </c>
      <c r="C240" s="28" t="str">
        <f t="shared" si="7"/>
        <v>S04215 - Cadia Healthcare of Spring Brook</v>
      </c>
    </row>
    <row r="241" spans="1:3" x14ac:dyDescent="0.25">
      <c r="A241" s="28" t="str">
        <f>_xll.EVPRO("Finance",$C241,"Inv_Type")</f>
        <v>#Error, no current connection.</v>
      </c>
      <c r="B241" s="28" t="str">
        <f t="shared" si="6"/>
        <v>Cadia Healthcare of Spring Brook</v>
      </c>
      <c r="C241" s="28" t="str">
        <f t="shared" si="7"/>
        <v>S04215 - Cadia Healthcare of Spring Brook</v>
      </c>
    </row>
    <row r="242" spans="1:3" x14ac:dyDescent="0.25">
      <c r="A242" s="28" t="str">
        <f>_xll.EVPRO("Finance",$C242,"Inv_Type")</f>
        <v>#Error, no current connection.</v>
      </c>
      <c r="B242" s="28" t="str">
        <f t="shared" si="6"/>
        <v>Cadia Healthcare of Spring Brook</v>
      </c>
      <c r="C242" s="28" t="str">
        <f t="shared" si="7"/>
        <v>S04215 - Cadia Healthcare of Spring Brook</v>
      </c>
    </row>
    <row r="243" spans="1:3" x14ac:dyDescent="0.25">
      <c r="A243" s="28" t="str">
        <f>_xll.EVPRO("Finance",$C243,"Inv_Type")</f>
        <v>#Error, no current connection.</v>
      </c>
      <c r="B243" s="28" t="str">
        <f t="shared" si="6"/>
        <v>Cadia Healthcare of Spring Brook</v>
      </c>
      <c r="C243" s="28" t="str">
        <f t="shared" si="7"/>
        <v>S04215 - Cadia Healthcare of Spring Brook</v>
      </c>
    </row>
    <row r="244" spans="1:3" x14ac:dyDescent="0.25">
      <c r="A244" s="28" t="str">
        <f>_xll.EVPRO("Finance",$C244,"Inv_Type")</f>
        <v>#Error, no current connection.</v>
      </c>
      <c r="B244" s="28" t="str">
        <f t="shared" si="6"/>
        <v>Cadia Healthcare of Spring Brook</v>
      </c>
      <c r="C244" s="28" t="str">
        <f t="shared" si="7"/>
        <v>S04215 - Cadia Healthcare of Spring Brook</v>
      </c>
    </row>
    <row r="245" spans="1:3" x14ac:dyDescent="0.25">
      <c r="A245" s="28" t="str">
        <f>_xll.EVPRO("Finance",$C245,"Inv_Type")</f>
        <v>#Error, no current connection.</v>
      </c>
      <c r="B245" s="28" t="str">
        <f t="shared" si="6"/>
        <v>Cadia Healthcare of Spring Brook</v>
      </c>
      <c r="C245" s="28" t="str">
        <f t="shared" si="7"/>
        <v>S04215 - Cadia Healthcare of Spring Brook</v>
      </c>
    </row>
    <row r="246" spans="1:3" x14ac:dyDescent="0.25">
      <c r="A246" s="28" t="str">
        <f>_xll.EVPRO("Finance",$C246,"Inv_Type")</f>
        <v>#Error, no current connection.</v>
      </c>
      <c r="B246" s="28" t="str">
        <f t="shared" si="6"/>
        <v>Cadia Healthcare of Spring Brook</v>
      </c>
      <c r="C246" s="28" t="str">
        <f t="shared" si="7"/>
        <v>S04215 - Cadia Healthcare of Spring Brook</v>
      </c>
    </row>
    <row r="247" spans="1:3" x14ac:dyDescent="0.25">
      <c r="A247" s="28" t="str">
        <f>_xll.EVPRO("Finance",$C247,"Inv_Type")</f>
        <v>#Error, no current connection.</v>
      </c>
      <c r="B247" s="28" t="str">
        <f t="shared" si="6"/>
        <v>Cadia Healthcare of Spring Brook</v>
      </c>
      <c r="C247" s="28" t="str">
        <f t="shared" si="7"/>
        <v>S04215 - Cadia Healthcare of Spring Brook</v>
      </c>
    </row>
    <row r="248" spans="1:3" x14ac:dyDescent="0.25">
      <c r="A248" s="28" t="str">
        <f>_xll.EVPRO("Finance",$C248,"Inv_Type")</f>
        <v>#Error, no current connection.</v>
      </c>
      <c r="B248" s="28" t="str">
        <f t="shared" si="6"/>
        <v>Cadia Healthcare of Spring Brook</v>
      </c>
      <c r="C248" s="28" t="str">
        <f t="shared" si="7"/>
        <v>S04215 - Cadia Healthcare of Spring Brook</v>
      </c>
    </row>
    <row r="249" spans="1:3" x14ac:dyDescent="0.25">
      <c r="A249" s="28" t="str">
        <f>_xll.EVPRO("Finance",$C249,"Inv_Type")</f>
        <v>#Error, no current connection.</v>
      </c>
      <c r="B249" s="28" t="str">
        <f t="shared" si="6"/>
        <v>Cadia Healthcare of Spring Brook</v>
      </c>
      <c r="C249" s="28" t="str">
        <f t="shared" si="7"/>
        <v>S04215 - Cadia Healthcare of Spring Brook</v>
      </c>
    </row>
    <row r="250" spans="1:3" x14ac:dyDescent="0.25">
      <c r="A250" s="28" t="str">
        <f>_xll.EVPRO("Finance",$C250,"Inv_Type")</f>
        <v>#Error, no current connection.</v>
      </c>
      <c r="B250" s="28" t="str">
        <f t="shared" si="6"/>
        <v>Cadia Healthcare of Spring Brook</v>
      </c>
      <c r="C250" s="28" t="str">
        <f t="shared" si="7"/>
        <v>S04215 - Cadia Healthcare of Spring Brook</v>
      </c>
    </row>
    <row r="251" spans="1:3" x14ac:dyDescent="0.25">
      <c r="A251" s="28" t="str">
        <f>_xll.EVPRO("Finance",$C251,"Inv_Type")</f>
        <v>#Error, no current connection.</v>
      </c>
      <c r="B251" s="28" t="str">
        <f t="shared" si="6"/>
        <v>Cadia Healthcare of Spring Brook</v>
      </c>
      <c r="C251" s="28" t="str">
        <f t="shared" si="7"/>
        <v>S04215 - Cadia Healthcare of Spring Brook</v>
      </c>
    </row>
    <row r="252" spans="1:3" x14ac:dyDescent="0.25">
      <c r="A252" s="28" t="str">
        <f>_xll.EVPRO("Finance",$C252,"Inv_Type")</f>
        <v>#Error, no current connection.</v>
      </c>
      <c r="B252" s="28" t="str">
        <f t="shared" si="6"/>
        <v>Cadia Healthcare of Spring Brook</v>
      </c>
      <c r="C252" s="28" t="str">
        <f t="shared" si="7"/>
        <v>S04215 - Cadia Healthcare of Spring Brook</v>
      </c>
    </row>
    <row r="253" spans="1:3" x14ac:dyDescent="0.25">
      <c r="A253" s="28" t="str">
        <f>_xll.EVPRO("Finance",$C253,"Inv_Type")</f>
        <v>#Error, no current connection.</v>
      </c>
      <c r="B253" s="28" t="str">
        <f t="shared" si="6"/>
        <v>Cadia Healthcare of Spring Brook</v>
      </c>
      <c r="C253" s="28" t="str">
        <f t="shared" si="7"/>
        <v>S04215 - Cadia Healthcare of Spring Brook</v>
      </c>
    </row>
    <row r="254" spans="1:3" x14ac:dyDescent="0.25">
      <c r="A254" s="28" t="str">
        <f>_xll.EVPRO("Finance",$C254,"Inv_Type")</f>
        <v>#Error, no current connection.</v>
      </c>
      <c r="B254" s="28" t="str">
        <f t="shared" si="6"/>
        <v>Cadia Healthcare of Spring Brook</v>
      </c>
      <c r="C254" s="28" t="str">
        <f t="shared" si="7"/>
        <v>S04215 - Cadia Healthcare of Spring Brook</v>
      </c>
    </row>
    <row r="255" spans="1:3" x14ac:dyDescent="0.25">
      <c r="A255" s="28" t="str">
        <f>_xll.EVPRO("Finance",$C255,"Inv_Type")</f>
        <v>#Error, no current connection.</v>
      </c>
      <c r="B255" s="28" t="str">
        <f t="shared" si="6"/>
        <v>Cadia Healthcare of Spring Brook</v>
      </c>
      <c r="C255" s="28" t="str">
        <f t="shared" si="7"/>
        <v>S04215 - Cadia Healthcare of Spring Brook</v>
      </c>
    </row>
    <row r="256" spans="1:3" x14ac:dyDescent="0.25">
      <c r="A256" s="28" t="str">
        <f>_xll.EVPRO("Finance",$C256,"Inv_Type")</f>
        <v>#Error, no current connection.</v>
      </c>
      <c r="B256" s="28" t="str">
        <f t="shared" si="6"/>
        <v>Cadia Healthcare of Spring Brook</v>
      </c>
      <c r="C256" s="28" t="str">
        <f t="shared" si="7"/>
        <v>S04215 - Cadia Healthcare of Spring Brook</v>
      </c>
    </row>
    <row r="257" spans="1:3" x14ac:dyDescent="0.25">
      <c r="A257" s="28" t="str">
        <f>_xll.EVPRO("Finance",$C257,"Inv_Type")</f>
        <v>#Error, no current connection.</v>
      </c>
      <c r="B257" s="28" t="str">
        <f t="shared" si="6"/>
        <v>Cadia Healthcare of Spring Brook</v>
      </c>
      <c r="C257" s="28" t="str">
        <f t="shared" si="7"/>
        <v>S04215 - Cadia Healthcare of Spring Brook</v>
      </c>
    </row>
    <row r="258" spans="1:3" x14ac:dyDescent="0.25">
      <c r="A258" s="28" t="str">
        <f>_xll.EVPRO("Finance",$C258,"Inv_Type")</f>
        <v>#Error, no current connection.</v>
      </c>
      <c r="B258" s="28" t="str">
        <f t="shared" si="6"/>
        <v>Cadia Healthcare of Spring Brook</v>
      </c>
      <c r="C258" s="28" t="str">
        <f t="shared" si="7"/>
        <v>S04215 - Cadia Healthcare of Spring Brook</v>
      </c>
    </row>
    <row r="259" spans="1:3" x14ac:dyDescent="0.25">
      <c r="A259" s="28" t="str">
        <f>_xll.EVPRO("Finance",$C259,"Inv_Type")</f>
        <v>#Error, no current connection.</v>
      </c>
      <c r="B259" s="28" t="str">
        <f t="shared" si="6"/>
        <v>Cadia Healthcare of Spring Brook</v>
      </c>
      <c r="C259" s="28" t="str">
        <f t="shared" si="7"/>
        <v>S04215 - Cadia Healthcare of Spring Brook</v>
      </c>
    </row>
    <row r="260" spans="1:3" x14ac:dyDescent="0.25">
      <c r="A260" s="28" t="str">
        <f>_xll.EVPRO("Finance",$C260,"Inv_Type")</f>
        <v>#Error, no current connection.</v>
      </c>
      <c r="B260" s="28" t="str">
        <f t="shared" si="6"/>
        <v>Cadia Healthcare of Spring Brook</v>
      </c>
      <c r="C260" s="28" t="str">
        <f t="shared" si="7"/>
        <v>S04215 - Cadia Healthcare of Spring Brook</v>
      </c>
    </row>
    <row r="261" spans="1:3" x14ac:dyDescent="0.25">
      <c r="A261" s="28" t="str">
        <f>_xll.EVPRO("Finance",$C261,"Inv_Type")</f>
        <v>#Error, no current connection.</v>
      </c>
      <c r="B261" s="28" t="str">
        <f t="shared" si="6"/>
        <v>Cadia Healthcare of Spring Brook</v>
      </c>
      <c r="C261" s="28" t="str">
        <f t="shared" si="7"/>
        <v>S04215 - Cadia Healthcare of Spring Brook</v>
      </c>
    </row>
    <row r="262" spans="1:3" x14ac:dyDescent="0.25">
      <c r="A262" s="28" t="str">
        <f>_xll.EVPRO("Finance",$C262,"Inv_Type")</f>
        <v>#Error, no current connection.</v>
      </c>
      <c r="B262" s="28" t="str">
        <f t="shared" si="6"/>
        <v>Cadia Healthcare of Spring Brook</v>
      </c>
      <c r="C262" s="28" t="str">
        <f t="shared" si="7"/>
        <v>S04215 - Cadia Healthcare of Spring Brook</v>
      </c>
    </row>
    <row r="263" spans="1:3" x14ac:dyDescent="0.25">
      <c r="A263" s="28" t="str">
        <f>_xll.EVPRO("Finance",$C263,"Inv_Type")</f>
        <v>#Error, no current connection.</v>
      </c>
      <c r="B263" s="28" t="str">
        <f t="shared" ref="B263:B326" si="8">MID($C263,FIND("- ",$C263)+2,10000)</f>
        <v>Cadia Healthcare of Spring Brook</v>
      </c>
      <c r="C263" s="28" t="str">
        <f t="shared" ref="C263:C326" si="9">IF($D263&lt;&gt;"",$D263,C262)</f>
        <v>S04215 - Cadia Healthcare of Spring Brook</v>
      </c>
    </row>
    <row r="264" spans="1:3" x14ac:dyDescent="0.25">
      <c r="A264" s="28" t="str">
        <f>_xll.EVPRO("Finance",$C264,"Inv_Type")</f>
        <v>#Error, no current connection.</v>
      </c>
      <c r="B264" s="28" t="str">
        <f t="shared" si="8"/>
        <v>Cadia Healthcare of Spring Brook</v>
      </c>
      <c r="C264" s="28" t="str">
        <f t="shared" si="9"/>
        <v>S04215 - Cadia Healthcare of Spring Brook</v>
      </c>
    </row>
    <row r="265" spans="1:3" x14ac:dyDescent="0.25">
      <c r="A265" s="28" t="str">
        <f>_xll.EVPRO("Finance",$C265,"Inv_Type")</f>
        <v>#Error, no current connection.</v>
      </c>
      <c r="B265" s="28" t="str">
        <f t="shared" si="8"/>
        <v>Cadia Healthcare of Spring Brook</v>
      </c>
      <c r="C265" s="28" t="str">
        <f t="shared" si="9"/>
        <v>S04215 - Cadia Healthcare of Spring Brook</v>
      </c>
    </row>
    <row r="266" spans="1:3" x14ac:dyDescent="0.25">
      <c r="A266" s="28" t="str">
        <f>_xll.EVPRO("Finance",$C266,"Inv_Type")</f>
        <v>#Error, no current connection.</v>
      </c>
      <c r="B266" s="28" t="str">
        <f t="shared" si="8"/>
        <v>Cadia Healthcare of Spring Brook</v>
      </c>
      <c r="C266" s="28" t="str">
        <f t="shared" si="9"/>
        <v>S04215 - Cadia Healthcare of Spring Brook</v>
      </c>
    </row>
    <row r="267" spans="1:3" x14ac:dyDescent="0.25">
      <c r="A267" s="28" t="str">
        <f>_xll.EVPRO("Finance",$C267,"Inv_Type")</f>
        <v>#Error, no current connection.</v>
      </c>
      <c r="B267" s="28" t="str">
        <f t="shared" si="8"/>
        <v>Cadia Healthcare of Spring Brook</v>
      </c>
      <c r="C267" s="28" t="str">
        <f t="shared" si="9"/>
        <v>S04215 - Cadia Healthcare of Spring Brook</v>
      </c>
    </row>
    <row r="268" spans="1:3" x14ac:dyDescent="0.25">
      <c r="A268" s="28" t="str">
        <f>_xll.EVPRO("Finance",$C268,"Inv_Type")</f>
        <v>#Error, no current connection.</v>
      </c>
      <c r="B268" s="28" t="str">
        <f t="shared" si="8"/>
        <v>Cadia Healthcare of Spring Brook</v>
      </c>
      <c r="C268" s="28" t="str">
        <f t="shared" si="9"/>
        <v>S04215 - Cadia Healthcare of Spring Brook</v>
      </c>
    </row>
    <row r="269" spans="1:3" x14ac:dyDescent="0.25">
      <c r="A269" s="28" t="str">
        <f>_xll.EVPRO("Finance",$C269,"Inv_Type")</f>
        <v>#Error, no current connection.</v>
      </c>
      <c r="B269" s="28" t="str">
        <f t="shared" si="8"/>
        <v>Cadia Healthcare of Spring Brook</v>
      </c>
      <c r="C269" s="28" t="str">
        <f t="shared" si="9"/>
        <v>S04215 - Cadia Healthcare of Spring Brook</v>
      </c>
    </row>
    <row r="270" spans="1:3" x14ac:dyDescent="0.25">
      <c r="A270" s="28" t="str">
        <f>_xll.EVPRO("Finance",$C270,"Inv_Type")</f>
        <v>#Error, no current connection.</v>
      </c>
      <c r="B270" s="28" t="str">
        <f t="shared" si="8"/>
        <v>Cadia Healthcare of Spring Brook</v>
      </c>
      <c r="C270" s="28" t="str">
        <f t="shared" si="9"/>
        <v>S04215 - Cadia Healthcare of Spring Brook</v>
      </c>
    </row>
    <row r="271" spans="1:3" x14ac:dyDescent="0.25">
      <c r="A271" s="28" t="str">
        <f>_xll.EVPRO("Finance",$C271,"Inv_Type")</f>
        <v>#Error, no current connection.</v>
      </c>
      <c r="B271" s="28" t="str">
        <f t="shared" si="8"/>
        <v>Cadia Healthcare of Spring Brook</v>
      </c>
      <c r="C271" s="28" t="str">
        <f t="shared" si="9"/>
        <v>S04215 - Cadia Healthcare of Spring Brook</v>
      </c>
    </row>
    <row r="272" spans="1:3" x14ac:dyDescent="0.25">
      <c r="A272" s="28" t="str">
        <f>_xll.EVPRO("Finance",$C272,"Inv_Type")</f>
        <v>#Error, no current connection.</v>
      </c>
      <c r="B272" s="28" t="str">
        <f t="shared" si="8"/>
        <v>Cadia Healthcare of Spring Brook</v>
      </c>
      <c r="C272" s="28" t="str">
        <f t="shared" si="9"/>
        <v>S04215 - Cadia Healthcare of Spring Brook</v>
      </c>
    </row>
    <row r="273" spans="1:3" x14ac:dyDescent="0.25">
      <c r="A273" s="28" t="str">
        <f>_xll.EVPRO("Finance",$C273,"Inv_Type")</f>
        <v>#Error, no current connection.</v>
      </c>
      <c r="B273" s="28" t="str">
        <f t="shared" si="8"/>
        <v>Cadia Healthcare of Spring Brook</v>
      </c>
      <c r="C273" s="28" t="str">
        <f t="shared" si="9"/>
        <v>S04215 - Cadia Healthcare of Spring Brook</v>
      </c>
    </row>
    <row r="274" spans="1:3" x14ac:dyDescent="0.25">
      <c r="A274" s="28" t="str">
        <f>_xll.EVPRO("Finance",$C274,"Inv_Type")</f>
        <v>#Error, no current connection.</v>
      </c>
      <c r="B274" s="28" t="str">
        <f t="shared" si="8"/>
        <v>Cadia Healthcare of Spring Brook</v>
      </c>
      <c r="C274" s="28" t="str">
        <f t="shared" si="9"/>
        <v>S04215 - Cadia Healthcare of Spring Brook</v>
      </c>
    </row>
    <row r="275" spans="1:3" x14ac:dyDescent="0.25">
      <c r="A275" s="28" t="str">
        <f>_xll.EVPRO("Finance",$C275,"Inv_Type")</f>
        <v>#Error, no current connection.</v>
      </c>
      <c r="B275" s="28" t="str">
        <f t="shared" si="8"/>
        <v>Cadia Healthcare of Spring Brook</v>
      </c>
      <c r="C275" s="28" t="str">
        <f t="shared" si="9"/>
        <v>S04215 - Cadia Healthcare of Spring Brook</v>
      </c>
    </row>
    <row r="276" spans="1:3" x14ac:dyDescent="0.25">
      <c r="A276" s="28" t="str">
        <f>_xll.EVPRO("Finance",$C276,"Inv_Type")</f>
        <v>#Error, no current connection.</v>
      </c>
      <c r="B276" s="28" t="str">
        <f t="shared" si="8"/>
        <v>Cadia Healthcare of Spring Brook</v>
      </c>
      <c r="C276" s="28" t="str">
        <f t="shared" si="9"/>
        <v>S04215 - Cadia Healthcare of Spring Brook</v>
      </c>
    </row>
    <row r="277" spans="1:3" x14ac:dyDescent="0.25">
      <c r="A277" s="28" t="str">
        <f>_xll.EVPRO("Finance",$C277,"Inv_Type")</f>
        <v>#Error, no current connection.</v>
      </c>
      <c r="B277" s="28" t="str">
        <f t="shared" si="8"/>
        <v>Cadia Healthcare of Spring Brook</v>
      </c>
      <c r="C277" s="28" t="str">
        <f t="shared" si="9"/>
        <v>S04215 - Cadia Healthcare of Spring Brook</v>
      </c>
    </row>
    <row r="278" spans="1:3" x14ac:dyDescent="0.25">
      <c r="A278" s="28" t="str">
        <f>_xll.EVPRO("Finance",$C278,"Inv_Type")</f>
        <v>#Error, no current connection.</v>
      </c>
      <c r="B278" s="28" t="str">
        <f t="shared" si="8"/>
        <v>Cadia Healthcare of Spring Brook</v>
      </c>
      <c r="C278" s="28" t="str">
        <f t="shared" si="9"/>
        <v>S04215 - Cadia Healthcare of Spring Brook</v>
      </c>
    </row>
    <row r="279" spans="1:3" x14ac:dyDescent="0.25">
      <c r="A279" s="28" t="str">
        <f>_xll.EVPRO("Finance",$C279,"Inv_Type")</f>
        <v>#Error, no current connection.</v>
      </c>
      <c r="B279" s="28" t="str">
        <f t="shared" si="8"/>
        <v>Cadia Healthcare of Spring Brook</v>
      </c>
      <c r="C279" s="28" t="str">
        <f t="shared" si="9"/>
        <v>S04215 - Cadia Healthcare of Spring Brook</v>
      </c>
    </row>
    <row r="280" spans="1:3" x14ac:dyDescent="0.25">
      <c r="A280" s="28" t="str">
        <f>_xll.EVPRO("Finance",$C280,"Inv_Type")</f>
        <v>#Error, no current connection.</v>
      </c>
      <c r="B280" s="28" t="str">
        <f t="shared" si="8"/>
        <v>Cadia Healthcare of Spring Brook</v>
      </c>
      <c r="C280" s="28" t="str">
        <f t="shared" si="9"/>
        <v>S04215 - Cadia Healthcare of Spring Brook</v>
      </c>
    </row>
    <row r="281" spans="1:3" x14ac:dyDescent="0.25">
      <c r="A281" s="28" t="str">
        <f>_xll.EVPRO("Finance",$C281,"Inv_Type")</f>
        <v>#Error, no current connection.</v>
      </c>
      <c r="B281" s="28" t="str">
        <f t="shared" si="8"/>
        <v>Cadia Healthcare of Spring Brook</v>
      </c>
      <c r="C281" s="28" t="str">
        <f t="shared" si="9"/>
        <v>S04215 - Cadia Healthcare of Spring Brook</v>
      </c>
    </row>
    <row r="282" spans="1:3" x14ac:dyDescent="0.25">
      <c r="A282" s="28" t="str">
        <f>_xll.EVPRO("Finance",$C282,"Inv_Type")</f>
        <v>#Error, no current connection.</v>
      </c>
      <c r="B282" s="28" t="str">
        <f t="shared" si="8"/>
        <v>Cadia Healthcare of Spring Brook</v>
      </c>
      <c r="C282" s="28" t="str">
        <f t="shared" si="9"/>
        <v>S04215 - Cadia Healthcare of Spring Brook</v>
      </c>
    </row>
    <row r="283" spans="1:3" x14ac:dyDescent="0.25">
      <c r="A283" s="28" t="str">
        <f>_xll.EVPRO("Finance",$C283,"Inv_Type")</f>
        <v>#Error, no current connection.</v>
      </c>
      <c r="B283" s="28" t="str">
        <f t="shared" si="8"/>
        <v>Cadia Healthcare of Spring Brook</v>
      </c>
      <c r="C283" s="28" t="str">
        <f t="shared" si="9"/>
        <v>S04215 - Cadia Healthcare of Spring Brook</v>
      </c>
    </row>
    <row r="284" spans="1:3" x14ac:dyDescent="0.25">
      <c r="A284" s="28" t="str">
        <f>_xll.EVPRO("Finance",$C284,"Inv_Type")</f>
        <v>#Error, no current connection.</v>
      </c>
      <c r="B284" s="28" t="str">
        <f t="shared" si="8"/>
        <v>Cadia Healthcare of Spring Brook</v>
      </c>
      <c r="C284" s="28" t="str">
        <f t="shared" si="9"/>
        <v>S04215 - Cadia Healthcare of Spring Brook</v>
      </c>
    </row>
    <row r="285" spans="1:3" x14ac:dyDescent="0.25">
      <c r="A285" s="28" t="str">
        <f>_xll.EVPRO("Finance",$C285,"Inv_Type")</f>
        <v>#Error, no current connection.</v>
      </c>
      <c r="B285" s="28" t="str">
        <f t="shared" si="8"/>
        <v>Cadia Healthcare of Spring Brook</v>
      </c>
      <c r="C285" s="28" t="str">
        <f t="shared" si="9"/>
        <v>S04215 - Cadia Healthcare of Spring Brook</v>
      </c>
    </row>
    <row r="286" spans="1:3" x14ac:dyDescent="0.25">
      <c r="A286" s="28" t="str">
        <f>_xll.EVPRO("Finance",$C286,"Inv_Type")</f>
        <v>#Error, no current connection.</v>
      </c>
      <c r="B286" s="28" t="str">
        <f t="shared" si="8"/>
        <v>Cadia Healthcare of Spring Brook</v>
      </c>
      <c r="C286" s="28" t="str">
        <f t="shared" si="9"/>
        <v>S04215 - Cadia Healthcare of Spring Brook</v>
      </c>
    </row>
    <row r="287" spans="1:3" x14ac:dyDescent="0.25">
      <c r="A287" s="28" t="str">
        <f>_xll.EVPRO("Finance",$C287,"Inv_Type")</f>
        <v>#Error, no current connection.</v>
      </c>
      <c r="B287" s="28" t="str">
        <f t="shared" si="8"/>
        <v>Cadia Healthcare of Spring Brook</v>
      </c>
      <c r="C287" s="28" t="str">
        <f t="shared" si="9"/>
        <v>S04215 - Cadia Healthcare of Spring Brook</v>
      </c>
    </row>
    <row r="288" spans="1:3" x14ac:dyDescent="0.25">
      <c r="A288" s="28" t="str">
        <f>_xll.EVPRO("Finance",$C288,"Inv_Type")</f>
        <v>#Error, no current connection.</v>
      </c>
      <c r="B288" s="28" t="str">
        <f t="shared" si="8"/>
        <v>Cadia Healthcare of Spring Brook</v>
      </c>
      <c r="C288" s="28" t="str">
        <f t="shared" si="9"/>
        <v>S04215 - Cadia Healthcare of Spring Brook</v>
      </c>
    </row>
    <row r="289" spans="1:3" x14ac:dyDescent="0.25">
      <c r="A289" s="28" t="str">
        <f>_xll.EVPRO("Finance",$C289,"Inv_Type")</f>
        <v>#Error, no current connection.</v>
      </c>
      <c r="B289" s="28" t="str">
        <f t="shared" si="8"/>
        <v>Cadia Healthcare of Spring Brook</v>
      </c>
      <c r="C289" s="28" t="str">
        <f t="shared" si="9"/>
        <v>S04215 - Cadia Healthcare of Spring Brook</v>
      </c>
    </row>
    <row r="290" spans="1:3" x14ac:dyDescent="0.25">
      <c r="A290" s="28" t="str">
        <f>_xll.EVPRO("Finance",$C290,"Inv_Type")</f>
        <v>#Error, no current connection.</v>
      </c>
      <c r="B290" s="28" t="str">
        <f t="shared" si="8"/>
        <v>Cadia Healthcare of Spring Brook</v>
      </c>
      <c r="C290" s="28" t="str">
        <f t="shared" si="9"/>
        <v>S04215 - Cadia Healthcare of Spring Brook</v>
      </c>
    </row>
    <row r="291" spans="1:3" x14ac:dyDescent="0.25">
      <c r="A291" s="28" t="str">
        <f>_xll.EVPRO("Finance",$C291,"Inv_Type")</f>
        <v>#Error, no current connection.</v>
      </c>
      <c r="B291" s="28" t="str">
        <f t="shared" si="8"/>
        <v>Cadia Healthcare of Spring Brook</v>
      </c>
      <c r="C291" s="28" t="str">
        <f t="shared" si="9"/>
        <v>S04215 - Cadia Healthcare of Spring Brook</v>
      </c>
    </row>
    <row r="292" spans="1:3" x14ac:dyDescent="0.25">
      <c r="A292" s="28" t="str">
        <f>_xll.EVPRO("Finance",$C292,"Inv_Type")</f>
        <v>#Error, no current connection.</v>
      </c>
      <c r="B292" s="28" t="str">
        <f t="shared" si="8"/>
        <v>Cadia Healthcare of Spring Brook</v>
      </c>
      <c r="C292" s="28" t="str">
        <f t="shared" si="9"/>
        <v>S04215 - Cadia Healthcare of Spring Brook</v>
      </c>
    </row>
    <row r="293" spans="1:3" x14ac:dyDescent="0.25">
      <c r="A293" s="28" t="str">
        <f>_xll.EVPRO("Finance",$C293,"Inv_Type")</f>
        <v>#Error, no current connection.</v>
      </c>
      <c r="B293" s="28" t="str">
        <f t="shared" si="8"/>
        <v>Cadia Healthcare of Spring Brook</v>
      </c>
      <c r="C293" s="28" t="str">
        <f t="shared" si="9"/>
        <v>S04215 - Cadia Healthcare of Spring Brook</v>
      </c>
    </row>
    <row r="294" spans="1:3" x14ac:dyDescent="0.25">
      <c r="A294" s="28" t="str">
        <f>_xll.EVPRO("Finance",$C294,"Inv_Type")</f>
        <v>#Error, no current connection.</v>
      </c>
      <c r="B294" s="28" t="str">
        <f t="shared" si="8"/>
        <v>Cadia Healthcare of Spring Brook</v>
      </c>
      <c r="C294" s="28" t="str">
        <f t="shared" si="9"/>
        <v>S04215 - Cadia Healthcare of Spring Brook</v>
      </c>
    </row>
    <row r="295" spans="1:3" x14ac:dyDescent="0.25">
      <c r="A295" s="28" t="str">
        <f>_xll.EVPRO("Finance",$C295,"Inv_Type")</f>
        <v>#Error, no current connection.</v>
      </c>
      <c r="B295" s="28" t="str">
        <f t="shared" si="8"/>
        <v>Cadia Healthcare of Spring Brook</v>
      </c>
      <c r="C295" s="28" t="str">
        <f t="shared" si="9"/>
        <v>S04215 - Cadia Healthcare of Spring Brook</v>
      </c>
    </row>
    <row r="296" spans="1:3" x14ac:dyDescent="0.25">
      <c r="A296" s="28" t="str">
        <f>_xll.EVPRO("Finance",$C296,"Inv_Type")</f>
        <v>#Error, no current connection.</v>
      </c>
      <c r="B296" s="28" t="str">
        <f t="shared" si="8"/>
        <v>Cadia Healthcare of Spring Brook</v>
      </c>
      <c r="C296" s="28" t="str">
        <f t="shared" si="9"/>
        <v>S04215 - Cadia Healthcare of Spring Brook</v>
      </c>
    </row>
    <row r="297" spans="1:3" x14ac:dyDescent="0.25">
      <c r="A297" s="28" t="str">
        <f>_xll.EVPRO("Finance",$C297,"Inv_Type")</f>
        <v>#Error, no current connection.</v>
      </c>
      <c r="B297" s="28" t="str">
        <f t="shared" si="8"/>
        <v>Cadia Healthcare of Spring Brook</v>
      </c>
      <c r="C297" s="28" t="str">
        <f t="shared" si="9"/>
        <v>S04215 - Cadia Healthcare of Spring Brook</v>
      </c>
    </row>
    <row r="298" spans="1:3" x14ac:dyDescent="0.25">
      <c r="A298" s="28" t="str">
        <f>_xll.EVPRO("Finance",$C298,"Inv_Type")</f>
        <v>#Error, no current connection.</v>
      </c>
      <c r="B298" s="28" t="str">
        <f t="shared" si="8"/>
        <v>Cadia Healthcare of Spring Brook</v>
      </c>
      <c r="C298" s="28" t="str">
        <f t="shared" si="9"/>
        <v>S04215 - Cadia Healthcare of Spring Brook</v>
      </c>
    </row>
    <row r="299" spans="1:3" x14ac:dyDescent="0.25">
      <c r="A299" s="28" t="str">
        <f>_xll.EVPRO("Finance",$C299,"Inv_Type")</f>
        <v>#Error, no current connection.</v>
      </c>
      <c r="B299" s="28" t="str">
        <f t="shared" si="8"/>
        <v>Cadia Healthcare of Spring Brook</v>
      </c>
      <c r="C299" s="28" t="str">
        <f t="shared" si="9"/>
        <v>S04215 - Cadia Healthcare of Spring Brook</v>
      </c>
    </row>
    <row r="300" spans="1:3" x14ac:dyDescent="0.25">
      <c r="A300" s="28" t="str">
        <f>_xll.EVPRO("Finance",$C300,"Inv_Type")</f>
        <v>#Error, no current connection.</v>
      </c>
      <c r="B300" s="28" t="str">
        <f t="shared" si="8"/>
        <v>Cadia Healthcare of Spring Brook</v>
      </c>
      <c r="C300" s="28" t="str">
        <f t="shared" si="9"/>
        <v>S04215 - Cadia Healthcare of Spring Brook</v>
      </c>
    </row>
    <row r="301" spans="1:3" x14ac:dyDescent="0.25">
      <c r="A301" s="28" t="str">
        <f>_xll.EVPRO("Finance",$C301,"Inv_Type")</f>
        <v>#Error, no current connection.</v>
      </c>
      <c r="B301" s="28" t="str">
        <f t="shared" si="8"/>
        <v>Cadia Healthcare of Spring Brook</v>
      </c>
      <c r="C301" s="28" t="str">
        <f t="shared" si="9"/>
        <v>S04215 - Cadia Healthcare of Spring Brook</v>
      </c>
    </row>
    <row r="302" spans="1:3" x14ac:dyDescent="0.25">
      <c r="A302" s="28" t="str">
        <f>_xll.EVPRO("Finance",$C302,"Inv_Type")</f>
        <v>#Error, no current connection.</v>
      </c>
      <c r="B302" s="28" t="str">
        <f t="shared" si="8"/>
        <v>Cadia Healthcare of Spring Brook</v>
      </c>
      <c r="C302" s="28" t="str">
        <f t="shared" si="9"/>
        <v>S04215 - Cadia Healthcare of Spring Brook</v>
      </c>
    </row>
    <row r="303" spans="1:3" x14ac:dyDescent="0.25">
      <c r="A303" s="28" t="str">
        <f>_xll.EVPRO("Finance",$C303,"Inv_Type")</f>
        <v>#Error, no current connection.</v>
      </c>
      <c r="B303" s="28" t="str">
        <f t="shared" si="8"/>
        <v>Cadia Healthcare of Spring Brook</v>
      </c>
      <c r="C303" s="28" t="str">
        <f t="shared" si="9"/>
        <v>S04215 - Cadia Healthcare of Spring Brook</v>
      </c>
    </row>
    <row r="304" spans="1:3" x14ac:dyDescent="0.25">
      <c r="A304" s="28" t="str">
        <f>_xll.EVPRO("Finance",$C304,"Inv_Type")</f>
        <v>#Error, no current connection.</v>
      </c>
      <c r="B304" s="28" t="str">
        <f t="shared" si="8"/>
        <v>Cadia Healthcare of Spring Brook</v>
      </c>
      <c r="C304" s="28" t="str">
        <f t="shared" si="9"/>
        <v>S04215 - Cadia Healthcare of Spring Brook</v>
      </c>
    </row>
    <row r="305" spans="1:3" x14ac:dyDescent="0.25">
      <c r="A305" s="28" t="str">
        <f>_xll.EVPRO("Finance",$C305,"Inv_Type")</f>
        <v>#Error, no current connection.</v>
      </c>
      <c r="B305" s="28" t="str">
        <f t="shared" si="8"/>
        <v>Cadia Healthcare of Spring Brook</v>
      </c>
      <c r="C305" s="28" t="str">
        <f t="shared" si="9"/>
        <v>S04215 - Cadia Healthcare of Spring Brook</v>
      </c>
    </row>
    <row r="306" spans="1:3" x14ac:dyDescent="0.25">
      <c r="A306" s="28" t="str">
        <f>_xll.EVPRO("Finance",$C306,"Inv_Type")</f>
        <v>#Error, no current connection.</v>
      </c>
      <c r="B306" s="28" t="str">
        <f t="shared" si="8"/>
        <v>Cadia Healthcare of Spring Brook</v>
      </c>
      <c r="C306" s="28" t="str">
        <f t="shared" si="9"/>
        <v>S04215 - Cadia Healthcare of Spring Brook</v>
      </c>
    </row>
    <row r="307" spans="1:3" x14ac:dyDescent="0.25">
      <c r="A307" s="28" t="str">
        <f>_xll.EVPRO("Finance",$C307,"Inv_Type")</f>
        <v>#Error, no current connection.</v>
      </c>
      <c r="B307" s="28" t="str">
        <f t="shared" si="8"/>
        <v>Cadia Healthcare of Spring Brook</v>
      </c>
      <c r="C307" s="28" t="str">
        <f t="shared" si="9"/>
        <v>S04215 - Cadia Healthcare of Spring Brook</v>
      </c>
    </row>
    <row r="308" spans="1:3" x14ac:dyDescent="0.25">
      <c r="A308" s="28" t="str">
        <f>_xll.EVPRO("Finance",$C308,"Inv_Type")</f>
        <v>#Error, no current connection.</v>
      </c>
      <c r="B308" s="28" t="str">
        <f t="shared" si="8"/>
        <v>Cadia Healthcare of Spring Brook</v>
      </c>
      <c r="C308" s="28" t="str">
        <f t="shared" si="9"/>
        <v>S04215 - Cadia Healthcare of Spring Brook</v>
      </c>
    </row>
    <row r="309" spans="1:3" x14ac:dyDescent="0.25">
      <c r="A309" s="28" t="str">
        <f>_xll.EVPRO("Finance",$C309,"Inv_Type")</f>
        <v>#Error, no current connection.</v>
      </c>
      <c r="B309" s="28" t="str">
        <f t="shared" si="8"/>
        <v>Cadia Healthcare of Spring Brook</v>
      </c>
      <c r="C309" s="28" t="str">
        <f t="shared" si="9"/>
        <v>S04215 - Cadia Healthcare of Spring Brook</v>
      </c>
    </row>
    <row r="310" spans="1:3" x14ac:dyDescent="0.25">
      <c r="A310" s="28" t="str">
        <f>_xll.EVPRO("Finance",$C310,"Inv_Type")</f>
        <v>#Error, no current connection.</v>
      </c>
      <c r="B310" s="28" t="str">
        <f t="shared" si="8"/>
        <v>Cadia Healthcare of Spring Brook</v>
      </c>
      <c r="C310" s="28" t="str">
        <f t="shared" si="9"/>
        <v>S04215 - Cadia Healthcare of Spring Brook</v>
      </c>
    </row>
    <row r="311" spans="1:3" x14ac:dyDescent="0.25">
      <c r="A311" s="28" t="str">
        <f>_xll.EVPRO("Finance",$C311,"Inv_Type")</f>
        <v>#Error, no current connection.</v>
      </c>
      <c r="B311" s="28" t="str">
        <f t="shared" si="8"/>
        <v>Cadia Healthcare of Spring Brook</v>
      </c>
      <c r="C311" s="28" t="str">
        <f t="shared" si="9"/>
        <v>S04215 - Cadia Healthcare of Spring Brook</v>
      </c>
    </row>
    <row r="312" spans="1:3" x14ac:dyDescent="0.25">
      <c r="A312" s="28" t="str">
        <f>_xll.EVPRO("Finance",$C312,"Inv_Type")</f>
        <v>#Error, no current connection.</v>
      </c>
      <c r="B312" s="28" t="str">
        <f t="shared" si="8"/>
        <v>Cadia Healthcare of Spring Brook</v>
      </c>
      <c r="C312" s="28" t="str">
        <f t="shared" si="9"/>
        <v>S04215 - Cadia Healthcare of Spring Brook</v>
      </c>
    </row>
    <row r="313" spans="1:3" x14ac:dyDescent="0.25">
      <c r="A313" s="28" t="str">
        <f>_xll.EVPRO("Finance",$C313,"Inv_Type")</f>
        <v>#Error, no current connection.</v>
      </c>
      <c r="B313" s="28" t="str">
        <f t="shared" si="8"/>
        <v>Cadia Healthcare of Spring Brook</v>
      </c>
      <c r="C313" s="28" t="str">
        <f t="shared" si="9"/>
        <v>S04215 - Cadia Healthcare of Spring Brook</v>
      </c>
    </row>
    <row r="314" spans="1:3" x14ac:dyDescent="0.25">
      <c r="A314" s="28" t="str">
        <f>_xll.EVPRO("Finance",$C314,"Inv_Type")</f>
        <v>#Error, no current connection.</v>
      </c>
      <c r="B314" s="28" t="str">
        <f t="shared" si="8"/>
        <v>Cadia Healthcare of Spring Brook</v>
      </c>
      <c r="C314" s="28" t="str">
        <f t="shared" si="9"/>
        <v>S04215 - Cadia Healthcare of Spring Brook</v>
      </c>
    </row>
    <row r="315" spans="1:3" x14ac:dyDescent="0.25">
      <c r="A315" s="28" t="str">
        <f>_xll.EVPRO("Finance",$C315,"Inv_Type")</f>
        <v>#Error, no current connection.</v>
      </c>
      <c r="B315" s="28" t="str">
        <f t="shared" si="8"/>
        <v>Cadia Healthcare of Spring Brook</v>
      </c>
      <c r="C315" s="28" t="str">
        <f t="shared" si="9"/>
        <v>S04215 - Cadia Healthcare of Spring Brook</v>
      </c>
    </row>
    <row r="316" spans="1:3" x14ac:dyDescent="0.25">
      <c r="A316" s="28" t="str">
        <f>_xll.EVPRO("Finance",$C316,"Inv_Type")</f>
        <v>#Error, no current connection.</v>
      </c>
      <c r="B316" s="28" t="str">
        <f t="shared" si="8"/>
        <v>Cadia Healthcare of Spring Brook</v>
      </c>
      <c r="C316" s="28" t="str">
        <f t="shared" si="9"/>
        <v>S04215 - Cadia Healthcare of Spring Brook</v>
      </c>
    </row>
    <row r="317" spans="1:3" x14ac:dyDescent="0.25">
      <c r="A317" s="28" t="str">
        <f>_xll.EVPRO("Finance",$C317,"Inv_Type")</f>
        <v>#Error, no current connection.</v>
      </c>
      <c r="B317" s="28" t="str">
        <f t="shared" si="8"/>
        <v>Cadia Healthcare of Spring Brook</v>
      </c>
      <c r="C317" s="28" t="str">
        <f t="shared" si="9"/>
        <v>S04215 - Cadia Healthcare of Spring Brook</v>
      </c>
    </row>
    <row r="318" spans="1:3" x14ac:dyDescent="0.25">
      <c r="A318" s="28" t="str">
        <f>_xll.EVPRO("Finance",$C318,"Inv_Type")</f>
        <v>#Error, no current connection.</v>
      </c>
      <c r="B318" s="28" t="str">
        <f t="shared" si="8"/>
        <v>Cadia Healthcare of Spring Brook</v>
      </c>
      <c r="C318" s="28" t="str">
        <f t="shared" si="9"/>
        <v>S04215 - Cadia Healthcare of Spring Brook</v>
      </c>
    </row>
    <row r="319" spans="1:3" x14ac:dyDescent="0.25">
      <c r="A319" s="28" t="str">
        <f>_xll.EVPRO("Finance",$C319,"Inv_Type")</f>
        <v>#Error, no current connection.</v>
      </c>
      <c r="B319" s="28" t="str">
        <f t="shared" si="8"/>
        <v>Cadia Healthcare of Spring Brook</v>
      </c>
      <c r="C319" s="28" t="str">
        <f t="shared" si="9"/>
        <v>S04215 - Cadia Healthcare of Spring Brook</v>
      </c>
    </row>
    <row r="320" spans="1:3" x14ac:dyDescent="0.25">
      <c r="A320" s="28" t="str">
        <f>_xll.EVPRO("Finance",$C320,"Inv_Type")</f>
        <v>#Error, no current connection.</v>
      </c>
      <c r="B320" s="28" t="str">
        <f t="shared" si="8"/>
        <v>Cadia Healthcare of Spring Brook</v>
      </c>
      <c r="C320" s="28" t="str">
        <f t="shared" si="9"/>
        <v>S04215 - Cadia Healthcare of Spring Brook</v>
      </c>
    </row>
    <row r="321" spans="1:3" x14ac:dyDescent="0.25">
      <c r="A321" s="28" t="str">
        <f>_xll.EVPRO("Finance",$C321,"Inv_Type")</f>
        <v>#Error, no current connection.</v>
      </c>
      <c r="B321" s="28" t="str">
        <f t="shared" si="8"/>
        <v>Cadia Healthcare of Spring Brook</v>
      </c>
      <c r="C321" s="28" t="str">
        <f t="shared" si="9"/>
        <v>S04215 - Cadia Healthcare of Spring Brook</v>
      </c>
    </row>
    <row r="322" spans="1:3" x14ac:dyDescent="0.25">
      <c r="A322" s="28" t="str">
        <f>_xll.EVPRO("Finance",$C322,"Inv_Type")</f>
        <v>#Error, no current connection.</v>
      </c>
      <c r="B322" s="28" t="str">
        <f t="shared" si="8"/>
        <v>Cadia Healthcare of Spring Brook</v>
      </c>
      <c r="C322" s="28" t="str">
        <f t="shared" si="9"/>
        <v>S04215 - Cadia Healthcare of Spring Brook</v>
      </c>
    </row>
    <row r="323" spans="1:3" x14ac:dyDescent="0.25">
      <c r="A323" s="28" t="str">
        <f>_xll.EVPRO("Finance",$C323,"Inv_Type")</f>
        <v>#Error, no current connection.</v>
      </c>
      <c r="B323" s="28" t="str">
        <f t="shared" si="8"/>
        <v>Cadia Healthcare of Spring Brook</v>
      </c>
      <c r="C323" s="28" t="str">
        <f t="shared" si="9"/>
        <v>S04215 - Cadia Healthcare of Spring Brook</v>
      </c>
    </row>
    <row r="324" spans="1:3" x14ac:dyDescent="0.25">
      <c r="A324" s="28" t="str">
        <f>_xll.EVPRO("Finance",$C324,"Inv_Type")</f>
        <v>#Error, no current connection.</v>
      </c>
      <c r="B324" s="28" t="str">
        <f t="shared" si="8"/>
        <v>Cadia Healthcare of Spring Brook</v>
      </c>
      <c r="C324" s="28" t="str">
        <f t="shared" si="9"/>
        <v>S04215 - Cadia Healthcare of Spring Brook</v>
      </c>
    </row>
    <row r="325" spans="1:3" x14ac:dyDescent="0.25">
      <c r="A325" s="28" t="str">
        <f>_xll.EVPRO("Finance",$C325,"Inv_Type")</f>
        <v>#Error, no current connection.</v>
      </c>
      <c r="B325" s="28" t="str">
        <f t="shared" si="8"/>
        <v>Cadia Healthcare of Spring Brook</v>
      </c>
      <c r="C325" s="28" t="str">
        <f t="shared" si="9"/>
        <v>S04215 - Cadia Healthcare of Spring Brook</v>
      </c>
    </row>
    <row r="326" spans="1:3" x14ac:dyDescent="0.25">
      <c r="A326" s="28" t="str">
        <f>_xll.EVPRO("Finance",$C326,"Inv_Type")</f>
        <v>#Error, no current connection.</v>
      </c>
      <c r="B326" s="28" t="str">
        <f t="shared" si="8"/>
        <v>Cadia Healthcare of Spring Brook</v>
      </c>
      <c r="C326" s="28" t="str">
        <f t="shared" si="9"/>
        <v>S04215 - Cadia Healthcare of Spring Brook</v>
      </c>
    </row>
    <row r="327" spans="1:3" x14ac:dyDescent="0.25">
      <c r="A327" s="28" t="str">
        <f>_xll.EVPRO("Finance",$C327,"Inv_Type")</f>
        <v>#Error, no current connection.</v>
      </c>
      <c r="B327" s="28" t="str">
        <f t="shared" ref="B327:B384" si="10">MID($C327,FIND("- ",$C327)+2,10000)</f>
        <v>Cadia Healthcare of Spring Brook</v>
      </c>
      <c r="C327" s="28" t="str">
        <f t="shared" ref="C327:C384" si="11">IF($D327&lt;&gt;"",$D327,C326)</f>
        <v>S04215 - Cadia Healthcare of Spring Brook</v>
      </c>
    </row>
    <row r="328" spans="1:3" x14ac:dyDescent="0.25">
      <c r="A328" s="28" t="str">
        <f>_xll.EVPRO("Finance",$C328,"Inv_Type")</f>
        <v>#Error, no current connection.</v>
      </c>
      <c r="B328" s="28" t="str">
        <f t="shared" si="10"/>
        <v>Cadia Healthcare of Spring Brook</v>
      </c>
      <c r="C328" s="28" t="str">
        <f t="shared" si="11"/>
        <v>S04215 - Cadia Healthcare of Spring Brook</v>
      </c>
    </row>
    <row r="329" spans="1:3" x14ac:dyDescent="0.25">
      <c r="A329" s="28" t="str">
        <f>_xll.EVPRO("Finance",$C329,"Inv_Type")</f>
        <v>#Error, no current connection.</v>
      </c>
      <c r="B329" s="28" t="str">
        <f t="shared" si="10"/>
        <v>Cadia Healthcare of Spring Brook</v>
      </c>
      <c r="C329" s="28" t="str">
        <f t="shared" si="11"/>
        <v>S04215 - Cadia Healthcare of Spring Brook</v>
      </c>
    </row>
    <row r="330" spans="1:3" x14ac:dyDescent="0.25">
      <c r="A330" s="28" t="str">
        <f>_xll.EVPRO("Finance",$C330,"Inv_Type")</f>
        <v>#Error, no current connection.</v>
      </c>
      <c r="B330" s="28" t="str">
        <f t="shared" si="10"/>
        <v>Cadia Healthcare of Spring Brook</v>
      </c>
      <c r="C330" s="28" t="str">
        <f t="shared" si="11"/>
        <v>S04215 - Cadia Healthcare of Spring Brook</v>
      </c>
    </row>
    <row r="331" spans="1:3" x14ac:dyDescent="0.25">
      <c r="A331" s="28" t="str">
        <f>_xll.EVPRO("Finance",$C331,"Inv_Type")</f>
        <v>#Error, no current connection.</v>
      </c>
      <c r="B331" s="28" t="str">
        <f t="shared" si="10"/>
        <v>Cadia Healthcare of Spring Brook</v>
      </c>
      <c r="C331" s="28" t="str">
        <f t="shared" si="11"/>
        <v>S04215 - Cadia Healthcare of Spring Brook</v>
      </c>
    </row>
    <row r="332" spans="1:3" x14ac:dyDescent="0.25">
      <c r="A332" s="28" t="str">
        <f>_xll.EVPRO("Finance",$C332,"Inv_Type")</f>
        <v>#Error, no current connection.</v>
      </c>
      <c r="B332" s="28" t="str">
        <f t="shared" si="10"/>
        <v>Cadia Healthcare of Spring Brook</v>
      </c>
      <c r="C332" s="28" t="str">
        <f t="shared" si="11"/>
        <v>S04215 - Cadia Healthcare of Spring Brook</v>
      </c>
    </row>
    <row r="333" spans="1:3" x14ac:dyDescent="0.25">
      <c r="A333" s="28" t="str">
        <f>_xll.EVPRO("Finance",$C333,"Inv_Type")</f>
        <v>#Error, no current connection.</v>
      </c>
      <c r="B333" s="28" t="str">
        <f t="shared" si="10"/>
        <v>Cadia Healthcare of Spring Brook</v>
      </c>
      <c r="C333" s="28" t="str">
        <f t="shared" si="11"/>
        <v>S04215 - Cadia Healthcare of Spring Brook</v>
      </c>
    </row>
    <row r="334" spans="1:3" x14ac:dyDescent="0.25">
      <c r="A334" s="28" t="str">
        <f>_xll.EVPRO("Finance",$C334,"Inv_Type")</f>
        <v>#Error, no current connection.</v>
      </c>
      <c r="B334" s="28" t="str">
        <f t="shared" si="10"/>
        <v>Cadia Healthcare of Spring Brook</v>
      </c>
      <c r="C334" s="28" t="str">
        <f t="shared" si="11"/>
        <v>S04215 - Cadia Healthcare of Spring Brook</v>
      </c>
    </row>
    <row r="335" spans="1:3" x14ac:dyDescent="0.25">
      <c r="A335" s="28" t="str">
        <f>_xll.EVPRO("Finance",$C335,"Inv_Type")</f>
        <v>#Error, no current connection.</v>
      </c>
      <c r="B335" s="28" t="str">
        <f t="shared" si="10"/>
        <v>Cadia Healthcare of Spring Brook</v>
      </c>
      <c r="C335" s="28" t="str">
        <f t="shared" si="11"/>
        <v>S04215 - Cadia Healthcare of Spring Brook</v>
      </c>
    </row>
    <row r="336" spans="1:3" x14ac:dyDescent="0.25">
      <c r="A336" s="28" t="str">
        <f>_xll.EVPRO("Finance",$C336,"Inv_Type")</f>
        <v>#Error, no current connection.</v>
      </c>
      <c r="B336" s="28" t="str">
        <f t="shared" si="10"/>
        <v>Cadia Healthcare of Spring Brook</v>
      </c>
      <c r="C336" s="28" t="str">
        <f t="shared" si="11"/>
        <v>S04215 - Cadia Healthcare of Spring Brook</v>
      </c>
    </row>
    <row r="337" spans="1:3" x14ac:dyDescent="0.25">
      <c r="A337" s="28" t="str">
        <f>_xll.EVPRO("Finance",$C337,"Inv_Type")</f>
        <v>#Error, no current connection.</v>
      </c>
      <c r="B337" s="28" t="str">
        <f t="shared" si="10"/>
        <v>Cadia Healthcare of Spring Brook</v>
      </c>
      <c r="C337" s="28" t="str">
        <f t="shared" si="11"/>
        <v>S04215 - Cadia Healthcare of Spring Brook</v>
      </c>
    </row>
    <row r="338" spans="1:3" x14ac:dyDescent="0.25">
      <c r="A338" s="28" t="str">
        <f>_xll.EVPRO("Finance",$C338,"Inv_Type")</f>
        <v>#Error, no current connection.</v>
      </c>
      <c r="B338" s="28" t="str">
        <f t="shared" si="10"/>
        <v>Cadia Healthcare of Spring Brook</v>
      </c>
      <c r="C338" s="28" t="str">
        <f t="shared" si="11"/>
        <v>S04215 - Cadia Healthcare of Spring Brook</v>
      </c>
    </row>
    <row r="339" spans="1:3" x14ac:dyDescent="0.25">
      <c r="A339" s="28" t="str">
        <f>_xll.EVPRO("Finance",$C339,"Inv_Type")</f>
        <v>#Error, no current connection.</v>
      </c>
      <c r="B339" s="28" t="str">
        <f t="shared" si="10"/>
        <v>Cadia Healthcare of Spring Brook</v>
      </c>
      <c r="C339" s="28" t="str">
        <f t="shared" si="11"/>
        <v>S04215 - Cadia Healthcare of Spring Brook</v>
      </c>
    </row>
    <row r="340" spans="1:3" x14ac:dyDescent="0.25">
      <c r="A340" s="28" t="str">
        <f>_xll.EVPRO("Finance",$C340,"Inv_Type")</f>
        <v>#Error, no current connection.</v>
      </c>
      <c r="B340" s="28" t="str">
        <f t="shared" si="10"/>
        <v>Cadia Healthcare of Spring Brook</v>
      </c>
      <c r="C340" s="28" t="str">
        <f t="shared" si="11"/>
        <v>S04215 - Cadia Healthcare of Spring Brook</v>
      </c>
    </row>
    <row r="341" spans="1:3" x14ac:dyDescent="0.25">
      <c r="A341" s="28" t="str">
        <f>_xll.EVPRO("Finance",$C341,"Inv_Type")</f>
        <v>#Error, no current connection.</v>
      </c>
      <c r="B341" s="28" t="str">
        <f t="shared" si="10"/>
        <v>Cadia Healthcare of Spring Brook</v>
      </c>
      <c r="C341" s="28" t="str">
        <f t="shared" si="11"/>
        <v>S04215 - Cadia Healthcare of Spring Brook</v>
      </c>
    </row>
    <row r="342" spans="1:3" x14ac:dyDescent="0.25">
      <c r="A342" s="28" t="str">
        <f>_xll.EVPRO("Finance",$C342,"Inv_Type")</f>
        <v>#Error, no current connection.</v>
      </c>
      <c r="B342" s="28" t="str">
        <f t="shared" si="10"/>
        <v>Cadia Healthcare of Spring Brook</v>
      </c>
      <c r="C342" s="28" t="str">
        <f t="shared" si="11"/>
        <v>S04215 - Cadia Healthcare of Spring Brook</v>
      </c>
    </row>
    <row r="343" spans="1:3" x14ac:dyDescent="0.25">
      <c r="A343" s="28" t="str">
        <f>_xll.EVPRO("Finance",$C343,"Inv_Type")</f>
        <v>#Error, no current connection.</v>
      </c>
      <c r="B343" s="28" t="str">
        <f t="shared" si="10"/>
        <v>Cadia Healthcare of Spring Brook</v>
      </c>
      <c r="C343" s="28" t="str">
        <f t="shared" si="11"/>
        <v>S04215 - Cadia Healthcare of Spring Brook</v>
      </c>
    </row>
    <row r="344" spans="1:3" x14ac:dyDescent="0.25">
      <c r="A344" s="28" t="str">
        <f>_xll.EVPRO("Finance",$C344,"Inv_Type")</f>
        <v>#Error, no current connection.</v>
      </c>
      <c r="B344" s="28" t="str">
        <f t="shared" si="10"/>
        <v>Cadia Healthcare of Spring Brook</v>
      </c>
      <c r="C344" s="28" t="str">
        <f t="shared" si="11"/>
        <v>S04215 - Cadia Healthcare of Spring Brook</v>
      </c>
    </row>
    <row r="345" spans="1:3" x14ac:dyDescent="0.25">
      <c r="A345" s="28" t="str">
        <f>_xll.EVPRO("Finance",$C345,"Inv_Type")</f>
        <v>#Error, no current connection.</v>
      </c>
      <c r="B345" s="28" t="str">
        <f t="shared" si="10"/>
        <v>Cadia Healthcare of Spring Brook</v>
      </c>
      <c r="C345" s="28" t="str">
        <f t="shared" si="11"/>
        <v>S04215 - Cadia Healthcare of Spring Brook</v>
      </c>
    </row>
    <row r="346" spans="1:3" x14ac:dyDescent="0.25">
      <c r="A346" s="28" t="str">
        <f>_xll.EVPRO("Finance",$C346,"Inv_Type")</f>
        <v>#Error, no current connection.</v>
      </c>
      <c r="B346" s="28" t="str">
        <f t="shared" si="10"/>
        <v>Cadia Healthcare of Spring Brook</v>
      </c>
      <c r="C346" s="28" t="str">
        <f t="shared" si="11"/>
        <v>S04215 - Cadia Healthcare of Spring Brook</v>
      </c>
    </row>
    <row r="347" spans="1:3" x14ac:dyDescent="0.25">
      <c r="A347" s="28" t="str">
        <f>_xll.EVPRO("Finance",$C347,"Inv_Type")</f>
        <v>#Error, no current connection.</v>
      </c>
      <c r="B347" s="28" t="str">
        <f t="shared" si="10"/>
        <v>Cadia Healthcare of Spring Brook</v>
      </c>
      <c r="C347" s="28" t="str">
        <f t="shared" si="11"/>
        <v>S04215 - Cadia Healthcare of Spring Brook</v>
      </c>
    </row>
    <row r="348" spans="1:3" x14ac:dyDescent="0.25">
      <c r="A348" s="28" t="str">
        <f>_xll.EVPRO("Finance",$C348,"Inv_Type")</f>
        <v>#Error, no current connection.</v>
      </c>
      <c r="B348" s="28" t="str">
        <f t="shared" si="10"/>
        <v>Cadia Healthcare of Spring Brook</v>
      </c>
      <c r="C348" s="28" t="str">
        <f t="shared" si="11"/>
        <v>S04215 - Cadia Healthcare of Spring Brook</v>
      </c>
    </row>
    <row r="349" spans="1:3" x14ac:dyDescent="0.25">
      <c r="A349" s="28" t="str">
        <f>_xll.EVPRO("Finance",$C349,"Inv_Type")</f>
        <v>#Error, no current connection.</v>
      </c>
      <c r="B349" s="28" t="str">
        <f t="shared" si="10"/>
        <v>Cadia Healthcare of Spring Brook</v>
      </c>
      <c r="C349" s="28" t="str">
        <f t="shared" si="11"/>
        <v>S04215 - Cadia Healthcare of Spring Brook</v>
      </c>
    </row>
    <row r="350" spans="1:3" x14ac:dyDescent="0.25">
      <c r="A350" s="28" t="str">
        <f>_xll.EVPRO("Finance",$C350,"Inv_Type")</f>
        <v>#Error, no current connection.</v>
      </c>
      <c r="B350" s="28" t="str">
        <f t="shared" si="10"/>
        <v>Cadia Healthcare of Spring Brook</v>
      </c>
      <c r="C350" s="28" t="str">
        <f t="shared" si="11"/>
        <v>S04215 - Cadia Healthcare of Spring Brook</v>
      </c>
    </row>
    <row r="351" spans="1:3" x14ac:dyDescent="0.25">
      <c r="A351" s="28" t="str">
        <f>_xll.EVPRO("Finance",$C351,"Inv_Type")</f>
        <v>#Error, no current connection.</v>
      </c>
      <c r="B351" s="28" t="str">
        <f t="shared" si="10"/>
        <v>Cadia Healthcare of Spring Brook</v>
      </c>
      <c r="C351" s="28" t="str">
        <f t="shared" si="11"/>
        <v>S04215 - Cadia Healthcare of Spring Brook</v>
      </c>
    </row>
    <row r="352" spans="1:3" x14ac:dyDescent="0.25">
      <c r="A352" s="28" t="str">
        <f>_xll.EVPRO("Finance",$C352,"Inv_Type")</f>
        <v>#Error, no current connection.</v>
      </c>
      <c r="B352" s="28" t="str">
        <f t="shared" si="10"/>
        <v>Cadia Healthcare of Spring Brook</v>
      </c>
      <c r="C352" s="28" t="str">
        <f t="shared" si="11"/>
        <v>S04215 - Cadia Healthcare of Spring Brook</v>
      </c>
    </row>
    <row r="353" spans="1:3" x14ac:dyDescent="0.25">
      <c r="A353" s="28" t="str">
        <f>_xll.EVPRO("Finance",$C353,"Inv_Type")</f>
        <v>#Error, no current connection.</v>
      </c>
      <c r="B353" s="28" t="str">
        <f t="shared" si="10"/>
        <v>Cadia Healthcare of Spring Brook</v>
      </c>
      <c r="C353" s="28" t="str">
        <f t="shared" si="11"/>
        <v>S04215 - Cadia Healthcare of Spring Brook</v>
      </c>
    </row>
    <row r="354" spans="1:3" x14ac:dyDescent="0.25">
      <c r="A354" s="28" t="str">
        <f>_xll.EVPRO("Finance",$C354,"Inv_Type")</f>
        <v>#Error, no current connection.</v>
      </c>
      <c r="B354" s="28" t="str">
        <f t="shared" si="10"/>
        <v>Cadia Healthcare of Spring Brook</v>
      </c>
      <c r="C354" s="28" t="str">
        <f t="shared" si="11"/>
        <v>S04215 - Cadia Healthcare of Spring Brook</v>
      </c>
    </row>
    <row r="355" spans="1:3" x14ac:dyDescent="0.25">
      <c r="A355" s="28" t="str">
        <f>_xll.EVPRO("Finance",$C355,"Inv_Type")</f>
        <v>#Error, no current connection.</v>
      </c>
      <c r="B355" s="28" t="str">
        <f t="shared" si="10"/>
        <v>Cadia Healthcare of Spring Brook</v>
      </c>
      <c r="C355" s="28" t="str">
        <f t="shared" si="11"/>
        <v>S04215 - Cadia Healthcare of Spring Brook</v>
      </c>
    </row>
    <row r="356" spans="1:3" x14ac:dyDescent="0.25">
      <c r="A356" s="28" t="str">
        <f>_xll.EVPRO("Finance",$C356,"Inv_Type")</f>
        <v>#Error, no current connection.</v>
      </c>
      <c r="B356" s="28" t="str">
        <f t="shared" si="10"/>
        <v>Cadia Healthcare of Spring Brook</v>
      </c>
      <c r="C356" s="28" t="str">
        <f t="shared" si="11"/>
        <v>S04215 - Cadia Healthcare of Spring Brook</v>
      </c>
    </row>
    <row r="357" spans="1:3" x14ac:dyDescent="0.25">
      <c r="A357" s="28" t="str">
        <f>_xll.EVPRO("Finance",$C357,"Inv_Type")</f>
        <v>#Error, no current connection.</v>
      </c>
      <c r="B357" s="28" t="str">
        <f t="shared" si="10"/>
        <v>Cadia Healthcare of Spring Brook</v>
      </c>
      <c r="C357" s="28" t="str">
        <f t="shared" si="11"/>
        <v>S04215 - Cadia Healthcare of Spring Brook</v>
      </c>
    </row>
    <row r="358" spans="1:3" x14ac:dyDescent="0.25">
      <c r="A358" s="28" t="str">
        <f>_xll.EVPRO("Finance",$C358,"Inv_Type")</f>
        <v>#Error, no current connection.</v>
      </c>
      <c r="B358" s="28" t="str">
        <f t="shared" si="10"/>
        <v>Cadia Healthcare of Spring Brook</v>
      </c>
      <c r="C358" s="28" t="str">
        <f t="shared" si="11"/>
        <v>S04215 - Cadia Healthcare of Spring Brook</v>
      </c>
    </row>
    <row r="359" spans="1:3" x14ac:dyDescent="0.25">
      <c r="A359" s="28" t="str">
        <f>_xll.EVPRO("Finance",$C359,"Inv_Type")</f>
        <v>#Error, no current connection.</v>
      </c>
      <c r="B359" s="28" t="str">
        <f t="shared" si="10"/>
        <v>Cadia Healthcare of Spring Brook</v>
      </c>
      <c r="C359" s="28" t="str">
        <f t="shared" si="11"/>
        <v>S04215 - Cadia Healthcare of Spring Brook</v>
      </c>
    </row>
    <row r="360" spans="1:3" x14ac:dyDescent="0.25">
      <c r="A360" s="28" t="str">
        <f>_xll.EVPRO("Finance",$C360,"Inv_Type")</f>
        <v>#Error, no current connection.</v>
      </c>
      <c r="B360" s="28" t="str">
        <f t="shared" si="10"/>
        <v>Cadia Healthcare of Spring Brook</v>
      </c>
      <c r="C360" s="28" t="str">
        <f t="shared" si="11"/>
        <v>S04215 - Cadia Healthcare of Spring Brook</v>
      </c>
    </row>
    <row r="361" spans="1:3" x14ac:dyDescent="0.25">
      <c r="A361" s="28" t="str">
        <f>_xll.EVPRO("Finance",$C361,"Inv_Type")</f>
        <v>#Error, no current connection.</v>
      </c>
      <c r="B361" s="28" t="str">
        <f t="shared" si="10"/>
        <v>Cadia Healthcare of Spring Brook</v>
      </c>
      <c r="C361" s="28" t="str">
        <f t="shared" si="11"/>
        <v>S04215 - Cadia Healthcare of Spring Brook</v>
      </c>
    </row>
    <row r="362" spans="1:3" x14ac:dyDescent="0.25">
      <c r="A362" s="28" t="str">
        <f>_xll.EVPRO("Finance",$C362,"Inv_Type")</f>
        <v>#Error, no current connection.</v>
      </c>
      <c r="B362" s="28" t="str">
        <f t="shared" si="10"/>
        <v>Cadia Healthcare of Spring Brook</v>
      </c>
      <c r="C362" s="28" t="str">
        <f t="shared" si="11"/>
        <v>S04215 - Cadia Healthcare of Spring Brook</v>
      </c>
    </row>
    <row r="363" spans="1:3" x14ac:dyDescent="0.25">
      <c r="A363" s="28" t="str">
        <f>_xll.EVPRO("Finance",$C363,"Inv_Type")</f>
        <v>#Error, no current connection.</v>
      </c>
      <c r="B363" s="28" t="str">
        <f t="shared" si="10"/>
        <v>Cadia Healthcare of Spring Brook</v>
      </c>
      <c r="C363" s="28" t="str">
        <f t="shared" si="11"/>
        <v>S04215 - Cadia Healthcare of Spring Brook</v>
      </c>
    </row>
    <row r="364" spans="1:3" x14ac:dyDescent="0.25">
      <c r="A364" s="28" t="str">
        <f>_xll.EVPRO("Finance",$C364,"Inv_Type")</f>
        <v>#Error, no current connection.</v>
      </c>
      <c r="B364" s="28" t="str">
        <f t="shared" si="10"/>
        <v>Cadia Healthcare of Spring Brook</v>
      </c>
      <c r="C364" s="28" t="str">
        <f t="shared" si="11"/>
        <v>S04215 - Cadia Healthcare of Spring Brook</v>
      </c>
    </row>
    <row r="365" spans="1:3" x14ac:dyDescent="0.25">
      <c r="A365" s="28" t="str">
        <f>_xll.EVPRO("Finance",$C365,"Inv_Type")</f>
        <v>#Error, no current connection.</v>
      </c>
      <c r="B365" s="28" t="str">
        <f t="shared" si="10"/>
        <v>Cadia Healthcare of Spring Brook</v>
      </c>
      <c r="C365" s="28" t="str">
        <f t="shared" si="11"/>
        <v>S04215 - Cadia Healthcare of Spring Brook</v>
      </c>
    </row>
    <row r="366" spans="1:3" x14ac:dyDescent="0.25">
      <c r="A366" s="28" t="str">
        <f>_xll.EVPRO("Finance",$C366,"Inv_Type")</f>
        <v>#Error, no current connection.</v>
      </c>
      <c r="B366" s="28" t="str">
        <f t="shared" si="10"/>
        <v>Cadia Healthcare of Spring Brook</v>
      </c>
      <c r="C366" s="28" t="str">
        <f t="shared" si="11"/>
        <v>S04215 - Cadia Healthcare of Spring Brook</v>
      </c>
    </row>
    <row r="367" spans="1:3" x14ac:dyDescent="0.25">
      <c r="A367" s="28" t="str">
        <f>_xll.EVPRO("Finance",$C367,"Inv_Type")</f>
        <v>#Error, no current connection.</v>
      </c>
      <c r="B367" s="28" t="str">
        <f t="shared" si="10"/>
        <v>Cadia Healthcare of Spring Brook</v>
      </c>
      <c r="C367" s="28" t="str">
        <f t="shared" si="11"/>
        <v>S04215 - Cadia Healthcare of Spring Brook</v>
      </c>
    </row>
    <row r="368" spans="1:3" x14ac:dyDescent="0.25">
      <c r="A368" s="28" t="str">
        <f>_xll.EVPRO("Finance",$C368,"Inv_Type")</f>
        <v>#Error, no current connection.</v>
      </c>
      <c r="B368" s="28" t="str">
        <f t="shared" si="10"/>
        <v>Cadia Healthcare of Spring Brook</v>
      </c>
      <c r="C368" s="28" t="str">
        <f t="shared" si="11"/>
        <v>S04215 - Cadia Healthcare of Spring Brook</v>
      </c>
    </row>
    <row r="369" spans="1:3" x14ac:dyDescent="0.25">
      <c r="A369" s="28" t="str">
        <f>_xll.EVPRO("Finance",$C369,"Inv_Type")</f>
        <v>#Error, no current connection.</v>
      </c>
      <c r="B369" s="28" t="str">
        <f t="shared" si="10"/>
        <v>Cadia Healthcare of Spring Brook</v>
      </c>
      <c r="C369" s="28" t="str">
        <f t="shared" si="11"/>
        <v>S04215 - Cadia Healthcare of Spring Brook</v>
      </c>
    </row>
    <row r="370" spans="1:3" x14ac:dyDescent="0.25">
      <c r="A370" s="28" t="str">
        <f>_xll.EVPRO("Finance",$C370,"Inv_Type")</f>
        <v>#Error, no current connection.</v>
      </c>
      <c r="B370" s="28" t="str">
        <f t="shared" si="10"/>
        <v>Cadia Healthcare of Spring Brook</v>
      </c>
      <c r="C370" s="28" t="str">
        <f t="shared" si="11"/>
        <v>S04215 - Cadia Healthcare of Spring Brook</v>
      </c>
    </row>
    <row r="371" spans="1:3" x14ac:dyDescent="0.25">
      <c r="A371" s="28" t="str">
        <f>_xll.EVPRO("Finance",$C371,"Inv_Type")</f>
        <v>#Error, no current connection.</v>
      </c>
      <c r="B371" s="28" t="str">
        <f t="shared" si="10"/>
        <v>Cadia Healthcare of Spring Brook</v>
      </c>
      <c r="C371" s="28" t="str">
        <f t="shared" si="11"/>
        <v>S04215 - Cadia Healthcare of Spring Brook</v>
      </c>
    </row>
    <row r="372" spans="1:3" x14ac:dyDescent="0.25">
      <c r="A372" s="28" t="str">
        <f>_xll.EVPRO("Finance",$C372,"Inv_Type")</f>
        <v>#Error, no current connection.</v>
      </c>
      <c r="B372" s="28" t="str">
        <f t="shared" si="10"/>
        <v>Cadia Healthcare of Spring Brook</v>
      </c>
      <c r="C372" s="28" t="str">
        <f t="shared" si="11"/>
        <v>S04215 - Cadia Healthcare of Spring Brook</v>
      </c>
    </row>
    <row r="373" spans="1:3" x14ac:dyDescent="0.25">
      <c r="A373" s="28" t="str">
        <f>_xll.EVPRO("Finance",$C373,"Inv_Type")</f>
        <v>#Error, no current connection.</v>
      </c>
      <c r="B373" s="28" t="str">
        <f t="shared" si="10"/>
        <v>Cadia Healthcare of Spring Brook</v>
      </c>
      <c r="C373" s="28" t="str">
        <f t="shared" si="11"/>
        <v>S04215 - Cadia Healthcare of Spring Brook</v>
      </c>
    </row>
    <row r="374" spans="1:3" x14ac:dyDescent="0.25">
      <c r="A374" s="28" t="str">
        <f>_xll.EVPRO("Finance",$C374,"Inv_Type")</f>
        <v>#Error, no current connection.</v>
      </c>
      <c r="B374" s="28" t="str">
        <f t="shared" si="10"/>
        <v>Cadia Healthcare of Spring Brook</v>
      </c>
      <c r="C374" s="28" t="str">
        <f t="shared" si="11"/>
        <v>S04215 - Cadia Healthcare of Spring Brook</v>
      </c>
    </row>
    <row r="375" spans="1:3" x14ac:dyDescent="0.25">
      <c r="A375" s="28" t="str">
        <f>_xll.EVPRO("Finance",$C375,"Inv_Type")</f>
        <v>#Error, no current connection.</v>
      </c>
      <c r="B375" s="28" t="str">
        <f t="shared" si="10"/>
        <v>Cadia Healthcare of Spring Brook</v>
      </c>
      <c r="C375" s="28" t="str">
        <f t="shared" si="11"/>
        <v>S04215 - Cadia Healthcare of Spring Brook</v>
      </c>
    </row>
    <row r="376" spans="1:3" x14ac:dyDescent="0.25">
      <c r="A376" s="28" t="str">
        <f>_xll.EVPRO("Finance",$C376,"Inv_Type")</f>
        <v>#Error, no current connection.</v>
      </c>
      <c r="B376" s="28" t="str">
        <f t="shared" si="10"/>
        <v>Cadia Healthcare of Spring Brook</v>
      </c>
      <c r="C376" s="28" t="str">
        <f t="shared" si="11"/>
        <v>S04215 - Cadia Healthcare of Spring Brook</v>
      </c>
    </row>
    <row r="377" spans="1:3" x14ac:dyDescent="0.25">
      <c r="A377" s="28" t="str">
        <f>_xll.EVPRO("Finance",$C377,"Inv_Type")</f>
        <v>#Error, no current connection.</v>
      </c>
      <c r="B377" s="28" t="str">
        <f t="shared" si="10"/>
        <v>Cadia Healthcare of Spring Brook</v>
      </c>
      <c r="C377" s="28" t="str">
        <f t="shared" si="11"/>
        <v>S04215 - Cadia Healthcare of Spring Brook</v>
      </c>
    </row>
    <row r="378" spans="1:3" x14ac:dyDescent="0.25">
      <c r="A378" s="28" t="str">
        <f>_xll.EVPRO("Finance",$C378,"Inv_Type")</f>
        <v>#Error, no current connection.</v>
      </c>
      <c r="B378" s="28" t="str">
        <f t="shared" si="10"/>
        <v>Cadia Healthcare of Spring Brook</v>
      </c>
      <c r="C378" s="28" t="str">
        <f t="shared" si="11"/>
        <v>S04215 - Cadia Healthcare of Spring Brook</v>
      </c>
    </row>
    <row r="379" spans="1:3" x14ac:dyDescent="0.25">
      <c r="A379" s="28" t="str">
        <f>_xll.EVPRO("Finance",$C379,"Inv_Type")</f>
        <v>#Error, no current connection.</v>
      </c>
      <c r="B379" s="28" t="str">
        <f t="shared" si="10"/>
        <v>Cadia Healthcare of Spring Brook</v>
      </c>
      <c r="C379" s="28" t="str">
        <f t="shared" si="11"/>
        <v>S04215 - Cadia Healthcare of Spring Brook</v>
      </c>
    </row>
    <row r="380" spans="1:3" x14ac:dyDescent="0.25">
      <c r="A380" s="28" t="str">
        <f>_xll.EVPRO("Finance",$C380,"Inv_Type")</f>
        <v>#Error, no current connection.</v>
      </c>
      <c r="B380" s="28" t="str">
        <f t="shared" si="10"/>
        <v>Cadia Healthcare of Spring Brook</v>
      </c>
      <c r="C380" s="28" t="str">
        <f t="shared" si="11"/>
        <v>S04215 - Cadia Healthcare of Spring Brook</v>
      </c>
    </row>
    <row r="381" spans="1:3" x14ac:dyDescent="0.25">
      <c r="A381" s="28" t="str">
        <f>_xll.EVPRO("Finance",$C381,"Inv_Type")</f>
        <v>#Error, no current connection.</v>
      </c>
      <c r="B381" s="28" t="str">
        <f t="shared" si="10"/>
        <v>Cadia Healthcare of Spring Brook</v>
      </c>
      <c r="C381" s="28" t="str">
        <f t="shared" si="11"/>
        <v>S04215 - Cadia Healthcare of Spring Brook</v>
      </c>
    </row>
    <row r="382" spans="1:3" x14ac:dyDescent="0.25">
      <c r="A382" s="28" t="str">
        <f>_xll.EVPRO("Finance",$C382,"Inv_Type")</f>
        <v>#Error, no current connection.</v>
      </c>
      <c r="B382" s="28" t="str">
        <f t="shared" si="10"/>
        <v>Cadia Healthcare of Spring Brook</v>
      </c>
      <c r="C382" s="28" t="str">
        <f t="shared" si="11"/>
        <v>S04215 - Cadia Healthcare of Spring Brook</v>
      </c>
    </row>
    <row r="383" spans="1:3" x14ac:dyDescent="0.25">
      <c r="A383" s="28" t="str">
        <f>_xll.EVPRO("Finance",$C383,"Inv_Type")</f>
        <v>#Error, no current connection.</v>
      </c>
      <c r="B383" s="28" t="str">
        <f t="shared" si="10"/>
        <v>Cadia Healthcare of Spring Brook</v>
      </c>
      <c r="C383" s="28" t="str">
        <f t="shared" si="11"/>
        <v>S04215 - Cadia Healthcare of Spring Brook</v>
      </c>
    </row>
    <row r="384" spans="1:3" x14ac:dyDescent="0.25">
      <c r="A384" s="28" t="str">
        <f>_xll.EVPRO("Finance",$C384,"Inv_Type")</f>
        <v>#Error, no current connection.</v>
      </c>
      <c r="B384" s="28" t="str">
        <f t="shared" si="10"/>
        <v>Cadia Healthcare of Spring Brook</v>
      </c>
      <c r="C384" s="28" t="str">
        <f t="shared" si="11"/>
        <v>S04215 - Cadia Healthcare of Spring Brook</v>
      </c>
    </row>
    <row r="385" spans="1:3" x14ac:dyDescent="0.25">
      <c r="A385" s="28"/>
      <c r="B385" s="28"/>
      <c r="C385" s="28"/>
    </row>
  </sheetData>
  <pageMargins left="0.7" right="0.7" top="0.75" bottom="0.75" header="0.3" footer="0.3"/>
  <pageSetup orientation="portrait" horizontalDpi="90" verticalDpi="90" r:id="rId1"/>
  <customProperties>
    <customPr name="FPMExcelClientCellBasedFunctionStatus" r:id="rId2"/>
    <customPr name="FPMExcelClientRefreshTime" r:id="rId3"/>
  </customProperties>
  <drawing r:id="rId4"/>
  <legacyDrawing r:id="rId5"/>
  <controls>
    <mc:AlternateContent xmlns:mc="http://schemas.openxmlformats.org/markup-compatibility/2006">
      <mc:Choice Requires="x14">
        <control shapeId="1028" r:id="rId6" name="AnalyzerDynReport000tb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1190625</xdr:colOff>
                <xdr:row>0</xdr:row>
                <xdr:rowOff>0</xdr:rowOff>
              </to>
            </anchor>
          </controlPr>
        </control>
      </mc:Choice>
      <mc:Fallback>
        <control shapeId="1028" r:id="rId6" name="AnalyzerDynReport000tb1"/>
      </mc:Fallback>
    </mc:AlternateContent>
    <mc:AlternateContent xmlns:mc="http://schemas.openxmlformats.org/markup-compatibility/2006">
      <mc:Choice Requires="x14">
        <control shapeId="1027" r:id="rId8" name="MultipleReportManagerInfotb1">
          <controlPr defaultSize="0" autoLine="0" autoPict="0" r:id="rId9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1190625</xdr:colOff>
                <xdr:row>0</xdr:row>
                <xdr:rowOff>0</xdr:rowOff>
              </to>
            </anchor>
          </controlPr>
        </control>
      </mc:Choice>
      <mc:Fallback>
        <control shapeId="1027" r:id="rId8" name="MultipleReportManagerInfotb1"/>
      </mc:Fallback>
    </mc:AlternateContent>
    <mc:AlternateContent xmlns:mc="http://schemas.openxmlformats.org/markup-compatibility/2006">
      <mc:Choice Requires="x14">
        <control shapeId="1026" r:id="rId10" name="ConnectionDescriptorsInfotb1">
          <controlPr defaultSize="0" autoLine="0" autoPict="0" r:id="rId11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1190625</xdr:colOff>
                <xdr:row>0</xdr:row>
                <xdr:rowOff>0</xdr:rowOff>
              </to>
            </anchor>
          </controlPr>
        </control>
      </mc:Choice>
      <mc:Fallback>
        <control shapeId="1026" r:id="rId10" name="ConnectionDescriptorsInfotb1"/>
      </mc:Fallback>
    </mc:AlternateContent>
    <mc:AlternateContent xmlns:mc="http://schemas.openxmlformats.org/markup-compatibility/2006">
      <mc:Choice Requires="x14">
        <control shapeId="1025" r:id="rId12" name="FPMExcelClientSheetOptionstb1">
          <controlPr defaultSize="0" autoLine="0" autoPict="0" r:id="rId13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1190625</xdr:colOff>
                <xdr:row>0</xdr:row>
                <xdr:rowOff>0</xdr:rowOff>
              </to>
            </anchor>
          </controlPr>
        </control>
      </mc:Choice>
      <mc:Fallback>
        <control shapeId="1025" r:id="rId12" name="FPMExcelClientSheetOptionstb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O600"/>
  <sheetViews>
    <sheetView showGridLines="0" view="pageBreakPreview" topLeftCell="E1" zoomScaleNormal="100" zoomScaleSheetLayoutView="100" workbookViewId="0">
      <selection activeCell="H40" sqref="H40"/>
    </sheetView>
  </sheetViews>
  <sheetFormatPr defaultRowHeight="15" outlineLevelRow="1" outlineLevelCol="1" x14ac:dyDescent="0.25"/>
  <cols>
    <col min="1" max="2" width="9.140625" customWidth="1" outlineLevel="1"/>
    <col min="3" max="3" width="37.42578125" customWidth="1" outlineLevel="1"/>
    <col min="4" max="4" width="45.85546875" customWidth="1" outlineLevel="1"/>
    <col min="5" max="5" width="2.5703125" customWidth="1"/>
    <col min="6" max="6" width="46.7109375" bestFit="1" customWidth="1"/>
    <col min="7" max="7" width="14.28515625" bestFit="1" customWidth="1"/>
    <col min="8" max="8" width="14.28515625" style="28" bestFit="1" customWidth="1"/>
    <col min="9" max="9" width="14.28515625" bestFit="1" customWidth="1"/>
    <col min="10" max="10" width="14.28515625" style="28" bestFit="1" customWidth="1"/>
    <col min="11" max="11" width="14.28515625" bestFit="1" customWidth="1"/>
    <col min="12" max="12" width="14.28515625" style="28" bestFit="1" customWidth="1"/>
    <col min="13" max="14" width="14.28515625" bestFit="1" customWidth="1"/>
    <col min="15" max="15" width="13.28515625" bestFit="1" customWidth="1"/>
  </cols>
  <sheetData>
    <row r="1" spans="1:15" x14ac:dyDescent="0.25">
      <c r="F1" s="26" t="s">
        <v>10</v>
      </c>
      <c r="G1" s="25">
        <f t="shared" ref="G1:L1" si="0">EDATE(G$3,1)-G$3</f>
        <v>31</v>
      </c>
      <c r="H1" s="164">
        <f t="shared" si="0"/>
        <v>28</v>
      </c>
      <c r="I1" s="25">
        <f t="shared" si="0"/>
        <v>31</v>
      </c>
      <c r="J1" s="164">
        <f t="shared" si="0"/>
        <v>30</v>
      </c>
      <c r="K1" s="25">
        <f t="shared" si="0"/>
        <v>31</v>
      </c>
      <c r="L1" s="164">
        <f t="shared" si="0"/>
        <v>30</v>
      </c>
    </row>
    <row r="2" spans="1:15" outlineLevel="1" x14ac:dyDescent="0.25">
      <c r="G2">
        <v>0</v>
      </c>
      <c r="H2" s="28">
        <f t="shared" ref="H2:L2" si="1">G2+1</f>
        <v>1</v>
      </c>
      <c r="I2">
        <f t="shared" si="1"/>
        <v>2</v>
      </c>
      <c r="J2" s="28">
        <f t="shared" si="1"/>
        <v>3</v>
      </c>
      <c r="K2">
        <f t="shared" si="1"/>
        <v>4</v>
      </c>
      <c r="L2" s="28">
        <f t="shared" si="1"/>
        <v>5</v>
      </c>
    </row>
    <row r="3" spans="1:15" outlineLevel="1" x14ac:dyDescent="0.25">
      <c r="G3" s="6">
        <v>44562</v>
      </c>
      <c r="H3" s="165">
        <f t="shared" ref="H3:L3" si="2">EDATE(G3,1)</f>
        <v>44593</v>
      </c>
      <c r="I3" s="6">
        <f t="shared" si="2"/>
        <v>44621</v>
      </c>
      <c r="J3" s="165">
        <f t="shared" si="2"/>
        <v>44652</v>
      </c>
      <c r="K3" s="6">
        <f t="shared" si="2"/>
        <v>44682</v>
      </c>
      <c r="L3" s="165">
        <f t="shared" si="2"/>
        <v>44713</v>
      </c>
    </row>
    <row r="4" spans="1:15" x14ac:dyDescent="0.25">
      <c r="F4" s="7" t="s">
        <v>35</v>
      </c>
      <c r="G4" s="6"/>
      <c r="H4" s="165"/>
      <c r="I4" s="6"/>
      <c r="J4" s="165"/>
      <c r="K4" s="6"/>
      <c r="L4" s="165"/>
    </row>
    <row r="5" spans="1:15" x14ac:dyDescent="0.25">
      <c r="F5" s="7" t="str">
        <f>"Trailing "&amp;COUNT(G3:N3)&amp;" Month Financial Summary"</f>
        <v>Trailing 6 Month Financial Summary</v>
      </c>
      <c r="G5" s="6"/>
      <c r="H5" s="165"/>
      <c r="I5" s="6"/>
      <c r="J5" s="165"/>
      <c r="K5" s="6"/>
      <c r="L5" s="165"/>
    </row>
    <row r="6" spans="1:15" x14ac:dyDescent="0.25">
      <c r="F6" s="7" t="str">
        <f>"As of "&amp;TEXT(EOMONTH(MAX($G$3:$M$3),0),"MMM DD, YYYY")</f>
        <v>As of Jun 30, 2022</v>
      </c>
      <c r="G6" s="6"/>
      <c r="H6" s="165"/>
      <c r="I6" s="6"/>
      <c r="J6" s="165"/>
      <c r="K6" s="6"/>
      <c r="L6" s="165"/>
    </row>
    <row r="8" spans="1:15" x14ac:dyDescent="0.25">
      <c r="F8" s="21"/>
      <c r="G8" s="10" t="str">
        <f t="shared" ref="G8:L8" si="3">TEXT(G$3,"MMM YYYY")</f>
        <v>Jan 2022</v>
      </c>
      <c r="H8" s="166" t="str">
        <f t="shared" si="3"/>
        <v>Feb 2022</v>
      </c>
      <c r="I8" s="10" t="str">
        <f t="shared" si="3"/>
        <v>Mar 2022</v>
      </c>
      <c r="J8" s="166" t="str">
        <f t="shared" si="3"/>
        <v>Apr 2022</v>
      </c>
      <c r="K8" s="10" t="str">
        <f t="shared" si="3"/>
        <v>May 2022</v>
      </c>
      <c r="L8" s="166" t="str">
        <f t="shared" si="3"/>
        <v>Jun 2022</v>
      </c>
      <c r="M8" s="73" t="s">
        <v>20</v>
      </c>
      <c r="N8" s="73" t="s">
        <v>70</v>
      </c>
    </row>
    <row r="9" spans="1:15" s="5" customFormat="1" x14ac:dyDescent="0.25">
      <c r="A9" s="5">
        <v>1</v>
      </c>
      <c r="F9" s="22" t="str">
        <f>INDEX(PropertyList!$D:$D,MATCH(Summary!$A9,PropertyList!$C:$C,0))</f>
        <v>Broadmeadow</v>
      </c>
      <c r="G9" s="11"/>
      <c r="H9" s="167"/>
      <c r="I9" s="11"/>
      <c r="J9" s="167"/>
      <c r="K9" s="11"/>
      <c r="L9" s="167"/>
    </row>
    <row r="10" spans="1:15" s="16" customFormat="1" x14ac:dyDescent="0.25">
      <c r="A10" s="16">
        <f>IF(AND(F10&lt;&gt;"",D10=""),A9+1,A9)</f>
        <v>1</v>
      </c>
      <c r="C10" t="str">
        <f>$F9</f>
        <v>Broadmeadow</v>
      </c>
      <c r="D10" s="3" t="s">
        <v>1</v>
      </c>
      <c r="F10" s="23" t="str">
        <f>_xll.EVDES(D10)</f>
        <v>Total Payor Patient Days</v>
      </c>
      <c r="G10" s="18">
        <f ca="1">SUMIFS(OFFSET('BPC Data'!$F:$F,0,Summary!G$2),'BPC Data'!$E:$E,Summary!$D10,'BPC Data'!$B:$B,Summary!$C10)</f>
        <v>3341</v>
      </c>
      <c r="H10" s="168">
        <f ca="1">SUMIFS(OFFSET('BPC Data'!$F:$F,0,Summary!H$2),'BPC Data'!$E:$E,Summary!$D10,'BPC Data'!$B:$B,Summary!$C10)</f>
        <v>3046</v>
      </c>
      <c r="I10" s="18">
        <f ca="1">SUMIFS(OFFSET('BPC Data'!$F:$F,0,Summary!I$2),'BPC Data'!$E:$E,Summary!$D10,'BPC Data'!$B:$B,Summary!$C10)</f>
        <v>3484</v>
      </c>
      <c r="J10" s="168">
        <f ca="1">SUMIFS(OFFSET('BPC Data'!$F:$F,0,Summary!J$2),'BPC Data'!$E:$E,Summary!$D10,'BPC Data'!$B:$B,Summary!$C10)</f>
        <v>3462</v>
      </c>
      <c r="K10" s="18">
        <f ca="1">SUMIFS(OFFSET('BPC Data'!$F:$F,0,Summary!K$2),'BPC Data'!$E:$E,Summary!$D10,'BPC Data'!$B:$B,Summary!$C10)</f>
        <v>3581</v>
      </c>
      <c r="L10" s="168">
        <f ca="1">SUMIFS(OFFSET('BPC Data'!$F:$F,0,Summary!L$2),'BPC Data'!$E:$E,Summary!$D10,'BPC Data'!$B:$B,Summary!$C10)</f>
        <v>3281</v>
      </c>
      <c r="M10" s="27">
        <f ca="1">SUM(G10:L10)</f>
        <v>20195</v>
      </c>
    </row>
    <row r="11" spans="1:15" s="16" customFormat="1" x14ac:dyDescent="0.25">
      <c r="A11" s="16">
        <f t="shared" ref="A11:A18" si="4">IF(AND(F11&lt;&gt;"",D11=""),A10+1,A10)</f>
        <v>1</v>
      </c>
      <c r="C11" t="str">
        <f>$F9</f>
        <v>Broadmeadow</v>
      </c>
      <c r="D11" s="3" t="s">
        <v>9</v>
      </c>
      <c r="F11" s="23" t="str">
        <f>_xll.EVDES(D11)</f>
        <v>Total Available Beds</v>
      </c>
      <c r="G11" s="18">
        <f ca="1">SUMIFS(OFFSET('BPC Data'!$F:$F,0,Summary!G$2),'BPC Data'!$E:$E,Summary!$D11,'BPC Data'!$B:$B,Summary!$C11)</f>
        <v>120</v>
      </c>
      <c r="H11" s="168">
        <f ca="1">SUMIFS(OFFSET('BPC Data'!$F:$F,0,Summary!H$2),'BPC Data'!$E:$E,Summary!$D11,'BPC Data'!$B:$B,Summary!$C11)</f>
        <v>120</v>
      </c>
      <c r="I11" s="18">
        <f ca="1">SUMIFS(OFFSET('BPC Data'!$F:$F,0,Summary!I$2),'BPC Data'!$E:$E,Summary!$D11,'BPC Data'!$B:$B,Summary!$C11)</f>
        <v>120</v>
      </c>
      <c r="J11" s="168">
        <f ca="1">SUMIFS(OFFSET('BPC Data'!$F:$F,0,Summary!J$2),'BPC Data'!$E:$E,Summary!$D11,'BPC Data'!$B:$B,Summary!$C11)</f>
        <v>120</v>
      </c>
      <c r="K11" s="18">
        <f ca="1">SUMIFS(OFFSET('BPC Data'!$F:$F,0,Summary!K$2),'BPC Data'!$E:$E,Summary!$D11,'BPC Data'!$B:$B,Summary!$C11)</f>
        <v>120</v>
      </c>
      <c r="L11" s="168">
        <f ca="1">SUMIFS(OFFSET('BPC Data'!$F:$F,0,Summary!L$2),'BPC Data'!$E:$E,Summary!$D11,'BPC Data'!$B:$B,Summary!$C11)</f>
        <v>120</v>
      </c>
      <c r="M11" s="27">
        <f ca="1">+L11</f>
        <v>120</v>
      </c>
    </row>
    <row r="12" spans="1:15" x14ac:dyDescent="0.25">
      <c r="A12" s="16">
        <f t="shared" si="4"/>
        <v>1</v>
      </c>
      <c r="C12" t="str">
        <f>$F9</f>
        <v>Broadmeadow</v>
      </c>
      <c r="D12" s="3" t="s">
        <v>4</v>
      </c>
      <c r="F12" s="23" t="str">
        <f>_xll.EVDES(D12)</f>
        <v>Total Tenant Revenues</v>
      </c>
      <c r="G12" s="18">
        <f ca="1">SUMIFS(OFFSET('BPC Data'!$F:$F,0,Summary!G$2),'BPC Data'!$E:$E,Summary!$D12,'BPC Data'!$B:$B,Summary!$C12)</f>
        <v>1501538.74</v>
      </c>
      <c r="H12" s="168">
        <f ca="1">SUMIFS(OFFSET('BPC Data'!$F:$F,0,Summary!H$2),'BPC Data'!$E:$E,Summary!$D12,'BPC Data'!$B:$B,Summary!$C12)</f>
        <v>1331714.69</v>
      </c>
      <c r="I12" s="18">
        <f ca="1">SUMIFS(OFFSET('BPC Data'!$F:$F,0,Summary!I$2),'BPC Data'!$E:$E,Summary!$D12,'BPC Data'!$B:$B,Summary!$C12)</f>
        <v>1508614.59</v>
      </c>
      <c r="J12" s="168">
        <f ca="1">SUMIFS(OFFSET('BPC Data'!$F:$F,0,Summary!J$2),'BPC Data'!$E:$E,Summary!$D12,'BPC Data'!$B:$B,Summary!$C12)</f>
        <v>1537380.46</v>
      </c>
      <c r="K12" s="18">
        <f ca="1">SUMIFS(OFFSET('BPC Data'!$F:$F,0,Summary!K$2),'BPC Data'!$E:$E,Summary!$D12,'BPC Data'!$B:$B,Summary!$C12)</f>
        <v>1591834.02</v>
      </c>
      <c r="L12" s="168">
        <f ca="1">SUMIFS(OFFSET('BPC Data'!$F:$F,0,Summary!L$2),'BPC Data'!$E:$E,Summary!$D12,'BPC Data'!$B:$B,Summary!$C12)</f>
        <v>1462509.73</v>
      </c>
      <c r="M12" s="27">
        <f t="shared" ref="M12:M23" ca="1" si="5">SUM(G12:L12)</f>
        <v>8933592.2300000004</v>
      </c>
      <c r="N12" s="60">
        <f>Broadmeadow!U408</f>
        <v>8933592.2300000004</v>
      </c>
      <c r="O12" s="60">
        <f ca="1">N12-M12</f>
        <v>0</v>
      </c>
    </row>
    <row r="13" spans="1:15" x14ac:dyDescent="0.25">
      <c r="A13" s="16">
        <f t="shared" si="4"/>
        <v>1</v>
      </c>
      <c r="C13" t="str">
        <f>$F9</f>
        <v>Broadmeadow</v>
      </c>
      <c r="D13" s="3" t="s">
        <v>5</v>
      </c>
      <c r="F13" s="23" t="str">
        <f>_xll.EVDES(D13)</f>
        <v>Tenant Operating Expenses</v>
      </c>
      <c r="G13" s="18">
        <f ca="1">SUMIFS(OFFSET('BPC Data'!$F:$F,0,Summary!G$2),'BPC Data'!$E:$E,Summary!$D13,'BPC Data'!$B:$B,Summary!$C13)</f>
        <v>1111529.8</v>
      </c>
      <c r="H13" s="168">
        <f ca="1">SUMIFS(OFFSET('BPC Data'!$F:$F,0,Summary!H$2),'BPC Data'!$E:$E,Summary!$D13,'BPC Data'!$B:$B,Summary!$C13)</f>
        <v>969577.14</v>
      </c>
      <c r="I13" s="18">
        <f ca="1">SUMIFS(OFFSET('BPC Data'!$F:$F,0,Summary!I$2),'BPC Data'!$E:$E,Summary!$D13,'BPC Data'!$B:$B,Summary!$C13)</f>
        <v>1073547.57</v>
      </c>
      <c r="J13" s="168">
        <f ca="1">SUMIFS(OFFSET('BPC Data'!$F:$F,0,Summary!J$2),'BPC Data'!$E:$E,Summary!$D13,'BPC Data'!$B:$B,Summary!$C13)</f>
        <v>1047076.39</v>
      </c>
      <c r="K13" s="18">
        <f ca="1">SUMIFS(OFFSET('BPC Data'!$F:$F,0,Summary!K$2),'BPC Data'!$E:$E,Summary!$D13,'BPC Data'!$B:$B,Summary!$C13)</f>
        <v>1181056.06</v>
      </c>
      <c r="L13" s="168">
        <f ca="1">SUMIFS(OFFSET('BPC Data'!$F:$F,0,Summary!L$2),'BPC Data'!$E:$E,Summary!$D13,'BPC Data'!$B:$B,Summary!$C13)</f>
        <v>1073200.22</v>
      </c>
      <c r="M13" s="27">
        <f t="shared" ca="1" si="5"/>
        <v>6455987.1799999988</v>
      </c>
      <c r="N13" s="60">
        <f>Broadmeadow!U965+Broadmeadow!U988+Broadmeadow!U990</f>
        <v>6455987.1800000006</v>
      </c>
      <c r="O13" s="60">
        <f t="shared" ref="O13:O20" ca="1" si="6">N13-M13</f>
        <v>0</v>
      </c>
    </row>
    <row r="14" spans="1:15" x14ac:dyDescent="0.25">
      <c r="A14" s="16">
        <f t="shared" si="4"/>
        <v>1</v>
      </c>
      <c r="C14" t="str">
        <f>$F9</f>
        <v>Broadmeadow</v>
      </c>
      <c r="D14" s="3" t="s">
        <v>2</v>
      </c>
      <c r="F14" s="23" t="str">
        <f>_xll.EVDES(D14)</f>
        <v>Tenant Bad Debt Expense</v>
      </c>
      <c r="G14" s="18">
        <f ca="1">SUMIFS(OFFSET('BPC Data'!$F:$F,0,Summary!G$2),'BPC Data'!$E:$E,Summary!$D14,'BPC Data'!$B:$B,Summary!$C14)</f>
        <v>5147</v>
      </c>
      <c r="H14" s="168">
        <f ca="1">SUMIFS(OFFSET('BPC Data'!$F:$F,0,Summary!H$2),'BPC Data'!$E:$E,Summary!$D14,'BPC Data'!$B:$B,Summary!$C14)</f>
        <v>5147</v>
      </c>
      <c r="I14" s="18">
        <f ca="1">SUMIFS(OFFSET('BPC Data'!$F:$F,0,Summary!I$2),'BPC Data'!$E:$E,Summary!$D14,'BPC Data'!$B:$B,Summary!$C14)</f>
        <v>5147</v>
      </c>
      <c r="J14" s="168">
        <f ca="1">SUMIFS(OFFSET('BPC Data'!$F:$F,0,Summary!J$2),'BPC Data'!$E:$E,Summary!$D14,'BPC Data'!$B:$B,Summary!$C14)</f>
        <v>5147</v>
      </c>
      <c r="K14" s="18">
        <f ca="1">SUMIFS(OFFSET('BPC Data'!$F:$F,0,Summary!K$2),'BPC Data'!$E:$E,Summary!$D14,'BPC Data'!$B:$B,Summary!$C14)</f>
        <v>5147</v>
      </c>
      <c r="L14" s="168">
        <f ca="1">SUMIFS(OFFSET('BPC Data'!$F:$F,0,Summary!L$2),'BPC Data'!$E:$E,Summary!$D14,'BPC Data'!$B:$B,Summary!$C14)</f>
        <v>5147</v>
      </c>
      <c r="M14" s="27">
        <f t="shared" ca="1" si="5"/>
        <v>30882</v>
      </c>
      <c r="N14" s="60">
        <f>Broadmeadow!U873</f>
        <v>30882</v>
      </c>
      <c r="O14" s="60">
        <f t="shared" ca="1" si="6"/>
        <v>0</v>
      </c>
    </row>
    <row r="15" spans="1:15" x14ac:dyDescent="0.25">
      <c r="A15" s="16">
        <f t="shared" si="4"/>
        <v>1</v>
      </c>
      <c r="C15" t="str">
        <f>$F9</f>
        <v>Broadmeadow</v>
      </c>
      <c r="D15" s="2" t="s">
        <v>6</v>
      </c>
      <c r="F15" s="23" t="str">
        <f>_xll.EVDES(D15)</f>
        <v>EBITDARM</v>
      </c>
      <c r="G15" s="18">
        <f ca="1">SUMIFS(OFFSET('BPC Data'!$F:$F,0,Summary!G$2),'BPC Data'!$E:$E,Summary!$D15,'BPC Data'!$B:$B,Summary!$C15)</f>
        <v>390008.94</v>
      </c>
      <c r="H15" s="168">
        <f ca="1">SUMIFS(OFFSET('BPC Data'!$F:$F,0,Summary!H$2),'BPC Data'!$E:$E,Summary!$D15,'BPC Data'!$B:$B,Summary!$C15)</f>
        <v>362137.55</v>
      </c>
      <c r="I15" s="18">
        <f ca="1">SUMIFS(OFFSET('BPC Data'!$F:$F,0,Summary!I$2),'BPC Data'!$E:$E,Summary!$D15,'BPC Data'!$B:$B,Summary!$C15)</f>
        <v>435067.02</v>
      </c>
      <c r="J15" s="168">
        <f ca="1">SUMIFS(OFFSET('BPC Data'!$F:$F,0,Summary!J$2),'BPC Data'!$E:$E,Summary!$D15,'BPC Data'!$B:$B,Summary!$C15)</f>
        <v>490304.07</v>
      </c>
      <c r="K15" s="18">
        <f ca="1">SUMIFS(OFFSET('BPC Data'!$F:$F,0,Summary!K$2),'BPC Data'!$E:$E,Summary!$D15,'BPC Data'!$B:$B,Summary!$C15)</f>
        <v>410777.96</v>
      </c>
      <c r="L15" s="168">
        <f ca="1">SUMIFS(OFFSET('BPC Data'!$F:$F,0,Summary!L$2),'BPC Data'!$E:$E,Summary!$D15,'BPC Data'!$B:$B,Summary!$C15)</f>
        <v>389309.51</v>
      </c>
      <c r="M15" s="27">
        <f t="shared" ca="1" si="5"/>
        <v>2477605.0499999998</v>
      </c>
      <c r="N15" s="60">
        <f>N12-N13</f>
        <v>2477605.0499999998</v>
      </c>
      <c r="O15" s="60"/>
    </row>
    <row r="16" spans="1:15" x14ac:dyDescent="0.25">
      <c r="A16" s="16">
        <f t="shared" si="4"/>
        <v>1</v>
      </c>
      <c r="C16" t="str">
        <f>$F9</f>
        <v>Broadmeadow</v>
      </c>
      <c r="D16" s="2" t="s">
        <v>7</v>
      </c>
      <c r="F16" s="23" t="str">
        <f>_xll.EVDES(D16)</f>
        <v>Tenant Management Fee - Actual</v>
      </c>
      <c r="G16" s="18">
        <f ca="1">SUMIFS(OFFSET('BPC Data'!$F:$F,0,Summary!G$2),'BPC Data'!$E:$E,Summary!$D16,'BPC Data'!$B:$B,Summary!$C16)</f>
        <v>75076.94</v>
      </c>
      <c r="H16" s="168">
        <f ca="1">SUMIFS(OFFSET('BPC Data'!$F:$F,0,Summary!H$2),'BPC Data'!$E:$E,Summary!$D16,'BPC Data'!$B:$B,Summary!$C16)</f>
        <v>66585.73</v>
      </c>
      <c r="I16" s="18">
        <f ca="1">SUMIFS(OFFSET('BPC Data'!$F:$F,0,Summary!I$2),'BPC Data'!$E:$E,Summary!$D16,'BPC Data'!$B:$B,Summary!$C16)</f>
        <v>75616.72</v>
      </c>
      <c r="J16" s="168">
        <f ca="1">SUMIFS(OFFSET('BPC Data'!$F:$F,0,Summary!J$2),'BPC Data'!$E:$E,Summary!$D16,'BPC Data'!$B:$B,Summary!$C16)</f>
        <v>77026.039999999994</v>
      </c>
      <c r="K16" s="18">
        <f ca="1">SUMIFS(OFFSET('BPC Data'!$F:$F,0,Summary!K$2),'BPC Data'!$E:$E,Summary!$D16,'BPC Data'!$B:$B,Summary!$C16)</f>
        <v>79591.7</v>
      </c>
      <c r="L16" s="168">
        <f ca="1">SUMIFS(OFFSET('BPC Data'!$F:$F,0,Summary!L$2),'BPC Data'!$E:$E,Summary!$D16,'BPC Data'!$B:$B,Summary!$C16)</f>
        <v>73275.490000000005</v>
      </c>
      <c r="M16" s="27">
        <f t="shared" ca="1" si="5"/>
        <v>447172.62</v>
      </c>
      <c r="N16" s="60">
        <f>Broadmeadow!U984</f>
        <v>447172.62</v>
      </c>
      <c r="O16" s="60">
        <f t="shared" ca="1" si="6"/>
        <v>0</v>
      </c>
    </row>
    <row r="17" spans="1:15" x14ac:dyDescent="0.25">
      <c r="A17" s="16">
        <f t="shared" si="4"/>
        <v>1</v>
      </c>
      <c r="C17" t="str">
        <f>$F9</f>
        <v>Broadmeadow</v>
      </c>
      <c r="D17" s="1" t="s">
        <v>8</v>
      </c>
      <c r="F17" s="23" t="str">
        <f>_xll.EVDES(D17)</f>
        <v>EBITDAR</v>
      </c>
      <c r="G17" s="18">
        <f ca="1">SUMIFS(OFFSET('BPC Data'!$F:$F,0,Summary!G$2),'BPC Data'!$E:$E,Summary!$D17,'BPC Data'!$B:$B,Summary!$C17)</f>
        <v>314932</v>
      </c>
      <c r="H17" s="168">
        <f ca="1">SUMIFS(OFFSET('BPC Data'!$F:$F,0,Summary!H$2),'BPC Data'!$E:$E,Summary!$D17,'BPC Data'!$B:$B,Summary!$C17)</f>
        <v>295551.82</v>
      </c>
      <c r="I17" s="18">
        <f ca="1">SUMIFS(OFFSET('BPC Data'!$F:$F,0,Summary!I$2),'BPC Data'!$E:$E,Summary!$D17,'BPC Data'!$B:$B,Summary!$C17)</f>
        <v>359450.3</v>
      </c>
      <c r="J17" s="168">
        <f ca="1">SUMIFS(OFFSET('BPC Data'!$F:$F,0,Summary!J$2),'BPC Data'!$E:$E,Summary!$D17,'BPC Data'!$B:$B,Summary!$C17)</f>
        <v>413278.03</v>
      </c>
      <c r="K17" s="18">
        <f ca="1">SUMIFS(OFFSET('BPC Data'!$F:$F,0,Summary!K$2),'BPC Data'!$E:$E,Summary!$D17,'BPC Data'!$B:$B,Summary!$C17)</f>
        <v>331186.26</v>
      </c>
      <c r="L17" s="168">
        <f ca="1">SUMIFS(OFFSET('BPC Data'!$F:$F,0,Summary!L$2),'BPC Data'!$E:$E,Summary!$D17,'BPC Data'!$B:$B,Summary!$C17)</f>
        <v>316034.02</v>
      </c>
      <c r="M17" s="27">
        <f t="shared" ca="1" si="5"/>
        <v>2030432.4300000002</v>
      </c>
      <c r="N17" s="60">
        <f>N15-N16</f>
        <v>2030432.4299999997</v>
      </c>
      <c r="O17" s="60">
        <f t="shared" ca="1" si="6"/>
        <v>0</v>
      </c>
    </row>
    <row r="18" spans="1:15" x14ac:dyDescent="0.25">
      <c r="A18" s="16">
        <f t="shared" si="4"/>
        <v>1</v>
      </c>
      <c r="C18" t="str">
        <f>$F9</f>
        <v>Broadmeadow</v>
      </c>
      <c r="D18" s="2" t="str">
        <f xml:space="preserve"> _xll.EPMOlapMemberO("[ACCOUNT].[H1].[T_RENT_EXP]","","T_RENT_EXP - Tenant Rent Expense","","000")</f>
        <v>T_RENT_EXP - Tenant Rent Expense</v>
      </c>
      <c r="F18" s="23" t="str">
        <f>_xll.EVDES(D18)</f>
        <v>Tenant Rent Expense</v>
      </c>
      <c r="G18" s="18">
        <f ca="1">SUMIFS(OFFSET('BPC Data'!$F:$F,0,Summary!G$2),'BPC Data'!$E:$E,Summary!$D18,'BPC Data'!$B:$B,Summary!$C18)</f>
        <v>246170.49</v>
      </c>
      <c r="H18" s="168">
        <f ca="1">SUMIFS(OFFSET('BPC Data'!$F:$F,0,Summary!H$2),'BPC Data'!$E:$E,Summary!$D18,'BPC Data'!$B:$B,Summary!$C18)</f>
        <v>246170.49</v>
      </c>
      <c r="I18" s="18">
        <f ca="1">SUMIFS(OFFSET('BPC Data'!$F:$F,0,Summary!I$2),'BPC Data'!$E:$E,Summary!$D18,'BPC Data'!$B:$B,Summary!$C18)</f>
        <v>246170.49</v>
      </c>
      <c r="J18" s="168">
        <f ca="1">SUMIFS(OFFSET('BPC Data'!$F:$F,0,Summary!J$2),'BPC Data'!$E:$E,Summary!$D18,'BPC Data'!$B:$B,Summary!$C18)</f>
        <v>246170.49</v>
      </c>
      <c r="K18" s="18">
        <f ca="1">SUMIFS(OFFSET('BPC Data'!$F:$F,0,Summary!K$2),'BPC Data'!$E:$E,Summary!$D18,'BPC Data'!$B:$B,Summary!$C18)</f>
        <v>246170.49</v>
      </c>
      <c r="L18" s="168">
        <f ca="1">SUMIFS(OFFSET('BPC Data'!$F:$F,0,Summary!L$2),'BPC Data'!$E:$E,Summary!$D18,'BPC Data'!$B:$B,Summary!$C18)</f>
        <v>246170.49</v>
      </c>
      <c r="M18" s="27">
        <f t="shared" ca="1" si="5"/>
        <v>1477022.94</v>
      </c>
      <c r="N18" s="60">
        <f>Broadmeadow!U994</f>
        <v>1477022.94</v>
      </c>
      <c r="O18" s="60">
        <f t="shared" ca="1" si="6"/>
        <v>0</v>
      </c>
    </row>
    <row r="19" spans="1:15" x14ac:dyDescent="0.25">
      <c r="A19" s="16">
        <f t="shared" ref="A19" si="7">IF(AND(F19&lt;&gt;"",D19=""),A18+1,A18)</f>
        <v>1</v>
      </c>
      <c r="C19" t="str">
        <f>$F9</f>
        <v>Broadmeadow</v>
      </c>
      <c r="D19" s="3" t="str">
        <f xml:space="preserve"> _xll.EPMOlapMemberO("[ACCOUNT].[H1].[T_SL_RENT_ADJ_EXP]","","T_SL_RENT_ADJ_EXP - Tenant Straight Line Rent Adjustment Expense","","000")</f>
        <v>T_SL_RENT_ADJ_EXP - Tenant Straight Line Rent Adjustment Expense</v>
      </c>
      <c r="F19" s="23" t="str">
        <f>_xll.EVDES(D19)</f>
        <v>Tenant Straight Line Rent Adjustment Expense</v>
      </c>
      <c r="G19" s="18">
        <f ca="1">SUMIFS(OFFSET('BPC Data'!$F:$F,0,Summary!G$2),'BPC Data'!$E:$E,Summary!$D19,'BPC Data'!$B:$B,Summary!$C19)</f>
        <v>-19048.03</v>
      </c>
      <c r="H19" s="168">
        <f ca="1">SUMIFS(OFFSET('BPC Data'!$F:$F,0,Summary!H$2),'BPC Data'!$E:$E,Summary!$D19,'BPC Data'!$B:$B,Summary!$C19)</f>
        <v>-19048.03</v>
      </c>
      <c r="I19" s="18">
        <f ca="1">SUMIFS(OFFSET('BPC Data'!$F:$F,0,Summary!I$2),'BPC Data'!$E:$E,Summary!$D19,'BPC Data'!$B:$B,Summary!$C19)</f>
        <v>-19048.03</v>
      </c>
      <c r="J19" s="168">
        <f ca="1">SUMIFS(OFFSET('BPC Data'!$F:$F,0,Summary!J$2),'BPC Data'!$E:$E,Summary!$D19,'BPC Data'!$B:$B,Summary!$C19)</f>
        <v>-19048.03</v>
      </c>
      <c r="K19" s="18">
        <f ca="1">SUMIFS(OFFSET('BPC Data'!$F:$F,0,Summary!K$2),'BPC Data'!$E:$E,Summary!$D19,'BPC Data'!$B:$B,Summary!$C19)</f>
        <v>-19048.03</v>
      </c>
      <c r="L19" s="168">
        <f ca="1">SUMIFS(OFFSET('BPC Data'!$F:$F,0,Summary!L$2),'BPC Data'!$E:$E,Summary!$D19,'BPC Data'!$B:$B,Summary!$C19)</f>
        <v>-19048.03</v>
      </c>
      <c r="M19" s="27">
        <f t="shared" ca="1" si="5"/>
        <v>-114288.18</v>
      </c>
      <c r="N19" s="60">
        <f>Broadmeadow!U1014</f>
        <v>-114288.18000000001</v>
      </c>
      <c r="O19" s="60">
        <f t="shared" ca="1" si="6"/>
        <v>0</v>
      </c>
    </row>
    <row r="20" spans="1:15" x14ac:dyDescent="0.25">
      <c r="A20" s="16">
        <f t="shared" ref="A20" si="8">IF(AND(F20&lt;&gt;"",D20=""),A19+1,A19)</f>
        <v>1</v>
      </c>
      <c r="C20" t="str">
        <f>$F9</f>
        <v>Broadmeadow</v>
      </c>
      <c r="D20" s="3" t="str">
        <f xml:space="preserve"> _xll.EPMOlapMemberO("[ACCOUNT].[H1].[T_OTHER_OP_EXO]","","T_OTHER_OP_EXO - Tenant Other Income and Expense","","000")</f>
        <v>T_OTHER_OP_EXO - Tenant Other Income and Expense</v>
      </c>
      <c r="F20" s="23" t="str">
        <f>_xll.EVDES(D20)</f>
        <v>Tenant Other Income and Expense</v>
      </c>
      <c r="G20" s="18">
        <f ca="1">SUMIFS(OFFSET('BPC Data'!$F:$F,0,Summary!G$2),'BPC Data'!$E:$E,Summary!$D20,'BPC Data'!$B:$B,Summary!$C20)</f>
        <v>0</v>
      </c>
      <c r="H20" s="168">
        <f ca="1">SUMIFS(OFFSET('BPC Data'!$F:$F,0,Summary!H$2),'BPC Data'!$E:$E,Summary!$D20,'BPC Data'!$B:$B,Summary!$C20)</f>
        <v>0</v>
      </c>
      <c r="I20" s="18">
        <f ca="1">SUMIFS(OFFSET('BPC Data'!$F:$F,0,Summary!I$2),'BPC Data'!$E:$E,Summary!$D20,'BPC Data'!$B:$B,Summary!$C20)</f>
        <v>0</v>
      </c>
      <c r="J20" s="168">
        <f ca="1">SUMIFS(OFFSET('BPC Data'!$F:$F,0,Summary!J$2),'BPC Data'!$E:$E,Summary!$D20,'BPC Data'!$B:$B,Summary!$C20)</f>
        <v>0</v>
      </c>
      <c r="K20" s="18">
        <f ca="1">SUMIFS(OFFSET('BPC Data'!$F:$F,0,Summary!K$2),'BPC Data'!$E:$E,Summary!$D20,'BPC Data'!$B:$B,Summary!$C20)</f>
        <v>0</v>
      </c>
      <c r="L20" s="168">
        <f ca="1">SUMIFS(OFFSET('BPC Data'!$F:$F,0,Summary!L$2),'BPC Data'!$E:$E,Summary!$D20,'BPC Data'!$B:$B,Summary!$C20)</f>
        <v>0</v>
      </c>
      <c r="M20" s="27">
        <f t="shared" ca="1" si="5"/>
        <v>0</v>
      </c>
      <c r="O20" s="60">
        <f t="shared" ca="1" si="6"/>
        <v>0</v>
      </c>
    </row>
    <row r="21" spans="1:15" x14ac:dyDescent="0.25">
      <c r="A21" s="16">
        <f>IF(AND(F21&lt;&gt;"",D21=""),A18+1,A18)</f>
        <v>1</v>
      </c>
      <c r="D21" s="1" t="s">
        <v>3</v>
      </c>
      <c r="F21" s="23" t="s">
        <v>0</v>
      </c>
      <c r="G21" s="12">
        <f ca="1">SUMIFS(OFFSET('BPC Data'!$F:$F,0,Summary!G$2),'BPC Data'!$E:$E,Summary!$D21,'BPC Data'!$B:$B,Summary!$C21)</f>
        <v>0</v>
      </c>
      <c r="H21" s="169">
        <f ca="1">SUMIFS(OFFSET('BPC Data'!$F:$F,0,Summary!H$2),'BPC Data'!$E:$E,Summary!$D21,'BPC Data'!$B:$B,Summary!$C21)</f>
        <v>0</v>
      </c>
      <c r="I21" s="12">
        <f ca="1">SUMIFS(OFFSET('BPC Data'!$F:$F,0,Summary!I$2),'BPC Data'!$E:$E,Summary!$D21,'BPC Data'!$B:$B,Summary!$C21)</f>
        <v>0</v>
      </c>
      <c r="J21" s="169">
        <f ca="1">SUMIFS(OFFSET('BPC Data'!$F:$F,0,Summary!J$2),'BPC Data'!$E:$E,Summary!$D21,'BPC Data'!$B:$B,Summary!$C21)</f>
        <v>0</v>
      </c>
      <c r="K21" s="12">
        <f ca="1">SUMIFS(OFFSET('BPC Data'!$F:$F,0,Summary!K$2),'BPC Data'!$E:$E,Summary!$D21,'BPC Data'!$B:$B,Summary!$C21)</f>
        <v>0</v>
      </c>
      <c r="L21" s="169">
        <f ca="1">SUMIFS(OFFSET('BPC Data'!$F:$F,0,Summary!L$2),'BPC Data'!$E:$E,Summary!$D21,'BPC Data'!$B:$B,Summary!$C21)</f>
        <v>0</v>
      </c>
      <c r="M21" s="27">
        <f t="shared" ca="1" si="5"/>
        <v>0</v>
      </c>
    </row>
    <row r="22" spans="1:15" s="5" customFormat="1" x14ac:dyDescent="0.25">
      <c r="A22" s="16">
        <f>IF(AND(D22&lt;&gt;"",C22=""),A21+1,A21)</f>
        <v>2</v>
      </c>
      <c r="D22" s="5" t="s">
        <v>3</v>
      </c>
      <c r="F22" s="22" t="str">
        <f>INDEX(PropertyList!$D:$D,MATCH(Summary!$A22,PropertyList!$C:$C,0))</f>
        <v>Capitol</v>
      </c>
      <c r="G22" s="11">
        <f ca="1">SUMIFS(OFFSET('BPC Data'!$F:$F,0,Summary!G$2),'BPC Data'!$E:$E,Summary!$D22,'BPC Data'!$B:$B,Summary!$C22)</f>
        <v>0</v>
      </c>
      <c r="H22" s="167">
        <f ca="1">SUMIFS(OFFSET('BPC Data'!$F:$F,0,Summary!H$2),'BPC Data'!$E:$E,Summary!$D22,'BPC Data'!$B:$B,Summary!$C22)</f>
        <v>0</v>
      </c>
      <c r="I22" s="11">
        <f ca="1">SUMIFS(OFFSET('BPC Data'!$F:$F,0,Summary!I$2),'BPC Data'!$E:$E,Summary!$D22,'BPC Data'!$B:$B,Summary!$C22)</f>
        <v>0</v>
      </c>
      <c r="J22" s="167">
        <f ca="1">SUMIFS(OFFSET('BPC Data'!$F:$F,0,Summary!J$2),'BPC Data'!$E:$E,Summary!$D22,'BPC Data'!$B:$B,Summary!$C22)</f>
        <v>0</v>
      </c>
      <c r="K22" s="11">
        <f ca="1">SUMIFS(OFFSET('BPC Data'!$F:$F,0,Summary!K$2),'BPC Data'!$E:$E,Summary!$D22,'BPC Data'!$B:$B,Summary!$C22)</f>
        <v>0</v>
      </c>
      <c r="L22" s="167">
        <f ca="1">SUMIFS(OFFSET('BPC Data'!$F:$F,0,Summary!L$2),'BPC Data'!$E:$E,Summary!$D22,'BPC Data'!$B:$B,Summary!$C22)</f>
        <v>0</v>
      </c>
      <c r="M22" s="27">
        <f t="shared" ca="1" si="5"/>
        <v>0</v>
      </c>
    </row>
    <row r="23" spans="1:15" s="16" customFormat="1" x14ac:dyDescent="0.25">
      <c r="A23" s="16">
        <f>IF(AND(F23&lt;&gt;"",D23=""),A22+1,A22)</f>
        <v>2</v>
      </c>
      <c r="C23" t="str">
        <f>$F22</f>
        <v>Capitol</v>
      </c>
      <c r="D23" s="3" t="str">
        <f t="shared" ref="D23:D54" si="9">$D10</f>
        <v>PAY_PAT_DAYS - Total Payor Patient Days</v>
      </c>
      <c r="F23" s="23" t="str">
        <f>_xll.EVDES(D23)</f>
        <v>Total Payor Patient Days</v>
      </c>
      <c r="G23" s="18">
        <f ca="1">SUMIFS(OFFSET('BPC Data'!$F:$F,0,Summary!G$2),'BPC Data'!$E:$E,Summary!$D23,'BPC Data'!$B:$B,Summary!$C23)</f>
        <v>3138</v>
      </c>
      <c r="H23" s="168">
        <f ca="1">SUMIFS(OFFSET('BPC Data'!$F:$F,0,Summary!H$2),'BPC Data'!$E:$E,Summary!$D23,'BPC Data'!$B:$B,Summary!$C23)</f>
        <v>2889</v>
      </c>
      <c r="I23" s="18">
        <f ca="1">SUMIFS(OFFSET('BPC Data'!$F:$F,0,Summary!I$2),'BPC Data'!$E:$E,Summary!$D23,'BPC Data'!$B:$B,Summary!$C23)</f>
        <v>3228</v>
      </c>
      <c r="J23" s="168">
        <f ca="1">SUMIFS(OFFSET('BPC Data'!$F:$F,0,Summary!J$2),'BPC Data'!$E:$E,Summary!$D23,'BPC Data'!$B:$B,Summary!$C23)</f>
        <v>3185</v>
      </c>
      <c r="K23" s="18">
        <f ca="1">SUMIFS(OFFSET('BPC Data'!$F:$F,0,Summary!K$2),'BPC Data'!$E:$E,Summary!$D23,'BPC Data'!$B:$B,Summary!$C23)</f>
        <v>3148</v>
      </c>
      <c r="L23" s="168">
        <f ca="1">SUMIFS(OFFSET('BPC Data'!$F:$F,0,Summary!L$2),'BPC Data'!$E:$E,Summary!$D23,'BPC Data'!$B:$B,Summary!$C23)</f>
        <v>3038</v>
      </c>
      <c r="M23" s="27">
        <f t="shared" ca="1" si="5"/>
        <v>18626</v>
      </c>
    </row>
    <row r="24" spans="1:15" s="16" customFormat="1" x14ac:dyDescent="0.25">
      <c r="A24" s="16">
        <f t="shared" ref="A24:A31" si="10">IF(AND(F24&lt;&gt;"",D24=""),A23+1,A23)</f>
        <v>2</v>
      </c>
      <c r="C24" t="str">
        <f>$F22</f>
        <v>Capitol</v>
      </c>
      <c r="D24" s="3" t="str">
        <f t="shared" si="9"/>
        <v>A_BEDS_TOTAL - Total Available Beds</v>
      </c>
      <c r="F24" s="23" t="str">
        <f>_xll.EVDES(D24)</f>
        <v>Total Available Beds</v>
      </c>
      <c r="G24" s="18">
        <f ca="1">SUMIFS(OFFSET('BPC Data'!$F:$F,0,Summary!G$2),'BPC Data'!$E:$E,Summary!$D24,'BPC Data'!$B:$B,Summary!$C24)</f>
        <v>120</v>
      </c>
      <c r="H24" s="168">
        <f ca="1">SUMIFS(OFFSET('BPC Data'!$F:$F,0,Summary!H$2),'BPC Data'!$E:$E,Summary!$D24,'BPC Data'!$B:$B,Summary!$C24)</f>
        <v>120</v>
      </c>
      <c r="I24" s="18">
        <f ca="1">SUMIFS(OFFSET('BPC Data'!$F:$F,0,Summary!I$2),'BPC Data'!$E:$E,Summary!$D24,'BPC Data'!$B:$B,Summary!$C24)</f>
        <v>120</v>
      </c>
      <c r="J24" s="168">
        <f ca="1">SUMIFS(OFFSET('BPC Data'!$F:$F,0,Summary!J$2),'BPC Data'!$E:$E,Summary!$D24,'BPC Data'!$B:$B,Summary!$C24)</f>
        <v>120</v>
      </c>
      <c r="K24" s="18">
        <f ca="1">SUMIFS(OFFSET('BPC Data'!$F:$F,0,Summary!K$2),'BPC Data'!$E:$E,Summary!$D24,'BPC Data'!$B:$B,Summary!$C24)</f>
        <v>120</v>
      </c>
      <c r="L24" s="168">
        <f ca="1">SUMIFS(OFFSET('BPC Data'!$F:$F,0,Summary!L$2),'BPC Data'!$E:$E,Summary!$D24,'BPC Data'!$B:$B,Summary!$C24)</f>
        <v>120</v>
      </c>
      <c r="M24" s="27">
        <f ca="1">+L24</f>
        <v>120</v>
      </c>
    </row>
    <row r="25" spans="1:15" s="16" customFormat="1" x14ac:dyDescent="0.25">
      <c r="A25" s="16">
        <f t="shared" si="10"/>
        <v>2</v>
      </c>
      <c r="B25"/>
      <c r="C25" t="str">
        <f>$F22</f>
        <v>Capitol</v>
      </c>
      <c r="D25" s="3" t="str">
        <f t="shared" si="9"/>
        <v>T_REVENUES - Total Tenant Revenues</v>
      </c>
      <c r="E25"/>
      <c r="F25" s="23" t="str">
        <f>_xll.EVDES(D25)</f>
        <v>Total Tenant Revenues</v>
      </c>
      <c r="G25" s="18">
        <f ca="1">SUMIFS(OFFSET('BPC Data'!$F:$F,0,Summary!G$2),'BPC Data'!$E:$E,Summary!$D25,'BPC Data'!$B:$B,Summary!$C25)</f>
        <v>1231858.52</v>
      </c>
      <c r="H25" s="168">
        <f ca="1">SUMIFS(OFFSET('BPC Data'!$F:$F,0,Summary!H$2),'BPC Data'!$E:$E,Summary!$D25,'BPC Data'!$B:$B,Summary!$C25)</f>
        <v>1166845.8700000001</v>
      </c>
      <c r="I25" s="18">
        <f ca="1">SUMIFS(OFFSET('BPC Data'!$F:$F,0,Summary!I$2),'BPC Data'!$E:$E,Summary!$D25,'BPC Data'!$B:$B,Summary!$C25)</f>
        <v>1237709.94</v>
      </c>
      <c r="J25" s="168">
        <f ca="1">SUMIFS(OFFSET('BPC Data'!$F:$F,0,Summary!J$2),'BPC Data'!$E:$E,Summary!$D25,'BPC Data'!$B:$B,Summary!$C25)</f>
        <v>1227792.33</v>
      </c>
      <c r="K25" s="18">
        <f ca="1">SUMIFS(OFFSET('BPC Data'!$F:$F,0,Summary!K$2),'BPC Data'!$E:$E,Summary!$D25,'BPC Data'!$B:$B,Summary!$C25)</f>
        <v>1188041.76</v>
      </c>
      <c r="L25" s="168">
        <f ca="1">SUMIFS(OFFSET('BPC Data'!$F:$F,0,Summary!L$2),'BPC Data'!$E:$E,Summary!$D25,'BPC Data'!$B:$B,Summary!$C25)</f>
        <v>1154782.05</v>
      </c>
      <c r="M25" s="27">
        <f t="shared" ref="M25:M36" ca="1" si="11">SUM(G25:L25)</f>
        <v>7207030.4699999997</v>
      </c>
      <c r="N25" s="181">
        <f>Capitol!U402</f>
        <v>7207030.4699999997</v>
      </c>
      <c r="O25" s="60">
        <f t="shared" ref="O25:O33" ca="1" si="12">N25-M25</f>
        <v>0</v>
      </c>
    </row>
    <row r="26" spans="1:15" s="16" customFormat="1" x14ac:dyDescent="0.25">
      <c r="A26" s="16">
        <f t="shared" si="10"/>
        <v>2</v>
      </c>
      <c r="B26"/>
      <c r="C26" t="str">
        <f>$F22</f>
        <v>Capitol</v>
      </c>
      <c r="D26" s="3" t="str">
        <f t="shared" si="9"/>
        <v>T_OPEX - Tenant Operating Expenses</v>
      </c>
      <c r="E26"/>
      <c r="F26" s="23" t="str">
        <f>_xll.EVDES(D26)</f>
        <v>Tenant Operating Expenses</v>
      </c>
      <c r="G26" s="18">
        <f ca="1">SUMIFS(OFFSET('BPC Data'!$F:$F,0,Summary!G$2),'BPC Data'!$E:$E,Summary!$D26,'BPC Data'!$B:$B,Summary!$C26)</f>
        <v>950077.45</v>
      </c>
      <c r="H26" s="168">
        <f ca="1">SUMIFS(OFFSET('BPC Data'!$F:$F,0,Summary!H$2),'BPC Data'!$E:$E,Summary!$D26,'BPC Data'!$B:$B,Summary!$C26)</f>
        <v>795280.2</v>
      </c>
      <c r="I26" s="18">
        <f ca="1">SUMIFS(OFFSET('BPC Data'!$F:$F,0,Summary!I$2),'BPC Data'!$E:$E,Summary!$D26,'BPC Data'!$B:$B,Summary!$C26)</f>
        <v>913350.84</v>
      </c>
      <c r="J26" s="168">
        <f ca="1">SUMIFS(OFFSET('BPC Data'!$F:$F,0,Summary!J$2),'BPC Data'!$E:$E,Summary!$D26,'BPC Data'!$B:$B,Summary!$C26)</f>
        <v>911055.45</v>
      </c>
      <c r="K26" s="18">
        <f ca="1">SUMIFS(OFFSET('BPC Data'!$F:$F,0,Summary!K$2),'BPC Data'!$E:$E,Summary!$D26,'BPC Data'!$B:$B,Summary!$C26)</f>
        <v>951611.11</v>
      </c>
      <c r="L26" s="168">
        <f ca="1">SUMIFS(OFFSET('BPC Data'!$F:$F,0,Summary!L$2),'BPC Data'!$E:$E,Summary!$D26,'BPC Data'!$B:$B,Summary!$C26)</f>
        <v>992176.51</v>
      </c>
      <c r="M26" s="27">
        <f t="shared" ca="1" si="11"/>
        <v>5513551.5599999996</v>
      </c>
      <c r="N26" s="181">
        <f>Capitol!U958+Capitol!U981+Capitol!U983</f>
        <v>5513551.5599999996</v>
      </c>
      <c r="O26" s="60">
        <f t="shared" ca="1" si="12"/>
        <v>0</v>
      </c>
    </row>
    <row r="27" spans="1:15" s="16" customFormat="1" x14ac:dyDescent="0.25">
      <c r="A27" s="16">
        <f t="shared" si="10"/>
        <v>2</v>
      </c>
      <c r="B27"/>
      <c r="C27" t="str">
        <f>$F22</f>
        <v>Capitol</v>
      </c>
      <c r="D27" s="3" t="str">
        <f t="shared" si="9"/>
        <v>T_BAD_DEBT - Tenant Bad Debt Expense</v>
      </c>
      <c r="E27"/>
      <c r="F27" s="23" t="str">
        <f>_xll.EVDES(D27)</f>
        <v>Tenant Bad Debt Expense</v>
      </c>
      <c r="G27" s="18">
        <f ca="1">SUMIFS(OFFSET('BPC Data'!$F:$F,0,Summary!G$2),'BPC Data'!$E:$E,Summary!$D27,'BPC Data'!$B:$B,Summary!$C27)</f>
        <v>2083</v>
      </c>
      <c r="H27" s="168">
        <f ca="1">SUMIFS(OFFSET('BPC Data'!$F:$F,0,Summary!H$2),'BPC Data'!$E:$E,Summary!$D27,'BPC Data'!$B:$B,Summary!$C27)</f>
        <v>2083</v>
      </c>
      <c r="I27" s="18">
        <f ca="1">SUMIFS(OFFSET('BPC Data'!$F:$F,0,Summary!I$2),'BPC Data'!$E:$E,Summary!$D27,'BPC Data'!$B:$B,Summary!$C27)</f>
        <v>2083</v>
      </c>
      <c r="J27" s="168">
        <f ca="1">SUMIFS(OFFSET('BPC Data'!$F:$F,0,Summary!J$2),'BPC Data'!$E:$E,Summary!$D27,'BPC Data'!$B:$B,Summary!$C27)</f>
        <v>2083</v>
      </c>
      <c r="K27" s="18">
        <f ca="1">SUMIFS(OFFSET('BPC Data'!$F:$F,0,Summary!K$2),'BPC Data'!$E:$E,Summary!$D27,'BPC Data'!$B:$B,Summary!$C27)</f>
        <v>2083</v>
      </c>
      <c r="L27" s="168">
        <f ca="1">SUMIFS(OFFSET('BPC Data'!$F:$F,0,Summary!L$2),'BPC Data'!$E:$E,Summary!$D27,'BPC Data'!$B:$B,Summary!$C27)</f>
        <v>2083</v>
      </c>
      <c r="M27" s="27">
        <f t="shared" ca="1" si="11"/>
        <v>12498</v>
      </c>
      <c r="N27" s="181">
        <f>Capitol!U866</f>
        <v>12498</v>
      </c>
      <c r="O27" s="60"/>
    </row>
    <row r="28" spans="1:15" s="16" customFormat="1" x14ac:dyDescent="0.25">
      <c r="A28" s="16">
        <f t="shared" si="10"/>
        <v>2</v>
      </c>
      <c r="B28"/>
      <c r="C28" t="str">
        <f>$F22</f>
        <v>Capitol</v>
      </c>
      <c r="D28" s="2" t="str">
        <f t="shared" si="9"/>
        <v>T_EBITDARM - EBITDARM</v>
      </c>
      <c r="E28"/>
      <c r="F28" s="23" t="str">
        <f>_xll.EVDES(D28)</f>
        <v>EBITDARM</v>
      </c>
      <c r="G28" s="18">
        <f ca="1">SUMIFS(OFFSET('BPC Data'!$F:$F,0,Summary!G$2),'BPC Data'!$E:$E,Summary!$D28,'BPC Data'!$B:$B,Summary!$C28)</f>
        <v>281781.07</v>
      </c>
      <c r="H28" s="168">
        <f ca="1">SUMIFS(OFFSET('BPC Data'!$F:$F,0,Summary!H$2),'BPC Data'!$E:$E,Summary!$D28,'BPC Data'!$B:$B,Summary!$C28)</f>
        <v>371565.67</v>
      </c>
      <c r="I28" s="18">
        <f ca="1">SUMIFS(OFFSET('BPC Data'!$F:$F,0,Summary!I$2),'BPC Data'!$E:$E,Summary!$D28,'BPC Data'!$B:$B,Summary!$C28)</f>
        <v>324359.09999999998</v>
      </c>
      <c r="J28" s="168">
        <f ca="1">SUMIFS(OFFSET('BPC Data'!$F:$F,0,Summary!J$2),'BPC Data'!$E:$E,Summary!$D28,'BPC Data'!$B:$B,Summary!$C28)</f>
        <v>316736.88</v>
      </c>
      <c r="K28" s="18">
        <f ca="1">SUMIFS(OFFSET('BPC Data'!$F:$F,0,Summary!K$2),'BPC Data'!$E:$E,Summary!$D28,'BPC Data'!$B:$B,Summary!$C28)</f>
        <v>236430.65</v>
      </c>
      <c r="L28" s="168">
        <f ca="1">SUMIFS(OFFSET('BPC Data'!$F:$F,0,Summary!L$2),'BPC Data'!$E:$E,Summary!$D28,'BPC Data'!$B:$B,Summary!$C28)</f>
        <v>162605.54</v>
      </c>
      <c r="M28" s="27">
        <f t="shared" ca="1" si="11"/>
        <v>1693478.91</v>
      </c>
      <c r="N28" s="181">
        <f>N25-N26</f>
        <v>1693478.9100000001</v>
      </c>
      <c r="O28" s="60"/>
    </row>
    <row r="29" spans="1:15" s="16" customFormat="1" x14ac:dyDescent="0.25">
      <c r="A29" s="16">
        <f t="shared" si="10"/>
        <v>2</v>
      </c>
      <c r="B29"/>
      <c r="C29" t="str">
        <f>$F22</f>
        <v>Capitol</v>
      </c>
      <c r="D29" s="2" t="str">
        <f t="shared" si="9"/>
        <v>T_MGMT_FEE - Tenant Management Fee - Actual</v>
      </c>
      <c r="E29"/>
      <c r="F29" s="23" t="str">
        <f>_xll.EVDES(D29)</f>
        <v>Tenant Management Fee - Actual</v>
      </c>
      <c r="G29" s="18">
        <f ca="1">SUMIFS(OFFSET('BPC Data'!$F:$F,0,Summary!G$2),'BPC Data'!$E:$E,Summary!$D29,'BPC Data'!$B:$B,Summary!$C29)</f>
        <v>61592.93</v>
      </c>
      <c r="H29" s="168">
        <f ca="1">SUMIFS(OFFSET('BPC Data'!$F:$F,0,Summary!H$2),'BPC Data'!$E:$E,Summary!$D29,'BPC Data'!$B:$B,Summary!$C29)</f>
        <v>58342.29</v>
      </c>
      <c r="I29" s="18">
        <f ca="1">SUMIFS(OFFSET('BPC Data'!$F:$F,0,Summary!I$2),'BPC Data'!$E:$E,Summary!$D29,'BPC Data'!$B:$B,Summary!$C29)</f>
        <v>61885.5</v>
      </c>
      <c r="J29" s="168">
        <f ca="1">SUMIFS(OFFSET('BPC Data'!$F:$F,0,Summary!J$2),'BPC Data'!$E:$E,Summary!$D29,'BPC Data'!$B:$B,Summary!$C29)</f>
        <v>61389.62</v>
      </c>
      <c r="K29" s="18">
        <f ca="1">SUMIFS(OFFSET('BPC Data'!$F:$F,0,Summary!K$2),'BPC Data'!$E:$E,Summary!$D29,'BPC Data'!$B:$B,Summary!$C29)</f>
        <v>59402.09</v>
      </c>
      <c r="L29" s="168">
        <f ca="1">SUMIFS(OFFSET('BPC Data'!$F:$F,0,Summary!L$2),'BPC Data'!$E:$E,Summary!$D29,'BPC Data'!$B:$B,Summary!$C29)</f>
        <v>57739.1</v>
      </c>
      <c r="M29" s="27">
        <f t="shared" ca="1" si="11"/>
        <v>360351.52999999997</v>
      </c>
      <c r="N29" s="181">
        <f>Capitol!U977</f>
        <v>360351.53</v>
      </c>
      <c r="O29" s="60">
        <f t="shared" ca="1" si="12"/>
        <v>0</v>
      </c>
    </row>
    <row r="30" spans="1:15" s="16" customFormat="1" x14ac:dyDescent="0.25">
      <c r="A30" s="16">
        <f t="shared" si="10"/>
        <v>2</v>
      </c>
      <c r="B30"/>
      <c r="C30" t="str">
        <f>$F22</f>
        <v>Capitol</v>
      </c>
      <c r="D30" s="1" t="str">
        <f t="shared" si="9"/>
        <v>T_EBITDAR - EBITDAR</v>
      </c>
      <c r="E30"/>
      <c r="F30" s="23" t="str">
        <f>_xll.EVDES(D30)</f>
        <v>EBITDAR</v>
      </c>
      <c r="G30" s="18">
        <f ca="1">SUMIFS(OFFSET('BPC Data'!$F:$F,0,Summary!G$2),'BPC Data'!$E:$E,Summary!$D30,'BPC Data'!$B:$B,Summary!$C30)</f>
        <v>220188.14</v>
      </c>
      <c r="H30" s="168">
        <f ca="1">SUMIFS(OFFSET('BPC Data'!$F:$F,0,Summary!H$2),'BPC Data'!$E:$E,Summary!$D30,'BPC Data'!$B:$B,Summary!$C30)</f>
        <v>313223.38</v>
      </c>
      <c r="I30" s="18">
        <f ca="1">SUMIFS(OFFSET('BPC Data'!$F:$F,0,Summary!I$2),'BPC Data'!$E:$E,Summary!$D30,'BPC Data'!$B:$B,Summary!$C30)</f>
        <v>262473.59999999998</v>
      </c>
      <c r="J30" s="168">
        <f ca="1">SUMIFS(OFFSET('BPC Data'!$F:$F,0,Summary!J$2),'BPC Data'!$E:$E,Summary!$D30,'BPC Data'!$B:$B,Summary!$C30)</f>
        <v>255347.26</v>
      </c>
      <c r="K30" s="18">
        <f ca="1">SUMIFS(OFFSET('BPC Data'!$F:$F,0,Summary!K$2),'BPC Data'!$E:$E,Summary!$D30,'BPC Data'!$B:$B,Summary!$C30)</f>
        <v>177028.56</v>
      </c>
      <c r="L30" s="168">
        <f ca="1">SUMIFS(OFFSET('BPC Data'!$F:$F,0,Summary!L$2),'BPC Data'!$E:$E,Summary!$D30,'BPC Data'!$B:$B,Summary!$C30)</f>
        <v>104866.44</v>
      </c>
      <c r="M30" s="27">
        <f t="shared" ca="1" si="11"/>
        <v>1333127.3799999999</v>
      </c>
      <c r="N30" s="181">
        <f>N28-N29</f>
        <v>1333127.3800000001</v>
      </c>
      <c r="O30" s="60"/>
    </row>
    <row r="31" spans="1:15" s="16" customFormat="1" x14ac:dyDescent="0.25">
      <c r="A31" s="16">
        <f t="shared" si="10"/>
        <v>2</v>
      </c>
      <c r="B31"/>
      <c r="C31" t="str">
        <f>$F22</f>
        <v>Capitol</v>
      </c>
      <c r="D31" s="1" t="str">
        <f t="shared" si="9"/>
        <v>T_RENT_EXP - Tenant Rent Expense</v>
      </c>
      <c r="E31"/>
      <c r="F31" s="23" t="str">
        <f>_xll.EVDES(D31)</f>
        <v>Tenant Rent Expense</v>
      </c>
      <c r="G31" s="18">
        <f ca="1">SUMIFS(OFFSET('BPC Data'!$F:$F,0,Summary!G$2),'BPC Data'!$E:$E,Summary!$D31,'BPC Data'!$B:$B,Summary!$C31)</f>
        <v>193488.98</v>
      </c>
      <c r="H31" s="168">
        <f ca="1">SUMIFS(OFFSET('BPC Data'!$F:$F,0,Summary!H$2),'BPC Data'!$E:$E,Summary!$D31,'BPC Data'!$B:$B,Summary!$C31)</f>
        <v>193488.98</v>
      </c>
      <c r="I31" s="18">
        <f ca="1">SUMIFS(OFFSET('BPC Data'!$F:$F,0,Summary!I$2),'BPC Data'!$E:$E,Summary!$D31,'BPC Data'!$B:$B,Summary!$C31)</f>
        <v>193488.98</v>
      </c>
      <c r="J31" s="168">
        <f ca="1">SUMIFS(OFFSET('BPC Data'!$F:$F,0,Summary!J$2),'BPC Data'!$E:$E,Summary!$D31,'BPC Data'!$B:$B,Summary!$C31)</f>
        <v>193488.98</v>
      </c>
      <c r="K31" s="18">
        <f ca="1">SUMIFS(OFFSET('BPC Data'!$F:$F,0,Summary!K$2),'BPC Data'!$E:$E,Summary!$D31,'BPC Data'!$B:$B,Summary!$C31)</f>
        <v>193488.98</v>
      </c>
      <c r="L31" s="168">
        <f ca="1">SUMIFS(OFFSET('BPC Data'!$F:$F,0,Summary!L$2),'BPC Data'!$E:$E,Summary!$D31,'BPC Data'!$B:$B,Summary!$C31)</f>
        <v>193488.98</v>
      </c>
      <c r="M31" s="27">
        <f t="shared" ca="1" si="11"/>
        <v>1160933.8800000001</v>
      </c>
      <c r="N31" s="181">
        <f>Capitol!U987</f>
        <v>1160933.8799999999</v>
      </c>
      <c r="O31" s="60">
        <f t="shared" ca="1" si="12"/>
        <v>0</v>
      </c>
    </row>
    <row r="32" spans="1:15" s="16" customFormat="1" x14ac:dyDescent="0.25">
      <c r="A32" s="16">
        <f t="shared" ref="A32" si="13">IF(AND(F32&lt;&gt;"",D32=""),A31+1,A31)</f>
        <v>2</v>
      </c>
      <c r="B32"/>
      <c r="C32" t="str">
        <f>$F22</f>
        <v>Capitol</v>
      </c>
      <c r="D32" s="1" t="str">
        <f>$D19</f>
        <v>T_SL_RENT_ADJ_EXP - Tenant Straight Line Rent Adjustment Expense</v>
      </c>
      <c r="E32"/>
      <c r="F32" s="23" t="str">
        <f>_xll.EVDES(D32)</f>
        <v>Tenant Straight Line Rent Adjustment Expense</v>
      </c>
      <c r="G32" s="18">
        <f ca="1">SUMIFS(OFFSET('BPC Data'!$F:$F,0,Summary!G$2),'BPC Data'!$E:$E,Summary!$D32,'BPC Data'!$B:$B,Summary!$C32)</f>
        <v>-14971.69</v>
      </c>
      <c r="H32" s="168">
        <f ca="1">SUMIFS(OFFSET('BPC Data'!$F:$F,0,Summary!H$2),'BPC Data'!$E:$E,Summary!$D32,'BPC Data'!$B:$B,Summary!$C32)</f>
        <v>-14971.69</v>
      </c>
      <c r="I32" s="18">
        <f ca="1">SUMIFS(OFFSET('BPC Data'!$F:$F,0,Summary!I$2),'BPC Data'!$E:$E,Summary!$D32,'BPC Data'!$B:$B,Summary!$C32)</f>
        <v>-14971.69</v>
      </c>
      <c r="J32" s="168">
        <f ca="1">SUMIFS(OFFSET('BPC Data'!$F:$F,0,Summary!J$2),'BPC Data'!$E:$E,Summary!$D32,'BPC Data'!$B:$B,Summary!$C32)</f>
        <v>-14971.69</v>
      </c>
      <c r="K32" s="18">
        <f ca="1">SUMIFS(OFFSET('BPC Data'!$F:$F,0,Summary!K$2),'BPC Data'!$E:$E,Summary!$D32,'BPC Data'!$B:$B,Summary!$C32)</f>
        <v>-14971.69</v>
      </c>
      <c r="L32" s="168">
        <f ca="1">SUMIFS(OFFSET('BPC Data'!$F:$F,0,Summary!L$2),'BPC Data'!$E:$E,Summary!$D32,'BPC Data'!$B:$B,Summary!$C32)</f>
        <v>-14971.69</v>
      </c>
      <c r="M32" s="27">
        <f t="shared" ca="1" si="11"/>
        <v>-89830.14</v>
      </c>
      <c r="N32" s="181">
        <f>Capitol!U1005</f>
        <v>-89830.14</v>
      </c>
      <c r="O32" s="60">
        <f t="shared" ca="1" si="12"/>
        <v>0</v>
      </c>
    </row>
    <row r="33" spans="1:15" s="16" customFormat="1" x14ac:dyDescent="0.25">
      <c r="A33" s="16">
        <f t="shared" ref="A33" si="14">IF(AND(F33&lt;&gt;"",D33=""),A32+1,A32)</f>
        <v>2</v>
      </c>
      <c r="B33"/>
      <c r="C33" t="str">
        <f>$F22</f>
        <v>Capitol</v>
      </c>
      <c r="D33" s="1" t="str">
        <f t="shared" si="9"/>
        <v>T_OTHER_OP_EXO - Tenant Other Income and Expense</v>
      </c>
      <c r="E33"/>
      <c r="F33" s="23" t="str">
        <f>_xll.EVDES(D33)</f>
        <v>Tenant Other Income and Expense</v>
      </c>
      <c r="G33" s="18">
        <f ca="1">SUMIFS(OFFSET('BPC Data'!$F:$F,0,Summary!G$2),'BPC Data'!$E:$E,Summary!$D33,'BPC Data'!$B:$B,Summary!$C33)</f>
        <v>0</v>
      </c>
      <c r="H33" s="168">
        <f ca="1">SUMIFS(OFFSET('BPC Data'!$F:$F,0,Summary!H$2),'BPC Data'!$E:$E,Summary!$D33,'BPC Data'!$B:$B,Summary!$C33)</f>
        <v>0</v>
      </c>
      <c r="I33" s="18">
        <f ca="1">SUMIFS(OFFSET('BPC Data'!$F:$F,0,Summary!I$2),'BPC Data'!$E:$E,Summary!$D33,'BPC Data'!$B:$B,Summary!$C33)</f>
        <v>0</v>
      </c>
      <c r="J33" s="168">
        <f ca="1">SUMIFS(OFFSET('BPC Data'!$F:$F,0,Summary!J$2),'BPC Data'!$E:$E,Summary!$D33,'BPC Data'!$B:$B,Summary!$C33)</f>
        <v>0</v>
      </c>
      <c r="K33" s="18">
        <f ca="1">SUMIFS(OFFSET('BPC Data'!$F:$F,0,Summary!K$2),'BPC Data'!$E:$E,Summary!$D33,'BPC Data'!$B:$B,Summary!$C33)</f>
        <v>0</v>
      </c>
      <c r="L33" s="168">
        <f ca="1">SUMIFS(OFFSET('BPC Data'!$F:$F,0,Summary!L$2),'BPC Data'!$E:$E,Summary!$D33,'BPC Data'!$B:$B,Summary!$C33)</f>
        <v>0</v>
      </c>
      <c r="M33" s="27">
        <f t="shared" ca="1" si="11"/>
        <v>0</v>
      </c>
      <c r="O33" s="60">
        <f t="shared" ca="1" si="12"/>
        <v>0</v>
      </c>
    </row>
    <row r="34" spans="1:15" s="16" customFormat="1" x14ac:dyDescent="0.25">
      <c r="A34" s="16">
        <f>IF(AND(F34&lt;&gt;"",D34=""),A31+1,A31)</f>
        <v>2</v>
      </c>
      <c r="B34"/>
      <c r="C34"/>
      <c r="D34" s="1" t="str">
        <f t="shared" si="9"/>
        <v>x</v>
      </c>
      <c r="E34"/>
      <c r="F34" s="23" t="s">
        <v>0</v>
      </c>
      <c r="G34" s="12">
        <f ca="1">SUMIFS(OFFSET('BPC Data'!$F:$F,0,Summary!G$2),'BPC Data'!$E:$E,Summary!$D34,'BPC Data'!$B:$B,Summary!$C34)</f>
        <v>0</v>
      </c>
      <c r="H34" s="169">
        <f ca="1">SUMIFS(OFFSET('BPC Data'!$F:$F,0,Summary!H$2),'BPC Data'!$E:$E,Summary!$D34,'BPC Data'!$B:$B,Summary!$C34)</f>
        <v>0</v>
      </c>
      <c r="I34" s="12">
        <f ca="1">SUMIFS(OFFSET('BPC Data'!$F:$F,0,Summary!I$2),'BPC Data'!$E:$E,Summary!$D34,'BPC Data'!$B:$B,Summary!$C34)</f>
        <v>0</v>
      </c>
      <c r="J34" s="169">
        <f ca="1">SUMIFS(OFFSET('BPC Data'!$F:$F,0,Summary!J$2),'BPC Data'!$E:$E,Summary!$D34,'BPC Data'!$B:$B,Summary!$C34)</f>
        <v>0</v>
      </c>
      <c r="K34" s="12">
        <f ca="1">SUMIFS(OFFSET('BPC Data'!$F:$F,0,Summary!K$2),'BPC Data'!$E:$E,Summary!$D34,'BPC Data'!$B:$B,Summary!$C34)</f>
        <v>0</v>
      </c>
      <c r="L34" s="169">
        <f ca="1">SUMIFS(OFFSET('BPC Data'!$F:$F,0,Summary!L$2),'BPC Data'!$E:$E,Summary!$D34,'BPC Data'!$B:$B,Summary!$C34)</f>
        <v>0</v>
      </c>
      <c r="M34" s="27">
        <f t="shared" ca="1" si="11"/>
        <v>0</v>
      </c>
      <c r="O34" s="60"/>
    </row>
    <row r="35" spans="1:15" s="16" customFormat="1" x14ac:dyDescent="0.25">
      <c r="A35" s="16">
        <f>IF(AND(D35&lt;&gt;"",C35=""),A34+1,A34)</f>
        <v>3</v>
      </c>
      <c r="B35" s="5"/>
      <c r="C35" s="5"/>
      <c r="D35" s="5" t="str">
        <f t="shared" si="9"/>
        <v>x</v>
      </c>
      <c r="E35" s="5"/>
      <c r="F35" s="22" t="str">
        <f>INDEX(PropertyList!$D:$D,MATCH(Summary!$A35,PropertyList!$C:$C,0))</f>
        <v>Pike Creek</v>
      </c>
      <c r="G35" s="11">
        <f ca="1">SUMIFS(OFFSET('BPC Data'!$F:$F,0,Summary!G$2),'BPC Data'!$E:$E,Summary!$D35,'BPC Data'!$B:$B,Summary!$C35)</f>
        <v>0</v>
      </c>
      <c r="H35" s="167">
        <f ca="1">SUMIFS(OFFSET('BPC Data'!$F:$F,0,Summary!H$2),'BPC Data'!$E:$E,Summary!$D35,'BPC Data'!$B:$B,Summary!$C35)</f>
        <v>0</v>
      </c>
      <c r="I35" s="11">
        <f ca="1">SUMIFS(OFFSET('BPC Data'!$F:$F,0,Summary!I$2),'BPC Data'!$E:$E,Summary!$D35,'BPC Data'!$B:$B,Summary!$C35)</f>
        <v>0</v>
      </c>
      <c r="J35" s="167">
        <f ca="1">SUMIFS(OFFSET('BPC Data'!$F:$F,0,Summary!J$2),'BPC Data'!$E:$E,Summary!$D35,'BPC Data'!$B:$B,Summary!$C35)</f>
        <v>0</v>
      </c>
      <c r="K35" s="11">
        <f ca="1">SUMIFS(OFFSET('BPC Data'!$F:$F,0,Summary!K$2),'BPC Data'!$E:$E,Summary!$D35,'BPC Data'!$B:$B,Summary!$C35)</f>
        <v>0</v>
      </c>
      <c r="L35" s="167">
        <f ca="1">SUMIFS(OFFSET('BPC Data'!$F:$F,0,Summary!L$2),'BPC Data'!$E:$E,Summary!$D35,'BPC Data'!$B:$B,Summary!$C35)</f>
        <v>0</v>
      </c>
      <c r="M35" s="27">
        <f t="shared" ca="1" si="11"/>
        <v>0</v>
      </c>
      <c r="O35" s="60"/>
    </row>
    <row r="36" spans="1:15" s="16" customFormat="1" x14ac:dyDescent="0.25">
      <c r="A36" s="16">
        <f>IF(AND(F36&lt;&gt;"",D36=""),A35+1,A35)</f>
        <v>3</v>
      </c>
      <c r="C36" t="str">
        <f>$F35</f>
        <v>Pike Creek</v>
      </c>
      <c r="D36" s="3" t="str">
        <f t="shared" si="9"/>
        <v>PAY_PAT_DAYS - Total Payor Patient Days</v>
      </c>
      <c r="F36" s="23" t="str">
        <f>_xll.EVDES(D36)</f>
        <v>Total Payor Patient Days</v>
      </c>
      <c r="G36" s="18">
        <f ca="1">SUMIFS(OFFSET('BPC Data'!$F:$F,0,Summary!G$2),'BPC Data'!$E:$E,Summary!$D36,'BPC Data'!$B:$B,Summary!$C36)</f>
        <v>3275</v>
      </c>
      <c r="H36" s="168">
        <f ca="1">SUMIFS(OFFSET('BPC Data'!$F:$F,0,Summary!H$2),'BPC Data'!$E:$E,Summary!$D36,'BPC Data'!$B:$B,Summary!$C36)</f>
        <v>3072</v>
      </c>
      <c r="I36" s="18">
        <f ca="1">SUMIFS(OFFSET('BPC Data'!$F:$F,0,Summary!I$2),'BPC Data'!$E:$E,Summary!$D36,'BPC Data'!$B:$B,Summary!$C36)</f>
        <v>3339</v>
      </c>
      <c r="J36" s="168">
        <f ca="1">SUMIFS(OFFSET('BPC Data'!$F:$F,0,Summary!J$2),'BPC Data'!$E:$E,Summary!$D36,'BPC Data'!$B:$B,Summary!$C36)</f>
        <v>3278</v>
      </c>
      <c r="K36" s="18">
        <f ca="1">SUMIFS(OFFSET('BPC Data'!$F:$F,0,Summary!K$2),'BPC Data'!$E:$E,Summary!$D36,'BPC Data'!$B:$B,Summary!$C36)</f>
        <v>3305</v>
      </c>
      <c r="L36" s="168">
        <f ca="1">SUMIFS(OFFSET('BPC Data'!$F:$F,0,Summary!L$2),'BPC Data'!$E:$E,Summary!$D36,'BPC Data'!$B:$B,Summary!$C36)</f>
        <v>3264</v>
      </c>
      <c r="M36" s="27">
        <f t="shared" ca="1" si="11"/>
        <v>19533</v>
      </c>
    </row>
    <row r="37" spans="1:15" s="16" customFormat="1" x14ac:dyDescent="0.25">
      <c r="A37" s="16">
        <f t="shared" ref="A37:A44" si="15">IF(AND(F37&lt;&gt;"",D37=""),A36+1,A36)</f>
        <v>3</v>
      </c>
      <c r="C37" t="str">
        <f>$F35</f>
        <v>Pike Creek</v>
      </c>
      <c r="D37" s="3" t="str">
        <f t="shared" si="9"/>
        <v>A_BEDS_TOTAL - Total Available Beds</v>
      </c>
      <c r="F37" s="23" t="str">
        <f>_xll.EVDES(D37)</f>
        <v>Total Available Beds</v>
      </c>
      <c r="G37" s="18">
        <f ca="1">SUMIFS(OFFSET('BPC Data'!$F:$F,0,Summary!G$2),'BPC Data'!$E:$E,Summary!$D37,'BPC Data'!$B:$B,Summary!$C37)</f>
        <v>122</v>
      </c>
      <c r="H37" s="168">
        <f ca="1">SUMIFS(OFFSET('BPC Data'!$F:$F,0,Summary!H$2),'BPC Data'!$E:$E,Summary!$D37,'BPC Data'!$B:$B,Summary!$C37)</f>
        <v>122</v>
      </c>
      <c r="I37" s="18">
        <f ca="1">SUMIFS(OFFSET('BPC Data'!$F:$F,0,Summary!I$2),'BPC Data'!$E:$E,Summary!$D37,'BPC Data'!$B:$B,Summary!$C37)</f>
        <v>122</v>
      </c>
      <c r="J37" s="168">
        <f ca="1">SUMIFS(OFFSET('BPC Data'!$F:$F,0,Summary!J$2),'BPC Data'!$E:$E,Summary!$D37,'BPC Data'!$B:$B,Summary!$C37)</f>
        <v>122</v>
      </c>
      <c r="K37" s="18">
        <f ca="1">SUMIFS(OFFSET('BPC Data'!$F:$F,0,Summary!K$2),'BPC Data'!$E:$E,Summary!$D37,'BPC Data'!$B:$B,Summary!$C37)</f>
        <v>122</v>
      </c>
      <c r="L37" s="168">
        <f ca="1">SUMIFS(OFFSET('BPC Data'!$F:$F,0,Summary!L$2),'BPC Data'!$E:$E,Summary!$D37,'BPC Data'!$B:$B,Summary!$C37)</f>
        <v>122</v>
      </c>
      <c r="M37" s="27">
        <f ca="1">+L37</f>
        <v>122</v>
      </c>
    </row>
    <row r="38" spans="1:15" s="16" customFormat="1" x14ac:dyDescent="0.25">
      <c r="A38" s="16">
        <f t="shared" si="15"/>
        <v>3</v>
      </c>
      <c r="B38"/>
      <c r="C38" t="str">
        <f>$F35</f>
        <v>Pike Creek</v>
      </c>
      <c r="D38" s="3" t="str">
        <f t="shared" si="9"/>
        <v>T_REVENUES - Total Tenant Revenues</v>
      </c>
      <c r="E38"/>
      <c r="F38" s="23" t="str">
        <f>_xll.EVDES(D38)</f>
        <v>Total Tenant Revenues</v>
      </c>
      <c r="G38" s="18">
        <f ca="1">SUMIFS(OFFSET('BPC Data'!$F:$F,0,Summary!G$2),'BPC Data'!$E:$E,Summary!$D38,'BPC Data'!$B:$B,Summary!$C38)</f>
        <v>2174212.7200000002</v>
      </c>
      <c r="H38" s="168">
        <f ca="1">SUMIFS(OFFSET('BPC Data'!$F:$F,0,Summary!H$2),'BPC Data'!$E:$E,Summary!$D38,'BPC Data'!$B:$B,Summary!$C38)</f>
        <v>2065442.54</v>
      </c>
      <c r="I38" s="18">
        <f ca="1">SUMIFS(OFFSET('BPC Data'!$F:$F,0,Summary!I$2),'BPC Data'!$E:$E,Summary!$D38,'BPC Data'!$B:$B,Summary!$C38)</f>
        <v>2198377.4700000002</v>
      </c>
      <c r="J38" s="168">
        <f ca="1">SUMIFS(OFFSET('BPC Data'!$F:$F,0,Summary!J$2),'BPC Data'!$E:$E,Summary!$D38,'BPC Data'!$B:$B,Summary!$C38)</f>
        <v>2100539.56</v>
      </c>
      <c r="K38" s="18">
        <f ca="1">SUMIFS(OFFSET('BPC Data'!$F:$F,0,Summary!K$2),'BPC Data'!$E:$E,Summary!$D38,'BPC Data'!$B:$B,Summary!$C38)</f>
        <v>2059488.61</v>
      </c>
      <c r="L38" s="168">
        <f ca="1">SUMIFS(OFFSET('BPC Data'!$F:$F,0,Summary!L$2),'BPC Data'!$E:$E,Summary!$D38,'BPC Data'!$B:$B,Summary!$C38)</f>
        <v>2064629.63</v>
      </c>
      <c r="M38" s="27">
        <f t="shared" ref="M38:M49" ca="1" si="16">SUM(G38:L38)</f>
        <v>12662690.530000001</v>
      </c>
      <c r="N38" s="181">
        <f>'Pike Creek'!U395</f>
        <v>12662690.530000001</v>
      </c>
      <c r="O38" s="60">
        <f t="shared" ref="O38:O45" ca="1" si="17">N38-M38</f>
        <v>0</v>
      </c>
    </row>
    <row r="39" spans="1:15" s="16" customFormat="1" x14ac:dyDescent="0.25">
      <c r="A39" s="16">
        <f t="shared" si="15"/>
        <v>3</v>
      </c>
      <c r="B39"/>
      <c r="C39" t="str">
        <f>$F35</f>
        <v>Pike Creek</v>
      </c>
      <c r="D39" s="3" t="str">
        <f t="shared" si="9"/>
        <v>T_OPEX - Tenant Operating Expenses</v>
      </c>
      <c r="E39"/>
      <c r="F39" s="23" t="str">
        <f>_xll.EVDES(D39)</f>
        <v>Tenant Operating Expenses</v>
      </c>
      <c r="G39" s="18">
        <f ca="1">SUMIFS(OFFSET('BPC Data'!$F:$F,0,Summary!G$2),'BPC Data'!$E:$E,Summary!$D39,'BPC Data'!$B:$B,Summary!$C39)</f>
        <v>1495048.75</v>
      </c>
      <c r="H39" s="168">
        <f ca="1">SUMIFS(OFFSET('BPC Data'!$F:$F,0,Summary!H$2),'BPC Data'!$E:$E,Summary!$D39,'BPC Data'!$B:$B,Summary!$C39)</f>
        <v>1278723.6000000001</v>
      </c>
      <c r="I39" s="18">
        <f ca="1">SUMIFS(OFFSET('BPC Data'!$F:$F,0,Summary!I$2),'BPC Data'!$E:$E,Summary!$D39,'BPC Data'!$B:$B,Summary!$C39)</f>
        <v>1400916.3</v>
      </c>
      <c r="J39" s="168">
        <f ca="1">SUMIFS(OFFSET('BPC Data'!$F:$F,0,Summary!J$2),'BPC Data'!$E:$E,Summary!$D39,'BPC Data'!$B:$B,Summary!$C39)</f>
        <v>1426601.62</v>
      </c>
      <c r="K39" s="18">
        <f ca="1">SUMIFS(OFFSET('BPC Data'!$F:$F,0,Summary!K$2),'BPC Data'!$E:$E,Summary!$D39,'BPC Data'!$B:$B,Summary!$C39)</f>
        <v>1410749.37</v>
      </c>
      <c r="L39" s="168">
        <f ca="1">SUMIFS(OFFSET('BPC Data'!$F:$F,0,Summary!L$2),'BPC Data'!$E:$E,Summary!$D39,'BPC Data'!$B:$B,Summary!$C39)</f>
        <v>1483405.04</v>
      </c>
      <c r="M39" s="27">
        <f t="shared" ca="1" si="16"/>
        <v>8495444.6799999997</v>
      </c>
      <c r="N39" s="181">
        <f>'Pike Creek'!U947+'Pike Creek'!U970+'Pike Creek'!U972</f>
        <v>8495444.6799999997</v>
      </c>
      <c r="O39" s="60">
        <f t="shared" ca="1" si="17"/>
        <v>0</v>
      </c>
    </row>
    <row r="40" spans="1:15" s="16" customFormat="1" x14ac:dyDescent="0.25">
      <c r="A40" s="16">
        <f t="shared" si="15"/>
        <v>3</v>
      </c>
      <c r="B40"/>
      <c r="C40" t="str">
        <f>$F35</f>
        <v>Pike Creek</v>
      </c>
      <c r="D40" s="3" t="str">
        <f t="shared" si="9"/>
        <v>T_BAD_DEBT - Tenant Bad Debt Expense</v>
      </c>
      <c r="E40"/>
      <c r="F40" s="23" t="str">
        <f>_xll.EVDES(D40)</f>
        <v>Tenant Bad Debt Expense</v>
      </c>
      <c r="G40" s="18">
        <f ca="1">SUMIFS(OFFSET('BPC Data'!$F:$F,0,Summary!G$2),'BPC Data'!$E:$E,Summary!$D40,'BPC Data'!$B:$B,Summary!$C40)</f>
        <v>20294.919999999998</v>
      </c>
      <c r="H40" s="168">
        <f ca="1">SUMIFS(OFFSET('BPC Data'!$F:$F,0,Summary!H$2),'BPC Data'!$E:$E,Summary!$D40,'BPC Data'!$B:$B,Summary!$C40)</f>
        <v>18682</v>
      </c>
      <c r="I40" s="18">
        <f ca="1">SUMIFS(OFFSET('BPC Data'!$F:$F,0,Summary!I$2),'BPC Data'!$E:$E,Summary!$D40,'BPC Data'!$B:$B,Summary!$C40)</f>
        <v>20017</v>
      </c>
      <c r="J40" s="168">
        <f ca="1">SUMIFS(OFFSET('BPC Data'!$F:$F,0,Summary!J$2),'BPC Data'!$E:$E,Summary!$D40,'BPC Data'!$B:$B,Summary!$C40)</f>
        <v>20017</v>
      </c>
      <c r="K40" s="18">
        <f ca="1">SUMIFS(OFFSET('BPC Data'!$F:$F,0,Summary!K$2),'BPC Data'!$E:$E,Summary!$D40,'BPC Data'!$B:$B,Summary!$C40)</f>
        <v>20684</v>
      </c>
      <c r="L40" s="168">
        <f ca="1">SUMIFS(OFFSET('BPC Data'!$F:$F,0,Summary!L$2),'BPC Data'!$E:$E,Summary!$D40,'BPC Data'!$B:$B,Summary!$C40)</f>
        <v>20017</v>
      </c>
      <c r="M40" s="27">
        <f t="shared" ca="1" si="16"/>
        <v>119711.92</v>
      </c>
      <c r="N40" s="181">
        <f>'Pike Creek'!U843</f>
        <v>119711.92</v>
      </c>
      <c r="O40" s="60">
        <f t="shared" ca="1" si="17"/>
        <v>0</v>
      </c>
    </row>
    <row r="41" spans="1:15" s="16" customFormat="1" x14ac:dyDescent="0.25">
      <c r="A41" s="16">
        <f t="shared" si="15"/>
        <v>3</v>
      </c>
      <c r="B41"/>
      <c r="C41" t="str">
        <f>$F35</f>
        <v>Pike Creek</v>
      </c>
      <c r="D41" s="2" t="str">
        <f t="shared" si="9"/>
        <v>T_EBITDARM - EBITDARM</v>
      </c>
      <c r="E41"/>
      <c r="F41" s="23" t="str">
        <f>_xll.EVDES(D41)</f>
        <v>EBITDARM</v>
      </c>
      <c r="G41" s="18">
        <f ca="1">SUMIFS(OFFSET('BPC Data'!$F:$F,0,Summary!G$2),'BPC Data'!$E:$E,Summary!$D41,'BPC Data'!$B:$B,Summary!$C41)</f>
        <v>679163.97</v>
      </c>
      <c r="H41" s="168">
        <f ca="1">SUMIFS(OFFSET('BPC Data'!$F:$F,0,Summary!H$2),'BPC Data'!$E:$E,Summary!$D41,'BPC Data'!$B:$B,Summary!$C41)</f>
        <v>786718.94</v>
      </c>
      <c r="I41" s="18">
        <f ca="1">SUMIFS(OFFSET('BPC Data'!$F:$F,0,Summary!I$2),'BPC Data'!$E:$E,Summary!$D41,'BPC Data'!$B:$B,Summary!$C41)</f>
        <v>797461.17</v>
      </c>
      <c r="J41" s="168">
        <f ca="1">SUMIFS(OFFSET('BPC Data'!$F:$F,0,Summary!J$2),'BPC Data'!$E:$E,Summary!$D41,'BPC Data'!$B:$B,Summary!$C41)</f>
        <v>673937.94</v>
      </c>
      <c r="K41" s="18">
        <f ca="1">SUMIFS(OFFSET('BPC Data'!$F:$F,0,Summary!K$2),'BPC Data'!$E:$E,Summary!$D41,'BPC Data'!$B:$B,Summary!$C41)</f>
        <v>648739.24</v>
      </c>
      <c r="L41" s="168">
        <f ca="1">SUMIFS(OFFSET('BPC Data'!$F:$F,0,Summary!L$2),'BPC Data'!$E:$E,Summary!$D41,'BPC Data'!$B:$B,Summary!$C41)</f>
        <v>581224.59</v>
      </c>
      <c r="M41" s="27">
        <f t="shared" ca="1" si="16"/>
        <v>4167245.8499999996</v>
      </c>
      <c r="N41" s="181">
        <f>N38-N39</f>
        <v>4167245.8500000015</v>
      </c>
      <c r="O41" s="60"/>
    </row>
    <row r="42" spans="1:15" s="16" customFormat="1" x14ac:dyDescent="0.25">
      <c r="A42" s="16">
        <f t="shared" si="15"/>
        <v>3</v>
      </c>
      <c r="B42"/>
      <c r="C42" t="str">
        <f>$F35</f>
        <v>Pike Creek</v>
      </c>
      <c r="D42" s="2" t="str">
        <f t="shared" si="9"/>
        <v>T_MGMT_FEE - Tenant Management Fee - Actual</v>
      </c>
      <c r="E42"/>
      <c r="F42" s="23" t="str">
        <f>_xll.EVDES(D42)</f>
        <v>Tenant Management Fee - Actual</v>
      </c>
      <c r="G42" s="18">
        <f ca="1">SUMIFS(OFFSET('BPC Data'!$F:$F,0,Summary!G$2),'BPC Data'!$E:$E,Summary!$D42,'BPC Data'!$B:$B,Summary!$C42)</f>
        <v>108789.19</v>
      </c>
      <c r="H42" s="168">
        <f ca="1">SUMIFS(OFFSET('BPC Data'!$F:$F,0,Summary!H$2),'BPC Data'!$E:$E,Summary!$D42,'BPC Data'!$B:$B,Summary!$C42)</f>
        <v>103223.6</v>
      </c>
      <c r="I42" s="18">
        <f ca="1">SUMIFS(OFFSET('BPC Data'!$F:$F,0,Summary!I$2),'BPC Data'!$E:$E,Summary!$D42,'BPC Data'!$B:$B,Summary!$C42)</f>
        <v>110236.7</v>
      </c>
      <c r="J42" s="168">
        <f ca="1">SUMIFS(OFFSET('BPC Data'!$F:$F,0,Summary!J$2),'BPC Data'!$E:$E,Summary!$D42,'BPC Data'!$B:$B,Summary!$C42)</f>
        <v>104796.98</v>
      </c>
      <c r="K42" s="18">
        <f ca="1">SUMIFS(OFFSET('BPC Data'!$F:$F,0,Summary!K$2),'BPC Data'!$E:$E,Summary!$D42,'BPC Data'!$B:$B,Summary!$C42)</f>
        <v>103052.95</v>
      </c>
      <c r="L42" s="168">
        <f ca="1">SUMIFS(OFFSET('BPC Data'!$F:$F,0,Summary!L$2),'BPC Data'!$E:$E,Summary!$D42,'BPC Data'!$B:$B,Summary!$C42)</f>
        <v>103271.74</v>
      </c>
      <c r="M42" s="27">
        <f t="shared" ca="1" si="16"/>
        <v>633371.15999999992</v>
      </c>
      <c r="N42" s="181">
        <f>'Pike Creek'!U966</f>
        <v>633371.16</v>
      </c>
      <c r="O42" s="60">
        <f t="shared" ca="1" si="17"/>
        <v>0</v>
      </c>
    </row>
    <row r="43" spans="1:15" s="16" customFormat="1" x14ac:dyDescent="0.25">
      <c r="A43" s="16">
        <f t="shared" si="15"/>
        <v>3</v>
      </c>
      <c r="B43"/>
      <c r="C43" t="str">
        <f>$F35</f>
        <v>Pike Creek</v>
      </c>
      <c r="D43" s="1" t="str">
        <f t="shared" si="9"/>
        <v>T_EBITDAR - EBITDAR</v>
      </c>
      <c r="E43"/>
      <c r="F43" s="23" t="str">
        <f>_xll.EVDES(D43)</f>
        <v>EBITDAR</v>
      </c>
      <c r="G43" s="18">
        <f ca="1">SUMIFS(OFFSET('BPC Data'!$F:$F,0,Summary!G$2),'BPC Data'!$E:$E,Summary!$D43,'BPC Data'!$B:$B,Summary!$C43)</f>
        <v>570374.78</v>
      </c>
      <c r="H43" s="168">
        <f ca="1">SUMIFS(OFFSET('BPC Data'!$F:$F,0,Summary!H$2),'BPC Data'!$E:$E,Summary!$D43,'BPC Data'!$B:$B,Summary!$C43)</f>
        <v>683495.34</v>
      </c>
      <c r="I43" s="18">
        <f ca="1">SUMIFS(OFFSET('BPC Data'!$F:$F,0,Summary!I$2),'BPC Data'!$E:$E,Summary!$D43,'BPC Data'!$B:$B,Summary!$C43)</f>
        <v>687224.47</v>
      </c>
      <c r="J43" s="168">
        <f ca="1">SUMIFS(OFFSET('BPC Data'!$F:$F,0,Summary!J$2),'BPC Data'!$E:$E,Summary!$D43,'BPC Data'!$B:$B,Summary!$C43)</f>
        <v>569140.96</v>
      </c>
      <c r="K43" s="18">
        <f ca="1">SUMIFS(OFFSET('BPC Data'!$F:$F,0,Summary!K$2),'BPC Data'!$E:$E,Summary!$D43,'BPC Data'!$B:$B,Summary!$C43)</f>
        <v>545686.29</v>
      </c>
      <c r="L43" s="168">
        <f ca="1">SUMIFS(OFFSET('BPC Data'!$F:$F,0,Summary!L$2),'BPC Data'!$E:$E,Summary!$D43,'BPC Data'!$B:$B,Summary!$C43)</f>
        <v>477952.85</v>
      </c>
      <c r="M43" s="27">
        <f t="shared" ca="1" si="16"/>
        <v>3533874.69</v>
      </c>
      <c r="N43" s="181">
        <f>N41-N42</f>
        <v>3533874.6900000013</v>
      </c>
      <c r="O43" s="60"/>
    </row>
    <row r="44" spans="1:15" s="16" customFormat="1" x14ac:dyDescent="0.25">
      <c r="A44" s="16">
        <f t="shared" si="15"/>
        <v>3</v>
      </c>
      <c r="B44"/>
      <c r="C44" t="str">
        <f>$F35</f>
        <v>Pike Creek</v>
      </c>
      <c r="D44" s="1" t="str">
        <f t="shared" si="9"/>
        <v>T_RENT_EXP - Tenant Rent Expense</v>
      </c>
      <c r="E44"/>
      <c r="F44" s="23" t="str">
        <f>_xll.EVDES(D44)</f>
        <v>Tenant Rent Expense</v>
      </c>
      <c r="G44" s="18">
        <f ca="1">SUMIFS(OFFSET('BPC Data'!$F:$F,0,Summary!G$2),'BPC Data'!$E:$E,Summary!$D44,'BPC Data'!$B:$B,Summary!$C44)</f>
        <v>259899.42</v>
      </c>
      <c r="H44" s="168">
        <f ca="1">SUMIFS(OFFSET('BPC Data'!$F:$F,0,Summary!H$2),'BPC Data'!$E:$E,Summary!$D44,'BPC Data'!$B:$B,Summary!$C44)</f>
        <v>259899.42</v>
      </c>
      <c r="I44" s="18">
        <f ca="1">SUMIFS(OFFSET('BPC Data'!$F:$F,0,Summary!I$2),'BPC Data'!$E:$E,Summary!$D44,'BPC Data'!$B:$B,Summary!$C44)</f>
        <v>298203.67</v>
      </c>
      <c r="J44" s="168">
        <f ca="1">SUMIFS(OFFSET('BPC Data'!$F:$F,0,Summary!J$2),'BPC Data'!$E:$E,Summary!$D44,'BPC Data'!$B:$B,Summary!$C44)</f>
        <v>278806.49</v>
      </c>
      <c r="K44" s="18">
        <f ca="1">SUMIFS(OFFSET('BPC Data'!$F:$F,0,Summary!K$2),'BPC Data'!$E:$E,Summary!$D44,'BPC Data'!$B:$B,Summary!$C44)</f>
        <v>278806.49</v>
      </c>
      <c r="L44" s="168">
        <f ca="1">SUMIFS(OFFSET('BPC Data'!$F:$F,0,Summary!L$2),'BPC Data'!$E:$E,Summary!$D44,'BPC Data'!$B:$B,Summary!$C44)</f>
        <v>278806.49</v>
      </c>
      <c r="M44" s="27">
        <f t="shared" ca="1" si="16"/>
        <v>1654421.98</v>
      </c>
      <c r="N44" s="181">
        <f>'Pike Creek'!U976</f>
        <v>1654421.98</v>
      </c>
      <c r="O44" s="60">
        <f t="shared" ca="1" si="17"/>
        <v>0</v>
      </c>
    </row>
    <row r="45" spans="1:15" s="16" customFormat="1" x14ac:dyDescent="0.25">
      <c r="A45" s="16">
        <f t="shared" ref="A45" si="18">IF(AND(F45&lt;&gt;"",D45=""),A44+1,A44)</f>
        <v>3</v>
      </c>
      <c r="B45"/>
      <c r="C45" t="str">
        <f>$F35</f>
        <v>Pike Creek</v>
      </c>
      <c r="D45" s="1" t="str">
        <f t="shared" si="9"/>
        <v>T_SL_RENT_ADJ_EXP - Tenant Straight Line Rent Adjustment Expense</v>
      </c>
      <c r="E45"/>
      <c r="F45" s="23" t="str">
        <f>_xll.EVDES(D45)</f>
        <v>Tenant Straight Line Rent Adjustment Expense</v>
      </c>
      <c r="G45" s="18">
        <f ca="1">SUMIFS(OFFSET('BPC Data'!$F:$F,0,Summary!G$2),'BPC Data'!$E:$E,Summary!$D45,'BPC Data'!$B:$B,Summary!$C45)</f>
        <v>-20110.34</v>
      </c>
      <c r="H45" s="168">
        <f ca="1">SUMIFS(OFFSET('BPC Data'!$F:$F,0,Summary!H$2),'BPC Data'!$E:$E,Summary!$D45,'BPC Data'!$B:$B,Summary!$C45)</f>
        <v>-20110.34</v>
      </c>
      <c r="I45" s="18">
        <f ca="1">SUMIFS(OFFSET('BPC Data'!$F:$F,0,Summary!I$2),'BPC Data'!$E:$E,Summary!$D45,'BPC Data'!$B:$B,Summary!$C45)</f>
        <v>-20110.34</v>
      </c>
      <c r="J45" s="168">
        <f ca="1">SUMIFS(OFFSET('BPC Data'!$F:$F,0,Summary!J$2),'BPC Data'!$E:$E,Summary!$D45,'BPC Data'!$B:$B,Summary!$C45)</f>
        <v>-20110.34</v>
      </c>
      <c r="K45" s="18">
        <f ca="1">SUMIFS(OFFSET('BPC Data'!$F:$F,0,Summary!K$2),'BPC Data'!$E:$E,Summary!$D45,'BPC Data'!$B:$B,Summary!$C45)</f>
        <v>-20110.34</v>
      </c>
      <c r="L45" s="168">
        <f ca="1">SUMIFS(OFFSET('BPC Data'!$F:$F,0,Summary!L$2),'BPC Data'!$E:$E,Summary!$D45,'BPC Data'!$B:$B,Summary!$C45)</f>
        <v>-20110.34</v>
      </c>
      <c r="M45" s="27">
        <f t="shared" ca="1" si="16"/>
        <v>-120662.04</v>
      </c>
      <c r="N45" s="181">
        <f>'Pike Creek'!U994</f>
        <v>-120662.04000000001</v>
      </c>
      <c r="O45" s="60">
        <f t="shared" ca="1" si="17"/>
        <v>0</v>
      </c>
    </row>
    <row r="46" spans="1:15" s="16" customFormat="1" x14ac:dyDescent="0.25">
      <c r="A46" s="16">
        <f t="shared" ref="A46" si="19">IF(AND(F46&lt;&gt;"",D46=""),A45+1,A45)</f>
        <v>3</v>
      </c>
      <c r="B46"/>
      <c r="C46" t="str">
        <f>$F35</f>
        <v>Pike Creek</v>
      </c>
      <c r="D46" s="1" t="str">
        <f t="shared" si="9"/>
        <v>T_OTHER_OP_EXO - Tenant Other Income and Expense</v>
      </c>
      <c r="E46"/>
      <c r="F46" s="23" t="str">
        <f>_xll.EVDES(D46)</f>
        <v>Tenant Other Income and Expense</v>
      </c>
      <c r="G46" s="18">
        <f ca="1">SUMIFS(OFFSET('BPC Data'!$F:$F,0,Summary!G$2),'BPC Data'!$E:$E,Summary!$D46,'BPC Data'!$B:$B,Summary!$C46)</f>
        <v>0</v>
      </c>
      <c r="H46" s="168">
        <f ca="1">SUMIFS(OFFSET('BPC Data'!$F:$F,0,Summary!H$2),'BPC Data'!$E:$E,Summary!$D46,'BPC Data'!$B:$B,Summary!$C46)</f>
        <v>0</v>
      </c>
      <c r="I46" s="18">
        <f ca="1">SUMIFS(OFFSET('BPC Data'!$F:$F,0,Summary!I$2),'BPC Data'!$E:$E,Summary!$D46,'BPC Data'!$B:$B,Summary!$C46)</f>
        <v>0</v>
      </c>
      <c r="J46" s="168">
        <f ca="1">SUMIFS(OFFSET('BPC Data'!$F:$F,0,Summary!J$2),'BPC Data'!$E:$E,Summary!$D46,'BPC Data'!$B:$B,Summary!$C46)</f>
        <v>0</v>
      </c>
      <c r="K46" s="18">
        <f ca="1">SUMIFS(OFFSET('BPC Data'!$F:$F,0,Summary!K$2),'BPC Data'!$E:$E,Summary!$D46,'BPC Data'!$B:$B,Summary!$C46)</f>
        <v>0</v>
      </c>
      <c r="L46" s="168">
        <f ca="1">SUMIFS(OFFSET('BPC Data'!$F:$F,0,Summary!L$2),'BPC Data'!$E:$E,Summary!$D46,'BPC Data'!$B:$B,Summary!$C46)</f>
        <v>0</v>
      </c>
      <c r="M46" s="27">
        <f t="shared" ca="1" si="16"/>
        <v>0</v>
      </c>
      <c r="O46" s="60"/>
    </row>
    <row r="47" spans="1:15" s="16" customFormat="1" x14ac:dyDescent="0.25">
      <c r="A47" s="16">
        <f>IF(AND(F47&lt;&gt;"",D47=""),A44+1,A44)</f>
        <v>3</v>
      </c>
      <c r="B47"/>
      <c r="C47"/>
      <c r="D47" s="1" t="str">
        <f t="shared" si="9"/>
        <v>x</v>
      </c>
      <c r="E47"/>
      <c r="F47" s="23" t="s">
        <v>0</v>
      </c>
      <c r="G47" s="12">
        <f ca="1">SUMIFS(OFFSET('BPC Data'!$F:$F,0,Summary!G$2),'BPC Data'!$E:$E,Summary!$D47,'BPC Data'!$B:$B,Summary!$C47)</f>
        <v>0</v>
      </c>
      <c r="H47" s="169">
        <f ca="1">SUMIFS(OFFSET('BPC Data'!$F:$F,0,Summary!H$2),'BPC Data'!$E:$E,Summary!$D47,'BPC Data'!$B:$B,Summary!$C47)</f>
        <v>0</v>
      </c>
      <c r="I47" s="12">
        <f ca="1">SUMIFS(OFFSET('BPC Data'!$F:$F,0,Summary!I$2),'BPC Data'!$E:$E,Summary!$D47,'BPC Data'!$B:$B,Summary!$C47)</f>
        <v>0</v>
      </c>
      <c r="J47" s="169">
        <f ca="1">SUMIFS(OFFSET('BPC Data'!$F:$F,0,Summary!J$2),'BPC Data'!$E:$E,Summary!$D47,'BPC Data'!$B:$B,Summary!$C47)</f>
        <v>0</v>
      </c>
      <c r="K47" s="12">
        <f ca="1">SUMIFS(OFFSET('BPC Data'!$F:$F,0,Summary!K$2),'BPC Data'!$E:$E,Summary!$D47,'BPC Data'!$B:$B,Summary!$C47)</f>
        <v>0</v>
      </c>
      <c r="L47" s="169">
        <f ca="1">SUMIFS(OFFSET('BPC Data'!$F:$F,0,Summary!L$2),'BPC Data'!$E:$E,Summary!$D47,'BPC Data'!$B:$B,Summary!$C47)</f>
        <v>0</v>
      </c>
      <c r="M47" s="27">
        <f t="shared" ca="1" si="16"/>
        <v>0</v>
      </c>
      <c r="O47" s="60"/>
    </row>
    <row r="48" spans="1:15" s="16" customFormat="1" x14ac:dyDescent="0.25">
      <c r="A48" s="16">
        <f>IF(AND(D48&lt;&gt;"",C48=""),A47+1,A47)</f>
        <v>4</v>
      </c>
      <c r="B48" s="5"/>
      <c r="C48" s="5"/>
      <c r="D48" s="5" t="str">
        <f t="shared" si="9"/>
        <v>x</v>
      </c>
      <c r="E48" s="5"/>
      <c r="F48" s="22" t="str">
        <f>INDEX(PropertyList!$D:$D,MATCH(Summary!$A48,PropertyList!$C:$C,0))</f>
        <v>Renaissance</v>
      </c>
      <c r="G48" s="11">
        <f ca="1">SUMIFS(OFFSET('BPC Data'!$F:$F,0,Summary!G$2),'BPC Data'!$E:$E,Summary!$D48,'BPC Data'!$B:$B,Summary!$C48)</f>
        <v>0</v>
      </c>
      <c r="H48" s="167">
        <f ca="1">SUMIFS(OFFSET('BPC Data'!$F:$F,0,Summary!H$2),'BPC Data'!$E:$E,Summary!$D48,'BPC Data'!$B:$B,Summary!$C48)</f>
        <v>0</v>
      </c>
      <c r="I48" s="11">
        <f ca="1">SUMIFS(OFFSET('BPC Data'!$F:$F,0,Summary!I$2),'BPC Data'!$E:$E,Summary!$D48,'BPC Data'!$B:$B,Summary!$C48)</f>
        <v>0</v>
      </c>
      <c r="J48" s="167">
        <f ca="1">SUMIFS(OFFSET('BPC Data'!$F:$F,0,Summary!J$2),'BPC Data'!$E:$E,Summary!$D48,'BPC Data'!$B:$B,Summary!$C48)</f>
        <v>0</v>
      </c>
      <c r="K48" s="11">
        <f ca="1">SUMIFS(OFFSET('BPC Data'!$F:$F,0,Summary!K$2),'BPC Data'!$E:$E,Summary!$D48,'BPC Data'!$B:$B,Summary!$C48)</f>
        <v>0</v>
      </c>
      <c r="L48" s="167">
        <f ca="1">SUMIFS(OFFSET('BPC Data'!$F:$F,0,Summary!L$2),'BPC Data'!$E:$E,Summary!$D48,'BPC Data'!$B:$B,Summary!$C48)</f>
        <v>0</v>
      </c>
      <c r="M48" s="27">
        <f t="shared" ca="1" si="16"/>
        <v>0</v>
      </c>
    </row>
    <row r="49" spans="1:15" s="16" customFormat="1" x14ac:dyDescent="0.25">
      <c r="A49" s="16">
        <f>IF(AND(F49&lt;&gt;"",D49=""),A48+1,A48)</f>
        <v>4</v>
      </c>
      <c r="C49" t="str">
        <f>$F48</f>
        <v>Renaissance</v>
      </c>
      <c r="D49" s="3" t="str">
        <f t="shared" si="9"/>
        <v>PAY_PAT_DAYS - Total Payor Patient Days</v>
      </c>
      <c r="F49" s="23" t="str">
        <f>_xll.EVDES(D49)</f>
        <v>Total Payor Patient Days</v>
      </c>
      <c r="G49" s="18">
        <f ca="1">SUMIFS(OFFSET('BPC Data'!$F:$F,0,Summary!G$2),'BPC Data'!$E:$E,Summary!$D49,'BPC Data'!$B:$B,Summary!$C49)</f>
        <v>2964</v>
      </c>
      <c r="H49" s="168">
        <f ca="1">SUMIFS(OFFSET('BPC Data'!$F:$F,0,Summary!H$2),'BPC Data'!$E:$E,Summary!$D49,'BPC Data'!$B:$B,Summary!$C49)</f>
        <v>2768</v>
      </c>
      <c r="I49" s="18">
        <f ca="1">SUMIFS(OFFSET('BPC Data'!$F:$F,0,Summary!I$2),'BPC Data'!$E:$E,Summary!$D49,'BPC Data'!$B:$B,Summary!$C49)</f>
        <v>3205</v>
      </c>
      <c r="J49" s="168">
        <f ca="1">SUMIFS(OFFSET('BPC Data'!$F:$F,0,Summary!J$2),'BPC Data'!$E:$E,Summary!$D49,'BPC Data'!$B:$B,Summary!$C49)</f>
        <v>2980</v>
      </c>
      <c r="K49" s="18">
        <f ca="1">SUMIFS(OFFSET('BPC Data'!$F:$F,0,Summary!K$2),'BPC Data'!$E:$E,Summary!$D49,'BPC Data'!$B:$B,Summary!$C49)</f>
        <v>3095</v>
      </c>
      <c r="L49" s="168">
        <f ca="1">SUMIFS(OFFSET('BPC Data'!$F:$F,0,Summary!L$2),'BPC Data'!$E:$E,Summary!$D49,'BPC Data'!$B:$B,Summary!$C49)</f>
        <v>3003</v>
      </c>
      <c r="M49" s="27">
        <f t="shared" ca="1" si="16"/>
        <v>18015</v>
      </c>
    </row>
    <row r="50" spans="1:15" s="16" customFormat="1" x14ac:dyDescent="0.25">
      <c r="A50" s="16">
        <f t="shared" ref="A50:A57" si="20">IF(AND(F50&lt;&gt;"",D50=""),A49+1,A49)</f>
        <v>4</v>
      </c>
      <c r="C50" t="str">
        <f>$F48</f>
        <v>Renaissance</v>
      </c>
      <c r="D50" s="3" t="str">
        <f t="shared" si="9"/>
        <v>A_BEDS_TOTAL - Total Available Beds</v>
      </c>
      <c r="F50" s="23" t="str">
        <f>_xll.EVDES(D50)</f>
        <v>Total Available Beds</v>
      </c>
      <c r="G50" s="18">
        <f ca="1">SUMIFS(OFFSET('BPC Data'!$F:$F,0,Summary!G$2),'BPC Data'!$E:$E,Summary!$D50,'BPC Data'!$B:$B,Summary!$C50)</f>
        <v>130</v>
      </c>
      <c r="H50" s="168">
        <f ca="1">SUMIFS(OFFSET('BPC Data'!$F:$F,0,Summary!H$2),'BPC Data'!$E:$E,Summary!$D50,'BPC Data'!$B:$B,Summary!$C50)</f>
        <v>130</v>
      </c>
      <c r="I50" s="18">
        <f ca="1">SUMIFS(OFFSET('BPC Data'!$F:$F,0,Summary!I$2),'BPC Data'!$E:$E,Summary!$D50,'BPC Data'!$B:$B,Summary!$C50)</f>
        <v>130</v>
      </c>
      <c r="J50" s="168">
        <f ca="1">SUMIFS(OFFSET('BPC Data'!$F:$F,0,Summary!J$2),'BPC Data'!$E:$E,Summary!$D50,'BPC Data'!$B:$B,Summary!$C50)</f>
        <v>130</v>
      </c>
      <c r="K50" s="18">
        <f ca="1">SUMIFS(OFFSET('BPC Data'!$F:$F,0,Summary!K$2),'BPC Data'!$E:$E,Summary!$D50,'BPC Data'!$B:$B,Summary!$C50)</f>
        <v>130</v>
      </c>
      <c r="L50" s="168">
        <f ca="1">SUMIFS(OFFSET('BPC Data'!$F:$F,0,Summary!L$2),'BPC Data'!$E:$E,Summary!$D50,'BPC Data'!$B:$B,Summary!$C50)</f>
        <v>130</v>
      </c>
      <c r="M50" s="27">
        <f ca="1">+L50</f>
        <v>130</v>
      </c>
    </row>
    <row r="51" spans="1:15" s="16" customFormat="1" x14ac:dyDescent="0.25">
      <c r="A51" s="16">
        <f t="shared" si="20"/>
        <v>4</v>
      </c>
      <c r="B51"/>
      <c r="C51" t="str">
        <f>$F48</f>
        <v>Renaissance</v>
      </c>
      <c r="D51" s="3" t="str">
        <f t="shared" si="9"/>
        <v>T_REVENUES - Total Tenant Revenues</v>
      </c>
      <c r="E51"/>
      <c r="F51" s="23" t="str">
        <f>_xll.EVDES(D51)</f>
        <v>Total Tenant Revenues</v>
      </c>
      <c r="G51" s="18">
        <f ca="1">SUMIFS(OFFSET('BPC Data'!$F:$F,0,Summary!G$2),'BPC Data'!$E:$E,Summary!$D51,'BPC Data'!$B:$B,Summary!$C51)</f>
        <v>1250488.99</v>
      </c>
      <c r="H51" s="168">
        <f ca="1">SUMIFS(OFFSET('BPC Data'!$F:$F,0,Summary!H$2),'BPC Data'!$E:$E,Summary!$D51,'BPC Data'!$B:$B,Summary!$C51)</f>
        <v>1189255.5</v>
      </c>
      <c r="I51" s="18">
        <f ca="1">SUMIFS(OFFSET('BPC Data'!$F:$F,0,Summary!I$2),'BPC Data'!$E:$E,Summary!$D51,'BPC Data'!$B:$B,Summary!$C51)</f>
        <v>1409886.96</v>
      </c>
      <c r="J51" s="168">
        <f ca="1">SUMIFS(OFFSET('BPC Data'!$F:$F,0,Summary!J$2),'BPC Data'!$E:$E,Summary!$D51,'BPC Data'!$B:$B,Summary!$C51)</f>
        <v>1287110.3</v>
      </c>
      <c r="K51" s="18">
        <f ca="1">SUMIFS(OFFSET('BPC Data'!$F:$F,0,Summary!K$2),'BPC Data'!$E:$E,Summary!$D51,'BPC Data'!$B:$B,Summary!$C51)</f>
        <v>1348297.86</v>
      </c>
      <c r="L51" s="168">
        <f ca="1">SUMIFS(OFFSET('BPC Data'!$F:$F,0,Summary!L$2),'BPC Data'!$E:$E,Summary!$D51,'BPC Data'!$B:$B,Summary!$C51)</f>
        <v>1310501.76</v>
      </c>
      <c r="M51" s="27">
        <f t="shared" ref="M51:M114" ca="1" si="21">SUM(G51:L51)</f>
        <v>7795541.3700000001</v>
      </c>
      <c r="N51" s="181">
        <f>Renaissance!U404</f>
        <v>7795541.3700000001</v>
      </c>
      <c r="O51" s="60">
        <f t="shared" ref="O51:O61" ca="1" si="22">N51-M51</f>
        <v>0</v>
      </c>
    </row>
    <row r="52" spans="1:15" s="16" customFormat="1" x14ac:dyDescent="0.25">
      <c r="A52" s="16">
        <f t="shared" si="20"/>
        <v>4</v>
      </c>
      <c r="B52"/>
      <c r="C52" t="str">
        <f>$F48</f>
        <v>Renaissance</v>
      </c>
      <c r="D52" s="3" t="str">
        <f t="shared" si="9"/>
        <v>T_OPEX - Tenant Operating Expenses</v>
      </c>
      <c r="E52"/>
      <c r="F52" s="23" t="str">
        <f>_xll.EVDES(D52)</f>
        <v>Tenant Operating Expenses</v>
      </c>
      <c r="G52" s="18">
        <f ca="1">SUMIFS(OFFSET('BPC Data'!$F:$F,0,Summary!G$2),'BPC Data'!$E:$E,Summary!$D52,'BPC Data'!$B:$B,Summary!$C52)</f>
        <v>954179.02</v>
      </c>
      <c r="H52" s="168">
        <f ca="1">SUMIFS(OFFSET('BPC Data'!$F:$F,0,Summary!H$2),'BPC Data'!$E:$E,Summary!$D52,'BPC Data'!$B:$B,Summary!$C52)</f>
        <v>892150.84</v>
      </c>
      <c r="I52" s="18">
        <f ca="1">SUMIFS(OFFSET('BPC Data'!$F:$F,0,Summary!I$2),'BPC Data'!$E:$E,Summary!$D52,'BPC Data'!$B:$B,Summary!$C52)</f>
        <v>932770.77</v>
      </c>
      <c r="J52" s="168">
        <f ca="1">SUMIFS(OFFSET('BPC Data'!$F:$F,0,Summary!J$2),'BPC Data'!$E:$E,Summary!$D52,'BPC Data'!$B:$B,Summary!$C52)</f>
        <v>1024899.63</v>
      </c>
      <c r="K52" s="18">
        <f ca="1">SUMIFS(OFFSET('BPC Data'!$F:$F,0,Summary!K$2),'BPC Data'!$E:$E,Summary!$D52,'BPC Data'!$B:$B,Summary!$C52)</f>
        <v>1077959.3899999999</v>
      </c>
      <c r="L52" s="168">
        <f ca="1">SUMIFS(OFFSET('BPC Data'!$F:$F,0,Summary!L$2),'BPC Data'!$E:$E,Summary!$D52,'BPC Data'!$B:$B,Summary!$C52)</f>
        <v>1025038.94</v>
      </c>
      <c r="M52" s="27">
        <f t="shared" ca="1" si="21"/>
        <v>5906998.5899999999</v>
      </c>
      <c r="N52" s="181">
        <f>Renaissance!U960+Renaissance!U983+Renaissance!U985</f>
        <v>5906998.5899999999</v>
      </c>
      <c r="O52" s="60">
        <f t="shared" ca="1" si="22"/>
        <v>0</v>
      </c>
    </row>
    <row r="53" spans="1:15" s="16" customFormat="1" x14ac:dyDescent="0.25">
      <c r="A53" s="16">
        <f t="shared" si="20"/>
        <v>4</v>
      </c>
      <c r="B53"/>
      <c r="C53" t="str">
        <f>$F48</f>
        <v>Renaissance</v>
      </c>
      <c r="D53" s="3" t="str">
        <f t="shared" si="9"/>
        <v>T_BAD_DEBT - Tenant Bad Debt Expense</v>
      </c>
      <c r="E53"/>
      <c r="F53" s="23" t="str">
        <f>_xll.EVDES(D53)</f>
        <v>Tenant Bad Debt Expense</v>
      </c>
      <c r="G53" s="18">
        <f ca="1">SUMIFS(OFFSET('BPC Data'!$F:$F,0,Summary!G$2),'BPC Data'!$E:$E,Summary!$D53,'BPC Data'!$B:$B,Summary!$C53)</f>
        <v>8493</v>
      </c>
      <c r="H53" s="168">
        <f ca="1">SUMIFS(OFFSET('BPC Data'!$F:$F,0,Summary!H$2),'BPC Data'!$E:$E,Summary!$D53,'BPC Data'!$B:$B,Summary!$C53)</f>
        <v>8493</v>
      </c>
      <c r="I53" s="18">
        <f ca="1">SUMIFS(OFFSET('BPC Data'!$F:$F,0,Summary!I$2),'BPC Data'!$E:$E,Summary!$D53,'BPC Data'!$B:$B,Summary!$C53)</f>
        <v>8493</v>
      </c>
      <c r="J53" s="168">
        <f ca="1">SUMIFS(OFFSET('BPC Data'!$F:$F,0,Summary!J$2),'BPC Data'!$E:$E,Summary!$D53,'BPC Data'!$B:$B,Summary!$C53)</f>
        <v>8493</v>
      </c>
      <c r="K53" s="18">
        <f ca="1">SUMIFS(OFFSET('BPC Data'!$F:$F,0,Summary!K$2),'BPC Data'!$E:$E,Summary!$D53,'BPC Data'!$B:$B,Summary!$C53)</f>
        <v>8493</v>
      </c>
      <c r="L53" s="168">
        <f ca="1">SUMIFS(OFFSET('BPC Data'!$F:$F,0,Summary!L$2),'BPC Data'!$E:$E,Summary!$D53,'BPC Data'!$B:$B,Summary!$C53)</f>
        <v>8493</v>
      </c>
      <c r="M53" s="27">
        <f t="shared" ca="1" si="21"/>
        <v>50958</v>
      </c>
      <c r="N53" s="181">
        <f>Renaissance!U868</f>
        <v>50958</v>
      </c>
      <c r="O53" s="60">
        <f t="shared" ca="1" si="22"/>
        <v>0</v>
      </c>
    </row>
    <row r="54" spans="1:15" s="16" customFormat="1" x14ac:dyDescent="0.25">
      <c r="A54" s="16">
        <f t="shared" si="20"/>
        <v>4</v>
      </c>
      <c r="B54"/>
      <c r="C54" t="str">
        <f>$F48</f>
        <v>Renaissance</v>
      </c>
      <c r="D54" s="2" t="str">
        <f t="shared" si="9"/>
        <v>T_EBITDARM - EBITDARM</v>
      </c>
      <c r="E54"/>
      <c r="F54" s="23" t="str">
        <f>_xll.EVDES(D54)</f>
        <v>EBITDARM</v>
      </c>
      <c r="G54" s="18">
        <f ca="1">SUMIFS(OFFSET('BPC Data'!$F:$F,0,Summary!G$2),'BPC Data'!$E:$E,Summary!$D54,'BPC Data'!$B:$B,Summary!$C54)</f>
        <v>296309.96999999997</v>
      </c>
      <c r="H54" s="168">
        <f ca="1">SUMIFS(OFFSET('BPC Data'!$F:$F,0,Summary!H$2),'BPC Data'!$E:$E,Summary!$D54,'BPC Data'!$B:$B,Summary!$C54)</f>
        <v>297104.65999999997</v>
      </c>
      <c r="I54" s="18">
        <f ca="1">SUMIFS(OFFSET('BPC Data'!$F:$F,0,Summary!I$2),'BPC Data'!$E:$E,Summary!$D54,'BPC Data'!$B:$B,Summary!$C54)</f>
        <v>477116.19</v>
      </c>
      <c r="J54" s="168">
        <f ca="1">SUMIFS(OFFSET('BPC Data'!$F:$F,0,Summary!J$2),'BPC Data'!$E:$E,Summary!$D54,'BPC Data'!$B:$B,Summary!$C54)</f>
        <v>262210.67</v>
      </c>
      <c r="K54" s="18">
        <f ca="1">SUMIFS(OFFSET('BPC Data'!$F:$F,0,Summary!K$2),'BPC Data'!$E:$E,Summary!$D54,'BPC Data'!$B:$B,Summary!$C54)</f>
        <v>270338.46999999997</v>
      </c>
      <c r="L54" s="168">
        <f ca="1">SUMIFS(OFFSET('BPC Data'!$F:$F,0,Summary!L$2),'BPC Data'!$E:$E,Summary!$D54,'BPC Data'!$B:$B,Summary!$C54)</f>
        <v>285462.82</v>
      </c>
      <c r="M54" s="27">
        <f t="shared" ca="1" si="21"/>
        <v>1888542.7799999998</v>
      </c>
      <c r="N54" s="181">
        <f>N51-N52</f>
        <v>1888542.7800000003</v>
      </c>
      <c r="O54" s="60"/>
    </row>
    <row r="55" spans="1:15" s="16" customFormat="1" x14ac:dyDescent="0.25">
      <c r="A55" s="16">
        <f t="shared" si="20"/>
        <v>4</v>
      </c>
      <c r="B55"/>
      <c r="C55" t="str">
        <f>$F48</f>
        <v>Renaissance</v>
      </c>
      <c r="D55" s="2" t="str">
        <f t="shared" ref="D55:D86" si="23">$D42</f>
        <v>T_MGMT_FEE - Tenant Management Fee - Actual</v>
      </c>
      <c r="E55"/>
      <c r="F55" s="23" t="str">
        <f>_xll.EVDES(D55)</f>
        <v>Tenant Management Fee - Actual</v>
      </c>
      <c r="G55" s="18">
        <f ca="1">SUMIFS(OFFSET('BPC Data'!$F:$F,0,Summary!G$2),'BPC Data'!$E:$E,Summary!$D55,'BPC Data'!$B:$B,Summary!$C55)</f>
        <v>62635.58</v>
      </c>
      <c r="H55" s="168">
        <f ca="1">SUMIFS(OFFSET('BPC Data'!$F:$F,0,Summary!H$2),'BPC Data'!$E:$E,Summary!$D55,'BPC Data'!$B:$B,Summary!$C55)</f>
        <v>59462.78</v>
      </c>
      <c r="I55" s="18">
        <f ca="1">SUMIFS(OFFSET('BPC Data'!$F:$F,0,Summary!I$2),'BPC Data'!$E:$E,Summary!$D55,'BPC Data'!$B:$B,Summary!$C55)</f>
        <v>70564.25</v>
      </c>
      <c r="J55" s="168">
        <f ca="1">SUMIFS(OFFSET('BPC Data'!$F:$F,0,Summary!J$2),'BPC Data'!$E:$E,Summary!$D55,'BPC Data'!$B:$B,Summary!$C55)</f>
        <v>64431.15</v>
      </c>
      <c r="K55" s="18">
        <f ca="1">SUMIFS(OFFSET('BPC Data'!$F:$F,0,Summary!K$2),'BPC Data'!$E:$E,Summary!$D55,'BPC Data'!$B:$B,Summary!$C55)</f>
        <v>67483.89</v>
      </c>
      <c r="L55" s="168">
        <f ca="1">SUMIFS(OFFSET('BPC Data'!$F:$F,0,Summary!L$2),'BPC Data'!$E:$E,Summary!$D55,'BPC Data'!$B:$B,Summary!$C55)</f>
        <v>65594.23</v>
      </c>
      <c r="M55" s="27">
        <f t="shared" ca="1" si="21"/>
        <v>390171.87999999995</v>
      </c>
      <c r="N55" s="181">
        <f>Renaissance!U979</f>
        <v>390171.88</v>
      </c>
      <c r="O55" s="60">
        <f t="shared" ca="1" si="22"/>
        <v>0</v>
      </c>
    </row>
    <row r="56" spans="1:15" s="16" customFormat="1" x14ac:dyDescent="0.25">
      <c r="A56" s="16">
        <f t="shared" si="20"/>
        <v>4</v>
      </c>
      <c r="B56"/>
      <c r="C56" t="str">
        <f>$F48</f>
        <v>Renaissance</v>
      </c>
      <c r="D56" s="1" t="str">
        <f t="shared" si="23"/>
        <v>T_EBITDAR - EBITDAR</v>
      </c>
      <c r="E56"/>
      <c r="F56" s="23" t="str">
        <f>_xll.EVDES(D56)</f>
        <v>EBITDAR</v>
      </c>
      <c r="G56" s="18">
        <f ca="1">SUMIFS(OFFSET('BPC Data'!$F:$F,0,Summary!G$2),'BPC Data'!$E:$E,Summary!$D56,'BPC Data'!$B:$B,Summary!$C56)</f>
        <v>233674.39</v>
      </c>
      <c r="H56" s="168">
        <f ca="1">SUMIFS(OFFSET('BPC Data'!$F:$F,0,Summary!H$2),'BPC Data'!$E:$E,Summary!$D56,'BPC Data'!$B:$B,Summary!$C56)</f>
        <v>237641.88</v>
      </c>
      <c r="I56" s="18">
        <f ca="1">SUMIFS(OFFSET('BPC Data'!$F:$F,0,Summary!I$2),'BPC Data'!$E:$E,Summary!$D56,'BPC Data'!$B:$B,Summary!$C56)</f>
        <v>406551.94</v>
      </c>
      <c r="J56" s="168">
        <f ca="1">SUMIFS(OFFSET('BPC Data'!$F:$F,0,Summary!J$2),'BPC Data'!$E:$E,Summary!$D56,'BPC Data'!$B:$B,Summary!$C56)</f>
        <v>197779.52</v>
      </c>
      <c r="K56" s="18">
        <f ca="1">SUMIFS(OFFSET('BPC Data'!$F:$F,0,Summary!K$2),'BPC Data'!$E:$E,Summary!$D56,'BPC Data'!$B:$B,Summary!$C56)</f>
        <v>202854.58</v>
      </c>
      <c r="L56" s="168">
        <f ca="1">SUMIFS(OFFSET('BPC Data'!$F:$F,0,Summary!L$2),'BPC Data'!$E:$E,Summary!$D56,'BPC Data'!$B:$B,Summary!$C56)</f>
        <v>219868.59</v>
      </c>
      <c r="M56" s="27">
        <f t="shared" ca="1" si="21"/>
        <v>1498370.9000000001</v>
      </c>
      <c r="N56" s="181">
        <f>N54-N55</f>
        <v>1498370.9000000004</v>
      </c>
      <c r="O56" s="60"/>
    </row>
    <row r="57" spans="1:15" s="16" customFormat="1" x14ac:dyDescent="0.25">
      <c r="A57" s="16">
        <f t="shared" si="20"/>
        <v>4</v>
      </c>
      <c r="B57"/>
      <c r="C57" t="str">
        <f>$F48</f>
        <v>Renaissance</v>
      </c>
      <c r="D57" s="1" t="str">
        <f t="shared" si="23"/>
        <v>T_RENT_EXP - Tenant Rent Expense</v>
      </c>
      <c r="E57"/>
      <c r="F57" s="23" t="str">
        <f>_xll.EVDES(D57)</f>
        <v>Tenant Rent Expense</v>
      </c>
      <c r="G57" s="18">
        <f ca="1">SUMIFS(OFFSET('BPC Data'!$F:$F,0,Summary!G$2),'BPC Data'!$E:$E,Summary!$D57,'BPC Data'!$B:$B,Summary!$C57)</f>
        <v>255881.67</v>
      </c>
      <c r="H57" s="168">
        <f ca="1">SUMIFS(OFFSET('BPC Data'!$F:$F,0,Summary!H$2),'BPC Data'!$E:$E,Summary!$D57,'BPC Data'!$B:$B,Summary!$C57)</f>
        <v>255881.67</v>
      </c>
      <c r="I57" s="18">
        <f ca="1">SUMIFS(OFFSET('BPC Data'!$F:$F,0,Summary!I$2),'BPC Data'!$E:$E,Summary!$D57,'BPC Data'!$B:$B,Summary!$C57)</f>
        <v>255881.67</v>
      </c>
      <c r="J57" s="168">
        <f ca="1">SUMIFS(OFFSET('BPC Data'!$F:$F,0,Summary!J$2),'BPC Data'!$E:$E,Summary!$D57,'BPC Data'!$B:$B,Summary!$C57)</f>
        <v>255881.67</v>
      </c>
      <c r="K57" s="18">
        <f ca="1">SUMIFS(OFFSET('BPC Data'!$F:$F,0,Summary!K$2),'BPC Data'!$E:$E,Summary!$D57,'BPC Data'!$B:$B,Summary!$C57)</f>
        <v>255881.67</v>
      </c>
      <c r="L57" s="168">
        <f ca="1">SUMIFS(OFFSET('BPC Data'!$F:$F,0,Summary!L$2),'BPC Data'!$E:$E,Summary!$D57,'BPC Data'!$B:$B,Summary!$C57)</f>
        <v>255881.67</v>
      </c>
      <c r="M57" s="27">
        <f t="shared" ca="1" si="21"/>
        <v>1535290.02</v>
      </c>
      <c r="N57" s="181">
        <f>Renaissance!U989</f>
        <v>1535290.02</v>
      </c>
      <c r="O57" s="60">
        <f t="shared" ca="1" si="22"/>
        <v>0</v>
      </c>
    </row>
    <row r="58" spans="1:15" s="16" customFormat="1" x14ac:dyDescent="0.25">
      <c r="A58" s="16">
        <f t="shared" ref="A58" si="24">IF(AND(F58&lt;&gt;"",D58=""),A57+1,A57)</f>
        <v>4</v>
      </c>
      <c r="B58"/>
      <c r="C58" t="str">
        <f>$F48</f>
        <v>Renaissance</v>
      </c>
      <c r="D58" s="1" t="str">
        <f t="shared" si="23"/>
        <v>T_SL_RENT_ADJ_EXP - Tenant Straight Line Rent Adjustment Expense</v>
      </c>
      <c r="E58"/>
      <c r="F58" s="23" t="str">
        <f>_xll.EVDES(D58)</f>
        <v>Tenant Straight Line Rent Adjustment Expense</v>
      </c>
      <c r="G58" s="18">
        <f ca="1">SUMIFS(OFFSET('BPC Data'!$F:$F,0,Summary!G$2),'BPC Data'!$E:$E,Summary!$D58,'BPC Data'!$B:$B,Summary!$C58)</f>
        <v>-19799.46</v>
      </c>
      <c r="H58" s="168">
        <f ca="1">SUMIFS(OFFSET('BPC Data'!$F:$F,0,Summary!H$2),'BPC Data'!$E:$E,Summary!$D58,'BPC Data'!$B:$B,Summary!$C58)</f>
        <v>-19799.46</v>
      </c>
      <c r="I58" s="18">
        <f ca="1">SUMIFS(OFFSET('BPC Data'!$F:$F,0,Summary!I$2),'BPC Data'!$E:$E,Summary!$D58,'BPC Data'!$B:$B,Summary!$C58)</f>
        <v>-19799.46</v>
      </c>
      <c r="J58" s="168">
        <f ca="1">SUMIFS(OFFSET('BPC Data'!$F:$F,0,Summary!J$2),'BPC Data'!$E:$E,Summary!$D58,'BPC Data'!$B:$B,Summary!$C58)</f>
        <v>-19799.46</v>
      </c>
      <c r="K58" s="18">
        <f ca="1">SUMIFS(OFFSET('BPC Data'!$F:$F,0,Summary!K$2),'BPC Data'!$E:$E,Summary!$D58,'BPC Data'!$B:$B,Summary!$C58)</f>
        <v>-19799.46</v>
      </c>
      <c r="L58" s="168">
        <f ca="1">SUMIFS(OFFSET('BPC Data'!$F:$F,0,Summary!L$2),'BPC Data'!$E:$E,Summary!$D58,'BPC Data'!$B:$B,Summary!$C58)</f>
        <v>-19799.46</v>
      </c>
      <c r="M58" s="27">
        <f t="shared" ca="1" si="21"/>
        <v>-118796.75999999998</v>
      </c>
      <c r="N58" s="181">
        <f>Renaissance!U1007</f>
        <v>-118796.76000000001</v>
      </c>
      <c r="O58" s="60">
        <f t="shared" ca="1" si="22"/>
        <v>0</v>
      </c>
    </row>
    <row r="59" spans="1:15" s="16" customFormat="1" x14ac:dyDescent="0.25">
      <c r="A59" s="16">
        <f t="shared" ref="A59" si="25">IF(AND(F59&lt;&gt;"",D59=""),A58+1,A58)</f>
        <v>4</v>
      </c>
      <c r="B59"/>
      <c r="C59" t="str">
        <f>$F48</f>
        <v>Renaissance</v>
      </c>
      <c r="D59" s="1" t="str">
        <f t="shared" si="23"/>
        <v>T_OTHER_OP_EXO - Tenant Other Income and Expense</v>
      </c>
      <c r="E59"/>
      <c r="F59" s="23" t="str">
        <f>_xll.EVDES(D59)</f>
        <v>Tenant Other Income and Expense</v>
      </c>
      <c r="G59" s="18">
        <f ca="1">SUMIFS(OFFSET('BPC Data'!$F:$F,0,Summary!G$2),'BPC Data'!$E:$E,Summary!$D59,'BPC Data'!$B:$B,Summary!$C59)</f>
        <v>0</v>
      </c>
      <c r="H59" s="168">
        <f ca="1">SUMIFS(OFFSET('BPC Data'!$F:$F,0,Summary!H$2),'BPC Data'!$E:$E,Summary!$D59,'BPC Data'!$B:$B,Summary!$C59)</f>
        <v>0</v>
      </c>
      <c r="I59" s="18">
        <f ca="1">SUMIFS(OFFSET('BPC Data'!$F:$F,0,Summary!I$2),'BPC Data'!$E:$E,Summary!$D59,'BPC Data'!$B:$B,Summary!$C59)</f>
        <v>0</v>
      </c>
      <c r="J59" s="168">
        <f ca="1">SUMIFS(OFFSET('BPC Data'!$F:$F,0,Summary!J$2),'BPC Data'!$E:$E,Summary!$D59,'BPC Data'!$B:$B,Summary!$C59)</f>
        <v>0</v>
      </c>
      <c r="K59" s="18">
        <f ca="1">SUMIFS(OFFSET('BPC Data'!$F:$F,0,Summary!K$2),'BPC Data'!$E:$E,Summary!$D59,'BPC Data'!$B:$B,Summary!$C59)</f>
        <v>0</v>
      </c>
      <c r="L59" s="168">
        <f ca="1">SUMIFS(OFFSET('BPC Data'!$F:$F,0,Summary!L$2),'BPC Data'!$E:$E,Summary!$D59,'BPC Data'!$B:$B,Summary!$C59)</f>
        <v>0</v>
      </c>
      <c r="M59" s="27">
        <f t="shared" ca="1" si="21"/>
        <v>0</v>
      </c>
      <c r="O59" s="60">
        <f t="shared" ca="1" si="22"/>
        <v>0</v>
      </c>
    </row>
    <row r="60" spans="1:15" s="16" customFormat="1" x14ac:dyDescent="0.25">
      <c r="A60" s="16">
        <f>IF(AND(F60&lt;&gt;"",D60=""),A57+1,A57)</f>
        <v>4</v>
      </c>
      <c r="B60"/>
      <c r="C60"/>
      <c r="D60" s="1" t="str">
        <f t="shared" si="23"/>
        <v>x</v>
      </c>
      <c r="E60"/>
      <c r="F60" s="23" t="s">
        <v>0</v>
      </c>
      <c r="G60" s="12">
        <f ca="1">SUMIFS(OFFSET('BPC Data'!$F:$F,0,Summary!G$2),'BPC Data'!$E:$E,Summary!$D60,'BPC Data'!$B:$B,Summary!$C60)</f>
        <v>0</v>
      </c>
      <c r="H60" s="169">
        <f ca="1">SUMIFS(OFFSET('BPC Data'!$F:$F,0,Summary!H$2),'BPC Data'!$E:$E,Summary!$D60,'BPC Data'!$B:$B,Summary!$C60)</f>
        <v>0</v>
      </c>
      <c r="I60" s="12">
        <f ca="1">SUMIFS(OFFSET('BPC Data'!$F:$F,0,Summary!I$2),'BPC Data'!$E:$E,Summary!$D60,'BPC Data'!$B:$B,Summary!$C60)</f>
        <v>0</v>
      </c>
      <c r="J60" s="169">
        <f ca="1">SUMIFS(OFFSET('BPC Data'!$F:$F,0,Summary!J$2),'BPC Data'!$E:$E,Summary!$D60,'BPC Data'!$B:$B,Summary!$C60)</f>
        <v>0</v>
      </c>
      <c r="K60" s="12">
        <f ca="1">SUMIFS(OFFSET('BPC Data'!$F:$F,0,Summary!K$2),'BPC Data'!$E:$E,Summary!$D60,'BPC Data'!$B:$B,Summary!$C60)</f>
        <v>0</v>
      </c>
      <c r="L60" s="169">
        <f ca="1">SUMIFS(OFFSET('BPC Data'!$F:$F,0,Summary!L$2),'BPC Data'!$E:$E,Summary!$D60,'BPC Data'!$B:$B,Summary!$C60)</f>
        <v>0</v>
      </c>
      <c r="M60" s="27">
        <f t="shared" ca="1" si="21"/>
        <v>0</v>
      </c>
      <c r="O60" s="60">
        <f t="shared" ca="1" si="22"/>
        <v>0</v>
      </c>
    </row>
    <row r="61" spans="1:15" s="16" customFormat="1" x14ac:dyDescent="0.25">
      <c r="A61" s="16">
        <f>IF(AND(D61&lt;&gt;"",C61=""),A60+1,A60)</f>
        <v>5</v>
      </c>
      <c r="B61" s="5"/>
      <c r="C61" s="5"/>
      <c r="D61" s="5" t="str">
        <f t="shared" si="23"/>
        <v>x</v>
      </c>
      <c r="E61" s="5"/>
      <c r="F61" s="22">
        <f>INDEX(PropertyList!$D:$D,MATCH(Summary!$A61,PropertyList!$C:$C,0))</f>
        <v>0</v>
      </c>
      <c r="G61" s="11">
        <f ca="1">SUMIFS(OFFSET('BPC Data'!$F:$F,0,Summary!G$2),'BPC Data'!$E:$E,Summary!$D61,'BPC Data'!$B:$B,Summary!$C61)</f>
        <v>0</v>
      </c>
      <c r="H61" s="167">
        <f ca="1">SUMIFS(OFFSET('BPC Data'!$F:$F,0,Summary!H$2),'BPC Data'!$E:$E,Summary!$D61,'BPC Data'!$B:$B,Summary!$C61)</f>
        <v>0</v>
      </c>
      <c r="I61" s="11">
        <f ca="1">SUMIFS(OFFSET('BPC Data'!$F:$F,0,Summary!I$2),'BPC Data'!$E:$E,Summary!$D61,'BPC Data'!$B:$B,Summary!$C61)</f>
        <v>0</v>
      </c>
      <c r="J61" s="167">
        <f ca="1">SUMIFS(OFFSET('BPC Data'!$F:$F,0,Summary!J$2),'BPC Data'!$E:$E,Summary!$D61,'BPC Data'!$B:$B,Summary!$C61)</f>
        <v>0</v>
      </c>
      <c r="K61" s="11">
        <f ca="1">SUMIFS(OFFSET('BPC Data'!$F:$F,0,Summary!K$2),'BPC Data'!$E:$E,Summary!$D61,'BPC Data'!$B:$B,Summary!$C61)</f>
        <v>0</v>
      </c>
      <c r="L61" s="167">
        <f ca="1">SUMIFS(OFFSET('BPC Data'!$F:$F,0,Summary!L$2),'BPC Data'!$E:$E,Summary!$D61,'BPC Data'!$B:$B,Summary!$C61)</f>
        <v>0</v>
      </c>
      <c r="M61" s="27">
        <f t="shared" ca="1" si="21"/>
        <v>0</v>
      </c>
      <c r="O61" s="60">
        <f t="shared" ca="1" si="22"/>
        <v>0</v>
      </c>
    </row>
    <row r="62" spans="1:15" s="16" customFormat="1" hidden="1" x14ac:dyDescent="0.25">
      <c r="A62" s="16">
        <f>IF(AND(F62&lt;&gt;"",D62=""),A61+1,A61)</f>
        <v>5</v>
      </c>
      <c r="C62">
        <f>$F61</f>
        <v>0</v>
      </c>
      <c r="D62" s="3" t="str">
        <f t="shared" si="23"/>
        <v>PAY_PAT_DAYS - Total Payor Patient Days</v>
      </c>
      <c r="F62" s="23" t="str">
        <f>_xll.EVDES(D62)</f>
        <v>Total Payor Patient Days</v>
      </c>
      <c r="G62" s="12">
        <f ca="1">SUMIFS(OFFSET('BPC Data'!$F:$F,0,Summary!G$2),'BPC Data'!$E:$E,Summary!$D62,'BPC Data'!$B:$B,Summary!$C62)</f>
        <v>0</v>
      </c>
      <c r="H62" s="169">
        <f ca="1">SUMIFS(OFFSET('BPC Data'!$F:$F,0,Summary!H$2),'BPC Data'!$E:$E,Summary!$D62,'BPC Data'!$B:$B,Summary!$C62)</f>
        <v>0</v>
      </c>
      <c r="I62" s="12">
        <f ca="1">SUMIFS(OFFSET('BPC Data'!$F:$F,0,Summary!I$2),'BPC Data'!$E:$E,Summary!$D62,'BPC Data'!$B:$B,Summary!$C62)</f>
        <v>0</v>
      </c>
      <c r="J62" s="169">
        <f ca="1">SUMIFS(OFFSET('BPC Data'!$F:$F,0,Summary!J$2),'BPC Data'!$E:$E,Summary!$D62,'BPC Data'!$B:$B,Summary!$C62)</f>
        <v>0</v>
      </c>
      <c r="K62" s="12">
        <f ca="1">SUMIFS(OFFSET('BPC Data'!$F:$F,0,Summary!K$2),'BPC Data'!$E:$E,Summary!$D62,'BPC Data'!$B:$B,Summary!$C62)</f>
        <v>0</v>
      </c>
      <c r="L62" s="169">
        <f ca="1">SUMIFS(OFFSET('BPC Data'!$F:$F,0,Summary!L$2),'BPC Data'!$E:$E,Summary!$D62,'BPC Data'!$B:$B,Summary!$C62)</f>
        <v>0</v>
      </c>
      <c r="M62" s="27">
        <f t="shared" ca="1" si="21"/>
        <v>0</v>
      </c>
    </row>
    <row r="63" spans="1:15" s="16" customFormat="1" hidden="1" x14ac:dyDescent="0.25">
      <c r="A63" s="16">
        <f t="shared" ref="A63:A70" si="26">IF(AND(F63&lt;&gt;"",D63=""),A62+1,A62)</f>
        <v>5</v>
      </c>
      <c r="C63">
        <f>$F61</f>
        <v>0</v>
      </c>
      <c r="D63" s="3" t="str">
        <f t="shared" si="23"/>
        <v>A_BEDS_TOTAL - Total Available Beds</v>
      </c>
      <c r="F63" s="23" t="str">
        <f>_xll.EVDES(D63)</f>
        <v>Total Available Beds</v>
      </c>
      <c r="G63" s="12">
        <f ca="1">SUMIFS(OFFSET('BPC Data'!$F:$F,0,Summary!G$2),'BPC Data'!$E:$E,Summary!$D63,'BPC Data'!$B:$B,Summary!$C63)</f>
        <v>0</v>
      </c>
      <c r="H63" s="169">
        <f ca="1">SUMIFS(OFFSET('BPC Data'!$F:$F,0,Summary!H$2),'BPC Data'!$E:$E,Summary!$D63,'BPC Data'!$B:$B,Summary!$C63)</f>
        <v>0</v>
      </c>
      <c r="I63" s="12">
        <f ca="1">SUMIFS(OFFSET('BPC Data'!$F:$F,0,Summary!I$2),'BPC Data'!$E:$E,Summary!$D63,'BPC Data'!$B:$B,Summary!$C63)</f>
        <v>0</v>
      </c>
      <c r="J63" s="169">
        <f ca="1">SUMIFS(OFFSET('BPC Data'!$F:$F,0,Summary!J$2),'BPC Data'!$E:$E,Summary!$D63,'BPC Data'!$B:$B,Summary!$C63)</f>
        <v>0</v>
      </c>
      <c r="K63" s="12">
        <f ca="1">SUMIFS(OFFSET('BPC Data'!$F:$F,0,Summary!K$2),'BPC Data'!$E:$E,Summary!$D63,'BPC Data'!$B:$B,Summary!$C63)</f>
        <v>0</v>
      </c>
      <c r="L63" s="169">
        <f ca="1">SUMIFS(OFFSET('BPC Data'!$F:$F,0,Summary!L$2),'BPC Data'!$E:$E,Summary!$D63,'BPC Data'!$B:$B,Summary!$C63)</f>
        <v>0</v>
      </c>
      <c r="M63" s="27">
        <f t="shared" ca="1" si="21"/>
        <v>0</v>
      </c>
    </row>
    <row r="64" spans="1:15" s="16" customFormat="1" hidden="1" x14ac:dyDescent="0.25">
      <c r="A64" s="16">
        <f t="shared" si="26"/>
        <v>5</v>
      </c>
      <c r="B64"/>
      <c r="C64">
        <f>$F61</f>
        <v>0</v>
      </c>
      <c r="D64" s="3" t="str">
        <f t="shared" si="23"/>
        <v>T_REVENUES - Total Tenant Revenues</v>
      </c>
      <c r="E64"/>
      <c r="F64" s="23" t="str">
        <f>_xll.EVDES(D64)</f>
        <v>Total Tenant Revenues</v>
      </c>
      <c r="G64" s="12">
        <f ca="1">SUMIFS(OFFSET('BPC Data'!$F:$F,0,Summary!G$2),'BPC Data'!$E:$E,Summary!$D64,'BPC Data'!$B:$B,Summary!$C64)</f>
        <v>0</v>
      </c>
      <c r="H64" s="169">
        <f ca="1">SUMIFS(OFFSET('BPC Data'!$F:$F,0,Summary!H$2),'BPC Data'!$E:$E,Summary!$D64,'BPC Data'!$B:$B,Summary!$C64)</f>
        <v>0</v>
      </c>
      <c r="I64" s="12">
        <f ca="1">SUMIFS(OFFSET('BPC Data'!$F:$F,0,Summary!I$2),'BPC Data'!$E:$E,Summary!$D64,'BPC Data'!$B:$B,Summary!$C64)</f>
        <v>0</v>
      </c>
      <c r="J64" s="169">
        <f ca="1">SUMIFS(OFFSET('BPC Data'!$F:$F,0,Summary!J$2),'BPC Data'!$E:$E,Summary!$D64,'BPC Data'!$B:$B,Summary!$C64)</f>
        <v>0</v>
      </c>
      <c r="K64" s="12">
        <f ca="1">SUMIFS(OFFSET('BPC Data'!$F:$F,0,Summary!K$2),'BPC Data'!$E:$E,Summary!$D64,'BPC Data'!$B:$B,Summary!$C64)</f>
        <v>0</v>
      </c>
      <c r="L64" s="169">
        <f ca="1">SUMIFS(OFFSET('BPC Data'!$F:$F,0,Summary!L$2),'BPC Data'!$E:$E,Summary!$D64,'BPC Data'!$B:$B,Summary!$C64)</f>
        <v>0</v>
      </c>
      <c r="M64" s="27">
        <f t="shared" ca="1" si="21"/>
        <v>0</v>
      </c>
    </row>
    <row r="65" spans="1:15" s="16" customFormat="1" hidden="1" x14ac:dyDescent="0.25">
      <c r="A65" s="16">
        <f t="shared" si="26"/>
        <v>5</v>
      </c>
      <c r="B65"/>
      <c r="C65">
        <f>$F61</f>
        <v>0</v>
      </c>
      <c r="D65" s="3" t="str">
        <f t="shared" si="23"/>
        <v>T_OPEX - Tenant Operating Expenses</v>
      </c>
      <c r="E65"/>
      <c r="F65" s="23" t="str">
        <f>_xll.EVDES(D65)</f>
        <v>Tenant Operating Expenses</v>
      </c>
      <c r="G65" s="12">
        <f ca="1">SUMIFS(OFFSET('BPC Data'!$F:$F,0,Summary!G$2),'BPC Data'!$E:$E,Summary!$D65,'BPC Data'!$B:$B,Summary!$C65)</f>
        <v>0</v>
      </c>
      <c r="H65" s="169">
        <f ca="1">SUMIFS(OFFSET('BPC Data'!$F:$F,0,Summary!H$2),'BPC Data'!$E:$E,Summary!$D65,'BPC Data'!$B:$B,Summary!$C65)</f>
        <v>0</v>
      </c>
      <c r="I65" s="12">
        <f ca="1">SUMIFS(OFFSET('BPC Data'!$F:$F,0,Summary!I$2),'BPC Data'!$E:$E,Summary!$D65,'BPC Data'!$B:$B,Summary!$C65)</f>
        <v>0</v>
      </c>
      <c r="J65" s="169">
        <f ca="1">SUMIFS(OFFSET('BPC Data'!$F:$F,0,Summary!J$2),'BPC Data'!$E:$E,Summary!$D65,'BPC Data'!$B:$B,Summary!$C65)</f>
        <v>0</v>
      </c>
      <c r="K65" s="12">
        <f ca="1">SUMIFS(OFFSET('BPC Data'!$F:$F,0,Summary!K$2),'BPC Data'!$E:$E,Summary!$D65,'BPC Data'!$B:$B,Summary!$C65)</f>
        <v>0</v>
      </c>
      <c r="L65" s="169">
        <f ca="1">SUMIFS(OFFSET('BPC Data'!$F:$F,0,Summary!L$2),'BPC Data'!$E:$E,Summary!$D65,'BPC Data'!$B:$B,Summary!$C65)</f>
        <v>0</v>
      </c>
      <c r="M65" s="27">
        <f t="shared" ca="1" si="21"/>
        <v>0</v>
      </c>
    </row>
    <row r="66" spans="1:15" s="16" customFormat="1" hidden="1" x14ac:dyDescent="0.25">
      <c r="A66" s="16">
        <f t="shared" si="26"/>
        <v>5</v>
      </c>
      <c r="B66"/>
      <c r="C66">
        <f>$F61</f>
        <v>0</v>
      </c>
      <c r="D66" s="3" t="str">
        <f t="shared" si="23"/>
        <v>T_BAD_DEBT - Tenant Bad Debt Expense</v>
      </c>
      <c r="E66"/>
      <c r="F66" s="23" t="str">
        <f>_xll.EVDES(D66)</f>
        <v>Tenant Bad Debt Expense</v>
      </c>
      <c r="G66" s="12">
        <f ca="1">SUMIFS(OFFSET('BPC Data'!$F:$F,0,Summary!G$2),'BPC Data'!$E:$E,Summary!$D66,'BPC Data'!$B:$B,Summary!$C66)</f>
        <v>0</v>
      </c>
      <c r="H66" s="169">
        <f ca="1">SUMIFS(OFFSET('BPC Data'!$F:$F,0,Summary!H$2),'BPC Data'!$E:$E,Summary!$D66,'BPC Data'!$B:$B,Summary!$C66)</f>
        <v>0</v>
      </c>
      <c r="I66" s="12">
        <f ca="1">SUMIFS(OFFSET('BPC Data'!$F:$F,0,Summary!I$2),'BPC Data'!$E:$E,Summary!$D66,'BPC Data'!$B:$B,Summary!$C66)</f>
        <v>0</v>
      </c>
      <c r="J66" s="169">
        <f ca="1">SUMIFS(OFFSET('BPC Data'!$F:$F,0,Summary!J$2),'BPC Data'!$E:$E,Summary!$D66,'BPC Data'!$B:$B,Summary!$C66)</f>
        <v>0</v>
      </c>
      <c r="K66" s="12">
        <f ca="1">SUMIFS(OFFSET('BPC Data'!$F:$F,0,Summary!K$2),'BPC Data'!$E:$E,Summary!$D66,'BPC Data'!$B:$B,Summary!$C66)</f>
        <v>0</v>
      </c>
      <c r="L66" s="169">
        <f ca="1">SUMIFS(OFFSET('BPC Data'!$F:$F,0,Summary!L$2),'BPC Data'!$E:$E,Summary!$D66,'BPC Data'!$B:$B,Summary!$C66)</f>
        <v>0</v>
      </c>
      <c r="M66" s="27">
        <f t="shared" ca="1" si="21"/>
        <v>0</v>
      </c>
    </row>
    <row r="67" spans="1:15" s="16" customFormat="1" hidden="1" x14ac:dyDescent="0.25">
      <c r="A67" s="16">
        <f t="shared" si="26"/>
        <v>5</v>
      </c>
      <c r="B67"/>
      <c r="C67">
        <f>$F61</f>
        <v>0</v>
      </c>
      <c r="D67" s="2" t="str">
        <f t="shared" si="23"/>
        <v>T_EBITDARM - EBITDARM</v>
      </c>
      <c r="E67"/>
      <c r="F67" s="23" t="str">
        <f>_xll.EVDES(D67)</f>
        <v>EBITDARM</v>
      </c>
      <c r="G67" s="12">
        <f ca="1">SUMIFS(OFFSET('BPC Data'!$F:$F,0,Summary!G$2),'BPC Data'!$E:$E,Summary!$D67,'BPC Data'!$B:$B,Summary!$C67)</f>
        <v>0</v>
      </c>
      <c r="H67" s="169">
        <f ca="1">SUMIFS(OFFSET('BPC Data'!$F:$F,0,Summary!H$2),'BPC Data'!$E:$E,Summary!$D67,'BPC Data'!$B:$B,Summary!$C67)</f>
        <v>0</v>
      </c>
      <c r="I67" s="12">
        <f ca="1">SUMIFS(OFFSET('BPC Data'!$F:$F,0,Summary!I$2),'BPC Data'!$E:$E,Summary!$D67,'BPC Data'!$B:$B,Summary!$C67)</f>
        <v>0</v>
      </c>
      <c r="J67" s="169">
        <f ca="1">SUMIFS(OFFSET('BPC Data'!$F:$F,0,Summary!J$2),'BPC Data'!$E:$E,Summary!$D67,'BPC Data'!$B:$B,Summary!$C67)</f>
        <v>0</v>
      </c>
      <c r="K67" s="12">
        <f ca="1">SUMIFS(OFFSET('BPC Data'!$F:$F,0,Summary!K$2),'BPC Data'!$E:$E,Summary!$D67,'BPC Data'!$B:$B,Summary!$C67)</f>
        <v>0</v>
      </c>
      <c r="L67" s="169">
        <f ca="1">SUMIFS(OFFSET('BPC Data'!$F:$F,0,Summary!L$2),'BPC Data'!$E:$E,Summary!$D67,'BPC Data'!$B:$B,Summary!$C67)</f>
        <v>0</v>
      </c>
      <c r="M67" s="27">
        <f t="shared" ca="1" si="21"/>
        <v>0</v>
      </c>
    </row>
    <row r="68" spans="1:15" s="16" customFormat="1" hidden="1" x14ac:dyDescent="0.25">
      <c r="A68" s="16">
        <f t="shared" si="26"/>
        <v>5</v>
      </c>
      <c r="B68"/>
      <c r="C68">
        <f>$F61</f>
        <v>0</v>
      </c>
      <c r="D68" s="2" t="str">
        <f t="shared" si="23"/>
        <v>T_MGMT_FEE - Tenant Management Fee - Actual</v>
      </c>
      <c r="E68"/>
      <c r="F68" s="23" t="str">
        <f>_xll.EVDES(D68)</f>
        <v>Tenant Management Fee - Actual</v>
      </c>
      <c r="G68" s="12">
        <f ca="1">SUMIFS(OFFSET('BPC Data'!$F:$F,0,Summary!G$2),'BPC Data'!$E:$E,Summary!$D68,'BPC Data'!$B:$B,Summary!$C68)</f>
        <v>0</v>
      </c>
      <c r="H68" s="169">
        <f ca="1">SUMIFS(OFFSET('BPC Data'!$F:$F,0,Summary!H$2),'BPC Data'!$E:$E,Summary!$D68,'BPC Data'!$B:$B,Summary!$C68)</f>
        <v>0</v>
      </c>
      <c r="I68" s="12">
        <f ca="1">SUMIFS(OFFSET('BPC Data'!$F:$F,0,Summary!I$2),'BPC Data'!$E:$E,Summary!$D68,'BPC Data'!$B:$B,Summary!$C68)</f>
        <v>0</v>
      </c>
      <c r="J68" s="169">
        <f ca="1">SUMIFS(OFFSET('BPC Data'!$F:$F,0,Summary!J$2),'BPC Data'!$E:$E,Summary!$D68,'BPC Data'!$B:$B,Summary!$C68)</f>
        <v>0</v>
      </c>
      <c r="K68" s="12">
        <f ca="1">SUMIFS(OFFSET('BPC Data'!$F:$F,0,Summary!K$2),'BPC Data'!$E:$E,Summary!$D68,'BPC Data'!$B:$B,Summary!$C68)</f>
        <v>0</v>
      </c>
      <c r="L68" s="169">
        <f ca="1">SUMIFS(OFFSET('BPC Data'!$F:$F,0,Summary!L$2),'BPC Data'!$E:$E,Summary!$D68,'BPC Data'!$B:$B,Summary!$C68)</f>
        <v>0</v>
      </c>
      <c r="M68" s="27">
        <f t="shared" ca="1" si="21"/>
        <v>0</v>
      </c>
    </row>
    <row r="69" spans="1:15" s="16" customFormat="1" hidden="1" x14ac:dyDescent="0.25">
      <c r="A69" s="16">
        <f t="shared" si="26"/>
        <v>5</v>
      </c>
      <c r="B69"/>
      <c r="C69">
        <f>$F61</f>
        <v>0</v>
      </c>
      <c r="D69" s="1" t="str">
        <f t="shared" si="23"/>
        <v>T_EBITDAR - EBITDAR</v>
      </c>
      <c r="E69"/>
      <c r="F69" s="23" t="str">
        <f>_xll.EVDES(D69)</f>
        <v>EBITDAR</v>
      </c>
      <c r="G69" s="12">
        <f ca="1">SUMIFS(OFFSET('BPC Data'!$F:$F,0,Summary!G$2),'BPC Data'!$E:$E,Summary!$D69,'BPC Data'!$B:$B,Summary!$C69)</f>
        <v>0</v>
      </c>
      <c r="H69" s="169">
        <f ca="1">SUMIFS(OFFSET('BPC Data'!$F:$F,0,Summary!H$2),'BPC Data'!$E:$E,Summary!$D69,'BPC Data'!$B:$B,Summary!$C69)</f>
        <v>0</v>
      </c>
      <c r="I69" s="12">
        <f ca="1">SUMIFS(OFFSET('BPC Data'!$F:$F,0,Summary!I$2),'BPC Data'!$E:$E,Summary!$D69,'BPC Data'!$B:$B,Summary!$C69)</f>
        <v>0</v>
      </c>
      <c r="J69" s="169">
        <f ca="1">SUMIFS(OFFSET('BPC Data'!$F:$F,0,Summary!J$2),'BPC Data'!$E:$E,Summary!$D69,'BPC Data'!$B:$B,Summary!$C69)</f>
        <v>0</v>
      </c>
      <c r="K69" s="12">
        <f ca="1">SUMIFS(OFFSET('BPC Data'!$F:$F,0,Summary!K$2),'BPC Data'!$E:$E,Summary!$D69,'BPC Data'!$B:$B,Summary!$C69)</f>
        <v>0</v>
      </c>
      <c r="L69" s="169">
        <f ca="1">SUMIFS(OFFSET('BPC Data'!$F:$F,0,Summary!L$2),'BPC Data'!$E:$E,Summary!$D69,'BPC Data'!$B:$B,Summary!$C69)</f>
        <v>0</v>
      </c>
      <c r="M69" s="27">
        <f t="shared" ca="1" si="21"/>
        <v>0</v>
      </c>
    </row>
    <row r="70" spans="1:15" s="16" customFormat="1" hidden="1" x14ac:dyDescent="0.25">
      <c r="A70" s="16">
        <f t="shared" si="26"/>
        <v>5</v>
      </c>
      <c r="B70"/>
      <c r="C70">
        <f>$F61</f>
        <v>0</v>
      </c>
      <c r="D70" s="1" t="str">
        <f t="shared" si="23"/>
        <v>T_RENT_EXP - Tenant Rent Expense</v>
      </c>
      <c r="E70"/>
      <c r="F70" s="23" t="str">
        <f>_xll.EVDES(D70)</f>
        <v>Tenant Rent Expense</v>
      </c>
      <c r="G70" s="12">
        <f ca="1">SUMIFS(OFFSET('BPC Data'!$F:$F,0,Summary!G$2),'BPC Data'!$E:$E,Summary!$D70,'BPC Data'!$B:$B,Summary!$C70)</f>
        <v>0</v>
      </c>
      <c r="H70" s="169">
        <f ca="1">SUMIFS(OFFSET('BPC Data'!$F:$F,0,Summary!H$2),'BPC Data'!$E:$E,Summary!$D70,'BPC Data'!$B:$B,Summary!$C70)</f>
        <v>0</v>
      </c>
      <c r="I70" s="12">
        <f ca="1">SUMIFS(OFFSET('BPC Data'!$F:$F,0,Summary!I$2),'BPC Data'!$E:$E,Summary!$D70,'BPC Data'!$B:$B,Summary!$C70)</f>
        <v>0</v>
      </c>
      <c r="J70" s="169">
        <f ca="1">SUMIFS(OFFSET('BPC Data'!$F:$F,0,Summary!J$2),'BPC Data'!$E:$E,Summary!$D70,'BPC Data'!$B:$B,Summary!$C70)</f>
        <v>0</v>
      </c>
      <c r="K70" s="12">
        <f ca="1">SUMIFS(OFFSET('BPC Data'!$F:$F,0,Summary!K$2),'BPC Data'!$E:$E,Summary!$D70,'BPC Data'!$B:$B,Summary!$C70)</f>
        <v>0</v>
      </c>
      <c r="L70" s="169">
        <f ca="1">SUMIFS(OFFSET('BPC Data'!$F:$F,0,Summary!L$2),'BPC Data'!$E:$E,Summary!$D70,'BPC Data'!$B:$B,Summary!$C70)</f>
        <v>0</v>
      </c>
      <c r="M70" s="27">
        <f t="shared" ca="1" si="21"/>
        <v>0</v>
      </c>
    </row>
    <row r="71" spans="1:15" s="16" customFormat="1" hidden="1" x14ac:dyDescent="0.25">
      <c r="A71" s="16">
        <f t="shared" ref="A71" si="27">IF(AND(F71&lt;&gt;"",D71=""),A70+1,A70)</f>
        <v>5</v>
      </c>
      <c r="B71"/>
      <c r="C71">
        <f>$F61</f>
        <v>0</v>
      </c>
      <c r="D71" s="1" t="str">
        <f t="shared" si="23"/>
        <v>T_SL_RENT_ADJ_EXP - Tenant Straight Line Rent Adjustment Expense</v>
      </c>
      <c r="E71"/>
      <c r="F71" s="23" t="str">
        <f>_xll.EVDES(D71)</f>
        <v>Tenant Straight Line Rent Adjustment Expense</v>
      </c>
      <c r="G71" s="12">
        <f ca="1">SUMIFS(OFFSET('BPC Data'!$F:$F,0,Summary!G$2),'BPC Data'!$E:$E,Summary!$D71,'BPC Data'!$B:$B,Summary!$C71)</f>
        <v>0</v>
      </c>
      <c r="H71" s="169">
        <f ca="1">SUMIFS(OFFSET('BPC Data'!$F:$F,0,Summary!H$2),'BPC Data'!$E:$E,Summary!$D71,'BPC Data'!$B:$B,Summary!$C71)</f>
        <v>0</v>
      </c>
      <c r="I71" s="12">
        <f ca="1">SUMIFS(OFFSET('BPC Data'!$F:$F,0,Summary!I$2),'BPC Data'!$E:$E,Summary!$D71,'BPC Data'!$B:$B,Summary!$C71)</f>
        <v>0</v>
      </c>
      <c r="J71" s="169">
        <f ca="1">SUMIFS(OFFSET('BPC Data'!$F:$F,0,Summary!J$2),'BPC Data'!$E:$E,Summary!$D71,'BPC Data'!$B:$B,Summary!$C71)</f>
        <v>0</v>
      </c>
      <c r="K71" s="12">
        <f ca="1">SUMIFS(OFFSET('BPC Data'!$F:$F,0,Summary!K$2),'BPC Data'!$E:$E,Summary!$D71,'BPC Data'!$B:$B,Summary!$C71)</f>
        <v>0</v>
      </c>
      <c r="L71" s="169">
        <f ca="1">SUMIFS(OFFSET('BPC Data'!$F:$F,0,Summary!L$2),'BPC Data'!$E:$E,Summary!$D71,'BPC Data'!$B:$B,Summary!$C71)</f>
        <v>0</v>
      </c>
      <c r="M71" s="27">
        <f t="shared" ca="1" si="21"/>
        <v>0</v>
      </c>
    </row>
    <row r="72" spans="1:15" s="16" customFormat="1" hidden="1" x14ac:dyDescent="0.25">
      <c r="A72" s="16">
        <f t="shared" ref="A72" si="28">IF(AND(F72&lt;&gt;"",D72=""),A71+1,A71)</f>
        <v>5</v>
      </c>
      <c r="B72"/>
      <c r="C72">
        <f>$F61</f>
        <v>0</v>
      </c>
      <c r="D72" s="1" t="str">
        <f t="shared" si="23"/>
        <v>T_OTHER_OP_EXO - Tenant Other Income and Expense</v>
      </c>
      <c r="E72"/>
      <c r="F72" s="23" t="str">
        <f>_xll.EVDES(D72)</f>
        <v>Tenant Other Income and Expense</v>
      </c>
      <c r="G72" s="12">
        <f ca="1">SUMIFS(OFFSET('BPC Data'!$F:$F,0,Summary!G$2),'BPC Data'!$E:$E,Summary!$D72,'BPC Data'!$B:$B,Summary!$C72)</f>
        <v>0</v>
      </c>
      <c r="H72" s="169">
        <f ca="1">SUMIFS(OFFSET('BPC Data'!$F:$F,0,Summary!H$2),'BPC Data'!$E:$E,Summary!$D72,'BPC Data'!$B:$B,Summary!$C72)</f>
        <v>0</v>
      </c>
      <c r="I72" s="12">
        <f ca="1">SUMIFS(OFFSET('BPC Data'!$F:$F,0,Summary!I$2),'BPC Data'!$E:$E,Summary!$D72,'BPC Data'!$B:$B,Summary!$C72)</f>
        <v>0</v>
      </c>
      <c r="J72" s="169">
        <f ca="1">SUMIFS(OFFSET('BPC Data'!$F:$F,0,Summary!J$2),'BPC Data'!$E:$E,Summary!$D72,'BPC Data'!$B:$B,Summary!$C72)</f>
        <v>0</v>
      </c>
      <c r="K72" s="12">
        <f ca="1">SUMIFS(OFFSET('BPC Data'!$F:$F,0,Summary!K$2),'BPC Data'!$E:$E,Summary!$D72,'BPC Data'!$B:$B,Summary!$C72)</f>
        <v>0</v>
      </c>
      <c r="L72" s="169">
        <f ca="1">SUMIFS(OFFSET('BPC Data'!$F:$F,0,Summary!L$2),'BPC Data'!$E:$E,Summary!$D72,'BPC Data'!$B:$B,Summary!$C72)</f>
        <v>0</v>
      </c>
      <c r="M72" s="27">
        <f t="shared" ca="1" si="21"/>
        <v>0</v>
      </c>
    </row>
    <row r="73" spans="1:15" s="16" customFormat="1" hidden="1" x14ac:dyDescent="0.25">
      <c r="A73" s="16">
        <f>IF(AND(F73&lt;&gt;"",D73=""),A70+1,A70)</f>
        <v>5</v>
      </c>
      <c r="B73"/>
      <c r="C73"/>
      <c r="D73" s="1" t="str">
        <f t="shared" si="23"/>
        <v>x</v>
      </c>
      <c r="E73"/>
      <c r="F73" s="23" t="s">
        <v>0</v>
      </c>
      <c r="G73" s="19">
        <f ca="1">SUMIFS(OFFSET('BPC Data'!$F:$F,0,Summary!G$2),'BPC Data'!$E:$E,Summary!$D73,'BPC Data'!$B:$B,Summary!$C73)</f>
        <v>0</v>
      </c>
      <c r="H73" s="170">
        <f ca="1">SUMIFS(OFFSET('BPC Data'!$F:$F,0,Summary!H$2),'BPC Data'!$E:$E,Summary!$D73,'BPC Data'!$B:$B,Summary!$C73)</f>
        <v>0</v>
      </c>
      <c r="I73" s="19">
        <f ca="1">SUMIFS(OFFSET('BPC Data'!$F:$F,0,Summary!I$2),'BPC Data'!$E:$E,Summary!$D73,'BPC Data'!$B:$B,Summary!$C73)</f>
        <v>0</v>
      </c>
      <c r="J73" s="170">
        <f ca="1">SUMIFS(OFFSET('BPC Data'!$F:$F,0,Summary!J$2),'BPC Data'!$E:$E,Summary!$D73,'BPC Data'!$B:$B,Summary!$C73)</f>
        <v>0</v>
      </c>
      <c r="K73" s="19">
        <f ca="1">SUMIFS(OFFSET('BPC Data'!$F:$F,0,Summary!K$2),'BPC Data'!$E:$E,Summary!$D73,'BPC Data'!$B:$B,Summary!$C73)</f>
        <v>0</v>
      </c>
      <c r="L73" s="170">
        <f ca="1">SUMIFS(OFFSET('BPC Data'!$F:$F,0,Summary!L$2),'BPC Data'!$E:$E,Summary!$D73,'BPC Data'!$B:$B,Summary!$C73)</f>
        <v>0</v>
      </c>
      <c r="M73" s="27">
        <f t="shared" ca="1" si="21"/>
        <v>0</v>
      </c>
    </row>
    <row r="74" spans="1:15" s="16" customFormat="1" hidden="1" x14ac:dyDescent="0.25">
      <c r="A74" s="16">
        <f>IF(AND(D74&lt;&gt;"",C74=""),A73+1,A73)</f>
        <v>6</v>
      </c>
      <c r="B74" s="5"/>
      <c r="C74" s="5"/>
      <c r="D74" s="5" t="str">
        <f t="shared" si="23"/>
        <v>x</v>
      </c>
      <c r="E74" s="5"/>
      <c r="F74" s="22">
        <f>INDEX(PropertyList!$D:$D,MATCH(Summary!$A74,PropertyList!$C:$C,0))</f>
        <v>0</v>
      </c>
      <c r="G74" s="11">
        <f ca="1">SUMIFS(OFFSET('BPC Data'!$F:$F,0,Summary!G$2),'BPC Data'!$E:$E,Summary!$D74,'BPC Data'!$B:$B,Summary!$C74)</f>
        <v>0</v>
      </c>
      <c r="H74" s="167">
        <f ca="1">SUMIFS(OFFSET('BPC Data'!$F:$F,0,Summary!H$2),'BPC Data'!$E:$E,Summary!$D74,'BPC Data'!$B:$B,Summary!$C74)</f>
        <v>0</v>
      </c>
      <c r="I74" s="11">
        <f ca="1">SUMIFS(OFFSET('BPC Data'!$F:$F,0,Summary!I$2),'BPC Data'!$E:$E,Summary!$D74,'BPC Data'!$B:$B,Summary!$C74)</f>
        <v>0</v>
      </c>
      <c r="J74" s="167">
        <f ca="1">SUMIFS(OFFSET('BPC Data'!$F:$F,0,Summary!J$2),'BPC Data'!$E:$E,Summary!$D74,'BPC Data'!$B:$B,Summary!$C74)</f>
        <v>0</v>
      </c>
      <c r="K74" s="11">
        <f ca="1">SUMIFS(OFFSET('BPC Data'!$F:$F,0,Summary!K$2),'BPC Data'!$E:$E,Summary!$D74,'BPC Data'!$B:$B,Summary!$C74)</f>
        <v>0</v>
      </c>
      <c r="L74" s="167">
        <f ca="1">SUMIFS(OFFSET('BPC Data'!$F:$F,0,Summary!L$2),'BPC Data'!$E:$E,Summary!$D74,'BPC Data'!$B:$B,Summary!$C74)</f>
        <v>0</v>
      </c>
      <c r="M74" s="27">
        <f t="shared" ca="1" si="21"/>
        <v>0</v>
      </c>
      <c r="N74" s="58"/>
    </row>
    <row r="75" spans="1:15" s="16" customFormat="1" hidden="1" x14ac:dyDescent="0.25">
      <c r="A75" s="16">
        <f>IF(AND(F75&lt;&gt;"",D75=""),A74+1,A74)</f>
        <v>6</v>
      </c>
      <c r="C75">
        <f>$F74</f>
        <v>0</v>
      </c>
      <c r="D75" s="3" t="str">
        <f t="shared" si="23"/>
        <v>PAY_PAT_DAYS - Total Payor Patient Days</v>
      </c>
      <c r="F75" s="23" t="str">
        <f>_xll.EVDES(D75)</f>
        <v>Total Payor Patient Days</v>
      </c>
      <c r="G75" s="18">
        <f ca="1">SUMIFS(OFFSET('BPC Data'!$F:$F,0,Summary!G$2),'BPC Data'!$E:$E,Summary!$D75,'BPC Data'!$B:$B,Summary!$C75)</f>
        <v>0</v>
      </c>
      <c r="H75" s="168">
        <f ca="1">SUMIFS(OFFSET('BPC Data'!$F:$F,0,Summary!H$2),'BPC Data'!$E:$E,Summary!$D75,'BPC Data'!$B:$B,Summary!$C75)</f>
        <v>0</v>
      </c>
      <c r="I75" s="18">
        <f ca="1">SUMIFS(OFFSET('BPC Data'!$F:$F,0,Summary!I$2),'BPC Data'!$E:$E,Summary!$D75,'BPC Data'!$B:$B,Summary!$C75)</f>
        <v>0</v>
      </c>
      <c r="J75" s="168">
        <f ca="1">SUMIFS(OFFSET('BPC Data'!$F:$F,0,Summary!J$2),'BPC Data'!$E:$E,Summary!$D75,'BPC Data'!$B:$B,Summary!$C75)</f>
        <v>0</v>
      </c>
      <c r="K75" s="18">
        <f ca="1">SUMIFS(OFFSET('BPC Data'!$F:$F,0,Summary!K$2),'BPC Data'!$E:$E,Summary!$D75,'BPC Data'!$B:$B,Summary!$C75)</f>
        <v>0</v>
      </c>
      <c r="L75" s="168">
        <f ca="1">SUMIFS(OFFSET('BPC Data'!$F:$F,0,Summary!L$2),'BPC Data'!$E:$E,Summary!$D75,'BPC Data'!$B:$B,Summary!$C75)</f>
        <v>0</v>
      </c>
      <c r="M75" s="27">
        <f t="shared" ca="1" si="21"/>
        <v>0</v>
      </c>
      <c r="N75" s="58"/>
      <c r="O75" s="57"/>
    </row>
    <row r="76" spans="1:15" s="16" customFormat="1" hidden="1" x14ac:dyDescent="0.25">
      <c r="A76" s="16">
        <f t="shared" ref="A76:A83" si="29">IF(AND(F76&lt;&gt;"",D76=""),A75+1,A75)</f>
        <v>6</v>
      </c>
      <c r="C76">
        <f>$F74</f>
        <v>0</v>
      </c>
      <c r="D76" s="3" t="str">
        <f t="shared" si="23"/>
        <v>A_BEDS_TOTAL - Total Available Beds</v>
      </c>
      <c r="F76" s="23" t="str">
        <f>_xll.EVDES(D76)</f>
        <v>Total Available Beds</v>
      </c>
      <c r="G76" s="18">
        <f ca="1">SUMIFS(OFFSET('BPC Data'!$F:$F,0,Summary!G$2),'BPC Data'!$E:$E,Summary!$D76,'BPC Data'!$B:$B,Summary!$C76)</f>
        <v>0</v>
      </c>
      <c r="H76" s="168">
        <f ca="1">SUMIFS(OFFSET('BPC Data'!$F:$F,0,Summary!H$2),'BPC Data'!$E:$E,Summary!$D76,'BPC Data'!$B:$B,Summary!$C76)</f>
        <v>0</v>
      </c>
      <c r="I76" s="18">
        <f ca="1">SUMIFS(OFFSET('BPC Data'!$F:$F,0,Summary!I$2),'BPC Data'!$E:$E,Summary!$D76,'BPC Data'!$B:$B,Summary!$C76)</f>
        <v>0</v>
      </c>
      <c r="J76" s="168">
        <f ca="1">SUMIFS(OFFSET('BPC Data'!$F:$F,0,Summary!J$2),'BPC Data'!$E:$E,Summary!$D76,'BPC Data'!$B:$B,Summary!$C76)</f>
        <v>0</v>
      </c>
      <c r="K76" s="18">
        <f ca="1">SUMIFS(OFFSET('BPC Data'!$F:$F,0,Summary!K$2),'BPC Data'!$E:$E,Summary!$D76,'BPC Data'!$B:$B,Summary!$C76)</f>
        <v>0</v>
      </c>
      <c r="L76" s="168">
        <f ca="1">SUMIFS(OFFSET('BPC Data'!$F:$F,0,Summary!L$2),'BPC Data'!$E:$E,Summary!$D76,'BPC Data'!$B:$B,Summary!$C76)</f>
        <v>0</v>
      </c>
      <c r="M76" s="27">
        <f t="shared" ca="1" si="21"/>
        <v>0</v>
      </c>
      <c r="N76" s="58"/>
      <c r="O76" s="57"/>
    </row>
    <row r="77" spans="1:15" s="16" customFormat="1" hidden="1" x14ac:dyDescent="0.25">
      <c r="A77" s="16">
        <f t="shared" si="29"/>
        <v>6</v>
      </c>
      <c r="B77"/>
      <c r="C77">
        <f>$F74</f>
        <v>0</v>
      </c>
      <c r="D77" s="3" t="str">
        <f t="shared" si="23"/>
        <v>T_REVENUES - Total Tenant Revenues</v>
      </c>
      <c r="E77"/>
      <c r="F77" s="23" t="str">
        <f>_xll.EVDES(D77)</f>
        <v>Total Tenant Revenues</v>
      </c>
      <c r="G77" s="18">
        <f ca="1">SUMIFS(OFFSET('BPC Data'!$F:$F,0,Summary!G$2),'BPC Data'!$E:$E,Summary!$D77,'BPC Data'!$B:$B,Summary!$C77)</f>
        <v>0</v>
      </c>
      <c r="H77" s="168">
        <f ca="1">SUMIFS(OFFSET('BPC Data'!$F:$F,0,Summary!H$2),'BPC Data'!$E:$E,Summary!$D77,'BPC Data'!$B:$B,Summary!$C77)</f>
        <v>0</v>
      </c>
      <c r="I77" s="18">
        <f ca="1">SUMIFS(OFFSET('BPC Data'!$F:$F,0,Summary!I$2),'BPC Data'!$E:$E,Summary!$D77,'BPC Data'!$B:$B,Summary!$C77)</f>
        <v>0</v>
      </c>
      <c r="J77" s="168">
        <f ca="1">SUMIFS(OFFSET('BPC Data'!$F:$F,0,Summary!J$2),'BPC Data'!$E:$E,Summary!$D77,'BPC Data'!$B:$B,Summary!$C77)</f>
        <v>0</v>
      </c>
      <c r="K77" s="18">
        <f ca="1">SUMIFS(OFFSET('BPC Data'!$F:$F,0,Summary!K$2),'BPC Data'!$E:$E,Summary!$D77,'BPC Data'!$B:$B,Summary!$C77)</f>
        <v>0</v>
      </c>
      <c r="L77" s="168">
        <f ca="1">SUMIFS(OFFSET('BPC Data'!$F:$F,0,Summary!L$2),'BPC Data'!$E:$E,Summary!$D77,'BPC Data'!$B:$B,Summary!$C77)</f>
        <v>0</v>
      </c>
      <c r="M77" s="27">
        <f t="shared" ca="1" si="21"/>
        <v>0</v>
      </c>
      <c r="N77" s="58"/>
      <c r="O77" s="57"/>
    </row>
    <row r="78" spans="1:15" s="16" customFormat="1" hidden="1" x14ac:dyDescent="0.25">
      <c r="A78" s="16">
        <f t="shared" si="29"/>
        <v>6</v>
      </c>
      <c r="B78"/>
      <c r="C78">
        <f>$F74</f>
        <v>0</v>
      </c>
      <c r="D78" s="3" t="str">
        <f t="shared" si="23"/>
        <v>T_OPEX - Tenant Operating Expenses</v>
      </c>
      <c r="E78"/>
      <c r="F78" s="23" t="str">
        <f>_xll.EVDES(D78)</f>
        <v>Tenant Operating Expenses</v>
      </c>
      <c r="G78" s="18">
        <f ca="1">SUMIFS(OFFSET('BPC Data'!$F:$F,0,Summary!G$2),'BPC Data'!$E:$E,Summary!$D78,'BPC Data'!$B:$B,Summary!$C78)</f>
        <v>0</v>
      </c>
      <c r="H78" s="168">
        <f ca="1">SUMIFS(OFFSET('BPC Data'!$F:$F,0,Summary!H$2),'BPC Data'!$E:$E,Summary!$D78,'BPC Data'!$B:$B,Summary!$C78)</f>
        <v>0</v>
      </c>
      <c r="I78" s="18">
        <f ca="1">SUMIFS(OFFSET('BPC Data'!$F:$F,0,Summary!I$2),'BPC Data'!$E:$E,Summary!$D78,'BPC Data'!$B:$B,Summary!$C78)</f>
        <v>0</v>
      </c>
      <c r="J78" s="168">
        <f ca="1">SUMIFS(OFFSET('BPC Data'!$F:$F,0,Summary!J$2),'BPC Data'!$E:$E,Summary!$D78,'BPC Data'!$B:$B,Summary!$C78)</f>
        <v>0</v>
      </c>
      <c r="K78" s="18">
        <f ca="1">SUMIFS(OFFSET('BPC Data'!$F:$F,0,Summary!K$2),'BPC Data'!$E:$E,Summary!$D78,'BPC Data'!$B:$B,Summary!$C78)</f>
        <v>0</v>
      </c>
      <c r="L78" s="168">
        <f ca="1">SUMIFS(OFFSET('BPC Data'!$F:$F,0,Summary!L$2),'BPC Data'!$E:$E,Summary!$D78,'BPC Data'!$B:$B,Summary!$C78)</f>
        <v>0</v>
      </c>
      <c r="M78" s="27">
        <f t="shared" ca="1" si="21"/>
        <v>0</v>
      </c>
      <c r="N78" s="58"/>
      <c r="O78" s="57"/>
    </row>
    <row r="79" spans="1:15" s="16" customFormat="1" hidden="1" x14ac:dyDescent="0.25">
      <c r="A79" s="16">
        <f t="shared" si="29"/>
        <v>6</v>
      </c>
      <c r="B79"/>
      <c r="C79">
        <f>$F74</f>
        <v>0</v>
      </c>
      <c r="D79" s="3" t="str">
        <f t="shared" si="23"/>
        <v>T_BAD_DEBT - Tenant Bad Debt Expense</v>
      </c>
      <c r="E79"/>
      <c r="F79" s="23" t="str">
        <f>_xll.EVDES(D79)</f>
        <v>Tenant Bad Debt Expense</v>
      </c>
      <c r="G79" s="18">
        <f ca="1">SUMIFS(OFFSET('BPC Data'!$F:$F,0,Summary!G$2),'BPC Data'!$E:$E,Summary!$D79,'BPC Data'!$B:$B,Summary!$C79)</f>
        <v>0</v>
      </c>
      <c r="H79" s="168">
        <f ca="1">SUMIFS(OFFSET('BPC Data'!$F:$F,0,Summary!H$2),'BPC Data'!$E:$E,Summary!$D79,'BPC Data'!$B:$B,Summary!$C79)</f>
        <v>0</v>
      </c>
      <c r="I79" s="18">
        <f ca="1">SUMIFS(OFFSET('BPC Data'!$F:$F,0,Summary!I$2),'BPC Data'!$E:$E,Summary!$D79,'BPC Data'!$B:$B,Summary!$C79)</f>
        <v>0</v>
      </c>
      <c r="J79" s="168">
        <f ca="1">SUMIFS(OFFSET('BPC Data'!$F:$F,0,Summary!J$2),'BPC Data'!$E:$E,Summary!$D79,'BPC Data'!$B:$B,Summary!$C79)</f>
        <v>0</v>
      </c>
      <c r="K79" s="18">
        <f ca="1">SUMIFS(OFFSET('BPC Data'!$F:$F,0,Summary!K$2),'BPC Data'!$E:$E,Summary!$D79,'BPC Data'!$B:$B,Summary!$C79)</f>
        <v>0</v>
      </c>
      <c r="L79" s="168">
        <f ca="1">SUMIFS(OFFSET('BPC Data'!$F:$F,0,Summary!L$2),'BPC Data'!$E:$E,Summary!$D79,'BPC Data'!$B:$B,Summary!$C79)</f>
        <v>0</v>
      </c>
      <c r="M79" s="27">
        <f t="shared" ca="1" si="21"/>
        <v>0</v>
      </c>
      <c r="N79" s="58"/>
      <c r="O79" s="57"/>
    </row>
    <row r="80" spans="1:15" s="16" customFormat="1" hidden="1" x14ac:dyDescent="0.25">
      <c r="A80" s="16">
        <f t="shared" si="29"/>
        <v>6</v>
      </c>
      <c r="B80"/>
      <c r="C80">
        <f>$F74</f>
        <v>0</v>
      </c>
      <c r="D80" s="2" t="str">
        <f t="shared" si="23"/>
        <v>T_EBITDARM - EBITDARM</v>
      </c>
      <c r="E80"/>
      <c r="F80" s="23" t="str">
        <f>_xll.EVDES(D80)</f>
        <v>EBITDARM</v>
      </c>
      <c r="G80" s="18">
        <f ca="1">SUMIFS(OFFSET('BPC Data'!$F:$F,0,Summary!G$2),'BPC Data'!$E:$E,Summary!$D80,'BPC Data'!$B:$B,Summary!$C80)</f>
        <v>0</v>
      </c>
      <c r="H80" s="168">
        <f ca="1">SUMIFS(OFFSET('BPC Data'!$F:$F,0,Summary!H$2),'BPC Data'!$E:$E,Summary!$D80,'BPC Data'!$B:$B,Summary!$C80)</f>
        <v>0</v>
      </c>
      <c r="I80" s="18">
        <f ca="1">SUMIFS(OFFSET('BPC Data'!$F:$F,0,Summary!I$2),'BPC Data'!$E:$E,Summary!$D80,'BPC Data'!$B:$B,Summary!$C80)</f>
        <v>0</v>
      </c>
      <c r="J80" s="168">
        <f ca="1">SUMIFS(OFFSET('BPC Data'!$F:$F,0,Summary!J$2),'BPC Data'!$E:$E,Summary!$D80,'BPC Data'!$B:$B,Summary!$C80)</f>
        <v>0</v>
      </c>
      <c r="K80" s="18">
        <f ca="1">SUMIFS(OFFSET('BPC Data'!$F:$F,0,Summary!K$2),'BPC Data'!$E:$E,Summary!$D80,'BPC Data'!$B:$B,Summary!$C80)</f>
        <v>0</v>
      </c>
      <c r="L80" s="168">
        <f ca="1">SUMIFS(OFFSET('BPC Data'!$F:$F,0,Summary!L$2),'BPC Data'!$E:$E,Summary!$D80,'BPC Data'!$B:$B,Summary!$C80)</f>
        <v>0</v>
      </c>
      <c r="M80" s="27">
        <f t="shared" ca="1" si="21"/>
        <v>0</v>
      </c>
      <c r="N80" s="58"/>
      <c r="O80" s="57"/>
    </row>
    <row r="81" spans="1:15" s="16" customFormat="1" hidden="1" x14ac:dyDescent="0.25">
      <c r="A81" s="16">
        <f t="shared" si="29"/>
        <v>6</v>
      </c>
      <c r="B81"/>
      <c r="C81">
        <f>$F74</f>
        <v>0</v>
      </c>
      <c r="D81" s="2" t="str">
        <f t="shared" si="23"/>
        <v>T_MGMT_FEE - Tenant Management Fee - Actual</v>
      </c>
      <c r="E81"/>
      <c r="F81" s="23" t="str">
        <f>_xll.EVDES(D81)</f>
        <v>Tenant Management Fee - Actual</v>
      </c>
      <c r="G81" s="18">
        <f ca="1">SUMIFS(OFFSET('BPC Data'!$F:$F,0,Summary!G$2),'BPC Data'!$E:$E,Summary!$D81,'BPC Data'!$B:$B,Summary!$C81)</f>
        <v>0</v>
      </c>
      <c r="H81" s="168">
        <f ca="1">SUMIFS(OFFSET('BPC Data'!$F:$F,0,Summary!H$2),'BPC Data'!$E:$E,Summary!$D81,'BPC Data'!$B:$B,Summary!$C81)</f>
        <v>0</v>
      </c>
      <c r="I81" s="18">
        <f ca="1">SUMIFS(OFFSET('BPC Data'!$F:$F,0,Summary!I$2),'BPC Data'!$E:$E,Summary!$D81,'BPC Data'!$B:$B,Summary!$C81)</f>
        <v>0</v>
      </c>
      <c r="J81" s="168">
        <f ca="1">SUMIFS(OFFSET('BPC Data'!$F:$F,0,Summary!J$2),'BPC Data'!$E:$E,Summary!$D81,'BPC Data'!$B:$B,Summary!$C81)</f>
        <v>0</v>
      </c>
      <c r="K81" s="18">
        <f ca="1">SUMIFS(OFFSET('BPC Data'!$F:$F,0,Summary!K$2),'BPC Data'!$E:$E,Summary!$D81,'BPC Data'!$B:$B,Summary!$C81)</f>
        <v>0</v>
      </c>
      <c r="L81" s="168">
        <f ca="1">SUMIFS(OFFSET('BPC Data'!$F:$F,0,Summary!L$2),'BPC Data'!$E:$E,Summary!$D81,'BPC Data'!$B:$B,Summary!$C81)</f>
        <v>0</v>
      </c>
      <c r="M81" s="27">
        <f t="shared" ca="1" si="21"/>
        <v>0</v>
      </c>
      <c r="N81" s="58"/>
      <c r="O81" s="57"/>
    </row>
    <row r="82" spans="1:15" s="16" customFormat="1" hidden="1" x14ac:dyDescent="0.25">
      <c r="A82" s="16">
        <f t="shared" si="29"/>
        <v>6</v>
      </c>
      <c r="B82"/>
      <c r="C82">
        <f>$F74</f>
        <v>0</v>
      </c>
      <c r="D82" s="1" t="str">
        <f t="shared" si="23"/>
        <v>T_EBITDAR - EBITDAR</v>
      </c>
      <c r="E82"/>
      <c r="F82" s="23" t="str">
        <f>_xll.EVDES(D82)</f>
        <v>EBITDAR</v>
      </c>
      <c r="G82" s="18">
        <f ca="1">SUMIFS(OFFSET('BPC Data'!$F:$F,0,Summary!G$2),'BPC Data'!$E:$E,Summary!$D82,'BPC Data'!$B:$B,Summary!$C82)</f>
        <v>0</v>
      </c>
      <c r="H82" s="168">
        <f ca="1">SUMIFS(OFFSET('BPC Data'!$F:$F,0,Summary!H$2),'BPC Data'!$E:$E,Summary!$D82,'BPC Data'!$B:$B,Summary!$C82)</f>
        <v>0</v>
      </c>
      <c r="I82" s="18">
        <f ca="1">SUMIFS(OFFSET('BPC Data'!$F:$F,0,Summary!I$2),'BPC Data'!$E:$E,Summary!$D82,'BPC Data'!$B:$B,Summary!$C82)</f>
        <v>0</v>
      </c>
      <c r="J82" s="168">
        <f ca="1">SUMIFS(OFFSET('BPC Data'!$F:$F,0,Summary!J$2),'BPC Data'!$E:$E,Summary!$D82,'BPC Data'!$B:$B,Summary!$C82)</f>
        <v>0</v>
      </c>
      <c r="K82" s="18">
        <f ca="1">SUMIFS(OFFSET('BPC Data'!$F:$F,0,Summary!K$2),'BPC Data'!$E:$E,Summary!$D82,'BPC Data'!$B:$B,Summary!$C82)</f>
        <v>0</v>
      </c>
      <c r="L82" s="168">
        <f ca="1">SUMIFS(OFFSET('BPC Data'!$F:$F,0,Summary!L$2),'BPC Data'!$E:$E,Summary!$D82,'BPC Data'!$B:$B,Summary!$C82)</f>
        <v>0</v>
      </c>
      <c r="M82" s="27">
        <f t="shared" ca="1" si="21"/>
        <v>0</v>
      </c>
      <c r="N82" s="58"/>
      <c r="O82" s="57"/>
    </row>
    <row r="83" spans="1:15" s="16" customFormat="1" hidden="1" x14ac:dyDescent="0.25">
      <c r="A83" s="16">
        <f t="shared" si="29"/>
        <v>6</v>
      </c>
      <c r="B83"/>
      <c r="C83">
        <f>$F74</f>
        <v>0</v>
      </c>
      <c r="D83" s="1" t="str">
        <f t="shared" si="23"/>
        <v>T_RENT_EXP - Tenant Rent Expense</v>
      </c>
      <c r="E83"/>
      <c r="F83" s="23" t="str">
        <f>_xll.EVDES(D83)</f>
        <v>Tenant Rent Expense</v>
      </c>
      <c r="G83" s="18">
        <f ca="1">SUMIFS(OFFSET('BPC Data'!$F:$F,0,Summary!G$2),'BPC Data'!$E:$E,Summary!$D83,'BPC Data'!$B:$B,Summary!$C83)</f>
        <v>0</v>
      </c>
      <c r="H83" s="168">
        <f ca="1">SUMIFS(OFFSET('BPC Data'!$F:$F,0,Summary!H$2),'BPC Data'!$E:$E,Summary!$D83,'BPC Data'!$B:$B,Summary!$C83)</f>
        <v>0</v>
      </c>
      <c r="I83" s="18">
        <f ca="1">SUMIFS(OFFSET('BPC Data'!$F:$F,0,Summary!I$2),'BPC Data'!$E:$E,Summary!$D83,'BPC Data'!$B:$B,Summary!$C83)</f>
        <v>0</v>
      </c>
      <c r="J83" s="168">
        <f ca="1">SUMIFS(OFFSET('BPC Data'!$F:$F,0,Summary!J$2),'BPC Data'!$E:$E,Summary!$D83,'BPC Data'!$B:$B,Summary!$C83)</f>
        <v>0</v>
      </c>
      <c r="K83" s="18">
        <f ca="1">SUMIFS(OFFSET('BPC Data'!$F:$F,0,Summary!K$2),'BPC Data'!$E:$E,Summary!$D83,'BPC Data'!$B:$B,Summary!$C83)</f>
        <v>0</v>
      </c>
      <c r="L83" s="168">
        <f ca="1">SUMIFS(OFFSET('BPC Data'!$F:$F,0,Summary!L$2),'BPC Data'!$E:$E,Summary!$D83,'BPC Data'!$B:$B,Summary!$C83)</f>
        <v>0</v>
      </c>
      <c r="M83" s="27">
        <f t="shared" ca="1" si="21"/>
        <v>0</v>
      </c>
      <c r="N83" s="58"/>
      <c r="O83" s="57"/>
    </row>
    <row r="84" spans="1:15" s="16" customFormat="1" hidden="1" x14ac:dyDescent="0.25">
      <c r="A84" s="16">
        <f t="shared" ref="A84" si="30">IF(AND(F84&lt;&gt;"",D84=""),A83+1,A83)</f>
        <v>6</v>
      </c>
      <c r="B84"/>
      <c r="C84">
        <f>$F74</f>
        <v>0</v>
      </c>
      <c r="D84" s="1" t="str">
        <f t="shared" si="23"/>
        <v>T_SL_RENT_ADJ_EXP - Tenant Straight Line Rent Adjustment Expense</v>
      </c>
      <c r="E84"/>
      <c r="F84" s="23" t="str">
        <f>_xll.EVDES(D84)</f>
        <v>Tenant Straight Line Rent Adjustment Expense</v>
      </c>
      <c r="G84" s="18">
        <f ca="1">SUMIFS(OFFSET('BPC Data'!$F:$F,0,Summary!G$2),'BPC Data'!$E:$E,Summary!$D84,'BPC Data'!$B:$B,Summary!$C84)</f>
        <v>0</v>
      </c>
      <c r="H84" s="168">
        <f ca="1">SUMIFS(OFFSET('BPC Data'!$F:$F,0,Summary!H$2),'BPC Data'!$E:$E,Summary!$D84,'BPC Data'!$B:$B,Summary!$C84)</f>
        <v>0</v>
      </c>
      <c r="I84" s="18">
        <f ca="1">SUMIFS(OFFSET('BPC Data'!$F:$F,0,Summary!I$2),'BPC Data'!$E:$E,Summary!$D84,'BPC Data'!$B:$B,Summary!$C84)</f>
        <v>0</v>
      </c>
      <c r="J84" s="168">
        <f ca="1">SUMIFS(OFFSET('BPC Data'!$F:$F,0,Summary!J$2),'BPC Data'!$E:$E,Summary!$D84,'BPC Data'!$B:$B,Summary!$C84)</f>
        <v>0</v>
      </c>
      <c r="K84" s="18">
        <f ca="1">SUMIFS(OFFSET('BPC Data'!$F:$F,0,Summary!K$2),'BPC Data'!$E:$E,Summary!$D84,'BPC Data'!$B:$B,Summary!$C84)</f>
        <v>0</v>
      </c>
      <c r="L84" s="168">
        <f ca="1">SUMIFS(OFFSET('BPC Data'!$F:$F,0,Summary!L$2),'BPC Data'!$E:$E,Summary!$D84,'BPC Data'!$B:$B,Summary!$C84)</f>
        <v>0</v>
      </c>
      <c r="M84" s="27">
        <f t="shared" ca="1" si="21"/>
        <v>0</v>
      </c>
      <c r="N84" s="58"/>
      <c r="O84" s="57"/>
    </row>
    <row r="85" spans="1:15" s="16" customFormat="1" hidden="1" x14ac:dyDescent="0.25">
      <c r="A85" s="16">
        <f t="shared" ref="A85" si="31">IF(AND(F85&lt;&gt;"",D85=""),A84+1,A84)</f>
        <v>6</v>
      </c>
      <c r="B85"/>
      <c r="C85">
        <f>$F74</f>
        <v>0</v>
      </c>
      <c r="D85" s="1" t="str">
        <f t="shared" si="23"/>
        <v>T_OTHER_OP_EXO - Tenant Other Income and Expense</v>
      </c>
      <c r="E85"/>
      <c r="F85" s="23" t="str">
        <f>_xll.EVDES(D85)</f>
        <v>Tenant Other Income and Expense</v>
      </c>
      <c r="G85" s="18">
        <f ca="1">SUMIFS(OFFSET('BPC Data'!$F:$F,0,Summary!G$2),'BPC Data'!$E:$E,Summary!$D85,'BPC Data'!$B:$B,Summary!$C85)</f>
        <v>0</v>
      </c>
      <c r="H85" s="168">
        <f ca="1">SUMIFS(OFFSET('BPC Data'!$F:$F,0,Summary!H$2),'BPC Data'!$E:$E,Summary!$D85,'BPC Data'!$B:$B,Summary!$C85)</f>
        <v>0</v>
      </c>
      <c r="I85" s="18">
        <f ca="1">SUMIFS(OFFSET('BPC Data'!$F:$F,0,Summary!I$2),'BPC Data'!$E:$E,Summary!$D85,'BPC Data'!$B:$B,Summary!$C85)</f>
        <v>0</v>
      </c>
      <c r="J85" s="168">
        <f ca="1">SUMIFS(OFFSET('BPC Data'!$F:$F,0,Summary!J$2),'BPC Data'!$E:$E,Summary!$D85,'BPC Data'!$B:$B,Summary!$C85)</f>
        <v>0</v>
      </c>
      <c r="K85" s="18">
        <f ca="1">SUMIFS(OFFSET('BPC Data'!$F:$F,0,Summary!K$2),'BPC Data'!$E:$E,Summary!$D85,'BPC Data'!$B:$B,Summary!$C85)</f>
        <v>0</v>
      </c>
      <c r="L85" s="168">
        <f ca="1">SUMIFS(OFFSET('BPC Data'!$F:$F,0,Summary!L$2),'BPC Data'!$E:$E,Summary!$D85,'BPC Data'!$B:$B,Summary!$C85)</f>
        <v>0</v>
      </c>
      <c r="M85" s="27">
        <f t="shared" ca="1" si="21"/>
        <v>0</v>
      </c>
      <c r="N85" s="58"/>
      <c r="O85" s="57"/>
    </row>
    <row r="86" spans="1:15" s="16" customFormat="1" hidden="1" x14ac:dyDescent="0.25">
      <c r="A86" s="16">
        <f>IF(AND(F86&lt;&gt;"",D86=""),A83+1,A83)</f>
        <v>6</v>
      </c>
      <c r="B86"/>
      <c r="C86"/>
      <c r="D86" s="1" t="str">
        <f t="shared" si="23"/>
        <v>x</v>
      </c>
      <c r="E86"/>
      <c r="F86" s="23" t="s">
        <v>0</v>
      </c>
      <c r="G86" s="19">
        <f ca="1">SUMIFS(OFFSET('BPC Data'!$F:$F,0,Summary!G$2),'BPC Data'!$E:$E,Summary!$D86,'BPC Data'!$B:$B,Summary!$C86)</f>
        <v>0</v>
      </c>
      <c r="H86" s="170">
        <f ca="1">SUMIFS(OFFSET('BPC Data'!$F:$F,0,Summary!H$2),'BPC Data'!$E:$E,Summary!$D86,'BPC Data'!$B:$B,Summary!$C86)</f>
        <v>0</v>
      </c>
      <c r="I86" s="19">
        <f ca="1">SUMIFS(OFFSET('BPC Data'!$F:$F,0,Summary!I$2),'BPC Data'!$E:$E,Summary!$D86,'BPC Data'!$B:$B,Summary!$C86)</f>
        <v>0</v>
      </c>
      <c r="J86" s="170">
        <f ca="1">SUMIFS(OFFSET('BPC Data'!$F:$F,0,Summary!J$2),'BPC Data'!$E:$E,Summary!$D86,'BPC Data'!$B:$B,Summary!$C86)</f>
        <v>0</v>
      </c>
      <c r="K86" s="19">
        <f ca="1">SUMIFS(OFFSET('BPC Data'!$F:$F,0,Summary!K$2),'BPC Data'!$E:$E,Summary!$D86,'BPC Data'!$B:$B,Summary!$C86)</f>
        <v>0</v>
      </c>
      <c r="L86" s="170">
        <f ca="1">SUMIFS(OFFSET('BPC Data'!$F:$F,0,Summary!L$2),'BPC Data'!$E:$E,Summary!$D86,'BPC Data'!$B:$B,Summary!$C86)</f>
        <v>0</v>
      </c>
      <c r="M86" s="27">
        <f t="shared" ca="1" si="21"/>
        <v>0</v>
      </c>
      <c r="N86" s="58"/>
    </row>
    <row r="87" spans="1:15" s="16" customFormat="1" hidden="1" x14ac:dyDescent="0.25">
      <c r="A87" s="16">
        <f>IF(AND(D87&lt;&gt;"",C87=""),A86+1,A86)</f>
        <v>7</v>
      </c>
      <c r="B87" s="5"/>
      <c r="C87" s="5"/>
      <c r="D87" s="5" t="str">
        <f t="shared" ref="D87:D98" si="32">$D74</f>
        <v>x</v>
      </c>
      <c r="E87" s="5"/>
      <c r="F87" s="22">
        <f>INDEX(PropertyList!$D:$D,MATCH(Summary!$A87,PropertyList!$C:$C,0))</f>
        <v>0</v>
      </c>
      <c r="G87" s="11">
        <f ca="1">SUMIFS(OFFSET('BPC Data'!$F:$F,0,Summary!G$2),'BPC Data'!$E:$E,Summary!$D87,'BPC Data'!$B:$B,Summary!$C87)</f>
        <v>0</v>
      </c>
      <c r="H87" s="167">
        <f ca="1">SUMIFS(OFFSET('BPC Data'!$F:$F,0,Summary!H$2),'BPC Data'!$E:$E,Summary!$D87,'BPC Data'!$B:$B,Summary!$C87)</f>
        <v>0</v>
      </c>
      <c r="I87" s="11">
        <f ca="1">SUMIFS(OFFSET('BPC Data'!$F:$F,0,Summary!I$2),'BPC Data'!$E:$E,Summary!$D87,'BPC Data'!$B:$B,Summary!$C87)</f>
        <v>0</v>
      </c>
      <c r="J87" s="167">
        <f ca="1">SUMIFS(OFFSET('BPC Data'!$F:$F,0,Summary!J$2),'BPC Data'!$E:$E,Summary!$D87,'BPC Data'!$B:$B,Summary!$C87)</f>
        <v>0</v>
      </c>
      <c r="K87" s="11">
        <f ca="1">SUMIFS(OFFSET('BPC Data'!$F:$F,0,Summary!K$2),'BPC Data'!$E:$E,Summary!$D87,'BPC Data'!$B:$B,Summary!$C87)</f>
        <v>0</v>
      </c>
      <c r="L87" s="167">
        <f ca="1">SUMIFS(OFFSET('BPC Data'!$F:$F,0,Summary!L$2),'BPC Data'!$E:$E,Summary!$D87,'BPC Data'!$B:$B,Summary!$C87)</f>
        <v>0</v>
      </c>
      <c r="M87" s="27">
        <f t="shared" ca="1" si="21"/>
        <v>0</v>
      </c>
    </row>
    <row r="88" spans="1:15" s="16" customFormat="1" hidden="1" x14ac:dyDescent="0.25">
      <c r="A88" s="16">
        <f>IF(AND(F88&lt;&gt;"",D88=""),A87+1,A87)</f>
        <v>7</v>
      </c>
      <c r="C88">
        <f>$F87</f>
        <v>0</v>
      </c>
      <c r="D88" s="3" t="str">
        <f t="shared" si="32"/>
        <v>PAY_PAT_DAYS - Total Payor Patient Days</v>
      </c>
      <c r="F88" s="23" t="str">
        <f>_xll.EVDES(D88)</f>
        <v>Total Payor Patient Days</v>
      </c>
      <c r="G88" s="18">
        <f ca="1">SUMIFS(OFFSET('BPC Data'!$F:$F,0,Summary!G$2),'BPC Data'!$E:$E,Summary!$D88,'BPC Data'!$B:$B,Summary!$C88)</f>
        <v>0</v>
      </c>
      <c r="H88" s="168">
        <f ca="1">SUMIFS(OFFSET('BPC Data'!$F:$F,0,Summary!H$2),'BPC Data'!$E:$E,Summary!$D88,'BPC Data'!$B:$B,Summary!$C88)</f>
        <v>0</v>
      </c>
      <c r="I88" s="18">
        <f ca="1">SUMIFS(OFFSET('BPC Data'!$F:$F,0,Summary!I$2),'BPC Data'!$E:$E,Summary!$D88,'BPC Data'!$B:$B,Summary!$C88)</f>
        <v>0</v>
      </c>
      <c r="J88" s="168">
        <f ca="1">SUMIFS(OFFSET('BPC Data'!$F:$F,0,Summary!J$2),'BPC Data'!$E:$E,Summary!$D88,'BPC Data'!$B:$B,Summary!$C88)</f>
        <v>0</v>
      </c>
      <c r="K88" s="18">
        <f ca="1">SUMIFS(OFFSET('BPC Data'!$F:$F,0,Summary!K$2),'BPC Data'!$E:$E,Summary!$D88,'BPC Data'!$B:$B,Summary!$C88)</f>
        <v>0</v>
      </c>
      <c r="L88" s="168">
        <f ca="1">SUMIFS(OFFSET('BPC Data'!$F:$F,0,Summary!L$2),'BPC Data'!$E:$E,Summary!$D88,'BPC Data'!$B:$B,Summary!$C88)</f>
        <v>0</v>
      </c>
      <c r="M88" s="27">
        <f t="shared" ca="1" si="21"/>
        <v>0</v>
      </c>
    </row>
    <row r="89" spans="1:15" s="16" customFormat="1" hidden="1" x14ac:dyDescent="0.25">
      <c r="A89" s="16">
        <f t="shared" ref="A89:A96" si="33">IF(AND(F89&lt;&gt;"",D89=""),A88+1,A88)</f>
        <v>7</v>
      </c>
      <c r="C89">
        <f>$F87</f>
        <v>0</v>
      </c>
      <c r="D89" s="3" t="str">
        <f t="shared" si="32"/>
        <v>A_BEDS_TOTAL - Total Available Beds</v>
      </c>
      <c r="F89" s="23" t="str">
        <f>_xll.EVDES(D89)</f>
        <v>Total Available Beds</v>
      </c>
      <c r="G89" s="18">
        <f ca="1">SUMIFS(OFFSET('BPC Data'!$F:$F,0,Summary!G$2),'BPC Data'!$E:$E,Summary!$D89,'BPC Data'!$B:$B,Summary!$C89)</f>
        <v>0</v>
      </c>
      <c r="H89" s="168">
        <f ca="1">SUMIFS(OFFSET('BPC Data'!$F:$F,0,Summary!H$2),'BPC Data'!$E:$E,Summary!$D89,'BPC Data'!$B:$B,Summary!$C89)</f>
        <v>0</v>
      </c>
      <c r="I89" s="18">
        <f ca="1">SUMIFS(OFFSET('BPC Data'!$F:$F,0,Summary!I$2),'BPC Data'!$E:$E,Summary!$D89,'BPC Data'!$B:$B,Summary!$C89)</f>
        <v>0</v>
      </c>
      <c r="J89" s="168">
        <f ca="1">SUMIFS(OFFSET('BPC Data'!$F:$F,0,Summary!J$2),'BPC Data'!$E:$E,Summary!$D89,'BPC Data'!$B:$B,Summary!$C89)</f>
        <v>0</v>
      </c>
      <c r="K89" s="18">
        <f ca="1">SUMIFS(OFFSET('BPC Data'!$F:$F,0,Summary!K$2),'BPC Data'!$E:$E,Summary!$D89,'BPC Data'!$B:$B,Summary!$C89)</f>
        <v>0</v>
      </c>
      <c r="L89" s="168">
        <f ca="1">SUMIFS(OFFSET('BPC Data'!$F:$F,0,Summary!L$2),'BPC Data'!$E:$E,Summary!$D89,'BPC Data'!$B:$B,Summary!$C89)</f>
        <v>0</v>
      </c>
      <c r="M89" s="27">
        <f t="shared" ca="1" si="21"/>
        <v>0</v>
      </c>
    </row>
    <row r="90" spans="1:15" s="16" customFormat="1" hidden="1" x14ac:dyDescent="0.25">
      <c r="A90" s="16">
        <f t="shared" si="33"/>
        <v>7</v>
      </c>
      <c r="B90"/>
      <c r="C90">
        <f>$F87</f>
        <v>0</v>
      </c>
      <c r="D90" s="3" t="str">
        <f t="shared" si="32"/>
        <v>T_REVENUES - Total Tenant Revenues</v>
      </c>
      <c r="E90"/>
      <c r="F90" s="23" t="str">
        <f>_xll.EVDES(D90)</f>
        <v>Total Tenant Revenues</v>
      </c>
      <c r="G90" s="18">
        <f ca="1">SUMIFS(OFFSET('BPC Data'!$F:$F,0,Summary!G$2),'BPC Data'!$E:$E,Summary!$D90,'BPC Data'!$B:$B,Summary!$C90)</f>
        <v>0</v>
      </c>
      <c r="H90" s="168">
        <f ca="1">SUMIFS(OFFSET('BPC Data'!$F:$F,0,Summary!H$2),'BPC Data'!$E:$E,Summary!$D90,'BPC Data'!$B:$B,Summary!$C90)</f>
        <v>0</v>
      </c>
      <c r="I90" s="18">
        <f ca="1">SUMIFS(OFFSET('BPC Data'!$F:$F,0,Summary!I$2),'BPC Data'!$E:$E,Summary!$D90,'BPC Data'!$B:$B,Summary!$C90)</f>
        <v>0</v>
      </c>
      <c r="J90" s="168">
        <f ca="1">SUMIFS(OFFSET('BPC Data'!$F:$F,0,Summary!J$2),'BPC Data'!$E:$E,Summary!$D90,'BPC Data'!$B:$B,Summary!$C90)</f>
        <v>0</v>
      </c>
      <c r="K90" s="18">
        <f ca="1">SUMIFS(OFFSET('BPC Data'!$F:$F,0,Summary!K$2),'BPC Data'!$E:$E,Summary!$D90,'BPC Data'!$B:$B,Summary!$C90)</f>
        <v>0</v>
      </c>
      <c r="L90" s="168">
        <f ca="1">SUMIFS(OFFSET('BPC Data'!$F:$F,0,Summary!L$2),'BPC Data'!$E:$E,Summary!$D90,'BPC Data'!$B:$B,Summary!$C90)</f>
        <v>0</v>
      </c>
      <c r="M90" s="27">
        <f t="shared" ca="1" si="21"/>
        <v>0</v>
      </c>
    </row>
    <row r="91" spans="1:15" s="16" customFormat="1" hidden="1" x14ac:dyDescent="0.25">
      <c r="A91" s="16">
        <f t="shared" si="33"/>
        <v>7</v>
      </c>
      <c r="B91"/>
      <c r="C91">
        <f>$F87</f>
        <v>0</v>
      </c>
      <c r="D91" s="3" t="str">
        <f t="shared" si="32"/>
        <v>T_OPEX - Tenant Operating Expenses</v>
      </c>
      <c r="E91"/>
      <c r="F91" s="23" t="str">
        <f>_xll.EVDES(D91)</f>
        <v>Tenant Operating Expenses</v>
      </c>
      <c r="G91" s="18">
        <f ca="1">SUMIFS(OFFSET('BPC Data'!$F:$F,0,Summary!G$2),'BPC Data'!$E:$E,Summary!$D91,'BPC Data'!$B:$B,Summary!$C91)</f>
        <v>0</v>
      </c>
      <c r="H91" s="168">
        <f ca="1">SUMIFS(OFFSET('BPC Data'!$F:$F,0,Summary!H$2),'BPC Data'!$E:$E,Summary!$D91,'BPC Data'!$B:$B,Summary!$C91)</f>
        <v>0</v>
      </c>
      <c r="I91" s="18">
        <f ca="1">SUMIFS(OFFSET('BPC Data'!$F:$F,0,Summary!I$2),'BPC Data'!$E:$E,Summary!$D91,'BPC Data'!$B:$B,Summary!$C91)</f>
        <v>0</v>
      </c>
      <c r="J91" s="168">
        <f ca="1">SUMIFS(OFFSET('BPC Data'!$F:$F,0,Summary!J$2),'BPC Data'!$E:$E,Summary!$D91,'BPC Data'!$B:$B,Summary!$C91)</f>
        <v>0</v>
      </c>
      <c r="K91" s="18">
        <f ca="1">SUMIFS(OFFSET('BPC Data'!$F:$F,0,Summary!K$2),'BPC Data'!$E:$E,Summary!$D91,'BPC Data'!$B:$B,Summary!$C91)</f>
        <v>0</v>
      </c>
      <c r="L91" s="168">
        <f ca="1">SUMIFS(OFFSET('BPC Data'!$F:$F,0,Summary!L$2),'BPC Data'!$E:$E,Summary!$D91,'BPC Data'!$B:$B,Summary!$C91)</f>
        <v>0</v>
      </c>
      <c r="M91" s="27">
        <f t="shared" ca="1" si="21"/>
        <v>0</v>
      </c>
    </row>
    <row r="92" spans="1:15" s="16" customFormat="1" hidden="1" x14ac:dyDescent="0.25">
      <c r="A92" s="16">
        <f t="shared" si="33"/>
        <v>7</v>
      </c>
      <c r="B92"/>
      <c r="C92">
        <f>$F87</f>
        <v>0</v>
      </c>
      <c r="D92" s="3" t="str">
        <f t="shared" si="32"/>
        <v>T_BAD_DEBT - Tenant Bad Debt Expense</v>
      </c>
      <c r="E92"/>
      <c r="F92" s="23" t="str">
        <f>_xll.EVDES(D92)</f>
        <v>Tenant Bad Debt Expense</v>
      </c>
      <c r="G92" s="18">
        <f ca="1">SUMIFS(OFFSET('BPC Data'!$F:$F,0,Summary!G$2),'BPC Data'!$E:$E,Summary!$D92,'BPC Data'!$B:$B,Summary!$C92)</f>
        <v>0</v>
      </c>
      <c r="H92" s="168">
        <f ca="1">SUMIFS(OFFSET('BPC Data'!$F:$F,0,Summary!H$2),'BPC Data'!$E:$E,Summary!$D92,'BPC Data'!$B:$B,Summary!$C92)</f>
        <v>0</v>
      </c>
      <c r="I92" s="18">
        <f ca="1">SUMIFS(OFFSET('BPC Data'!$F:$F,0,Summary!I$2),'BPC Data'!$E:$E,Summary!$D92,'BPC Data'!$B:$B,Summary!$C92)</f>
        <v>0</v>
      </c>
      <c r="J92" s="168">
        <f ca="1">SUMIFS(OFFSET('BPC Data'!$F:$F,0,Summary!J$2),'BPC Data'!$E:$E,Summary!$D92,'BPC Data'!$B:$B,Summary!$C92)</f>
        <v>0</v>
      </c>
      <c r="K92" s="18">
        <f ca="1">SUMIFS(OFFSET('BPC Data'!$F:$F,0,Summary!K$2),'BPC Data'!$E:$E,Summary!$D92,'BPC Data'!$B:$B,Summary!$C92)</f>
        <v>0</v>
      </c>
      <c r="L92" s="168">
        <f ca="1">SUMIFS(OFFSET('BPC Data'!$F:$F,0,Summary!L$2),'BPC Data'!$E:$E,Summary!$D92,'BPC Data'!$B:$B,Summary!$C92)</f>
        <v>0</v>
      </c>
      <c r="M92" s="27">
        <f t="shared" ca="1" si="21"/>
        <v>0</v>
      </c>
    </row>
    <row r="93" spans="1:15" s="16" customFormat="1" hidden="1" x14ac:dyDescent="0.25">
      <c r="A93" s="16">
        <f t="shared" si="33"/>
        <v>7</v>
      </c>
      <c r="B93"/>
      <c r="C93">
        <f>$F87</f>
        <v>0</v>
      </c>
      <c r="D93" s="2" t="str">
        <f t="shared" si="32"/>
        <v>T_EBITDARM - EBITDARM</v>
      </c>
      <c r="E93"/>
      <c r="F93" s="23" t="str">
        <f>_xll.EVDES(D93)</f>
        <v>EBITDARM</v>
      </c>
      <c r="G93" s="18">
        <f ca="1">SUMIFS(OFFSET('BPC Data'!$F:$F,0,Summary!G$2),'BPC Data'!$E:$E,Summary!$D93,'BPC Data'!$B:$B,Summary!$C93)</f>
        <v>0</v>
      </c>
      <c r="H93" s="168">
        <f ca="1">SUMIFS(OFFSET('BPC Data'!$F:$F,0,Summary!H$2),'BPC Data'!$E:$E,Summary!$D93,'BPC Data'!$B:$B,Summary!$C93)</f>
        <v>0</v>
      </c>
      <c r="I93" s="18">
        <f ca="1">SUMIFS(OFFSET('BPC Data'!$F:$F,0,Summary!I$2),'BPC Data'!$E:$E,Summary!$D93,'BPC Data'!$B:$B,Summary!$C93)</f>
        <v>0</v>
      </c>
      <c r="J93" s="168">
        <f ca="1">SUMIFS(OFFSET('BPC Data'!$F:$F,0,Summary!J$2),'BPC Data'!$E:$E,Summary!$D93,'BPC Data'!$B:$B,Summary!$C93)</f>
        <v>0</v>
      </c>
      <c r="K93" s="18">
        <f ca="1">SUMIFS(OFFSET('BPC Data'!$F:$F,0,Summary!K$2),'BPC Data'!$E:$E,Summary!$D93,'BPC Data'!$B:$B,Summary!$C93)</f>
        <v>0</v>
      </c>
      <c r="L93" s="168">
        <f ca="1">SUMIFS(OFFSET('BPC Data'!$F:$F,0,Summary!L$2),'BPC Data'!$E:$E,Summary!$D93,'BPC Data'!$B:$B,Summary!$C93)</f>
        <v>0</v>
      </c>
      <c r="M93" s="27">
        <f t="shared" ca="1" si="21"/>
        <v>0</v>
      </c>
    </row>
    <row r="94" spans="1:15" s="16" customFormat="1" hidden="1" x14ac:dyDescent="0.25">
      <c r="A94" s="16">
        <f t="shared" si="33"/>
        <v>7</v>
      </c>
      <c r="B94"/>
      <c r="C94">
        <f>$F87</f>
        <v>0</v>
      </c>
      <c r="D94" s="2" t="str">
        <f t="shared" si="32"/>
        <v>T_MGMT_FEE - Tenant Management Fee - Actual</v>
      </c>
      <c r="E94"/>
      <c r="F94" s="23" t="str">
        <f>_xll.EVDES(D94)</f>
        <v>Tenant Management Fee - Actual</v>
      </c>
      <c r="G94" s="18">
        <f ca="1">SUMIFS(OFFSET('BPC Data'!$F:$F,0,Summary!G$2),'BPC Data'!$E:$E,Summary!$D94,'BPC Data'!$B:$B,Summary!$C94)</f>
        <v>0</v>
      </c>
      <c r="H94" s="168">
        <f ca="1">SUMIFS(OFFSET('BPC Data'!$F:$F,0,Summary!H$2),'BPC Data'!$E:$E,Summary!$D94,'BPC Data'!$B:$B,Summary!$C94)</f>
        <v>0</v>
      </c>
      <c r="I94" s="18">
        <f ca="1">SUMIFS(OFFSET('BPC Data'!$F:$F,0,Summary!I$2),'BPC Data'!$E:$E,Summary!$D94,'BPC Data'!$B:$B,Summary!$C94)</f>
        <v>0</v>
      </c>
      <c r="J94" s="168">
        <f ca="1">SUMIFS(OFFSET('BPC Data'!$F:$F,0,Summary!J$2),'BPC Data'!$E:$E,Summary!$D94,'BPC Data'!$B:$B,Summary!$C94)</f>
        <v>0</v>
      </c>
      <c r="K94" s="18">
        <f ca="1">SUMIFS(OFFSET('BPC Data'!$F:$F,0,Summary!K$2),'BPC Data'!$E:$E,Summary!$D94,'BPC Data'!$B:$B,Summary!$C94)</f>
        <v>0</v>
      </c>
      <c r="L94" s="168">
        <f ca="1">SUMIFS(OFFSET('BPC Data'!$F:$F,0,Summary!L$2),'BPC Data'!$E:$E,Summary!$D94,'BPC Data'!$B:$B,Summary!$C94)</f>
        <v>0</v>
      </c>
      <c r="M94" s="27">
        <f t="shared" ca="1" si="21"/>
        <v>0</v>
      </c>
    </row>
    <row r="95" spans="1:15" s="16" customFormat="1" hidden="1" x14ac:dyDescent="0.25">
      <c r="A95" s="16">
        <f t="shared" si="33"/>
        <v>7</v>
      </c>
      <c r="B95"/>
      <c r="C95">
        <f>$F87</f>
        <v>0</v>
      </c>
      <c r="D95" s="1" t="str">
        <f t="shared" si="32"/>
        <v>T_EBITDAR - EBITDAR</v>
      </c>
      <c r="E95"/>
      <c r="F95" s="23" t="str">
        <f>_xll.EVDES(D95)</f>
        <v>EBITDAR</v>
      </c>
      <c r="G95" s="18">
        <f ca="1">SUMIFS(OFFSET('BPC Data'!$F:$F,0,Summary!G$2),'BPC Data'!$E:$E,Summary!$D95,'BPC Data'!$B:$B,Summary!$C95)</f>
        <v>0</v>
      </c>
      <c r="H95" s="168">
        <f ca="1">SUMIFS(OFFSET('BPC Data'!$F:$F,0,Summary!H$2),'BPC Data'!$E:$E,Summary!$D95,'BPC Data'!$B:$B,Summary!$C95)</f>
        <v>0</v>
      </c>
      <c r="I95" s="18">
        <f ca="1">SUMIFS(OFFSET('BPC Data'!$F:$F,0,Summary!I$2),'BPC Data'!$E:$E,Summary!$D95,'BPC Data'!$B:$B,Summary!$C95)</f>
        <v>0</v>
      </c>
      <c r="J95" s="168">
        <f ca="1">SUMIFS(OFFSET('BPC Data'!$F:$F,0,Summary!J$2),'BPC Data'!$E:$E,Summary!$D95,'BPC Data'!$B:$B,Summary!$C95)</f>
        <v>0</v>
      </c>
      <c r="K95" s="18">
        <f ca="1">SUMIFS(OFFSET('BPC Data'!$F:$F,0,Summary!K$2),'BPC Data'!$E:$E,Summary!$D95,'BPC Data'!$B:$B,Summary!$C95)</f>
        <v>0</v>
      </c>
      <c r="L95" s="168">
        <f ca="1">SUMIFS(OFFSET('BPC Data'!$F:$F,0,Summary!L$2),'BPC Data'!$E:$E,Summary!$D95,'BPC Data'!$B:$B,Summary!$C95)</f>
        <v>0</v>
      </c>
      <c r="M95" s="27">
        <f t="shared" ca="1" si="21"/>
        <v>0</v>
      </c>
    </row>
    <row r="96" spans="1:15" s="16" customFormat="1" hidden="1" x14ac:dyDescent="0.25">
      <c r="A96" s="16">
        <f t="shared" si="33"/>
        <v>7</v>
      </c>
      <c r="B96"/>
      <c r="C96">
        <f>$F87</f>
        <v>0</v>
      </c>
      <c r="D96" s="1" t="str">
        <f t="shared" si="32"/>
        <v>T_RENT_EXP - Tenant Rent Expense</v>
      </c>
      <c r="E96"/>
      <c r="F96" s="23" t="str">
        <f>_xll.EVDES(D96)</f>
        <v>Tenant Rent Expense</v>
      </c>
      <c r="G96" s="18">
        <f ca="1">SUMIFS(OFFSET('BPC Data'!$F:$F,0,Summary!G$2),'BPC Data'!$E:$E,Summary!$D96,'BPC Data'!$B:$B,Summary!$C96)</f>
        <v>0</v>
      </c>
      <c r="H96" s="168">
        <f ca="1">SUMIFS(OFFSET('BPC Data'!$F:$F,0,Summary!H$2),'BPC Data'!$E:$E,Summary!$D96,'BPC Data'!$B:$B,Summary!$C96)</f>
        <v>0</v>
      </c>
      <c r="I96" s="18">
        <f ca="1">SUMIFS(OFFSET('BPC Data'!$F:$F,0,Summary!I$2),'BPC Data'!$E:$E,Summary!$D96,'BPC Data'!$B:$B,Summary!$C96)</f>
        <v>0</v>
      </c>
      <c r="J96" s="168">
        <f ca="1">SUMIFS(OFFSET('BPC Data'!$F:$F,0,Summary!J$2),'BPC Data'!$E:$E,Summary!$D96,'BPC Data'!$B:$B,Summary!$C96)</f>
        <v>0</v>
      </c>
      <c r="K96" s="18">
        <f ca="1">SUMIFS(OFFSET('BPC Data'!$F:$F,0,Summary!K$2),'BPC Data'!$E:$E,Summary!$D96,'BPC Data'!$B:$B,Summary!$C96)</f>
        <v>0</v>
      </c>
      <c r="L96" s="168">
        <f ca="1">SUMIFS(OFFSET('BPC Data'!$F:$F,0,Summary!L$2),'BPC Data'!$E:$E,Summary!$D96,'BPC Data'!$B:$B,Summary!$C96)</f>
        <v>0</v>
      </c>
      <c r="M96" s="27">
        <f t="shared" ca="1" si="21"/>
        <v>0</v>
      </c>
    </row>
    <row r="97" spans="1:14" s="16" customFormat="1" hidden="1" x14ac:dyDescent="0.25">
      <c r="A97" s="16">
        <f t="shared" ref="A97" si="34">IF(AND(F97&lt;&gt;"",D97=""),A96+1,A96)</f>
        <v>7</v>
      </c>
      <c r="B97"/>
      <c r="C97">
        <f>$F87</f>
        <v>0</v>
      </c>
      <c r="D97" s="1" t="str">
        <f t="shared" si="32"/>
        <v>T_SL_RENT_ADJ_EXP - Tenant Straight Line Rent Adjustment Expense</v>
      </c>
      <c r="E97"/>
      <c r="F97" s="23" t="str">
        <f>_xll.EVDES(D97)</f>
        <v>Tenant Straight Line Rent Adjustment Expense</v>
      </c>
      <c r="G97" s="18">
        <f ca="1">SUMIFS(OFFSET('BPC Data'!$F:$F,0,Summary!G$2),'BPC Data'!$E:$E,Summary!$D97,'BPC Data'!$B:$B,Summary!$C97)</f>
        <v>0</v>
      </c>
      <c r="H97" s="168">
        <f ca="1">SUMIFS(OFFSET('BPC Data'!$F:$F,0,Summary!H$2),'BPC Data'!$E:$E,Summary!$D97,'BPC Data'!$B:$B,Summary!$C97)</f>
        <v>0</v>
      </c>
      <c r="I97" s="18">
        <f ca="1">SUMIFS(OFFSET('BPC Data'!$F:$F,0,Summary!I$2),'BPC Data'!$E:$E,Summary!$D97,'BPC Data'!$B:$B,Summary!$C97)</f>
        <v>0</v>
      </c>
      <c r="J97" s="168">
        <f ca="1">SUMIFS(OFFSET('BPC Data'!$F:$F,0,Summary!J$2),'BPC Data'!$E:$E,Summary!$D97,'BPC Data'!$B:$B,Summary!$C97)</f>
        <v>0</v>
      </c>
      <c r="K97" s="18">
        <f ca="1">SUMIFS(OFFSET('BPC Data'!$F:$F,0,Summary!K$2),'BPC Data'!$E:$E,Summary!$D97,'BPC Data'!$B:$B,Summary!$C97)</f>
        <v>0</v>
      </c>
      <c r="L97" s="168">
        <f ca="1">SUMIFS(OFFSET('BPC Data'!$F:$F,0,Summary!L$2),'BPC Data'!$E:$E,Summary!$D97,'BPC Data'!$B:$B,Summary!$C97)</f>
        <v>0</v>
      </c>
      <c r="M97" s="27">
        <f t="shared" ca="1" si="21"/>
        <v>0</v>
      </c>
    </row>
    <row r="98" spans="1:14" s="16" customFormat="1" hidden="1" x14ac:dyDescent="0.25">
      <c r="A98" s="16">
        <f t="shared" ref="A98" si="35">IF(AND(F98&lt;&gt;"",D98=""),A97+1,A97)</f>
        <v>7</v>
      </c>
      <c r="B98"/>
      <c r="C98">
        <f>$F87</f>
        <v>0</v>
      </c>
      <c r="D98" s="1" t="str">
        <f t="shared" si="32"/>
        <v>T_OTHER_OP_EXO - Tenant Other Income and Expense</v>
      </c>
      <c r="E98"/>
      <c r="F98" s="23" t="str">
        <f>_xll.EVDES(D98)</f>
        <v>Tenant Other Income and Expense</v>
      </c>
      <c r="G98" s="18">
        <f ca="1">SUMIFS(OFFSET('BPC Data'!$F:$F,0,Summary!G$2),'BPC Data'!$E:$E,Summary!$D98,'BPC Data'!$B:$B,Summary!$C98)</f>
        <v>0</v>
      </c>
      <c r="H98" s="168">
        <f ca="1">SUMIFS(OFFSET('BPC Data'!$F:$F,0,Summary!H$2),'BPC Data'!$E:$E,Summary!$D98,'BPC Data'!$B:$B,Summary!$C98)</f>
        <v>0</v>
      </c>
      <c r="I98" s="18">
        <f ca="1">SUMIFS(OFFSET('BPC Data'!$F:$F,0,Summary!I$2),'BPC Data'!$E:$E,Summary!$D98,'BPC Data'!$B:$B,Summary!$C98)</f>
        <v>0</v>
      </c>
      <c r="J98" s="168">
        <f ca="1">SUMIFS(OFFSET('BPC Data'!$F:$F,0,Summary!J$2),'BPC Data'!$E:$E,Summary!$D98,'BPC Data'!$B:$B,Summary!$C98)</f>
        <v>0</v>
      </c>
      <c r="K98" s="18">
        <f ca="1">SUMIFS(OFFSET('BPC Data'!$F:$F,0,Summary!K$2),'BPC Data'!$E:$E,Summary!$D98,'BPC Data'!$B:$B,Summary!$C98)</f>
        <v>0</v>
      </c>
      <c r="L98" s="168">
        <f ca="1">SUMIFS(OFFSET('BPC Data'!$F:$F,0,Summary!L$2),'BPC Data'!$E:$E,Summary!$D98,'BPC Data'!$B:$B,Summary!$C98)</f>
        <v>0</v>
      </c>
      <c r="M98" s="27">
        <f t="shared" ca="1" si="21"/>
        <v>0</v>
      </c>
    </row>
    <row r="99" spans="1:14" s="16" customFormat="1" hidden="1" x14ac:dyDescent="0.25">
      <c r="A99" s="16">
        <f>IF(AND(F99&lt;&gt;"",D99=""),A96+1,A96)</f>
        <v>7</v>
      </c>
      <c r="B99"/>
      <c r="C99"/>
      <c r="D99" s="1" t="str">
        <f t="shared" ref="D99" si="36">$D86</f>
        <v>x</v>
      </c>
      <c r="E99"/>
      <c r="F99" s="23" t="s">
        <v>0</v>
      </c>
      <c r="G99" s="12">
        <f ca="1">SUMIFS(OFFSET('BPC Data'!$F:$F,0,Summary!G$2),'BPC Data'!$E:$E,Summary!$D99,'BPC Data'!$B:$B,Summary!$C99)</f>
        <v>0</v>
      </c>
      <c r="H99" s="169">
        <f ca="1">SUMIFS(OFFSET('BPC Data'!$F:$F,0,Summary!H$2),'BPC Data'!$E:$E,Summary!$D99,'BPC Data'!$B:$B,Summary!$C99)</f>
        <v>0</v>
      </c>
      <c r="I99" s="12">
        <f ca="1">SUMIFS(OFFSET('BPC Data'!$F:$F,0,Summary!I$2),'BPC Data'!$E:$E,Summary!$D99,'BPC Data'!$B:$B,Summary!$C99)</f>
        <v>0</v>
      </c>
      <c r="J99" s="169">
        <f ca="1">SUMIFS(OFFSET('BPC Data'!$F:$F,0,Summary!J$2),'BPC Data'!$E:$E,Summary!$D99,'BPC Data'!$B:$B,Summary!$C99)</f>
        <v>0</v>
      </c>
      <c r="K99" s="12">
        <f ca="1">SUMIFS(OFFSET('BPC Data'!$F:$F,0,Summary!K$2),'BPC Data'!$E:$E,Summary!$D99,'BPC Data'!$B:$B,Summary!$C99)</f>
        <v>0</v>
      </c>
      <c r="L99" s="169">
        <f ca="1">SUMIFS(OFFSET('BPC Data'!$F:$F,0,Summary!L$2),'BPC Data'!$E:$E,Summary!$D99,'BPC Data'!$B:$B,Summary!$C99)</f>
        <v>0</v>
      </c>
      <c r="M99" s="27">
        <f t="shared" ca="1" si="21"/>
        <v>0</v>
      </c>
    </row>
    <row r="100" spans="1:14" s="16" customFormat="1" hidden="1" x14ac:dyDescent="0.25">
      <c r="A100" s="16">
        <f>IF(AND(D100&lt;&gt;"",C100=""),A99+1,A99)</f>
        <v>8</v>
      </c>
      <c r="B100" s="5"/>
      <c r="C100" s="5"/>
      <c r="D100" s="5" t="str">
        <f t="shared" ref="D100:D131" si="37">$D87</f>
        <v>x</v>
      </c>
      <c r="E100" s="5"/>
      <c r="F100" s="22">
        <f>INDEX(PropertyList!$D:$D,MATCH(Summary!$A100,PropertyList!$C:$C,0))</f>
        <v>0</v>
      </c>
      <c r="G100" s="11">
        <f ca="1">SUMIFS(OFFSET('BPC Data'!$F:$F,0,Summary!G$2),'BPC Data'!$E:$E,Summary!$D100,'BPC Data'!$B:$B,Summary!$C100)</f>
        <v>0</v>
      </c>
      <c r="H100" s="167">
        <f ca="1">SUMIFS(OFFSET('BPC Data'!$F:$F,0,Summary!H$2),'BPC Data'!$E:$E,Summary!$D100,'BPC Data'!$B:$B,Summary!$C100)</f>
        <v>0</v>
      </c>
      <c r="I100" s="11">
        <f ca="1">SUMIFS(OFFSET('BPC Data'!$F:$F,0,Summary!I$2),'BPC Data'!$E:$E,Summary!$D100,'BPC Data'!$B:$B,Summary!$C100)</f>
        <v>0</v>
      </c>
      <c r="J100" s="167">
        <f ca="1">SUMIFS(OFFSET('BPC Data'!$F:$F,0,Summary!J$2),'BPC Data'!$E:$E,Summary!$D100,'BPC Data'!$B:$B,Summary!$C100)</f>
        <v>0</v>
      </c>
      <c r="K100" s="11">
        <f ca="1">SUMIFS(OFFSET('BPC Data'!$F:$F,0,Summary!K$2),'BPC Data'!$E:$E,Summary!$D100,'BPC Data'!$B:$B,Summary!$C100)</f>
        <v>0</v>
      </c>
      <c r="L100" s="167">
        <f ca="1">SUMIFS(OFFSET('BPC Data'!$F:$F,0,Summary!L$2),'BPC Data'!$E:$E,Summary!$D100,'BPC Data'!$B:$B,Summary!$C100)</f>
        <v>0</v>
      </c>
      <c r="M100" s="27">
        <f t="shared" ca="1" si="21"/>
        <v>0</v>
      </c>
    </row>
    <row r="101" spans="1:14" s="16" customFormat="1" hidden="1" x14ac:dyDescent="0.25">
      <c r="A101" s="16">
        <f>IF(AND(F101&lt;&gt;"",D101=""),A100+1,A100)</f>
        <v>8</v>
      </c>
      <c r="C101">
        <f>$F100</f>
        <v>0</v>
      </c>
      <c r="D101" s="3" t="str">
        <f t="shared" si="37"/>
        <v>PAY_PAT_DAYS - Total Payor Patient Days</v>
      </c>
      <c r="F101" s="23" t="str">
        <f>_xll.EVDES(D101)</f>
        <v>Total Payor Patient Days</v>
      </c>
      <c r="G101" s="18">
        <f ca="1">SUMIFS(OFFSET('BPC Data'!$F:$F,0,Summary!G$2),'BPC Data'!$E:$E,Summary!$D101,'BPC Data'!$B:$B,Summary!$C101)</f>
        <v>0</v>
      </c>
      <c r="H101" s="168">
        <f ca="1">SUMIFS(OFFSET('BPC Data'!$F:$F,0,Summary!H$2),'BPC Data'!$E:$E,Summary!$D101,'BPC Data'!$B:$B,Summary!$C101)</f>
        <v>0</v>
      </c>
      <c r="I101" s="18">
        <f ca="1">SUMIFS(OFFSET('BPC Data'!$F:$F,0,Summary!I$2),'BPC Data'!$E:$E,Summary!$D101,'BPC Data'!$B:$B,Summary!$C101)</f>
        <v>0</v>
      </c>
      <c r="J101" s="168">
        <f ca="1">SUMIFS(OFFSET('BPC Data'!$F:$F,0,Summary!J$2),'BPC Data'!$E:$E,Summary!$D101,'BPC Data'!$B:$B,Summary!$C101)</f>
        <v>0</v>
      </c>
      <c r="K101" s="18">
        <f ca="1">SUMIFS(OFFSET('BPC Data'!$F:$F,0,Summary!K$2),'BPC Data'!$E:$E,Summary!$D101,'BPC Data'!$B:$B,Summary!$C101)</f>
        <v>0</v>
      </c>
      <c r="L101" s="168">
        <f ca="1">SUMIFS(OFFSET('BPC Data'!$F:$F,0,Summary!L$2),'BPC Data'!$E:$E,Summary!$D101,'BPC Data'!$B:$B,Summary!$C101)</f>
        <v>0</v>
      </c>
      <c r="M101" s="27">
        <f t="shared" ca="1" si="21"/>
        <v>0</v>
      </c>
    </row>
    <row r="102" spans="1:14" s="16" customFormat="1" hidden="1" x14ac:dyDescent="0.25">
      <c r="A102" s="16">
        <f t="shared" ref="A102:A109" si="38">IF(AND(F102&lt;&gt;"",D102=""),A101+1,A101)</f>
        <v>8</v>
      </c>
      <c r="C102">
        <f>$F100</f>
        <v>0</v>
      </c>
      <c r="D102" s="3" t="str">
        <f t="shared" si="37"/>
        <v>A_BEDS_TOTAL - Total Available Beds</v>
      </c>
      <c r="F102" s="23" t="str">
        <f>_xll.EVDES(D102)</f>
        <v>Total Available Beds</v>
      </c>
      <c r="G102" s="18">
        <f ca="1">SUMIFS(OFFSET('BPC Data'!$F:$F,0,Summary!G$2),'BPC Data'!$E:$E,Summary!$D102,'BPC Data'!$B:$B,Summary!$C102)</f>
        <v>0</v>
      </c>
      <c r="H102" s="168">
        <f ca="1">SUMIFS(OFFSET('BPC Data'!$F:$F,0,Summary!H$2),'BPC Data'!$E:$E,Summary!$D102,'BPC Data'!$B:$B,Summary!$C102)</f>
        <v>0</v>
      </c>
      <c r="I102" s="18">
        <f ca="1">SUMIFS(OFFSET('BPC Data'!$F:$F,0,Summary!I$2),'BPC Data'!$E:$E,Summary!$D102,'BPC Data'!$B:$B,Summary!$C102)</f>
        <v>0</v>
      </c>
      <c r="J102" s="168">
        <f ca="1">SUMIFS(OFFSET('BPC Data'!$F:$F,0,Summary!J$2),'BPC Data'!$E:$E,Summary!$D102,'BPC Data'!$B:$B,Summary!$C102)</f>
        <v>0</v>
      </c>
      <c r="K102" s="18">
        <f ca="1">SUMIFS(OFFSET('BPC Data'!$F:$F,0,Summary!K$2),'BPC Data'!$E:$E,Summary!$D102,'BPC Data'!$B:$B,Summary!$C102)</f>
        <v>0</v>
      </c>
      <c r="L102" s="168">
        <f ca="1">SUMIFS(OFFSET('BPC Data'!$F:$F,0,Summary!L$2),'BPC Data'!$E:$E,Summary!$D102,'BPC Data'!$B:$B,Summary!$C102)</f>
        <v>0</v>
      </c>
      <c r="M102" s="27">
        <f t="shared" ca="1" si="21"/>
        <v>0</v>
      </c>
    </row>
    <row r="103" spans="1:14" s="16" customFormat="1" hidden="1" x14ac:dyDescent="0.25">
      <c r="A103" s="16">
        <f t="shared" si="38"/>
        <v>8</v>
      </c>
      <c r="B103"/>
      <c r="C103">
        <f>$F100</f>
        <v>0</v>
      </c>
      <c r="D103" s="3" t="str">
        <f t="shared" si="37"/>
        <v>T_REVENUES - Total Tenant Revenues</v>
      </c>
      <c r="E103"/>
      <c r="F103" s="23" t="str">
        <f>_xll.EVDES(D103)</f>
        <v>Total Tenant Revenues</v>
      </c>
      <c r="G103" s="18">
        <f ca="1">SUMIFS(OFFSET('BPC Data'!$F:$F,0,Summary!G$2),'BPC Data'!$E:$E,Summary!$D103,'BPC Data'!$B:$B,Summary!$C103)</f>
        <v>0</v>
      </c>
      <c r="H103" s="168">
        <f ca="1">SUMIFS(OFFSET('BPC Data'!$F:$F,0,Summary!H$2),'BPC Data'!$E:$E,Summary!$D103,'BPC Data'!$B:$B,Summary!$C103)</f>
        <v>0</v>
      </c>
      <c r="I103" s="18">
        <f ca="1">SUMIFS(OFFSET('BPC Data'!$F:$F,0,Summary!I$2),'BPC Data'!$E:$E,Summary!$D103,'BPC Data'!$B:$B,Summary!$C103)</f>
        <v>0</v>
      </c>
      <c r="J103" s="168">
        <f ca="1">SUMIFS(OFFSET('BPC Data'!$F:$F,0,Summary!J$2),'BPC Data'!$E:$E,Summary!$D103,'BPC Data'!$B:$B,Summary!$C103)</f>
        <v>0</v>
      </c>
      <c r="K103" s="18">
        <f ca="1">SUMIFS(OFFSET('BPC Data'!$F:$F,0,Summary!K$2),'BPC Data'!$E:$E,Summary!$D103,'BPC Data'!$B:$B,Summary!$C103)</f>
        <v>0</v>
      </c>
      <c r="L103" s="168">
        <f ca="1">SUMIFS(OFFSET('BPC Data'!$F:$F,0,Summary!L$2),'BPC Data'!$E:$E,Summary!$D103,'BPC Data'!$B:$B,Summary!$C103)</f>
        <v>0</v>
      </c>
      <c r="M103" s="27">
        <f t="shared" ca="1" si="21"/>
        <v>0</v>
      </c>
      <c r="N103" s="57" t="e">
        <f>SUM(#REF!)</f>
        <v>#REF!</v>
      </c>
    </row>
    <row r="104" spans="1:14" s="16" customFormat="1" hidden="1" x14ac:dyDescent="0.25">
      <c r="A104" s="16">
        <f t="shared" si="38"/>
        <v>8</v>
      </c>
      <c r="B104"/>
      <c r="C104">
        <f>$F100</f>
        <v>0</v>
      </c>
      <c r="D104" s="3" t="str">
        <f t="shared" si="37"/>
        <v>T_OPEX - Tenant Operating Expenses</v>
      </c>
      <c r="E104"/>
      <c r="F104" s="23" t="str">
        <f>_xll.EVDES(D104)</f>
        <v>Tenant Operating Expenses</v>
      </c>
      <c r="G104" s="18">
        <f ca="1">SUMIFS(OFFSET('BPC Data'!$F:$F,0,Summary!G$2),'BPC Data'!$E:$E,Summary!$D104,'BPC Data'!$B:$B,Summary!$C104)</f>
        <v>0</v>
      </c>
      <c r="H104" s="168">
        <f ca="1">SUMIFS(OFFSET('BPC Data'!$F:$F,0,Summary!H$2),'BPC Data'!$E:$E,Summary!$D104,'BPC Data'!$B:$B,Summary!$C104)</f>
        <v>0</v>
      </c>
      <c r="I104" s="18">
        <f ca="1">SUMIFS(OFFSET('BPC Data'!$F:$F,0,Summary!I$2),'BPC Data'!$E:$E,Summary!$D104,'BPC Data'!$B:$B,Summary!$C104)</f>
        <v>0</v>
      </c>
      <c r="J104" s="168">
        <f ca="1">SUMIFS(OFFSET('BPC Data'!$F:$F,0,Summary!J$2),'BPC Data'!$E:$E,Summary!$D104,'BPC Data'!$B:$B,Summary!$C104)</f>
        <v>0</v>
      </c>
      <c r="K104" s="18">
        <f ca="1">SUMIFS(OFFSET('BPC Data'!$F:$F,0,Summary!K$2),'BPC Data'!$E:$E,Summary!$D104,'BPC Data'!$B:$B,Summary!$C104)</f>
        <v>0</v>
      </c>
      <c r="L104" s="168">
        <f ca="1">SUMIFS(OFFSET('BPC Data'!$F:$F,0,Summary!L$2),'BPC Data'!$E:$E,Summary!$D104,'BPC Data'!$B:$B,Summary!$C104)</f>
        <v>0</v>
      </c>
      <c r="M104" s="27">
        <f t="shared" ca="1" si="21"/>
        <v>0</v>
      </c>
    </row>
    <row r="105" spans="1:14" s="16" customFormat="1" hidden="1" x14ac:dyDescent="0.25">
      <c r="A105" s="16">
        <f t="shared" si="38"/>
        <v>8</v>
      </c>
      <c r="B105"/>
      <c r="C105">
        <f>$F100</f>
        <v>0</v>
      </c>
      <c r="D105" s="3" t="str">
        <f t="shared" si="37"/>
        <v>T_BAD_DEBT - Tenant Bad Debt Expense</v>
      </c>
      <c r="E105"/>
      <c r="F105" s="23" t="str">
        <f>_xll.EVDES(D105)</f>
        <v>Tenant Bad Debt Expense</v>
      </c>
      <c r="G105" s="18">
        <f ca="1">SUMIFS(OFFSET('BPC Data'!$F:$F,0,Summary!G$2),'BPC Data'!$E:$E,Summary!$D105,'BPC Data'!$B:$B,Summary!$C105)</f>
        <v>0</v>
      </c>
      <c r="H105" s="168">
        <f ca="1">SUMIFS(OFFSET('BPC Data'!$F:$F,0,Summary!H$2),'BPC Data'!$E:$E,Summary!$D105,'BPC Data'!$B:$B,Summary!$C105)</f>
        <v>0</v>
      </c>
      <c r="I105" s="18">
        <f ca="1">SUMIFS(OFFSET('BPC Data'!$F:$F,0,Summary!I$2),'BPC Data'!$E:$E,Summary!$D105,'BPC Data'!$B:$B,Summary!$C105)</f>
        <v>0</v>
      </c>
      <c r="J105" s="168">
        <f ca="1">SUMIFS(OFFSET('BPC Data'!$F:$F,0,Summary!J$2),'BPC Data'!$E:$E,Summary!$D105,'BPC Data'!$B:$B,Summary!$C105)</f>
        <v>0</v>
      </c>
      <c r="K105" s="18">
        <f ca="1">SUMIFS(OFFSET('BPC Data'!$F:$F,0,Summary!K$2),'BPC Data'!$E:$E,Summary!$D105,'BPC Data'!$B:$B,Summary!$C105)</f>
        <v>0</v>
      </c>
      <c r="L105" s="168">
        <f ca="1">SUMIFS(OFFSET('BPC Data'!$F:$F,0,Summary!L$2),'BPC Data'!$E:$E,Summary!$D105,'BPC Data'!$B:$B,Summary!$C105)</f>
        <v>0</v>
      </c>
      <c r="M105" s="27">
        <f t="shared" ca="1" si="21"/>
        <v>0</v>
      </c>
    </row>
    <row r="106" spans="1:14" s="16" customFormat="1" hidden="1" x14ac:dyDescent="0.25">
      <c r="A106" s="16">
        <f t="shared" si="38"/>
        <v>8</v>
      </c>
      <c r="B106"/>
      <c r="C106">
        <f>$F100</f>
        <v>0</v>
      </c>
      <c r="D106" s="2" t="str">
        <f t="shared" si="37"/>
        <v>T_EBITDARM - EBITDARM</v>
      </c>
      <c r="E106"/>
      <c r="F106" s="23" t="str">
        <f>_xll.EVDES(D106)</f>
        <v>EBITDARM</v>
      </c>
      <c r="G106" s="18">
        <f ca="1">SUMIFS(OFFSET('BPC Data'!$F:$F,0,Summary!G$2),'BPC Data'!$E:$E,Summary!$D106,'BPC Data'!$B:$B,Summary!$C106)</f>
        <v>0</v>
      </c>
      <c r="H106" s="168">
        <f ca="1">SUMIFS(OFFSET('BPC Data'!$F:$F,0,Summary!H$2),'BPC Data'!$E:$E,Summary!$D106,'BPC Data'!$B:$B,Summary!$C106)</f>
        <v>0</v>
      </c>
      <c r="I106" s="18">
        <f ca="1">SUMIFS(OFFSET('BPC Data'!$F:$F,0,Summary!I$2),'BPC Data'!$E:$E,Summary!$D106,'BPC Data'!$B:$B,Summary!$C106)</f>
        <v>0</v>
      </c>
      <c r="J106" s="168">
        <f ca="1">SUMIFS(OFFSET('BPC Data'!$F:$F,0,Summary!J$2),'BPC Data'!$E:$E,Summary!$D106,'BPC Data'!$B:$B,Summary!$C106)</f>
        <v>0</v>
      </c>
      <c r="K106" s="18">
        <f ca="1">SUMIFS(OFFSET('BPC Data'!$F:$F,0,Summary!K$2),'BPC Data'!$E:$E,Summary!$D106,'BPC Data'!$B:$B,Summary!$C106)</f>
        <v>0</v>
      </c>
      <c r="L106" s="168">
        <f ca="1">SUMIFS(OFFSET('BPC Data'!$F:$F,0,Summary!L$2),'BPC Data'!$E:$E,Summary!$D106,'BPC Data'!$B:$B,Summary!$C106)</f>
        <v>0</v>
      </c>
      <c r="M106" s="27">
        <f t="shared" ca="1" si="21"/>
        <v>0</v>
      </c>
    </row>
    <row r="107" spans="1:14" s="16" customFormat="1" hidden="1" x14ac:dyDescent="0.25">
      <c r="A107" s="16">
        <f t="shared" si="38"/>
        <v>8</v>
      </c>
      <c r="B107"/>
      <c r="C107">
        <f>$F100</f>
        <v>0</v>
      </c>
      <c r="D107" s="2" t="str">
        <f t="shared" si="37"/>
        <v>T_MGMT_FEE - Tenant Management Fee - Actual</v>
      </c>
      <c r="E107"/>
      <c r="F107" s="23" t="str">
        <f>_xll.EVDES(D107)</f>
        <v>Tenant Management Fee - Actual</v>
      </c>
      <c r="G107" s="18">
        <f ca="1">SUMIFS(OFFSET('BPC Data'!$F:$F,0,Summary!G$2),'BPC Data'!$E:$E,Summary!$D107,'BPC Data'!$B:$B,Summary!$C107)</f>
        <v>0</v>
      </c>
      <c r="H107" s="168">
        <f ca="1">SUMIFS(OFFSET('BPC Data'!$F:$F,0,Summary!H$2),'BPC Data'!$E:$E,Summary!$D107,'BPC Data'!$B:$B,Summary!$C107)</f>
        <v>0</v>
      </c>
      <c r="I107" s="18">
        <f ca="1">SUMIFS(OFFSET('BPC Data'!$F:$F,0,Summary!I$2),'BPC Data'!$E:$E,Summary!$D107,'BPC Data'!$B:$B,Summary!$C107)</f>
        <v>0</v>
      </c>
      <c r="J107" s="168">
        <f ca="1">SUMIFS(OFFSET('BPC Data'!$F:$F,0,Summary!J$2),'BPC Data'!$E:$E,Summary!$D107,'BPC Data'!$B:$B,Summary!$C107)</f>
        <v>0</v>
      </c>
      <c r="K107" s="18">
        <f ca="1">SUMIFS(OFFSET('BPC Data'!$F:$F,0,Summary!K$2),'BPC Data'!$E:$E,Summary!$D107,'BPC Data'!$B:$B,Summary!$C107)</f>
        <v>0</v>
      </c>
      <c r="L107" s="168">
        <f ca="1">SUMIFS(OFFSET('BPC Data'!$F:$F,0,Summary!L$2),'BPC Data'!$E:$E,Summary!$D107,'BPC Data'!$B:$B,Summary!$C107)</f>
        <v>0</v>
      </c>
      <c r="M107" s="27">
        <f t="shared" ca="1" si="21"/>
        <v>0</v>
      </c>
    </row>
    <row r="108" spans="1:14" s="16" customFormat="1" hidden="1" x14ac:dyDescent="0.25">
      <c r="A108" s="16">
        <f t="shared" si="38"/>
        <v>8</v>
      </c>
      <c r="B108"/>
      <c r="C108">
        <f>$F100</f>
        <v>0</v>
      </c>
      <c r="D108" s="1" t="str">
        <f t="shared" si="37"/>
        <v>T_EBITDAR - EBITDAR</v>
      </c>
      <c r="E108"/>
      <c r="F108" s="23" t="str">
        <f>_xll.EVDES(D108)</f>
        <v>EBITDAR</v>
      </c>
      <c r="G108" s="18">
        <f ca="1">SUMIFS(OFFSET('BPC Data'!$F:$F,0,Summary!G$2),'BPC Data'!$E:$E,Summary!$D108,'BPC Data'!$B:$B,Summary!$C108)</f>
        <v>0</v>
      </c>
      <c r="H108" s="168">
        <f ca="1">SUMIFS(OFFSET('BPC Data'!$F:$F,0,Summary!H$2),'BPC Data'!$E:$E,Summary!$D108,'BPC Data'!$B:$B,Summary!$C108)</f>
        <v>0</v>
      </c>
      <c r="I108" s="18">
        <f ca="1">SUMIFS(OFFSET('BPC Data'!$F:$F,0,Summary!I$2),'BPC Data'!$E:$E,Summary!$D108,'BPC Data'!$B:$B,Summary!$C108)</f>
        <v>0</v>
      </c>
      <c r="J108" s="168">
        <f ca="1">SUMIFS(OFFSET('BPC Data'!$F:$F,0,Summary!J$2),'BPC Data'!$E:$E,Summary!$D108,'BPC Data'!$B:$B,Summary!$C108)</f>
        <v>0</v>
      </c>
      <c r="K108" s="18">
        <f ca="1">SUMIFS(OFFSET('BPC Data'!$F:$F,0,Summary!K$2),'BPC Data'!$E:$E,Summary!$D108,'BPC Data'!$B:$B,Summary!$C108)</f>
        <v>0</v>
      </c>
      <c r="L108" s="168">
        <f ca="1">SUMIFS(OFFSET('BPC Data'!$F:$F,0,Summary!L$2),'BPC Data'!$E:$E,Summary!$D108,'BPC Data'!$B:$B,Summary!$C108)</f>
        <v>0</v>
      </c>
      <c r="M108" s="27">
        <f t="shared" ca="1" si="21"/>
        <v>0</v>
      </c>
    </row>
    <row r="109" spans="1:14" s="16" customFormat="1" hidden="1" x14ac:dyDescent="0.25">
      <c r="A109" s="16">
        <f t="shared" si="38"/>
        <v>8</v>
      </c>
      <c r="B109"/>
      <c r="C109">
        <f>$F100</f>
        <v>0</v>
      </c>
      <c r="D109" s="1" t="str">
        <f t="shared" si="37"/>
        <v>T_RENT_EXP - Tenant Rent Expense</v>
      </c>
      <c r="E109"/>
      <c r="F109" s="23" t="str">
        <f>_xll.EVDES(D109)</f>
        <v>Tenant Rent Expense</v>
      </c>
      <c r="G109" s="18">
        <f ca="1">SUMIFS(OFFSET('BPC Data'!$F:$F,0,Summary!G$2),'BPC Data'!$E:$E,Summary!$D109,'BPC Data'!$B:$B,Summary!$C109)</f>
        <v>0</v>
      </c>
      <c r="H109" s="168">
        <f ca="1">SUMIFS(OFFSET('BPC Data'!$F:$F,0,Summary!H$2),'BPC Data'!$E:$E,Summary!$D109,'BPC Data'!$B:$B,Summary!$C109)</f>
        <v>0</v>
      </c>
      <c r="I109" s="18">
        <f ca="1">SUMIFS(OFFSET('BPC Data'!$F:$F,0,Summary!I$2),'BPC Data'!$E:$E,Summary!$D109,'BPC Data'!$B:$B,Summary!$C109)</f>
        <v>0</v>
      </c>
      <c r="J109" s="168">
        <f ca="1">SUMIFS(OFFSET('BPC Data'!$F:$F,0,Summary!J$2),'BPC Data'!$E:$E,Summary!$D109,'BPC Data'!$B:$B,Summary!$C109)</f>
        <v>0</v>
      </c>
      <c r="K109" s="18">
        <f ca="1">SUMIFS(OFFSET('BPC Data'!$F:$F,0,Summary!K$2),'BPC Data'!$E:$E,Summary!$D109,'BPC Data'!$B:$B,Summary!$C109)</f>
        <v>0</v>
      </c>
      <c r="L109" s="168">
        <f ca="1">SUMIFS(OFFSET('BPC Data'!$F:$F,0,Summary!L$2),'BPC Data'!$E:$E,Summary!$D109,'BPC Data'!$B:$B,Summary!$C109)</f>
        <v>0</v>
      </c>
      <c r="M109" s="27">
        <f t="shared" ca="1" si="21"/>
        <v>0</v>
      </c>
    </row>
    <row r="110" spans="1:14" s="16" customFormat="1" hidden="1" x14ac:dyDescent="0.25">
      <c r="A110" s="16">
        <f t="shared" ref="A110" si="39">IF(AND(F110&lt;&gt;"",D110=""),A109+1,A109)</f>
        <v>8</v>
      </c>
      <c r="B110"/>
      <c r="C110">
        <f>$F100</f>
        <v>0</v>
      </c>
      <c r="D110" s="1" t="str">
        <f t="shared" si="37"/>
        <v>T_SL_RENT_ADJ_EXP - Tenant Straight Line Rent Adjustment Expense</v>
      </c>
      <c r="E110"/>
      <c r="F110" s="23" t="str">
        <f>_xll.EVDES(D110)</f>
        <v>Tenant Straight Line Rent Adjustment Expense</v>
      </c>
      <c r="G110" s="18">
        <f ca="1">SUMIFS(OFFSET('BPC Data'!$F:$F,0,Summary!G$2),'BPC Data'!$E:$E,Summary!$D110,'BPC Data'!$B:$B,Summary!$C110)</f>
        <v>0</v>
      </c>
      <c r="H110" s="168">
        <f ca="1">SUMIFS(OFFSET('BPC Data'!$F:$F,0,Summary!H$2),'BPC Data'!$E:$E,Summary!$D110,'BPC Data'!$B:$B,Summary!$C110)</f>
        <v>0</v>
      </c>
      <c r="I110" s="18">
        <f ca="1">SUMIFS(OFFSET('BPC Data'!$F:$F,0,Summary!I$2),'BPC Data'!$E:$E,Summary!$D110,'BPC Data'!$B:$B,Summary!$C110)</f>
        <v>0</v>
      </c>
      <c r="J110" s="168">
        <f ca="1">SUMIFS(OFFSET('BPC Data'!$F:$F,0,Summary!J$2),'BPC Data'!$E:$E,Summary!$D110,'BPC Data'!$B:$B,Summary!$C110)</f>
        <v>0</v>
      </c>
      <c r="K110" s="18">
        <f ca="1">SUMIFS(OFFSET('BPC Data'!$F:$F,0,Summary!K$2),'BPC Data'!$E:$E,Summary!$D110,'BPC Data'!$B:$B,Summary!$C110)</f>
        <v>0</v>
      </c>
      <c r="L110" s="168">
        <f ca="1">SUMIFS(OFFSET('BPC Data'!$F:$F,0,Summary!L$2),'BPC Data'!$E:$E,Summary!$D110,'BPC Data'!$B:$B,Summary!$C110)</f>
        <v>0</v>
      </c>
      <c r="M110" s="27">
        <f t="shared" ca="1" si="21"/>
        <v>0</v>
      </c>
    </row>
    <row r="111" spans="1:14" s="16" customFormat="1" hidden="1" x14ac:dyDescent="0.25">
      <c r="A111" s="16">
        <f t="shared" ref="A111" si="40">IF(AND(F111&lt;&gt;"",D111=""),A110+1,A110)</f>
        <v>8</v>
      </c>
      <c r="B111"/>
      <c r="C111">
        <f>$F100</f>
        <v>0</v>
      </c>
      <c r="D111" s="1" t="str">
        <f t="shared" si="37"/>
        <v>T_OTHER_OP_EXO - Tenant Other Income and Expense</v>
      </c>
      <c r="E111"/>
      <c r="F111" s="23" t="str">
        <f>_xll.EVDES(D111)</f>
        <v>Tenant Other Income and Expense</v>
      </c>
      <c r="G111" s="18">
        <f ca="1">SUMIFS(OFFSET('BPC Data'!$F:$F,0,Summary!G$2),'BPC Data'!$E:$E,Summary!$D111,'BPC Data'!$B:$B,Summary!$C111)</f>
        <v>0</v>
      </c>
      <c r="H111" s="168">
        <f ca="1">SUMIFS(OFFSET('BPC Data'!$F:$F,0,Summary!H$2),'BPC Data'!$E:$E,Summary!$D111,'BPC Data'!$B:$B,Summary!$C111)</f>
        <v>0</v>
      </c>
      <c r="I111" s="18">
        <f ca="1">SUMIFS(OFFSET('BPC Data'!$F:$F,0,Summary!I$2),'BPC Data'!$E:$E,Summary!$D111,'BPC Data'!$B:$B,Summary!$C111)</f>
        <v>0</v>
      </c>
      <c r="J111" s="168">
        <f ca="1">SUMIFS(OFFSET('BPC Data'!$F:$F,0,Summary!J$2),'BPC Data'!$E:$E,Summary!$D111,'BPC Data'!$B:$B,Summary!$C111)</f>
        <v>0</v>
      </c>
      <c r="K111" s="18">
        <f ca="1">SUMIFS(OFFSET('BPC Data'!$F:$F,0,Summary!K$2),'BPC Data'!$E:$E,Summary!$D111,'BPC Data'!$B:$B,Summary!$C111)</f>
        <v>0</v>
      </c>
      <c r="L111" s="168">
        <f ca="1">SUMIFS(OFFSET('BPC Data'!$F:$F,0,Summary!L$2),'BPC Data'!$E:$E,Summary!$D111,'BPC Data'!$B:$B,Summary!$C111)</f>
        <v>0</v>
      </c>
      <c r="M111" s="27">
        <f t="shared" ca="1" si="21"/>
        <v>0</v>
      </c>
    </row>
    <row r="112" spans="1:14" s="16" customFormat="1" hidden="1" x14ac:dyDescent="0.25">
      <c r="A112" s="16">
        <f>IF(AND(F112&lt;&gt;"",D112=""),A109+1,A109)</f>
        <v>8</v>
      </c>
      <c r="B112"/>
      <c r="C112"/>
      <c r="D112" s="1" t="str">
        <f t="shared" si="37"/>
        <v>x</v>
      </c>
      <c r="E112"/>
      <c r="F112" s="23" t="s">
        <v>0</v>
      </c>
      <c r="G112" s="12">
        <f ca="1">SUMIFS(OFFSET('BPC Data'!$F:$F,0,Summary!G$2),'BPC Data'!$E:$E,Summary!$D112,'BPC Data'!$B:$B,Summary!$C112)</f>
        <v>0</v>
      </c>
      <c r="H112" s="169">
        <f ca="1">SUMIFS(OFFSET('BPC Data'!$F:$F,0,Summary!H$2),'BPC Data'!$E:$E,Summary!$D112,'BPC Data'!$B:$B,Summary!$C112)</f>
        <v>0</v>
      </c>
      <c r="I112" s="12">
        <f ca="1">SUMIFS(OFFSET('BPC Data'!$F:$F,0,Summary!I$2),'BPC Data'!$E:$E,Summary!$D112,'BPC Data'!$B:$B,Summary!$C112)</f>
        <v>0</v>
      </c>
      <c r="J112" s="169">
        <f ca="1">SUMIFS(OFFSET('BPC Data'!$F:$F,0,Summary!J$2),'BPC Data'!$E:$E,Summary!$D112,'BPC Data'!$B:$B,Summary!$C112)</f>
        <v>0</v>
      </c>
      <c r="K112" s="12">
        <f ca="1">SUMIFS(OFFSET('BPC Data'!$F:$F,0,Summary!K$2),'BPC Data'!$E:$E,Summary!$D112,'BPC Data'!$B:$B,Summary!$C112)</f>
        <v>0</v>
      </c>
      <c r="L112" s="169">
        <f ca="1">SUMIFS(OFFSET('BPC Data'!$F:$F,0,Summary!L$2),'BPC Data'!$E:$E,Summary!$D112,'BPC Data'!$B:$B,Summary!$C112)</f>
        <v>0</v>
      </c>
      <c r="M112" s="27">
        <f t="shared" ca="1" si="21"/>
        <v>0</v>
      </c>
    </row>
    <row r="113" spans="1:14" s="16" customFormat="1" hidden="1" x14ac:dyDescent="0.25">
      <c r="A113" s="16">
        <f>IF(AND(D113&lt;&gt;"",C113=""),A112+1,A112)</f>
        <v>9</v>
      </c>
      <c r="B113" s="5"/>
      <c r="C113" s="5"/>
      <c r="D113" s="5" t="str">
        <f t="shared" si="37"/>
        <v>x</v>
      </c>
      <c r="E113" s="5"/>
      <c r="F113" s="22">
        <f>INDEX(PropertyList!$D:$D,MATCH(Summary!$A113,PropertyList!$C:$C,0))</f>
        <v>0</v>
      </c>
      <c r="G113" s="11">
        <f ca="1">SUMIFS(OFFSET('BPC Data'!$F:$F,0,Summary!G$2),'BPC Data'!$E:$E,Summary!$D113,'BPC Data'!$B:$B,Summary!$C113)</f>
        <v>0</v>
      </c>
      <c r="H113" s="167">
        <f ca="1">SUMIFS(OFFSET('BPC Data'!$F:$F,0,Summary!H$2),'BPC Data'!$E:$E,Summary!$D113,'BPC Data'!$B:$B,Summary!$C113)</f>
        <v>0</v>
      </c>
      <c r="I113" s="11">
        <f ca="1">SUMIFS(OFFSET('BPC Data'!$F:$F,0,Summary!I$2),'BPC Data'!$E:$E,Summary!$D113,'BPC Data'!$B:$B,Summary!$C113)</f>
        <v>0</v>
      </c>
      <c r="J113" s="167">
        <f ca="1">SUMIFS(OFFSET('BPC Data'!$F:$F,0,Summary!J$2),'BPC Data'!$E:$E,Summary!$D113,'BPC Data'!$B:$B,Summary!$C113)</f>
        <v>0</v>
      </c>
      <c r="K113" s="11">
        <f ca="1">SUMIFS(OFFSET('BPC Data'!$F:$F,0,Summary!K$2),'BPC Data'!$E:$E,Summary!$D113,'BPC Data'!$B:$B,Summary!$C113)</f>
        <v>0</v>
      </c>
      <c r="L113" s="167">
        <f ca="1">SUMIFS(OFFSET('BPC Data'!$F:$F,0,Summary!L$2),'BPC Data'!$E:$E,Summary!$D113,'BPC Data'!$B:$B,Summary!$C113)</f>
        <v>0</v>
      </c>
      <c r="M113" s="27">
        <f t="shared" ca="1" si="21"/>
        <v>0</v>
      </c>
    </row>
    <row r="114" spans="1:14" s="16" customFormat="1" hidden="1" x14ac:dyDescent="0.25">
      <c r="A114" s="16">
        <f>IF(AND(F114&lt;&gt;"",D114=""),A113+1,A113)</f>
        <v>9</v>
      </c>
      <c r="C114">
        <f>$F113</f>
        <v>0</v>
      </c>
      <c r="D114" s="3" t="str">
        <f t="shared" si="37"/>
        <v>PAY_PAT_DAYS - Total Payor Patient Days</v>
      </c>
      <c r="F114" s="23" t="str">
        <f>_xll.EVDES(D114)</f>
        <v>Total Payor Patient Days</v>
      </c>
      <c r="G114" s="18">
        <f ca="1">SUMIFS(OFFSET('BPC Data'!$F:$F,0,Summary!G$2),'BPC Data'!$E:$E,Summary!$D114,'BPC Data'!$B:$B,Summary!$C114)</f>
        <v>0</v>
      </c>
      <c r="H114" s="168">
        <f ca="1">SUMIFS(OFFSET('BPC Data'!$F:$F,0,Summary!H$2),'BPC Data'!$E:$E,Summary!$D114,'BPC Data'!$B:$B,Summary!$C114)</f>
        <v>0</v>
      </c>
      <c r="I114" s="18">
        <f ca="1">SUMIFS(OFFSET('BPC Data'!$F:$F,0,Summary!I$2),'BPC Data'!$E:$E,Summary!$D114,'BPC Data'!$B:$B,Summary!$C114)</f>
        <v>0</v>
      </c>
      <c r="J114" s="168">
        <f ca="1">SUMIFS(OFFSET('BPC Data'!$F:$F,0,Summary!J$2),'BPC Data'!$E:$E,Summary!$D114,'BPC Data'!$B:$B,Summary!$C114)</f>
        <v>0</v>
      </c>
      <c r="K114" s="18">
        <f ca="1">SUMIFS(OFFSET('BPC Data'!$F:$F,0,Summary!K$2),'BPC Data'!$E:$E,Summary!$D114,'BPC Data'!$B:$B,Summary!$C114)</f>
        <v>0</v>
      </c>
      <c r="L114" s="168">
        <f ca="1">SUMIFS(OFFSET('BPC Data'!$F:$F,0,Summary!L$2),'BPC Data'!$E:$E,Summary!$D114,'BPC Data'!$B:$B,Summary!$C114)</f>
        <v>0</v>
      </c>
      <c r="M114" s="27">
        <f t="shared" ca="1" si="21"/>
        <v>0</v>
      </c>
    </row>
    <row r="115" spans="1:14" s="16" customFormat="1" hidden="1" x14ac:dyDescent="0.25">
      <c r="A115" s="16">
        <f t="shared" ref="A115:A122" si="41">IF(AND(F115&lt;&gt;"",D115=""),A114+1,A114)</f>
        <v>9</v>
      </c>
      <c r="C115">
        <f>$F113</f>
        <v>0</v>
      </c>
      <c r="D115" s="3" t="str">
        <f t="shared" si="37"/>
        <v>A_BEDS_TOTAL - Total Available Beds</v>
      </c>
      <c r="F115" s="23" t="str">
        <f>_xll.EVDES(D115)</f>
        <v>Total Available Beds</v>
      </c>
      <c r="G115" s="18">
        <f ca="1">SUMIFS(OFFSET('BPC Data'!$F:$F,0,Summary!G$2),'BPC Data'!$E:$E,Summary!$D115,'BPC Data'!$B:$B,Summary!$C115)</f>
        <v>0</v>
      </c>
      <c r="H115" s="168">
        <f ca="1">SUMIFS(OFFSET('BPC Data'!$F:$F,0,Summary!H$2),'BPC Data'!$E:$E,Summary!$D115,'BPC Data'!$B:$B,Summary!$C115)</f>
        <v>0</v>
      </c>
      <c r="I115" s="18">
        <f ca="1">SUMIFS(OFFSET('BPC Data'!$F:$F,0,Summary!I$2),'BPC Data'!$E:$E,Summary!$D115,'BPC Data'!$B:$B,Summary!$C115)</f>
        <v>0</v>
      </c>
      <c r="J115" s="168">
        <f ca="1">SUMIFS(OFFSET('BPC Data'!$F:$F,0,Summary!J$2),'BPC Data'!$E:$E,Summary!$D115,'BPC Data'!$B:$B,Summary!$C115)</f>
        <v>0</v>
      </c>
      <c r="K115" s="18">
        <f ca="1">SUMIFS(OFFSET('BPC Data'!$F:$F,0,Summary!K$2),'BPC Data'!$E:$E,Summary!$D115,'BPC Data'!$B:$B,Summary!$C115)</f>
        <v>0</v>
      </c>
      <c r="L115" s="168">
        <f ca="1">SUMIFS(OFFSET('BPC Data'!$F:$F,0,Summary!L$2),'BPC Data'!$E:$E,Summary!$D115,'BPC Data'!$B:$B,Summary!$C115)</f>
        <v>0</v>
      </c>
      <c r="M115" s="27">
        <f t="shared" ref="M115:M178" ca="1" si="42">SUM(G115:L115)</f>
        <v>0</v>
      </c>
    </row>
    <row r="116" spans="1:14" s="16" customFormat="1" hidden="1" x14ac:dyDescent="0.25">
      <c r="A116" s="16">
        <f t="shared" si="41"/>
        <v>9</v>
      </c>
      <c r="B116"/>
      <c r="C116">
        <f>$F113</f>
        <v>0</v>
      </c>
      <c r="D116" s="3" t="str">
        <f t="shared" si="37"/>
        <v>T_REVENUES - Total Tenant Revenues</v>
      </c>
      <c r="E116"/>
      <c r="F116" s="23" t="str">
        <f>_xll.EVDES(D116)</f>
        <v>Total Tenant Revenues</v>
      </c>
      <c r="G116" s="18">
        <f ca="1">SUMIFS(OFFSET('BPC Data'!$F:$F,0,Summary!G$2),'BPC Data'!$E:$E,Summary!$D116,'BPC Data'!$B:$B,Summary!$C116)</f>
        <v>0</v>
      </c>
      <c r="H116" s="168">
        <f ca="1">SUMIFS(OFFSET('BPC Data'!$F:$F,0,Summary!H$2),'BPC Data'!$E:$E,Summary!$D116,'BPC Data'!$B:$B,Summary!$C116)</f>
        <v>0</v>
      </c>
      <c r="I116" s="18">
        <f ca="1">SUMIFS(OFFSET('BPC Data'!$F:$F,0,Summary!I$2),'BPC Data'!$E:$E,Summary!$D116,'BPC Data'!$B:$B,Summary!$C116)</f>
        <v>0</v>
      </c>
      <c r="J116" s="168">
        <f ca="1">SUMIFS(OFFSET('BPC Data'!$F:$F,0,Summary!J$2),'BPC Data'!$E:$E,Summary!$D116,'BPC Data'!$B:$B,Summary!$C116)</f>
        <v>0</v>
      </c>
      <c r="K116" s="18">
        <f ca="1">SUMIFS(OFFSET('BPC Data'!$F:$F,0,Summary!K$2),'BPC Data'!$E:$E,Summary!$D116,'BPC Data'!$B:$B,Summary!$C116)</f>
        <v>0</v>
      </c>
      <c r="L116" s="168">
        <f ca="1">SUMIFS(OFFSET('BPC Data'!$F:$F,0,Summary!L$2),'BPC Data'!$E:$E,Summary!$D116,'BPC Data'!$B:$B,Summary!$C116)</f>
        <v>0</v>
      </c>
      <c r="M116" s="27">
        <f t="shared" ca="1" si="42"/>
        <v>0</v>
      </c>
      <c r="N116" s="57" t="e">
        <f>SUM(#REF!)</f>
        <v>#REF!</v>
      </c>
    </row>
    <row r="117" spans="1:14" s="16" customFormat="1" hidden="1" x14ac:dyDescent="0.25">
      <c r="A117" s="16">
        <f t="shared" si="41"/>
        <v>9</v>
      </c>
      <c r="B117"/>
      <c r="C117">
        <f>$F113</f>
        <v>0</v>
      </c>
      <c r="D117" s="3" t="str">
        <f t="shared" si="37"/>
        <v>T_OPEX - Tenant Operating Expenses</v>
      </c>
      <c r="E117"/>
      <c r="F117" s="23" t="str">
        <f>_xll.EVDES(D117)</f>
        <v>Tenant Operating Expenses</v>
      </c>
      <c r="G117" s="18">
        <f ca="1">SUMIFS(OFFSET('BPC Data'!$F:$F,0,Summary!G$2),'BPC Data'!$E:$E,Summary!$D117,'BPC Data'!$B:$B,Summary!$C117)</f>
        <v>0</v>
      </c>
      <c r="H117" s="168">
        <f ca="1">SUMIFS(OFFSET('BPC Data'!$F:$F,0,Summary!H$2),'BPC Data'!$E:$E,Summary!$D117,'BPC Data'!$B:$B,Summary!$C117)</f>
        <v>0</v>
      </c>
      <c r="I117" s="18">
        <f ca="1">SUMIFS(OFFSET('BPC Data'!$F:$F,0,Summary!I$2),'BPC Data'!$E:$E,Summary!$D117,'BPC Data'!$B:$B,Summary!$C117)</f>
        <v>0</v>
      </c>
      <c r="J117" s="168">
        <f ca="1">SUMIFS(OFFSET('BPC Data'!$F:$F,0,Summary!J$2),'BPC Data'!$E:$E,Summary!$D117,'BPC Data'!$B:$B,Summary!$C117)</f>
        <v>0</v>
      </c>
      <c r="K117" s="18">
        <f ca="1">SUMIFS(OFFSET('BPC Data'!$F:$F,0,Summary!K$2),'BPC Data'!$E:$E,Summary!$D117,'BPC Data'!$B:$B,Summary!$C117)</f>
        <v>0</v>
      </c>
      <c r="L117" s="168">
        <f ca="1">SUMIFS(OFFSET('BPC Data'!$F:$F,0,Summary!L$2),'BPC Data'!$E:$E,Summary!$D117,'BPC Data'!$B:$B,Summary!$C117)</f>
        <v>0</v>
      </c>
      <c r="M117" s="27">
        <f t="shared" ca="1" si="42"/>
        <v>0</v>
      </c>
    </row>
    <row r="118" spans="1:14" s="16" customFormat="1" hidden="1" x14ac:dyDescent="0.25">
      <c r="A118" s="16">
        <f t="shared" si="41"/>
        <v>9</v>
      </c>
      <c r="B118"/>
      <c r="C118">
        <f>$F113</f>
        <v>0</v>
      </c>
      <c r="D118" s="3" t="str">
        <f t="shared" si="37"/>
        <v>T_BAD_DEBT - Tenant Bad Debt Expense</v>
      </c>
      <c r="E118"/>
      <c r="F118" s="23" t="str">
        <f>_xll.EVDES(D118)</f>
        <v>Tenant Bad Debt Expense</v>
      </c>
      <c r="G118" s="18">
        <f ca="1">SUMIFS(OFFSET('BPC Data'!$F:$F,0,Summary!G$2),'BPC Data'!$E:$E,Summary!$D118,'BPC Data'!$B:$B,Summary!$C118)</f>
        <v>0</v>
      </c>
      <c r="H118" s="168">
        <f ca="1">SUMIFS(OFFSET('BPC Data'!$F:$F,0,Summary!H$2),'BPC Data'!$E:$E,Summary!$D118,'BPC Data'!$B:$B,Summary!$C118)</f>
        <v>0</v>
      </c>
      <c r="I118" s="18">
        <f ca="1">SUMIFS(OFFSET('BPC Data'!$F:$F,0,Summary!I$2),'BPC Data'!$E:$E,Summary!$D118,'BPC Data'!$B:$B,Summary!$C118)</f>
        <v>0</v>
      </c>
      <c r="J118" s="168">
        <f ca="1">SUMIFS(OFFSET('BPC Data'!$F:$F,0,Summary!J$2),'BPC Data'!$E:$E,Summary!$D118,'BPC Data'!$B:$B,Summary!$C118)</f>
        <v>0</v>
      </c>
      <c r="K118" s="18">
        <f ca="1">SUMIFS(OFFSET('BPC Data'!$F:$F,0,Summary!K$2),'BPC Data'!$E:$E,Summary!$D118,'BPC Data'!$B:$B,Summary!$C118)</f>
        <v>0</v>
      </c>
      <c r="L118" s="168">
        <f ca="1">SUMIFS(OFFSET('BPC Data'!$F:$F,0,Summary!L$2),'BPC Data'!$E:$E,Summary!$D118,'BPC Data'!$B:$B,Summary!$C118)</f>
        <v>0</v>
      </c>
      <c r="M118" s="27">
        <f t="shared" ca="1" si="42"/>
        <v>0</v>
      </c>
    </row>
    <row r="119" spans="1:14" s="16" customFormat="1" hidden="1" x14ac:dyDescent="0.25">
      <c r="A119" s="16">
        <f t="shared" si="41"/>
        <v>9</v>
      </c>
      <c r="B119"/>
      <c r="C119">
        <f>$F113</f>
        <v>0</v>
      </c>
      <c r="D119" s="2" t="str">
        <f t="shared" si="37"/>
        <v>T_EBITDARM - EBITDARM</v>
      </c>
      <c r="E119"/>
      <c r="F119" s="23" t="str">
        <f>_xll.EVDES(D119)</f>
        <v>EBITDARM</v>
      </c>
      <c r="G119" s="18">
        <f ca="1">SUMIFS(OFFSET('BPC Data'!$F:$F,0,Summary!G$2),'BPC Data'!$E:$E,Summary!$D119,'BPC Data'!$B:$B,Summary!$C119)</f>
        <v>0</v>
      </c>
      <c r="H119" s="168">
        <f ca="1">SUMIFS(OFFSET('BPC Data'!$F:$F,0,Summary!H$2),'BPC Data'!$E:$E,Summary!$D119,'BPC Data'!$B:$B,Summary!$C119)</f>
        <v>0</v>
      </c>
      <c r="I119" s="18">
        <f ca="1">SUMIFS(OFFSET('BPC Data'!$F:$F,0,Summary!I$2),'BPC Data'!$E:$E,Summary!$D119,'BPC Data'!$B:$B,Summary!$C119)</f>
        <v>0</v>
      </c>
      <c r="J119" s="168">
        <f ca="1">SUMIFS(OFFSET('BPC Data'!$F:$F,0,Summary!J$2),'BPC Data'!$E:$E,Summary!$D119,'BPC Data'!$B:$B,Summary!$C119)</f>
        <v>0</v>
      </c>
      <c r="K119" s="18">
        <f ca="1">SUMIFS(OFFSET('BPC Data'!$F:$F,0,Summary!K$2),'BPC Data'!$E:$E,Summary!$D119,'BPC Data'!$B:$B,Summary!$C119)</f>
        <v>0</v>
      </c>
      <c r="L119" s="168">
        <f ca="1">SUMIFS(OFFSET('BPC Data'!$F:$F,0,Summary!L$2),'BPC Data'!$E:$E,Summary!$D119,'BPC Data'!$B:$B,Summary!$C119)</f>
        <v>0</v>
      </c>
      <c r="M119" s="27">
        <f t="shared" ca="1" si="42"/>
        <v>0</v>
      </c>
    </row>
    <row r="120" spans="1:14" s="16" customFormat="1" hidden="1" x14ac:dyDescent="0.25">
      <c r="A120" s="16">
        <f t="shared" si="41"/>
        <v>9</v>
      </c>
      <c r="B120"/>
      <c r="C120">
        <f>$F113</f>
        <v>0</v>
      </c>
      <c r="D120" s="2" t="str">
        <f t="shared" si="37"/>
        <v>T_MGMT_FEE - Tenant Management Fee - Actual</v>
      </c>
      <c r="E120"/>
      <c r="F120" s="23" t="str">
        <f>_xll.EVDES(D120)</f>
        <v>Tenant Management Fee - Actual</v>
      </c>
      <c r="G120" s="18">
        <f ca="1">SUMIFS(OFFSET('BPC Data'!$F:$F,0,Summary!G$2),'BPC Data'!$E:$E,Summary!$D120,'BPC Data'!$B:$B,Summary!$C120)</f>
        <v>0</v>
      </c>
      <c r="H120" s="168">
        <f ca="1">SUMIFS(OFFSET('BPC Data'!$F:$F,0,Summary!H$2),'BPC Data'!$E:$E,Summary!$D120,'BPC Data'!$B:$B,Summary!$C120)</f>
        <v>0</v>
      </c>
      <c r="I120" s="18">
        <f ca="1">SUMIFS(OFFSET('BPC Data'!$F:$F,0,Summary!I$2),'BPC Data'!$E:$E,Summary!$D120,'BPC Data'!$B:$B,Summary!$C120)</f>
        <v>0</v>
      </c>
      <c r="J120" s="168">
        <f ca="1">SUMIFS(OFFSET('BPC Data'!$F:$F,0,Summary!J$2),'BPC Data'!$E:$E,Summary!$D120,'BPC Data'!$B:$B,Summary!$C120)</f>
        <v>0</v>
      </c>
      <c r="K120" s="18">
        <f ca="1">SUMIFS(OFFSET('BPC Data'!$F:$F,0,Summary!K$2),'BPC Data'!$E:$E,Summary!$D120,'BPC Data'!$B:$B,Summary!$C120)</f>
        <v>0</v>
      </c>
      <c r="L120" s="168">
        <f ca="1">SUMIFS(OFFSET('BPC Data'!$F:$F,0,Summary!L$2),'BPC Data'!$E:$E,Summary!$D120,'BPC Data'!$B:$B,Summary!$C120)</f>
        <v>0</v>
      </c>
      <c r="M120" s="27">
        <f t="shared" ca="1" si="42"/>
        <v>0</v>
      </c>
    </row>
    <row r="121" spans="1:14" s="16" customFormat="1" hidden="1" x14ac:dyDescent="0.25">
      <c r="A121" s="16">
        <f t="shared" si="41"/>
        <v>9</v>
      </c>
      <c r="B121"/>
      <c r="C121">
        <f>$F113</f>
        <v>0</v>
      </c>
      <c r="D121" s="1" t="str">
        <f t="shared" si="37"/>
        <v>T_EBITDAR - EBITDAR</v>
      </c>
      <c r="E121"/>
      <c r="F121" s="23" t="str">
        <f>_xll.EVDES(D121)</f>
        <v>EBITDAR</v>
      </c>
      <c r="G121" s="18">
        <f ca="1">SUMIFS(OFFSET('BPC Data'!$F:$F,0,Summary!G$2),'BPC Data'!$E:$E,Summary!$D121,'BPC Data'!$B:$B,Summary!$C121)</f>
        <v>0</v>
      </c>
      <c r="H121" s="168">
        <f ca="1">SUMIFS(OFFSET('BPC Data'!$F:$F,0,Summary!H$2),'BPC Data'!$E:$E,Summary!$D121,'BPC Data'!$B:$B,Summary!$C121)</f>
        <v>0</v>
      </c>
      <c r="I121" s="18">
        <f ca="1">SUMIFS(OFFSET('BPC Data'!$F:$F,0,Summary!I$2),'BPC Data'!$E:$E,Summary!$D121,'BPC Data'!$B:$B,Summary!$C121)</f>
        <v>0</v>
      </c>
      <c r="J121" s="168">
        <f ca="1">SUMIFS(OFFSET('BPC Data'!$F:$F,0,Summary!J$2),'BPC Data'!$E:$E,Summary!$D121,'BPC Data'!$B:$B,Summary!$C121)</f>
        <v>0</v>
      </c>
      <c r="K121" s="18">
        <f ca="1">SUMIFS(OFFSET('BPC Data'!$F:$F,0,Summary!K$2),'BPC Data'!$E:$E,Summary!$D121,'BPC Data'!$B:$B,Summary!$C121)</f>
        <v>0</v>
      </c>
      <c r="L121" s="168">
        <f ca="1">SUMIFS(OFFSET('BPC Data'!$F:$F,0,Summary!L$2),'BPC Data'!$E:$E,Summary!$D121,'BPC Data'!$B:$B,Summary!$C121)</f>
        <v>0</v>
      </c>
      <c r="M121" s="27">
        <f t="shared" ca="1" si="42"/>
        <v>0</v>
      </c>
    </row>
    <row r="122" spans="1:14" s="16" customFormat="1" hidden="1" x14ac:dyDescent="0.25">
      <c r="A122" s="16">
        <f t="shared" si="41"/>
        <v>9</v>
      </c>
      <c r="B122"/>
      <c r="C122">
        <f>$F113</f>
        <v>0</v>
      </c>
      <c r="D122" s="1" t="str">
        <f t="shared" si="37"/>
        <v>T_RENT_EXP - Tenant Rent Expense</v>
      </c>
      <c r="E122"/>
      <c r="F122" s="23" t="str">
        <f>_xll.EVDES(D122)</f>
        <v>Tenant Rent Expense</v>
      </c>
      <c r="G122" s="18">
        <f ca="1">SUMIFS(OFFSET('BPC Data'!$F:$F,0,Summary!G$2),'BPC Data'!$E:$E,Summary!$D122,'BPC Data'!$B:$B,Summary!$C122)</f>
        <v>0</v>
      </c>
      <c r="H122" s="168">
        <f ca="1">SUMIFS(OFFSET('BPC Data'!$F:$F,0,Summary!H$2),'BPC Data'!$E:$E,Summary!$D122,'BPC Data'!$B:$B,Summary!$C122)</f>
        <v>0</v>
      </c>
      <c r="I122" s="18">
        <f ca="1">SUMIFS(OFFSET('BPC Data'!$F:$F,0,Summary!I$2),'BPC Data'!$E:$E,Summary!$D122,'BPC Data'!$B:$B,Summary!$C122)</f>
        <v>0</v>
      </c>
      <c r="J122" s="168">
        <f ca="1">SUMIFS(OFFSET('BPC Data'!$F:$F,0,Summary!J$2),'BPC Data'!$E:$E,Summary!$D122,'BPC Data'!$B:$B,Summary!$C122)</f>
        <v>0</v>
      </c>
      <c r="K122" s="18">
        <f ca="1">SUMIFS(OFFSET('BPC Data'!$F:$F,0,Summary!K$2),'BPC Data'!$E:$E,Summary!$D122,'BPC Data'!$B:$B,Summary!$C122)</f>
        <v>0</v>
      </c>
      <c r="L122" s="168">
        <f ca="1">SUMIFS(OFFSET('BPC Data'!$F:$F,0,Summary!L$2),'BPC Data'!$E:$E,Summary!$D122,'BPC Data'!$B:$B,Summary!$C122)</f>
        <v>0</v>
      </c>
      <c r="M122" s="27">
        <f t="shared" ca="1" si="42"/>
        <v>0</v>
      </c>
    </row>
    <row r="123" spans="1:14" s="16" customFormat="1" hidden="1" x14ac:dyDescent="0.25">
      <c r="A123" s="16">
        <f t="shared" ref="A123" si="43">IF(AND(F123&lt;&gt;"",D123=""),A122+1,A122)</f>
        <v>9</v>
      </c>
      <c r="B123"/>
      <c r="C123">
        <f>$F113</f>
        <v>0</v>
      </c>
      <c r="D123" s="1" t="str">
        <f t="shared" si="37"/>
        <v>T_SL_RENT_ADJ_EXP - Tenant Straight Line Rent Adjustment Expense</v>
      </c>
      <c r="E123"/>
      <c r="F123" s="23" t="str">
        <f>_xll.EVDES(D123)</f>
        <v>Tenant Straight Line Rent Adjustment Expense</v>
      </c>
      <c r="G123" s="18">
        <f ca="1">SUMIFS(OFFSET('BPC Data'!$F:$F,0,Summary!G$2),'BPC Data'!$E:$E,Summary!$D123,'BPC Data'!$B:$B,Summary!$C123)</f>
        <v>0</v>
      </c>
      <c r="H123" s="168">
        <f ca="1">SUMIFS(OFFSET('BPC Data'!$F:$F,0,Summary!H$2),'BPC Data'!$E:$E,Summary!$D123,'BPC Data'!$B:$B,Summary!$C123)</f>
        <v>0</v>
      </c>
      <c r="I123" s="18">
        <f ca="1">SUMIFS(OFFSET('BPC Data'!$F:$F,0,Summary!I$2),'BPC Data'!$E:$E,Summary!$D123,'BPC Data'!$B:$B,Summary!$C123)</f>
        <v>0</v>
      </c>
      <c r="J123" s="168">
        <f ca="1">SUMIFS(OFFSET('BPC Data'!$F:$F,0,Summary!J$2),'BPC Data'!$E:$E,Summary!$D123,'BPC Data'!$B:$B,Summary!$C123)</f>
        <v>0</v>
      </c>
      <c r="K123" s="18">
        <f ca="1">SUMIFS(OFFSET('BPC Data'!$F:$F,0,Summary!K$2),'BPC Data'!$E:$E,Summary!$D123,'BPC Data'!$B:$B,Summary!$C123)</f>
        <v>0</v>
      </c>
      <c r="L123" s="168">
        <f ca="1">SUMIFS(OFFSET('BPC Data'!$F:$F,0,Summary!L$2),'BPC Data'!$E:$E,Summary!$D123,'BPC Data'!$B:$B,Summary!$C123)</f>
        <v>0</v>
      </c>
      <c r="M123" s="27">
        <f t="shared" ca="1" si="42"/>
        <v>0</v>
      </c>
    </row>
    <row r="124" spans="1:14" s="16" customFormat="1" hidden="1" x14ac:dyDescent="0.25">
      <c r="A124" s="16">
        <f t="shared" ref="A124" si="44">IF(AND(F124&lt;&gt;"",D124=""),A123+1,A123)</f>
        <v>9</v>
      </c>
      <c r="B124"/>
      <c r="C124">
        <f>$F113</f>
        <v>0</v>
      </c>
      <c r="D124" s="1" t="str">
        <f t="shared" si="37"/>
        <v>T_OTHER_OP_EXO - Tenant Other Income and Expense</v>
      </c>
      <c r="E124"/>
      <c r="F124" s="23" t="str">
        <f>_xll.EVDES(D124)</f>
        <v>Tenant Other Income and Expense</v>
      </c>
      <c r="G124" s="18">
        <f ca="1">SUMIFS(OFFSET('BPC Data'!$F:$F,0,Summary!G$2),'BPC Data'!$E:$E,Summary!$D124,'BPC Data'!$B:$B,Summary!$C124)</f>
        <v>0</v>
      </c>
      <c r="H124" s="168">
        <f ca="1">SUMIFS(OFFSET('BPC Data'!$F:$F,0,Summary!H$2),'BPC Data'!$E:$E,Summary!$D124,'BPC Data'!$B:$B,Summary!$C124)</f>
        <v>0</v>
      </c>
      <c r="I124" s="18">
        <f ca="1">SUMIFS(OFFSET('BPC Data'!$F:$F,0,Summary!I$2),'BPC Data'!$E:$E,Summary!$D124,'BPC Data'!$B:$B,Summary!$C124)</f>
        <v>0</v>
      </c>
      <c r="J124" s="168">
        <f ca="1">SUMIFS(OFFSET('BPC Data'!$F:$F,0,Summary!J$2),'BPC Data'!$E:$E,Summary!$D124,'BPC Data'!$B:$B,Summary!$C124)</f>
        <v>0</v>
      </c>
      <c r="K124" s="18">
        <f ca="1">SUMIFS(OFFSET('BPC Data'!$F:$F,0,Summary!K$2),'BPC Data'!$E:$E,Summary!$D124,'BPC Data'!$B:$B,Summary!$C124)</f>
        <v>0</v>
      </c>
      <c r="L124" s="168">
        <f ca="1">SUMIFS(OFFSET('BPC Data'!$F:$F,0,Summary!L$2),'BPC Data'!$E:$E,Summary!$D124,'BPC Data'!$B:$B,Summary!$C124)</f>
        <v>0</v>
      </c>
      <c r="M124" s="27">
        <f t="shared" ca="1" si="42"/>
        <v>0</v>
      </c>
    </row>
    <row r="125" spans="1:14" s="16" customFormat="1" hidden="1" x14ac:dyDescent="0.25">
      <c r="A125" s="16">
        <f>IF(AND(F125&lt;&gt;"",D125=""),A122+1,A122)</f>
        <v>9</v>
      </c>
      <c r="B125"/>
      <c r="C125"/>
      <c r="D125" s="1" t="str">
        <f t="shared" si="37"/>
        <v>x</v>
      </c>
      <c r="E125"/>
      <c r="F125" s="23" t="s">
        <v>0</v>
      </c>
      <c r="G125" s="12">
        <f ca="1">SUMIFS(OFFSET('BPC Data'!$F:$F,0,Summary!G$2),'BPC Data'!$E:$E,Summary!$D125,'BPC Data'!$B:$B,Summary!$C125)</f>
        <v>0</v>
      </c>
      <c r="H125" s="169">
        <f ca="1">SUMIFS(OFFSET('BPC Data'!$F:$F,0,Summary!H$2),'BPC Data'!$E:$E,Summary!$D125,'BPC Data'!$B:$B,Summary!$C125)</f>
        <v>0</v>
      </c>
      <c r="I125" s="12">
        <f ca="1">SUMIFS(OFFSET('BPC Data'!$F:$F,0,Summary!I$2),'BPC Data'!$E:$E,Summary!$D125,'BPC Data'!$B:$B,Summary!$C125)</f>
        <v>0</v>
      </c>
      <c r="J125" s="169">
        <f ca="1">SUMIFS(OFFSET('BPC Data'!$F:$F,0,Summary!J$2),'BPC Data'!$E:$E,Summary!$D125,'BPC Data'!$B:$B,Summary!$C125)</f>
        <v>0</v>
      </c>
      <c r="K125" s="12">
        <f ca="1">SUMIFS(OFFSET('BPC Data'!$F:$F,0,Summary!K$2),'BPC Data'!$E:$E,Summary!$D125,'BPC Data'!$B:$B,Summary!$C125)</f>
        <v>0</v>
      </c>
      <c r="L125" s="169">
        <f ca="1">SUMIFS(OFFSET('BPC Data'!$F:$F,0,Summary!L$2),'BPC Data'!$E:$E,Summary!$D125,'BPC Data'!$B:$B,Summary!$C125)</f>
        <v>0</v>
      </c>
      <c r="M125" s="27">
        <f t="shared" ca="1" si="42"/>
        <v>0</v>
      </c>
    </row>
    <row r="126" spans="1:14" s="16" customFormat="1" hidden="1" x14ac:dyDescent="0.25">
      <c r="A126" s="16">
        <f>IF(AND(D126&lt;&gt;"",C126=""),A125+1,A125)</f>
        <v>10</v>
      </c>
      <c r="B126" s="5"/>
      <c r="C126" s="5"/>
      <c r="D126" s="5" t="str">
        <f t="shared" si="37"/>
        <v>x</v>
      </c>
      <c r="E126" s="5"/>
      <c r="F126" s="22">
        <f>INDEX(PropertyList!$D:$D,MATCH(Summary!$A126,PropertyList!$C:$C,0))</f>
        <v>0</v>
      </c>
      <c r="G126" s="11">
        <f ca="1">SUMIFS(OFFSET('BPC Data'!$F:$F,0,Summary!G$2),'BPC Data'!$E:$E,Summary!$D126,'BPC Data'!$B:$B,Summary!$C126)</f>
        <v>0</v>
      </c>
      <c r="H126" s="167">
        <f ca="1">SUMIFS(OFFSET('BPC Data'!$F:$F,0,Summary!H$2),'BPC Data'!$E:$E,Summary!$D126,'BPC Data'!$B:$B,Summary!$C126)</f>
        <v>0</v>
      </c>
      <c r="I126" s="11">
        <f ca="1">SUMIFS(OFFSET('BPC Data'!$F:$F,0,Summary!I$2),'BPC Data'!$E:$E,Summary!$D126,'BPC Data'!$B:$B,Summary!$C126)</f>
        <v>0</v>
      </c>
      <c r="J126" s="167">
        <f ca="1">SUMIFS(OFFSET('BPC Data'!$F:$F,0,Summary!J$2),'BPC Data'!$E:$E,Summary!$D126,'BPC Data'!$B:$B,Summary!$C126)</f>
        <v>0</v>
      </c>
      <c r="K126" s="11">
        <f ca="1">SUMIFS(OFFSET('BPC Data'!$F:$F,0,Summary!K$2),'BPC Data'!$E:$E,Summary!$D126,'BPC Data'!$B:$B,Summary!$C126)</f>
        <v>0</v>
      </c>
      <c r="L126" s="167">
        <f ca="1">SUMIFS(OFFSET('BPC Data'!$F:$F,0,Summary!L$2),'BPC Data'!$E:$E,Summary!$D126,'BPC Data'!$B:$B,Summary!$C126)</f>
        <v>0</v>
      </c>
      <c r="M126" s="27">
        <f t="shared" ca="1" si="42"/>
        <v>0</v>
      </c>
    </row>
    <row r="127" spans="1:14" s="16" customFormat="1" hidden="1" x14ac:dyDescent="0.25">
      <c r="A127" s="16">
        <f>IF(AND(F127&lt;&gt;"",D127=""),A126+1,A126)</f>
        <v>10</v>
      </c>
      <c r="C127">
        <f>$F126</f>
        <v>0</v>
      </c>
      <c r="D127" s="3" t="str">
        <f t="shared" si="37"/>
        <v>PAY_PAT_DAYS - Total Payor Patient Days</v>
      </c>
      <c r="F127" s="23" t="str">
        <f>_xll.EVDES(D127)</f>
        <v>Total Payor Patient Days</v>
      </c>
      <c r="G127" s="18">
        <f ca="1">SUMIFS(OFFSET('BPC Data'!$F:$F,0,Summary!G$2),'BPC Data'!$E:$E,Summary!$D127,'BPC Data'!$B:$B,Summary!$C127)</f>
        <v>0</v>
      </c>
      <c r="H127" s="168">
        <f ca="1">SUMIFS(OFFSET('BPC Data'!$F:$F,0,Summary!H$2),'BPC Data'!$E:$E,Summary!$D127,'BPC Data'!$B:$B,Summary!$C127)</f>
        <v>0</v>
      </c>
      <c r="I127" s="18">
        <f ca="1">SUMIFS(OFFSET('BPC Data'!$F:$F,0,Summary!I$2),'BPC Data'!$E:$E,Summary!$D127,'BPC Data'!$B:$B,Summary!$C127)</f>
        <v>0</v>
      </c>
      <c r="J127" s="168">
        <f ca="1">SUMIFS(OFFSET('BPC Data'!$F:$F,0,Summary!J$2),'BPC Data'!$E:$E,Summary!$D127,'BPC Data'!$B:$B,Summary!$C127)</f>
        <v>0</v>
      </c>
      <c r="K127" s="18">
        <f ca="1">SUMIFS(OFFSET('BPC Data'!$F:$F,0,Summary!K$2),'BPC Data'!$E:$E,Summary!$D127,'BPC Data'!$B:$B,Summary!$C127)</f>
        <v>0</v>
      </c>
      <c r="L127" s="168">
        <f ca="1">SUMIFS(OFFSET('BPC Data'!$F:$F,0,Summary!L$2),'BPC Data'!$E:$E,Summary!$D127,'BPC Data'!$B:$B,Summary!$C127)</f>
        <v>0</v>
      </c>
      <c r="M127" s="27">
        <f t="shared" ca="1" si="42"/>
        <v>0</v>
      </c>
    </row>
    <row r="128" spans="1:14" s="16" customFormat="1" hidden="1" x14ac:dyDescent="0.25">
      <c r="A128" s="16">
        <f t="shared" ref="A128:A135" si="45">IF(AND(F128&lt;&gt;"",D128=""),A127+1,A127)</f>
        <v>10</v>
      </c>
      <c r="C128">
        <f>$F126</f>
        <v>0</v>
      </c>
      <c r="D128" s="3" t="str">
        <f t="shared" si="37"/>
        <v>A_BEDS_TOTAL - Total Available Beds</v>
      </c>
      <c r="F128" s="23" t="str">
        <f>_xll.EVDES(D128)</f>
        <v>Total Available Beds</v>
      </c>
      <c r="G128" s="18">
        <f ca="1">SUMIFS(OFFSET('BPC Data'!$F:$F,0,Summary!G$2),'BPC Data'!$E:$E,Summary!$D128,'BPC Data'!$B:$B,Summary!$C128)</f>
        <v>0</v>
      </c>
      <c r="H128" s="168">
        <f ca="1">SUMIFS(OFFSET('BPC Data'!$F:$F,0,Summary!H$2),'BPC Data'!$E:$E,Summary!$D128,'BPC Data'!$B:$B,Summary!$C128)</f>
        <v>0</v>
      </c>
      <c r="I128" s="18">
        <f ca="1">SUMIFS(OFFSET('BPC Data'!$F:$F,0,Summary!I$2),'BPC Data'!$E:$E,Summary!$D128,'BPC Data'!$B:$B,Summary!$C128)</f>
        <v>0</v>
      </c>
      <c r="J128" s="168">
        <f ca="1">SUMIFS(OFFSET('BPC Data'!$F:$F,0,Summary!J$2),'BPC Data'!$E:$E,Summary!$D128,'BPC Data'!$B:$B,Summary!$C128)</f>
        <v>0</v>
      </c>
      <c r="K128" s="18">
        <f ca="1">SUMIFS(OFFSET('BPC Data'!$F:$F,0,Summary!K$2),'BPC Data'!$E:$E,Summary!$D128,'BPC Data'!$B:$B,Summary!$C128)</f>
        <v>0</v>
      </c>
      <c r="L128" s="168">
        <f ca="1">SUMIFS(OFFSET('BPC Data'!$F:$F,0,Summary!L$2),'BPC Data'!$E:$E,Summary!$D128,'BPC Data'!$B:$B,Summary!$C128)</f>
        <v>0</v>
      </c>
      <c r="M128" s="27">
        <f t="shared" ca="1" si="42"/>
        <v>0</v>
      </c>
    </row>
    <row r="129" spans="1:14" s="16" customFormat="1" hidden="1" x14ac:dyDescent="0.25">
      <c r="A129" s="16">
        <f t="shared" si="45"/>
        <v>10</v>
      </c>
      <c r="B129"/>
      <c r="C129">
        <f>$F126</f>
        <v>0</v>
      </c>
      <c r="D129" s="3" t="str">
        <f t="shared" si="37"/>
        <v>T_REVENUES - Total Tenant Revenues</v>
      </c>
      <c r="E129"/>
      <c r="F129" s="23" t="str">
        <f>_xll.EVDES(D129)</f>
        <v>Total Tenant Revenues</v>
      </c>
      <c r="G129" s="18">
        <f ca="1">SUMIFS(OFFSET('BPC Data'!$F:$F,0,Summary!G$2),'BPC Data'!$E:$E,Summary!$D129,'BPC Data'!$B:$B,Summary!$C129)</f>
        <v>0</v>
      </c>
      <c r="H129" s="168">
        <f ca="1">SUMIFS(OFFSET('BPC Data'!$F:$F,0,Summary!H$2),'BPC Data'!$E:$E,Summary!$D129,'BPC Data'!$B:$B,Summary!$C129)</f>
        <v>0</v>
      </c>
      <c r="I129" s="18">
        <f ca="1">SUMIFS(OFFSET('BPC Data'!$F:$F,0,Summary!I$2),'BPC Data'!$E:$E,Summary!$D129,'BPC Data'!$B:$B,Summary!$C129)</f>
        <v>0</v>
      </c>
      <c r="J129" s="168">
        <f ca="1">SUMIFS(OFFSET('BPC Data'!$F:$F,0,Summary!J$2),'BPC Data'!$E:$E,Summary!$D129,'BPC Data'!$B:$B,Summary!$C129)</f>
        <v>0</v>
      </c>
      <c r="K129" s="18">
        <f ca="1">SUMIFS(OFFSET('BPC Data'!$F:$F,0,Summary!K$2),'BPC Data'!$E:$E,Summary!$D129,'BPC Data'!$B:$B,Summary!$C129)</f>
        <v>0</v>
      </c>
      <c r="L129" s="168">
        <f ca="1">SUMIFS(OFFSET('BPC Data'!$F:$F,0,Summary!L$2),'BPC Data'!$E:$E,Summary!$D129,'BPC Data'!$B:$B,Summary!$C129)</f>
        <v>0</v>
      </c>
      <c r="M129" s="27">
        <f t="shared" ca="1" si="42"/>
        <v>0</v>
      </c>
      <c r="N129" s="74" t="e">
        <f ca="1">M129-'Tenant Financial Summary'!#REF!</f>
        <v>#REF!</v>
      </c>
    </row>
    <row r="130" spans="1:14" s="16" customFormat="1" hidden="1" x14ac:dyDescent="0.25">
      <c r="A130" s="16">
        <f t="shared" si="45"/>
        <v>10</v>
      </c>
      <c r="B130"/>
      <c r="C130">
        <f>$F126</f>
        <v>0</v>
      </c>
      <c r="D130" s="3" t="str">
        <f t="shared" si="37"/>
        <v>T_OPEX - Tenant Operating Expenses</v>
      </c>
      <c r="E130"/>
      <c r="F130" s="23" t="str">
        <f>_xll.EVDES(D130)</f>
        <v>Tenant Operating Expenses</v>
      </c>
      <c r="G130" s="18">
        <f ca="1">SUMIFS(OFFSET('BPC Data'!$F:$F,0,Summary!G$2),'BPC Data'!$E:$E,Summary!$D130,'BPC Data'!$B:$B,Summary!$C130)</f>
        <v>0</v>
      </c>
      <c r="H130" s="168">
        <f ca="1">SUMIFS(OFFSET('BPC Data'!$F:$F,0,Summary!H$2),'BPC Data'!$E:$E,Summary!$D130,'BPC Data'!$B:$B,Summary!$C130)</f>
        <v>0</v>
      </c>
      <c r="I130" s="18">
        <f ca="1">SUMIFS(OFFSET('BPC Data'!$F:$F,0,Summary!I$2),'BPC Data'!$E:$E,Summary!$D130,'BPC Data'!$B:$B,Summary!$C130)</f>
        <v>0</v>
      </c>
      <c r="J130" s="168">
        <f ca="1">SUMIFS(OFFSET('BPC Data'!$F:$F,0,Summary!J$2),'BPC Data'!$E:$E,Summary!$D130,'BPC Data'!$B:$B,Summary!$C130)</f>
        <v>0</v>
      </c>
      <c r="K130" s="18">
        <f ca="1">SUMIFS(OFFSET('BPC Data'!$F:$F,0,Summary!K$2),'BPC Data'!$E:$E,Summary!$D130,'BPC Data'!$B:$B,Summary!$C130)</f>
        <v>0</v>
      </c>
      <c r="L130" s="168">
        <f ca="1">SUMIFS(OFFSET('BPC Data'!$F:$F,0,Summary!L$2),'BPC Data'!$E:$E,Summary!$D130,'BPC Data'!$B:$B,Summary!$C130)</f>
        <v>0</v>
      </c>
      <c r="M130" s="27">
        <f t="shared" ca="1" si="42"/>
        <v>0</v>
      </c>
    </row>
    <row r="131" spans="1:14" s="16" customFormat="1" hidden="1" x14ac:dyDescent="0.25">
      <c r="A131" s="16">
        <f t="shared" si="45"/>
        <v>10</v>
      </c>
      <c r="B131"/>
      <c r="C131">
        <f>$F126</f>
        <v>0</v>
      </c>
      <c r="D131" s="3" t="str">
        <f t="shared" si="37"/>
        <v>T_BAD_DEBT - Tenant Bad Debt Expense</v>
      </c>
      <c r="E131"/>
      <c r="F131" s="23" t="str">
        <f>_xll.EVDES(D131)</f>
        <v>Tenant Bad Debt Expense</v>
      </c>
      <c r="G131" s="18">
        <f ca="1">SUMIFS(OFFSET('BPC Data'!$F:$F,0,Summary!G$2),'BPC Data'!$E:$E,Summary!$D131,'BPC Data'!$B:$B,Summary!$C131)</f>
        <v>0</v>
      </c>
      <c r="H131" s="168">
        <f ca="1">SUMIFS(OFFSET('BPC Data'!$F:$F,0,Summary!H$2),'BPC Data'!$E:$E,Summary!$D131,'BPC Data'!$B:$B,Summary!$C131)</f>
        <v>0</v>
      </c>
      <c r="I131" s="18">
        <f ca="1">SUMIFS(OFFSET('BPC Data'!$F:$F,0,Summary!I$2),'BPC Data'!$E:$E,Summary!$D131,'BPC Data'!$B:$B,Summary!$C131)</f>
        <v>0</v>
      </c>
      <c r="J131" s="168">
        <f ca="1">SUMIFS(OFFSET('BPC Data'!$F:$F,0,Summary!J$2),'BPC Data'!$E:$E,Summary!$D131,'BPC Data'!$B:$B,Summary!$C131)</f>
        <v>0</v>
      </c>
      <c r="K131" s="18">
        <f ca="1">SUMIFS(OFFSET('BPC Data'!$F:$F,0,Summary!K$2),'BPC Data'!$E:$E,Summary!$D131,'BPC Data'!$B:$B,Summary!$C131)</f>
        <v>0</v>
      </c>
      <c r="L131" s="168">
        <f ca="1">SUMIFS(OFFSET('BPC Data'!$F:$F,0,Summary!L$2),'BPC Data'!$E:$E,Summary!$D131,'BPC Data'!$B:$B,Summary!$C131)</f>
        <v>0</v>
      </c>
      <c r="M131" s="27">
        <f t="shared" ca="1" si="42"/>
        <v>0</v>
      </c>
    </row>
    <row r="132" spans="1:14" s="16" customFormat="1" hidden="1" x14ac:dyDescent="0.25">
      <c r="A132" s="16">
        <f t="shared" si="45"/>
        <v>10</v>
      </c>
      <c r="B132"/>
      <c r="C132">
        <f>$F126</f>
        <v>0</v>
      </c>
      <c r="D132" s="2" t="str">
        <f t="shared" ref="D132:D161" si="46">$D119</f>
        <v>T_EBITDARM - EBITDARM</v>
      </c>
      <c r="E132"/>
      <c r="F132" s="23" t="str">
        <f>_xll.EVDES(D132)</f>
        <v>EBITDARM</v>
      </c>
      <c r="G132" s="18">
        <f ca="1">SUMIFS(OFFSET('BPC Data'!$F:$F,0,Summary!G$2),'BPC Data'!$E:$E,Summary!$D132,'BPC Data'!$B:$B,Summary!$C132)</f>
        <v>0</v>
      </c>
      <c r="H132" s="168">
        <f ca="1">SUMIFS(OFFSET('BPC Data'!$F:$F,0,Summary!H$2),'BPC Data'!$E:$E,Summary!$D132,'BPC Data'!$B:$B,Summary!$C132)</f>
        <v>0</v>
      </c>
      <c r="I132" s="18">
        <f ca="1">SUMIFS(OFFSET('BPC Data'!$F:$F,0,Summary!I$2),'BPC Data'!$E:$E,Summary!$D132,'BPC Data'!$B:$B,Summary!$C132)</f>
        <v>0</v>
      </c>
      <c r="J132" s="168">
        <f ca="1">SUMIFS(OFFSET('BPC Data'!$F:$F,0,Summary!J$2),'BPC Data'!$E:$E,Summary!$D132,'BPC Data'!$B:$B,Summary!$C132)</f>
        <v>0</v>
      </c>
      <c r="K132" s="18">
        <f ca="1">SUMIFS(OFFSET('BPC Data'!$F:$F,0,Summary!K$2),'BPC Data'!$E:$E,Summary!$D132,'BPC Data'!$B:$B,Summary!$C132)</f>
        <v>0</v>
      </c>
      <c r="L132" s="168">
        <f ca="1">SUMIFS(OFFSET('BPC Data'!$F:$F,0,Summary!L$2),'BPC Data'!$E:$E,Summary!$D132,'BPC Data'!$B:$B,Summary!$C132)</f>
        <v>0</v>
      </c>
      <c r="M132" s="27">
        <f t="shared" ca="1" si="42"/>
        <v>0</v>
      </c>
    </row>
    <row r="133" spans="1:14" s="16" customFormat="1" hidden="1" x14ac:dyDescent="0.25">
      <c r="A133" s="16">
        <f t="shared" si="45"/>
        <v>10</v>
      </c>
      <c r="B133"/>
      <c r="C133">
        <f>$F126</f>
        <v>0</v>
      </c>
      <c r="D133" s="2" t="str">
        <f t="shared" si="46"/>
        <v>T_MGMT_FEE - Tenant Management Fee - Actual</v>
      </c>
      <c r="E133"/>
      <c r="F133" s="23" t="str">
        <f>_xll.EVDES(D133)</f>
        <v>Tenant Management Fee - Actual</v>
      </c>
      <c r="G133" s="18">
        <f ca="1">SUMIFS(OFFSET('BPC Data'!$F:$F,0,Summary!G$2),'BPC Data'!$E:$E,Summary!$D133,'BPC Data'!$B:$B,Summary!$C133)</f>
        <v>0</v>
      </c>
      <c r="H133" s="168">
        <f ca="1">SUMIFS(OFFSET('BPC Data'!$F:$F,0,Summary!H$2),'BPC Data'!$E:$E,Summary!$D133,'BPC Data'!$B:$B,Summary!$C133)</f>
        <v>0</v>
      </c>
      <c r="I133" s="18">
        <f ca="1">SUMIFS(OFFSET('BPC Data'!$F:$F,0,Summary!I$2),'BPC Data'!$E:$E,Summary!$D133,'BPC Data'!$B:$B,Summary!$C133)</f>
        <v>0</v>
      </c>
      <c r="J133" s="168">
        <f ca="1">SUMIFS(OFFSET('BPC Data'!$F:$F,0,Summary!J$2),'BPC Data'!$E:$E,Summary!$D133,'BPC Data'!$B:$B,Summary!$C133)</f>
        <v>0</v>
      </c>
      <c r="K133" s="18">
        <f ca="1">SUMIFS(OFFSET('BPC Data'!$F:$F,0,Summary!K$2),'BPC Data'!$E:$E,Summary!$D133,'BPC Data'!$B:$B,Summary!$C133)</f>
        <v>0</v>
      </c>
      <c r="L133" s="168">
        <f ca="1">SUMIFS(OFFSET('BPC Data'!$F:$F,0,Summary!L$2),'BPC Data'!$E:$E,Summary!$D133,'BPC Data'!$B:$B,Summary!$C133)</f>
        <v>0</v>
      </c>
      <c r="M133" s="27">
        <f t="shared" ca="1" si="42"/>
        <v>0</v>
      </c>
    </row>
    <row r="134" spans="1:14" s="16" customFormat="1" hidden="1" x14ac:dyDescent="0.25">
      <c r="A134" s="16">
        <f t="shared" si="45"/>
        <v>10</v>
      </c>
      <c r="B134"/>
      <c r="C134">
        <f>$F126</f>
        <v>0</v>
      </c>
      <c r="D134" s="1" t="str">
        <f t="shared" si="46"/>
        <v>T_EBITDAR - EBITDAR</v>
      </c>
      <c r="E134"/>
      <c r="F134" s="23" t="str">
        <f>_xll.EVDES(D134)</f>
        <v>EBITDAR</v>
      </c>
      <c r="G134" s="18">
        <f ca="1">SUMIFS(OFFSET('BPC Data'!$F:$F,0,Summary!G$2),'BPC Data'!$E:$E,Summary!$D134,'BPC Data'!$B:$B,Summary!$C134)</f>
        <v>0</v>
      </c>
      <c r="H134" s="168">
        <f ca="1">SUMIFS(OFFSET('BPC Data'!$F:$F,0,Summary!H$2),'BPC Data'!$E:$E,Summary!$D134,'BPC Data'!$B:$B,Summary!$C134)</f>
        <v>0</v>
      </c>
      <c r="I134" s="18">
        <f ca="1">SUMIFS(OFFSET('BPC Data'!$F:$F,0,Summary!I$2),'BPC Data'!$E:$E,Summary!$D134,'BPC Data'!$B:$B,Summary!$C134)</f>
        <v>0</v>
      </c>
      <c r="J134" s="168">
        <f ca="1">SUMIFS(OFFSET('BPC Data'!$F:$F,0,Summary!J$2),'BPC Data'!$E:$E,Summary!$D134,'BPC Data'!$B:$B,Summary!$C134)</f>
        <v>0</v>
      </c>
      <c r="K134" s="18">
        <f ca="1">SUMIFS(OFFSET('BPC Data'!$F:$F,0,Summary!K$2),'BPC Data'!$E:$E,Summary!$D134,'BPC Data'!$B:$B,Summary!$C134)</f>
        <v>0</v>
      </c>
      <c r="L134" s="168">
        <f ca="1">SUMIFS(OFFSET('BPC Data'!$F:$F,0,Summary!L$2),'BPC Data'!$E:$E,Summary!$D134,'BPC Data'!$B:$B,Summary!$C134)</f>
        <v>0</v>
      </c>
      <c r="M134" s="27">
        <f t="shared" ca="1" si="42"/>
        <v>0</v>
      </c>
    </row>
    <row r="135" spans="1:14" s="16" customFormat="1" hidden="1" x14ac:dyDescent="0.25">
      <c r="A135" s="16">
        <f t="shared" si="45"/>
        <v>10</v>
      </c>
      <c r="B135"/>
      <c r="C135">
        <f>$F126</f>
        <v>0</v>
      </c>
      <c r="D135" s="1" t="str">
        <f t="shared" si="46"/>
        <v>T_RENT_EXP - Tenant Rent Expense</v>
      </c>
      <c r="E135"/>
      <c r="F135" s="23" t="str">
        <f>_xll.EVDES(D135)</f>
        <v>Tenant Rent Expense</v>
      </c>
      <c r="G135" s="18">
        <f ca="1">SUMIFS(OFFSET('BPC Data'!$F:$F,0,Summary!G$2),'BPC Data'!$E:$E,Summary!$D135,'BPC Data'!$B:$B,Summary!$C135)</f>
        <v>0</v>
      </c>
      <c r="H135" s="168">
        <f ca="1">SUMIFS(OFFSET('BPC Data'!$F:$F,0,Summary!H$2),'BPC Data'!$E:$E,Summary!$D135,'BPC Data'!$B:$B,Summary!$C135)</f>
        <v>0</v>
      </c>
      <c r="I135" s="18">
        <f ca="1">SUMIFS(OFFSET('BPC Data'!$F:$F,0,Summary!I$2),'BPC Data'!$E:$E,Summary!$D135,'BPC Data'!$B:$B,Summary!$C135)</f>
        <v>0</v>
      </c>
      <c r="J135" s="168">
        <f ca="1">SUMIFS(OFFSET('BPC Data'!$F:$F,0,Summary!J$2),'BPC Data'!$E:$E,Summary!$D135,'BPC Data'!$B:$B,Summary!$C135)</f>
        <v>0</v>
      </c>
      <c r="K135" s="18">
        <f ca="1">SUMIFS(OFFSET('BPC Data'!$F:$F,0,Summary!K$2),'BPC Data'!$E:$E,Summary!$D135,'BPC Data'!$B:$B,Summary!$C135)</f>
        <v>0</v>
      </c>
      <c r="L135" s="168">
        <f ca="1">SUMIFS(OFFSET('BPC Data'!$F:$F,0,Summary!L$2),'BPC Data'!$E:$E,Summary!$D135,'BPC Data'!$B:$B,Summary!$C135)</f>
        <v>0</v>
      </c>
      <c r="M135" s="27">
        <f t="shared" ca="1" si="42"/>
        <v>0</v>
      </c>
    </row>
    <row r="136" spans="1:14" s="16" customFormat="1" hidden="1" x14ac:dyDescent="0.25">
      <c r="A136" s="16">
        <f t="shared" ref="A136" si="47">IF(AND(F136&lt;&gt;"",D136=""),A135+1,A135)</f>
        <v>10</v>
      </c>
      <c r="B136"/>
      <c r="C136">
        <f>$F126</f>
        <v>0</v>
      </c>
      <c r="D136" s="1" t="str">
        <f t="shared" si="46"/>
        <v>T_SL_RENT_ADJ_EXP - Tenant Straight Line Rent Adjustment Expense</v>
      </c>
      <c r="E136"/>
      <c r="F136" s="23" t="str">
        <f>_xll.EVDES(D136)</f>
        <v>Tenant Straight Line Rent Adjustment Expense</v>
      </c>
      <c r="G136" s="18">
        <f ca="1">SUMIFS(OFFSET('BPC Data'!$F:$F,0,Summary!G$2),'BPC Data'!$E:$E,Summary!$D136,'BPC Data'!$B:$B,Summary!$C136)</f>
        <v>0</v>
      </c>
      <c r="H136" s="168">
        <f ca="1">SUMIFS(OFFSET('BPC Data'!$F:$F,0,Summary!H$2),'BPC Data'!$E:$E,Summary!$D136,'BPC Data'!$B:$B,Summary!$C136)</f>
        <v>0</v>
      </c>
      <c r="I136" s="18">
        <f ca="1">SUMIFS(OFFSET('BPC Data'!$F:$F,0,Summary!I$2),'BPC Data'!$E:$E,Summary!$D136,'BPC Data'!$B:$B,Summary!$C136)</f>
        <v>0</v>
      </c>
      <c r="J136" s="168">
        <f ca="1">SUMIFS(OFFSET('BPC Data'!$F:$F,0,Summary!J$2),'BPC Data'!$E:$E,Summary!$D136,'BPC Data'!$B:$B,Summary!$C136)</f>
        <v>0</v>
      </c>
      <c r="K136" s="18">
        <f ca="1">SUMIFS(OFFSET('BPC Data'!$F:$F,0,Summary!K$2),'BPC Data'!$E:$E,Summary!$D136,'BPC Data'!$B:$B,Summary!$C136)</f>
        <v>0</v>
      </c>
      <c r="L136" s="168">
        <f ca="1">SUMIFS(OFFSET('BPC Data'!$F:$F,0,Summary!L$2),'BPC Data'!$E:$E,Summary!$D136,'BPC Data'!$B:$B,Summary!$C136)</f>
        <v>0</v>
      </c>
      <c r="M136" s="27">
        <f t="shared" ca="1" si="42"/>
        <v>0</v>
      </c>
    </row>
    <row r="137" spans="1:14" s="16" customFormat="1" hidden="1" x14ac:dyDescent="0.25">
      <c r="A137" s="16">
        <f t="shared" ref="A137" si="48">IF(AND(F137&lt;&gt;"",D137=""),A136+1,A136)</f>
        <v>10</v>
      </c>
      <c r="B137"/>
      <c r="C137">
        <f>$F126</f>
        <v>0</v>
      </c>
      <c r="D137" s="1" t="str">
        <f t="shared" si="46"/>
        <v>T_OTHER_OP_EXO - Tenant Other Income and Expense</v>
      </c>
      <c r="E137"/>
      <c r="F137" s="23" t="str">
        <f>_xll.EVDES(D137)</f>
        <v>Tenant Other Income and Expense</v>
      </c>
      <c r="G137" s="18">
        <f ca="1">SUMIFS(OFFSET('BPC Data'!$F:$F,0,Summary!G$2),'BPC Data'!$E:$E,Summary!$D137,'BPC Data'!$B:$B,Summary!$C137)</f>
        <v>0</v>
      </c>
      <c r="H137" s="168">
        <f ca="1">SUMIFS(OFFSET('BPC Data'!$F:$F,0,Summary!H$2),'BPC Data'!$E:$E,Summary!$D137,'BPC Data'!$B:$B,Summary!$C137)</f>
        <v>0</v>
      </c>
      <c r="I137" s="18">
        <f ca="1">SUMIFS(OFFSET('BPC Data'!$F:$F,0,Summary!I$2),'BPC Data'!$E:$E,Summary!$D137,'BPC Data'!$B:$B,Summary!$C137)</f>
        <v>0</v>
      </c>
      <c r="J137" s="168">
        <f ca="1">SUMIFS(OFFSET('BPC Data'!$F:$F,0,Summary!J$2),'BPC Data'!$E:$E,Summary!$D137,'BPC Data'!$B:$B,Summary!$C137)</f>
        <v>0</v>
      </c>
      <c r="K137" s="18">
        <f ca="1">SUMIFS(OFFSET('BPC Data'!$F:$F,0,Summary!K$2),'BPC Data'!$E:$E,Summary!$D137,'BPC Data'!$B:$B,Summary!$C137)</f>
        <v>0</v>
      </c>
      <c r="L137" s="168">
        <f ca="1">SUMIFS(OFFSET('BPC Data'!$F:$F,0,Summary!L$2),'BPC Data'!$E:$E,Summary!$D137,'BPC Data'!$B:$B,Summary!$C137)</f>
        <v>0</v>
      </c>
      <c r="M137" s="27">
        <f t="shared" ca="1" si="42"/>
        <v>0</v>
      </c>
    </row>
    <row r="138" spans="1:14" s="16" customFormat="1" hidden="1" x14ac:dyDescent="0.25">
      <c r="A138" s="16">
        <f>IF(AND(F138&lt;&gt;"",D138=""),A135+1,A135)</f>
        <v>10</v>
      </c>
      <c r="B138"/>
      <c r="C138"/>
      <c r="D138" s="1" t="str">
        <f t="shared" si="46"/>
        <v>x</v>
      </c>
      <c r="E138"/>
      <c r="F138" s="23" t="s">
        <v>0</v>
      </c>
      <c r="G138" s="19">
        <f ca="1">SUMIFS(OFFSET('BPC Data'!$F:$F,0,Summary!G$2),'BPC Data'!$E:$E,Summary!$D138,'BPC Data'!$B:$B,Summary!$C138)</f>
        <v>0</v>
      </c>
      <c r="H138" s="170">
        <f ca="1">SUMIFS(OFFSET('BPC Data'!$F:$F,0,Summary!H$2),'BPC Data'!$E:$E,Summary!$D138,'BPC Data'!$B:$B,Summary!$C138)</f>
        <v>0</v>
      </c>
      <c r="I138" s="19">
        <f ca="1">SUMIFS(OFFSET('BPC Data'!$F:$F,0,Summary!I$2),'BPC Data'!$E:$E,Summary!$D138,'BPC Data'!$B:$B,Summary!$C138)</f>
        <v>0</v>
      </c>
      <c r="J138" s="170">
        <f ca="1">SUMIFS(OFFSET('BPC Data'!$F:$F,0,Summary!J$2),'BPC Data'!$E:$E,Summary!$D138,'BPC Data'!$B:$B,Summary!$C138)</f>
        <v>0</v>
      </c>
      <c r="K138" s="19">
        <f ca="1">SUMIFS(OFFSET('BPC Data'!$F:$F,0,Summary!K$2),'BPC Data'!$E:$E,Summary!$D138,'BPC Data'!$B:$B,Summary!$C138)</f>
        <v>0</v>
      </c>
      <c r="L138" s="170">
        <f ca="1">SUMIFS(OFFSET('BPC Data'!$F:$F,0,Summary!L$2),'BPC Data'!$E:$E,Summary!$D138,'BPC Data'!$B:$B,Summary!$C138)</f>
        <v>0</v>
      </c>
      <c r="M138" s="27">
        <f t="shared" ca="1" si="42"/>
        <v>0</v>
      </c>
    </row>
    <row r="139" spans="1:14" s="16" customFormat="1" hidden="1" x14ac:dyDescent="0.25">
      <c r="A139" s="16">
        <f>IF(AND(D139&lt;&gt;"",C139=""),A138+1,A138)</f>
        <v>11</v>
      </c>
      <c r="B139" s="5"/>
      <c r="C139" s="5"/>
      <c r="D139" s="5" t="str">
        <f t="shared" si="46"/>
        <v>x</v>
      </c>
      <c r="E139" s="5"/>
      <c r="F139" s="22">
        <f>INDEX(PropertyList!$D:$D,MATCH(Summary!$A139,PropertyList!$C:$C,0))</f>
        <v>0</v>
      </c>
      <c r="G139" s="11">
        <f ca="1">SUMIFS(OFFSET('BPC Data'!$F:$F,0,Summary!G$2),'BPC Data'!$E:$E,Summary!$D139,'BPC Data'!$B:$B,Summary!$C139)</f>
        <v>0</v>
      </c>
      <c r="H139" s="167">
        <f ca="1">SUMIFS(OFFSET('BPC Data'!$F:$F,0,Summary!H$2),'BPC Data'!$E:$E,Summary!$D139,'BPC Data'!$B:$B,Summary!$C139)</f>
        <v>0</v>
      </c>
      <c r="I139" s="11">
        <f ca="1">SUMIFS(OFFSET('BPC Data'!$F:$F,0,Summary!I$2),'BPC Data'!$E:$E,Summary!$D139,'BPC Data'!$B:$B,Summary!$C139)</f>
        <v>0</v>
      </c>
      <c r="J139" s="167">
        <f ca="1">SUMIFS(OFFSET('BPC Data'!$F:$F,0,Summary!J$2),'BPC Data'!$E:$E,Summary!$D139,'BPC Data'!$B:$B,Summary!$C139)</f>
        <v>0</v>
      </c>
      <c r="K139" s="11">
        <f ca="1">SUMIFS(OFFSET('BPC Data'!$F:$F,0,Summary!K$2),'BPC Data'!$E:$E,Summary!$D139,'BPC Data'!$B:$B,Summary!$C139)</f>
        <v>0</v>
      </c>
      <c r="L139" s="167">
        <f ca="1">SUMIFS(OFFSET('BPC Data'!$F:$F,0,Summary!L$2),'BPC Data'!$E:$E,Summary!$D139,'BPC Data'!$B:$B,Summary!$C139)</f>
        <v>0</v>
      </c>
      <c r="M139" s="27">
        <f t="shared" ca="1" si="42"/>
        <v>0</v>
      </c>
    </row>
    <row r="140" spans="1:14" s="16" customFormat="1" hidden="1" x14ac:dyDescent="0.25">
      <c r="A140" s="16">
        <f>IF(AND(F140&lt;&gt;"",D140=""),A139+1,A139)</f>
        <v>11</v>
      </c>
      <c r="C140">
        <f>$F139</f>
        <v>0</v>
      </c>
      <c r="D140" s="3" t="str">
        <f t="shared" si="46"/>
        <v>PAY_PAT_DAYS - Total Payor Patient Days</v>
      </c>
      <c r="F140" s="23" t="str">
        <f>_xll.EVDES(D140)</f>
        <v>Total Payor Patient Days</v>
      </c>
      <c r="G140" s="18">
        <f ca="1">SUMIFS(OFFSET('BPC Data'!$F:$F,0,Summary!G$2),'BPC Data'!$E:$E,Summary!$D140,'BPC Data'!$B:$B,Summary!$C140)</f>
        <v>0</v>
      </c>
      <c r="H140" s="168">
        <f ca="1">SUMIFS(OFFSET('BPC Data'!$F:$F,0,Summary!H$2),'BPC Data'!$E:$E,Summary!$D140,'BPC Data'!$B:$B,Summary!$C140)</f>
        <v>0</v>
      </c>
      <c r="I140" s="18">
        <f ca="1">SUMIFS(OFFSET('BPC Data'!$F:$F,0,Summary!I$2),'BPC Data'!$E:$E,Summary!$D140,'BPC Data'!$B:$B,Summary!$C140)</f>
        <v>0</v>
      </c>
      <c r="J140" s="168">
        <f ca="1">SUMIFS(OFFSET('BPC Data'!$F:$F,0,Summary!J$2),'BPC Data'!$E:$E,Summary!$D140,'BPC Data'!$B:$B,Summary!$C140)</f>
        <v>0</v>
      </c>
      <c r="K140" s="18">
        <f ca="1">SUMIFS(OFFSET('BPC Data'!$F:$F,0,Summary!K$2),'BPC Data'!$E:$E,Summary!$D140,'BPC Data'!$B:$B,Summary!$C140)</f>
        <v>0</v>
      </c>
      <c r="L140" s="168">
        <f ca="1">SUMIFS(OFFSET('BPC Data'!$F:$F,0,Summary!L$2),'BPC Data'!$E:$E,Summary!$D140,'BPC Data'!$B:$B,Summary!$C140)</f>
        <v>0</v>
      </c>
      <c r="M140" s="27">
        <f t="shared" ca="1" si="42"/>
        <v>0</v>
      </c>
    </row>
    <row r="141" spans="1:14" s="16" customFormat="1" hidden="1" x14ac:dyDescent="0.25">
      <c r="A141" s="16">
        <f t="shared" ref="A141:A148" si="49">IF(AND(F141&lt;&gt;"",D141=""),A140+1,A140)</f>
        <v>11</v>
      </c>
      <c r="C141">
        <f>$F139</f>
        <v>0</v>
      </c>
      <c r="D141" s="3" t="str">
        <f t="shared" si="46"/>
        <v>A_BEDS_TOTAL - Total Available Beds</v>
      </c>
      <c r="F141" s="23" t="str">
        <f>_xll.EVDES(D141)</f>
        <v>Total Available Beds</v>
      </c>
      <c r="G141" s="18">
        <f ca="1">SUMIFS(OFFSET('BPC Data'!$F:$F,0,Summary!G$2),'BPC Data'!$E:$E,Summary!$D141,'BPC Data'!$B:$B,Summary!$C141)</f>
        <v>0</v>
      </c>
      <c r="H141" s="168">
        <f ca="1">SUMIFS(OFFSET('BPC Data'!$F:$F,0,Summary!H$2),'BPC Data'!$E:$E,Summary!$D141,'BPC Data'!$B:$B,Summary!$C141)</f>
        <v>0</v>
      </c>
      <c r="I141" s="18">
        <f ca="1">SUMIFS(OFFSET('BPC Data'!$F:$F,0,Summary!I$2),'BPC Data'!$E:$E,Summary!$D141,'BPC Data'!$B:$B,Summary!$C141)</f>
        <v>0</v>
      </c>
      <c r="J141" s="168">
        <f ca="1">SUMIFS(OFFSET('BPC Data'!$F:$F,0,Summary!J$2),'BPC Data'!$E:$E,Summary!$D141,'BPC Data'!$B:$B,Summary!$C141)</f>
        <v>0</v>
      </c>
      <c r="K141" s="18">
        <f ca="1">SUMIFS(OFFSET('BPC Data'!$F:$F,0,Summary!K$2),'BPC Data'!$E:$E,Summary!$D141,'BPC Data'!$B:$B,Summary!$C141)</f>
        <v>0</v>
      </c>
      <c r="L141" s="168">
        <f ca="1">SUMIFS(OFFSET('BPC Data'!$F:$F,0,Summary!L$2),'BPC Data'!$E:$E,Summary!$D141,'BPC Data'!$B:$B,Summary!$C141)</f>
        <v>0</v>
      </c>
      <c r="M141" s="27">
        <f t="shared" ca="1" si="42"/>
        <v>0</v>
      </c>
    </row>
    <row r="142" spans="1:14" s="16" customFormat="1" hidden="1" x14ac:dyDescent="0.25">
      <c r="A142" s="16">
        <f t="shared" si="49"/>
        <v>11</v>
      </c>
      <c r="B142"/>
      <c r="C142">
        <f>$F139</f>
        <v>0</v>
      </c>
      <c r="D142" s="3" t="str">
        <f t="shared" si="46"/>
        <v>T_REVENUES - Total Tenant Revenues</v>
      </c>
      <c r="E142"/>
      <c r="F142" s="23" t="str">
        <f>_xll.EVDES(D142)</f>
        <v>Total Tenant Revenues</v>
      </c>
      <c r="G142" s="18">
        <f ca="1">SUMIFS(OFFSET('BPC Data'!$F:$F,0,Summary!G$2),'BPC Data'!$E:$E,Summary!$D142,'BPC Data'!$B:$B,Summary!$C142)</f>
        <v>0</v>
      </c>
      <c r="H142" s="168">
        <f ca="1">SUMIFS(OFFSET('BPC Data'!$F:$F,0,Summary!H$2),'BPC Data'!$E:$E,Summary!$D142,'BPC Data'!$B:$B,Summary!$C142)</f>
        <v>0</v>
      </c>
      <c r="I142" s="18">
        <f ca="1">SUMIFS(OFFSET('BPC Data'!$F:$F,0,Summary!I$2),'BPC Data'!$E:$E,Summary!$D142,'BPC Data'!$B:$B,Summary!$C142)</f>
        <v>0</v>
      </c>
      <c r="J142" s="168">
        <f ca="1">SUMIFS(OFFSET('BPC Data'!$F:$F,0,Summary!J$2),'BPC Data'!$E:$E,Summary!$D142,'BPC Data'!$B:$B,Summary!$C142)</f>
        <v>0</v>
      </c>
      <c r="K142" s="18">
        <f ca="1">SUMIFS(OFFSET('BPC Data'!$F:$F,0,Summary!K$2),'BPC Data'!$E:$E,Summary!$D142,'BPC Data'!$B:$B,Summary!$C142)</f>
        <v>0</v>
      </c>
      <c r="L142" s="168">
        <f ca="1">SUMIFS(OFFSET('BPC Data'!$F:$F,0,Summary!L$2),'BPC Data'!$E:$E,Summary!$D142,'BPC Data'!$B:$B,Summary!$C142)</f>
        <v>0</v>
      </c>
      <c r="M142" s="27">
        <f t="shared" ca="1" si="42"/>
        <v>0</v>
      </c>
    </row>
    <row r="143" spans="1:14" s="16" customFormat="1" hidden="1" x14ac:dyDescent="0.25">
      <c r="A143" s="16">
        <f t="shared" si="49"/>
        <v>11</v>
      </c>
      <c r="B143"/>
      <c r="C143">
        <f>$F139</f>
        <v>0</v>
      </c>
      <c r="D143" s="3" t="str">
        <f t="shared" si="46"/>
        <v>T_OPEX - Tenant Operating Expenses</v>
      </c>
      <c r="E143"/>
      <c r="F143" s="23" t="str">
        <f>_xll.EVDES(D143)</f>
        <v>Tenant Operating Expenses</v>
      </c>
      <c r="G143" s="18">
        <f ca="1">SUMIFS(OFFSET('BPC Data'!$F:$F,0,Summary!G$2),'BPC Data'!$E:$E,Summary!$D143,'BPC Data'!$B:$B,Summary!$C143)</f>
        <v>0</v>
      </c>
      <c r="H143" s="168">
        <f ca="1">SUMIFS(OFFSET('BPC Data'!$F:$F,0,Summary!H$2),'BPC Data'!$E:$E,Summary!$D143,'BPC Data'!$B:$B,Summary!$C143)</f>
        <v>0</v>
      </c>
      <c r="I143" s="18">
        <f ca="1">SUMIFS(OFFSET('BPC Data'!$F:$F,0,Summary!I$2),'BPC Data'!$E:$E,Summary!$D143,'BPC Data'!$B:$B,Summary!$C143)</f>
        <v>0</v>
      </c>
      <c r="J143" s="168">
        <f ca="1">SUMIFS(OFFSET('BPC Data'!$F:$F,0,Summary!J$2),'BPC Data'!$E:$E,Summary!$D143,'BPC Data'!$B:$B,Summary!$C143)</f>
        <v>0</v>
      </c>
      <c r="K143" s="18">
        <f ca="1">SUMIFS(OFFSET('BPC Data'!$F:$F,0,Summary!K$2),'BPC Data'!$E:$E,Summary!$D143,'BPC Data'!$B:$B,Summary!$C143)</f>
        <v>0</v>
      </c>
      <c r="L143" s="168">
        <f ca="1">SUMIFS(OFFSET('BPC Data'!$F:$F,0,Summary!L$2),'BPC Data'!$E:$E,Summary!$D143,'BPC Data'!$B:$B,Summary!$C143)</f>
        <v>0</v>
      </c>
      <c r="M143" s="27">
        <f t="shared" ca="1" si="42"/>
        <v>0</v>
      </c>
    </row>
    <row r="144" spans="1:14" s="16" customFormat="1" hidden="1" x14ac:dyDescent="0.25">
      <c r="A144" s="16">
        <f t="shared" si="49"/>
        <v>11</v>
      </c>
      <c r="B144"/>
      <c r="C144">
        <f>$F139</f>
        <v>0</v>
      </c>
      <c r="D144" s="3" t="str">
        <f t="shared" si="46"/>
        <v>T_BAD_DEBT - Tenant Bad Debt Expense</v>
      </c>
      <c r="E144"/>
      <c r="F144" s="23" t="str">
        <f>_xll.EVDES(D144)</f>
        <v>Tenant Bad Debt Expense</v>
      </c>
      <c r="G144" s="18">
        <f ca="1">SUMIFS(OFFSET('BPC Data'!$F:$F,0,Summary!G$2),'BPC Data'!$E:$E,Summary!$D144,'BPC Data'!$B:$B,Summary!$C144)</f>
        <v>0</v>
      </c>
      <c r="H144" s="168">
        <f ca="1">SUMIFS(OFFSET('BPC Data'!$F:$F,0,Summary!H$2),'BPC Data'!$E:$E,Summary!$D144,'BPC Data'!$B:$B,Summary!$C144)</f>
        <v>0</v>
      </c>
      <c r="I144" s="18">
        <f ca="1">SUMIFS(OFFSET('BPC Data'!$F:$F,0,Summary!I$2),'BPC Data'!$E:$E,Summary!$D144,'BPC Data'!$B:$B,Summary!$C144)</f>
        <v>0</v>
      </c>
      <c r="J144" s="168">
        <f ca="1">SUMIFS(OFFSET('BPC Data'!$F:$F,0,Summary!J$2),'BPC Data'!$E:$E,Summary!$D144,'BPC Data'!$B:$B,Summary!$C144)</f>
        <v>0</v>
      </c>
      <c r="K144" s="18">
        <f ca="1">SUMIFS(OFFSET('BPC Data'!$F:$F,0,Summary!K$2),'BPC Data'!$E:$E,Summary!$D144,'BPC Data'!$B:$B,Summary!$C144)</f>
        <v>0</v>
      </c>
      <c r="L144" s="168">
        <f ca="1">SUMIFS(OFFSET('BPC Data'!$F:$F,0,Summary!L$2),'BPC Data'!$E:$E,Summary!$D144,'BPC Data'!$B:$B,Summary!$C144)</f>
        <v>0</v>
      </c>
      <c r="M144" s="27">
        <f t="shared" ca="1" si="42"/>
        <v>0</v>
      </c>
    </row>
    <row r="145" spans="1:13" s="16" customFormat="1" hidden="1" x14ac:dyDescent="0.25">
      <c r="A145" s="16">
        <f t="shared" si="49"/>
        <v>11</v>
      </c>
      <c r="B145"/>
      <c r="C145">
        <f>$F139</f>
        <v>0</v>
      </c>
      <c r="D145" s="2" t="str">
        <f t="shared" si="46"/>
        <v>T_EBITDARM - EBITDARM</v>
      </c>
      <c r="E145"/>
      <c r="F145" s="23" t="str">
        <f>_xll.EVDES(D145)</f>
        <v>EBITDARM</v>
      </c>
      <c r="G145" s="18">
        <f ca="1">SUMIFS(OFFSET('BPC Data'!$F:$F,0,Summary!G$2),'BPC Data'!$E:$E,Summary!$D145,'BPC Data'!$B:$B,Summary!$C145)</f>
        <v>0</v>
      </c>
      <c r="H145" s="168">
        <f ca="1">SUMIFS(OFFSET('BPC Data'!$F:$F,0,Summary!H$2),'BPC Data'!$E:$E,Summary!$D145,'BPC Data'!$B:$B,Summary!$C145)</f>
        <v>0</v>
      </c>
      <c r="I145" s="18">
        <f ca="1">SUMIFS(OFFSET('BPC Data'!$F:$F,0,Summary!I$2),'BPC Data'!$E:$E,Summary!$D145,'BPC Data'!$B:$B,Summary!$C145)</f>
        <v>0</v>
      </c>
      <c r="J145" s="168">
        <f ca="1">SUMIFS(OFFSET('BPC Data'!$F:$F,0,Summary!J$2),'BPC Data'!$E:$E,Summary!$D145,'BPC Data'!$B:$B,Summary!$C145)</f>
        <v>0</v>
      </c>
      <c r="K145" s="18">
        <f ca="1">SUMIFS(OFFSET('BPC Data'!$F:$F,0,Summary!K$2),'BPC Data'!$E:$E,Summary!$D145,'BPC Data'!$B:$B,Summary!$C145)</f>
        <v>0</v>
      </c>
      <c r="L145" s="168">
        <f ca="1">SUMIFS(OFFSET('BPC Data'!$F:$F,0,Summary!L$2),'BPC Data'!$E:$E,Summary!$D145,'BPC Data'!$B:$B,Summary!$C145)</f>
        <v>0</v>
      </c>
      <c r="M145" s="27">
        <f t="shared" ca="1" si="42"/>
        <v>0</v>
      </c>
    </row>
    <row r="146" spans="1:13" s="16" customFormat="1" hidden="1" x14ac:dyDescent="0.25">
      <c r="A146" s="16">
        <f t="shared" si="49"/>
        <v>11</v>
      </c>
      <c r="B146"/>
      <c r="C146">
        <f>$F139</f>
        <v>0</v>
      </c>
      <c r="D146" s="2" t="str">
        <f t="shared" si="46"/>
        <v>T_MGMT_FEE - Tenant Management Fee - Actual</v>
      </c>
      <c r="E146"/>
      <c r="F146" s="23" t="str">
        <f>_xll.EVDES(D146)</f>
        <v>Tenant Management Fee - Actual</v>
      </c>
      <c r="G146" s="18">
        <f ca="1">SUMIFS(OFFSET('BPC Data'!$F:$F,0,Summary!G$2),'BPC Data'!$E:$E,Summary!$D146,'BPC Data'!$B:$B,Summary!$C146)</f>
        <v>0</v>
      </c>
      <c r="H146" s="168">
        <f ca="1">SUMIFS(OFFSET('BPC Data'!$F:$F,0,Summary!H$2),'BPC Data'!$E:$E,Summary!$D146,'BPC Data'!$B:$B,Summary!$C146)</f>
        <v>0</v>
      </c>
      <c r="I146" s="18">
        <f ca="1">SUMIFS(OFFSET('BPC Data'!$F:$F,0,Summary!I$2),'BPC Data'!$E:$E,Summary!$D146,'BPC Data'!$B:$B,Summary!$C146)</f>
        <v>0</v>
      </c>
      <c r="J146" s="168">
        <f ca="1">SUMIFS(OFFSET('BPC Data'!$F:$F,0,Summary!J$2),'BPC Data'!$E:$E,Summary!$D146,'BPC Data'!$B:$B,Summary!$C146)</f>
        <v>0</v>
      </c>
      <c r="K146" s="18">
        <f ca="1">SUMIFS(OFFSET('BPC Data'!$F:$F,0,Summary!K$2),'BPC Data'!$E:$E,Summary!$D146,'BPC Data'!$B:$B,Summary!$C146)</f>
        <v>0</v>
      </c>
      <c r="L146" s="168">
        <f ca="1">SUMIFS(OFFSET('BPC Data'!$F:$F,0,Summary!L$2),'BPC Data'!$E:$E,Summary!$D146,'BPC Data'!$B:$B,Summary!$C146)</f>
        <v>0</v>
      </c>
      <c r="M146" s="27">
        <f t="shared" ca="1" si="42"/>
        <v>0</v>
      </c>
    </row>
    <row r="147" spans="1:13" s="16" customFormat="1" hidden="1" x14ac:dyDescent="0.25">
      <c r="A147" s="16">
        <f t="shared" si="49"/>
        <v>11</v>
      </c>
      <c r="B147"/>
      <c r="C147">
        <f>$F139</f>
        <v>0</v>
      </c>
      <c r="D147" s="1" t="str">
        <f t="shared" si="46"/>
        <v>T_EBITDAR - EBITDAR</v>
      </c>
      <c r="E147"/>
      <c r="F147" s="23" t="str">
        <f>_xll.EVDES(D147)</f>
        <v>EBITDAR</v>
      </c>
      <c r="G147" s="18">
        <f ca="1">SUMIFS(OFFSET('BPC Data'!$F:$F,0,Summary!G$2),'BPC Data'!$E:$E,Summary!$D147,'BPC Data'!$B:$B,Summary!$C147)</f>
        <v>0</v>
      </c>
      <c r="H147" s="168">
        <f ca="1">SUMIFS(OFFSET('BPC Data'!$F:$F,0,Summary!H$2),'BPC Data'!$E:$E,Summary!$D147,'BPC Data'!$B:$B,Summary!$C147)</f>
        <v>0</v>
      </c>
      <c r="I147" s="18">
        <f ca="1">SUMIFS(OFFSET('BPC Data'!$F:$F,0,Summary!I$2),'BPC Data'!$E:$E,Summary!$D147,'BPC Data'!$B:$B,Summary!$C147)</f>
        <v>0</v>
      </c>
      <c r="J147" s="168">
        <f ca="1">SUMIFS(OFFSET('BPC Data'!$F:$F,0,Summary!J$2),'BPC Data'!$E:$E,Summary!$D147,'BPC Data'!$B:$B,Summary!$C147)</f>
        <v>0</v>
      </c>
      <c r="K147" s="18">
        <f ca="1">SUMIFS(OFFSET('BPC Data'!$F:$F,0,Summary!K$2),'BPC Data'!$E:$E,Summary!$D147,'BPC Data'!$B:$B,Summary!$C147)</f>
        <v>0</v>
      </c>
      <c r="L147" s="168">
        <f ca="1">SUMIFS(OFFSET('BPC Data'!$F:$F,0,Summary!L$2),'BPC Data'!$E:$E,Summary!$D147,'BPC Data'!$B:$B,Summary!$C147)</f>
        <v>0</v>
      </c>
      <c r="M147" s="27">
        <f t="shared" ca="1" si="42"/>
        <v>0</v>
      </c>
    </row>
    <row r="148" spans="1:13" s="16" customFormat="1" hidden="1" x14ac:dyDescent="0.25">
      <c r="A148" s="16">
        <f t="shared" si="49"/>
        <v>11</v>
      </c>
      <c r="B148"/>
      <c r="C148">
        <f>$F139</f>
        <v>0</v>
      </c>
      <c r="D148" s="1" t="str">
        <f t="shared" si="46"/>
        <v>T_RENT_EXP - Tenant Rent Expense</v>
      </c>
      <c r="E148"/>
      <c r="F148" s="23" t="str">
        <f>_xll.EVDES(D148)</f>
        <v>Tenant Rent Expense</v>
      </c>
      <c r="G148" s="18">
        <f ca="1">SUMIFS(OFFSET('BPC Data'!$F:$F,0,Summary!G$2),'BPC Data'!$E:$E,Summary!$D148,'BPC Data'!$B:$B,Summary!$C148)</f>
        <v>0</v>
      </c>
      <c r="H148" s="168">
        <f ca="1">SUMIFS(OFFSET('BPC Data'!$F:$F,0,Summary!H$2),'BPC Data'!$E:$E,Summary!$D148,'BPC Data'!$B:$B,Summary!$C148)</f>
        <v>0</v>
      </c>
      <c r="I148" s="18">
        <f ca="1">SUMIFS(OFFSET('BPC Data'!$F:$F,0,Summary!I$2),'BPC Data'!$E:$E,Summary!$D148,'BPC Data'!$B:$B,Summary!$C148)</f>
        <v>0</v>
      </c>
      <c r="J148" s="168">
        <f ca="1">SUMIFS(OFFSET('BPC Data'!$F:$F,0,Summary!J$2),'BPC Data'!$E:$E,Summary!$D148,'BPC Data'!$B:$B,Summary!$C148)</f>
        <v>0</v>
      </c>
      <c r="K148" s="18">
        <f ca="1">SUMIFS(OFFSET('BPC Data'!$F:$F,0,Summary!K$2),'BPC Data'!$E:$E,Summary!$D148,'BPC Data'!$B:$B,Summary!$C148)</f>
        <v>0</v>
      </c>
      <c r="L148" s="168">
        <f ca="1">SUMIFS(OFFSET('BPC Data'!$F:$F,0,Summary!L$2),'BPC Data'!$E:$E,Summary!$D148,'BPC Data'!$B:$B,Summary!$C148)</f>
        <v>0</v>
      </c>
      <c r="M148" s="27">
        <f t="shared" ca="1" si="42"/>
        <v>0</v>
      </c>
    </row>
    <row r="149" spans="1:13" s="16" customFormat="1" hidden="1" x14ac:dyDescent="0.25">
      <c r="A149" s="16">
        <f t="shared" ref="A149" si="50">IF(AND(F149&lt;&gt;"",D149=""),A148+1,A148)</f>
        <v>11</v>
      </c>
      <c r="B149"/>
      <c r="C149">
        <f>$F139</f>
        <v>0</v>
      </c>
      <c r="D149" s="1" t="str">
        <f t="shared" si="46"/>
        <v>T_SL_RENT_ADJ_EXP - Tenant Straight Line Rent Adjustment Expense</v>
      </c>
      <c r="E149"/>
      <c r="F149" s="23" t="str">
        <f>_xll.EVDES(D149)</f>
        <v>Tenant Straight Line Rent Adjustment Expense</v>
      </c>
      <c r="G149" s="18">
        <f ca="1">SUMIFS(OFFSET('BPC Data'!$F:$F,0,Summary!G$2),'BPC Data'!$E:$E,Summary!$D149,'BPC Data'!$B:$B,Summary!$C149)</f>
        <v>0</v>
      </c>
      <c r="H149" s="168">
        <f ca="1">SUMIFS(OFFSET('BPC Data'!$F:$F,0,Summary!H$2),'BPC Data'!$E:$E,Summary!$D149,'BPC Data'!$B:$B,Summary!$C149)</f>
        <v>0</v>
      </c>
      <c r="I149" s="18">
        <f ca="1">SUMIFS(OFFSET('BPC Data'!$F:$F,0,Summary!I$2),'BPC Data'!$E:$E,Summary!$D149,'BPC Data'!$B:$B,Summary!$C149)</f>
        <v>0</v>
      </c>
      <c r="J149" s="168">
        <f ca="1">SUMIFS(OFFSET('BPC Data'!$F:$F,0,Summary!J$2),'BPC Data'!$E:$E,Summary!$D149,'BPC Data'!$B:$B,Summary!$C149)</f>
        <v>0</v>
      </c>
      <c r="K149" s="18">
        <f ca="1">SUMIFS(OFFSET('BPC Data'!$F:$F,0,Summary!K$2),'BPC Data'!$E:$E,Summary!$D149,'BPC Data'!$B:$B,Summary!$C149)</f>
        <v>0</v>
      </c>
      <c r="L149" s="168">
        <f ca="1">SUMIFS(OFFSET('BPC Data'!$F:$F,0,Summary!L$2),'BPC Data'!$E:$E,Summary!$D149,'BPC Data'!$B:$B,Summary!$C149)</f>
        <v>0</v>
      </c>
      <c r="M149" s="27">
        <f t="shared" ca="1" si="42"/>
        <v>0</v>
      </c>
    </row>
    <row r="150" spans="1:13" s="16" customFormat="1" hidden="1" x14ac:dyDescent="0.25">
      <c r="A150" s="16">
        <f t="shared" ref="A150" si="51">IF(AND(F150&lt;&gt;"",D150=""),A149+1,A149)</f>
        <v>11</v>
      </c>
      <c r="B150"/>
      <c r="C150">
        <f>$F139</f>
        <v>0</v>
      </c>
      <c r="D150" s="1" t="str">
        <f t="shared" si="46"/>
        <v>T_OTHER_OP_EXO - Tenant Other Income and Expense</v>
      </c>
      <c r="E150"/>
      <c r="F150" s="23" t="str">
        <f>_xll.EVDES(D150)</f>
        <v>Tenant Other Income and Expense</v>
      </c>
      <c r="G150" s="18">
        <f ca="1">SUMIFS(OFFSET('BPC Data'!$F:$F,0,Summary!G$2),'BPC Data'!$E:$E,Summary!$D150,'BPC Data'!$B:$B,Summary!$C150)</f>
        <v>0</v>
      </c>
      <c r="H150" s="168">
        <f ca="1">SUMIFS(OFFSET('BPC Data'!$F:$F,0,Summary!H$2),'BPC Data'!$E:$E,Summary!$D150,'BPC Data'!$B:$B,Summary!$C150)</f>
        <v>0</v>
      </c>
      <c r="I150" s="18">
        <f ca="1">SUMIFS(OFFSET('BPC Data'!$F:$F,0,Summary!I$2),'BPC Data'!$E:$E,Summary!$D150,'BPC Data'!$B:$B,Summary!$C150)</f>
        <v>0</v>
      </c>
      <c r="J150" s="168">
        <f ca="1">SUMIFS(OFFSET('BPC Data'!$F:$F,0,Summary!J$2),'BPC Data'!$E:$E,Summary!$D150,'BPC Data'!$B:$B,Summary!$C150)</f>
        <v>0</v>
      </c>
      <c r="K150" s="18">
        <f ca="1">SUMIFS(OFFSET('BPC Data'!$F:$F,0,Summary!K$2),'BPC Data'!$E:$E,Summary!$D150,'BPC Data'!$B:$B,Summary!$C150)</f>
        <v>0</v>
      </c>
      <c r="L150" s="168">
        <f ca="1">SUMIFS(OFFSET('BPC Data'!$F:$F,0,Summary!L$2),'BPC Data'!$E:$E,Summary!$D150,'BPC Data'!$B:$B,Summary!$C150)</f>
        <v>0</v>
      </c>
      <c r="M150" s="27">
        <f t="shared" ca="1" si="42"/>
        <v>0</v>
      </c>
    </row>
    <row r="151" spans="1:13" s="16" customFormat="1" hidden="1" x14ac:dyDescent="0.25">
      <c r="A151" s="16">
        <f>IF(AND(F151&lt;&gt;"",D151=""),A148+1,A148)</f>
        <v>11</v>
      </c>
      <c r="B151"/>
      <c r="C151"/>
      <c r="D151" s="1" t="str">
        <f t="shared" si="46"/>
        <v>x</v>
      </c>
      <c r="E151"/>
      <c r="F151" s="23" t="s">
        <v>0</v>
      </c>
      <c r="G151" s="12">
        <f ca="1">SUMIFS(OFFSET('BPC Data'!$F:$F,0,Summary!G$2),'BPC Data'!$E:$E,Summary!$D151,'BPC Data'!$B:$B,Summary!$C151)</f>
        <v>0</v>
      </c>
      <c r="H151" s="169">
        <f ca="1">SUMIFS(OFFSET('BPC Data'!$F:$F,0,Summary!H$2),'BPC Data'!$E:$E,Summary!$D151,'BPC Data'!$B:$B,Summary!$C151)</f>
        <v>0</v>
      </c>
      <c r="I151" s="12">
        <f ca="1">SUMIFS(OFFSET('BPC Data'!$F:$F,0,Summary!I$2),'BPC Data'!$E:$E,Summary!$D151,'BPC Data'!$B:$B,Summary!$C151)</f>
        <v>0</v>
      </c>
      <c r="J151" s="169">
        <f ca="1">SUMIFS(OFFSET('BPC Data'!$F:$F,0,Summary!J$2),'BPC Data'!$E:$E,Summary!$D151,'BPC Data'!$B:$B,Summary!$C151)</f>
        <v>0</v>
      </c>
      <c r="K151" s="12">
        <f ca="1">SUMIFS(OFFSET('BPC Data'!$F:$F,0,Summary!K$2),'BPC Data'!$E:$E,Summary!$D151,'BPC Data'!$B:$B,Summary!$C151)</f>
        <v>0</v>
      </c>
      <c r="L151" s="169">
        <f ca="1">SUMIFS(OFFSET('BPC Data'!$F:$F,0,Summary!L$2),'BPC Data'!$E:$E,Summary!$D151,'BPC Data'!$B:$B,Summary!$C151)</f>
        <v>0</v>
      </c>
      <c r="M151" s="27">
        <f t="shared" ca="1" si="42"/>
        <v>0</v>
      </c>
    </row>
    <row r="152" spans="1:13" s="16" customFormat="1" hidden="1" outlineLevel="1" x14ac:dyDescent="0.25">
      <c r="A152" s="16">
        <f>IF(AND(D152&lt;&gt;"",C152=""),A151+1,A151)</f>
        <v>12</v>
      </c>
      <c r="B152" s="5"/>
      <c r="C152" s="5"/>
      <c r="D152" s="5" t="str">
        <f t="shared" si="46"/>
        <v>x</v>
      </c>
      <c r="E152" s="5"/>
      <c r="F152" s="22">
        <f>INDEX(PropertyList!$D:$D,MATCH(Summary!$A152,PropertyList!$C:$C,0))</f>
        <v>0</v>
      </c>
      <c r="G152" s="11">
        <f ca="1">SUMIFS(OFFSET('BPC Data'!$F:$F,0,Summary!G$2),'BPC Data'!$E:$E,Summary!$D152,'BPC Data'!$B:$B,Summary!$C152)</f>
        <v>0</v>
      </c>
      <c r="H152" s="167">
        <f ca="1">SUMIFS(OFFSET('BPC Data'!$F:$F,0,Summary!H$2),'BPC Data'!$E:$E,Summary!$D152,'BPC Data'!$B:$B,Summary!$C152)</f>
        <v>0</v>
      </c>
      <c r="I152" s="11">
        <f ca="1">SUMIFS(OFFSET('BPC Data'!$F:$F,0,Summary!I$2),'BPC Data'!$E:$E,Summary!$D152,'BPC Data'!$B:$B,Summary!$C152)</f>
        <v>0</v>
      </c>
      <c r="J152" s="167">
        <f ca="1">SUMIFS(OFFSET('BPC Data'!$F:$F,0,Summary!J$2),'BPC Data'!$E:$E,Summary!$D152,'BPC Data'!$B:$B,Summary!$C152)</f>
        <v>0</v>
      </c>
      <c r="K152" s="11">
        <f ca="1">SUMIFS(OFFSET('BPC Data'!$F:$F,0,Summary!K$2),'BPC Data'!$E:$E,Summary!$D152,'BPC Data'!$B:$B,Summary!$C152)</f>
        <v>0</v>
      </c>
      <c r="L152" s="167">
        <f ca="1">SUMIFS(OFFSET('BPC Data'!$F:$F,0,Summary!L$2),'BPC Data'!$E:$E,Summary!$D152,'BPC Data'!$B:$B,Summary!$C152)</f>
        <v>0</v>
      </c>
      <c r="M152" s="27">
        <f t="shared" ca="1" si="42"/>
        <v>0</v>
      </c>
    </row>
    <row r="153" spans="1:13" s="16" customFormat="1" hidden="1" outlineLevel="1" x14ac:dyDescent="0.25">
      <c r="A153" s="16">
        <f>IF(AND(F153&lt;&gt;"",D153=""),A152+1,A152)</f>
        <v>12</v>
      </c>
      <c r="C153">
        <f>$F152</f>
        <v>0</v>
      </c>
      <c r="D153" s="3" t="str">
        <f t="shared" si="46"/>
        <v>PAY_PAT_DAYS - Total Payor Patient Days</v>
      </c>
      <c r="F153" s="23" t="str">
        <f>_xll.EVDES(D153)</f>
        <v>Total Payor Patient Days</v>
      </c>
      <c r="G153" s="18">
        <f ca="1">SUMIFS(OFFSET('BPC Data'!$F:$F,0,Summary!G$2),'BPC Data'!$E:$E,Summary!$D153,'BPC Data'!$B:$B,Summary!$C153)</f>
        <v>0</v>
      </c>
      <c r="H153" s="168">
        <f ca="1">SUMIFS(OFFSET('BPC Data'!$F:$F,0,Summary!H$2),'BPC Data'!$E:$E,Summary!$D153,'BPC Data'!$B:$B,Summary!$C153)</f>
        <v>0</v>
      </c>
      <c r="I153" s="18">
        <f ca="1">SUMIFS(OFFSET('BPC Data'!$F:$F,0,Summary!I$2),'BPC Data'!$E:$E,Summary!$D153,'BPC Data'!$B:$B,Summary!$C153)</f>
        <v>0</v>
      </c>
      <c r="J153" s="168">
        <f ca="1">SUMIFS(OFFSET('BPC Data'!$F:$F,0,Summary!J$2),'BPC Data'!$E:$E,Summary!$D153,'BPC Data'!$B:$B,Summary!$C153)</f>
        <v>0</v>
      </c>
      <c r="K153" s="18">
        <f ca="1">SUMIFS(OFFSET('BPC Data'!$F:$F,0,Summary!K$2),'BPC Data'!$E:$E,Summary!$D153,'BPC Data'!$B:$B,Summary!$C153)</f>
        <v>0</v>
      </c>
      <c r="L153" s="168">
        <f ca="1">SUMIFS(OFFSET('BPC Data'!$F:$F,0,Summary!L$2),'BPC Data'!$E:$E,Summary!$D153,'BPC Data'!$B:$B,Summary!$C153)</f>
        <v>0</v>
      </c>
      <c r="M153" s="27">
        <f t="shared" ca="1" si="42"/>
        <v>0</v>
      </c>
    </row>
    <row r="154" spans="1:13" s="16" customFormat="1" hidden="1" outlineLevel="1" x14ac:dyDescent="0.25">
      <c r="A154" s="16">
        <f t="shared" ref="A154:A161" si="52">IF(AND(F154&lt;&gt;"",D154=""),A153+1,A153)</f>
        <v>12</v>
      </c>
      <c r="C154">
        <f>$F152</f>
        <v>0</v>
      </c>
      <c r="D154" s="3" t="str">
        <f t="shared" si="46"/>
        <v>A_BEDS_TOTAL - Total Available Beds</v>
      </c>
      <c r="F154" s="23" t="str">
        <f>_xll.EVDES(D154)</f>
        <v>Total Available Beds</v>
      </c>
      <c r="G154" s="18">
        <f ca="1">SUMIFS(OFFSET('BPC Data'!$F:$F,0,Summary!G$2),'BPC Data'!$E:$E,Summary!$D154,'BPC Data'!$B:$B,Summary!$C154)</f>
        <v>0</v>
      </c>
      <c r="H154" s="168">
        <f ca="1">SUMIFS(OFFSET('BPC Data'!$F:$F,0,Summary!H$2),'BPC Data'!$E:$E,Summary!$D154,'BPC Data'!$B:$B,Summary!$C154)</f>
        <v>0</v>
      </c>
      <c r="I154" s="18">
        <f ca="1">SUMIFS(OFFSET('BPC Data'!$F:$F,0,Summary!I$2),'BPC Data'!$E:$E,Summary!$D154,'BPC Data'!$B:$B,Summary!$C154)</f>
        <v>0</v>
      </c>
      <c r="J154" s="168">
        <f ca="1">SUMIFS(OFFSET('BPC Data'!$F:$F,0,Summary!J$2),'BPC Data'!$E:$E,Summary!$D154,'BPC Data'!$B:$B,Summary!$C154)</f>
        <v>0</v>
      </c>
      <c r="K154" s="18">
        <f ca="1">SUMIFS(OFFSET('BPC Data'!$F:$F,0,Summary!K$2),'BPC Data'!$E:$E,Summary!$D154,'BPC Data'!$B:$B,Summary!$C154)</f>
        <v>0</v>
      </c>
      <c r="L154" s="168">
        <f ca="1">SUMIFS(OFFSET('BPC Data'!$F:$F,0,Summary!L$2),'BPC Data'!$E:$E,Summary!$D154,'BPC Data'!$B:$B,Summary!$C154)</f>
        <v>0</v>
      </c>
      <c r="M154" s="27">
        <f t="shared" ca="1" si="42"/>
        <v>0</v>
      </c>
    </row>
    <row r="155" spans="1:13" s="16" customFormat="1" hidden="1" outlineLevel="1" x14ac:dyDescent="0.25">
      <c r="A155" s="16">
        <f t="shared" si="52"/>
        <v>12</v>
      </c>
      <c r="B155"/>
      <c r="C155">
        <f>$F152</f>
        <v>0</v>
      </c>
      <c r="D155" s="3" t="str">
        <f t="shared" si="46"/>
        <v>T_REVENUES - Total Tenant Revenues</v>
      </c>
      <c r="E155"/>
      <c r="F155" s="23" t="str">
        <f>_xll.EVDES(D155)</f>
        <v>Total Tenant Revenues</v>
      </c>
      <c r="G155" s="18">
        <f ca="1">SUMIFS(OFFSET('BPC Data'!$F:$F,0,Summary!G$2),'BPC Data'!$E:$E,Summary!$D155,'BPC Data'!$B:$B,Summary!$C155)</f>
        <v>0</v>
      </c>
      <c r="H155" s="168">
        <f ca="1">SUMIFS(OFFSET('BPC Data'!$F:$F,0,Summary!H$2),'BPC Data'!$E:$E,Summary!$D155,'BPC Data'!$B:$B,Summary!$C155)</f>
        <v>0</v>
      </c>
      <c r="I155" s="18">
        <f ca="1">SUMIFS(OFFSET('BPC Data'!$F:$F,0,Summary!I$2),'BPC Data'!$E:$E,Summary!$D155,'BPC Data'!$B:$B,Summary!$C155)</f>
        <v>0</v>
      </c>
      <c r="J155" s="168">
        <f ca="1">SUMIFS(OFFSET('BPC Data'!$F:$F,0,Summary!J$2),'BPC Data'!$E:$E,Summary!$D155,'BPC Data'!$B:$B,Summary!$C155)</f>
        <v>0</v>
      </c>
      <c r="K155" s="18">
        <f ca="1">SUMIFS(OFFSET('BPC Data'!$F:$F,0,Summary!K$2),'BPC Data'!$E:$E,Summary!$D155,'BPC Data'!$B:$B,Summary!$C155)</f>
        <v>0</v>
      </c>
      <c r="L155" s="168">
        <f ca="1">SUMIFS(OFFSET('BPC Data'!$F:$F,0,Summary!L$2),'BPC Data'!$E:$E,Summary!$D155,'BPC Data'!$B:$B,Summary!$C155)</f>
        <v>0</v>
      </c>
      <c r="M155" s="27">
        <f t="shared" ca="1" si="42"/>
        <v>0</v>
      </c>
    </row>
    <row r="156" spans="1:13" s="16" customFormat="1" hidden="1" outlineLevel="1" x14ac:dyDescent="0.25">
      <c r="A156" s="16">
        <f t="shared" si="52"/>
        <v>12</v>
      </c>
      <c r="B156"/>
      <c r="C156">
        <f>$F152</f>
        <v>0</v>
      </c>
      <c r="D156" s="3" t="str">
        <f t="shared" si="46"/>
        <v>T_OPEX - Tenant Operating Expenses</v>
      </c>
      <c r="E156"/>
      <c r="F156" s="23" t="str">
        <f>_xll.EVDES(D156)</f>
        <v>Tenant Operating Expenses</v>
      </c>
      <c r="G156" s="18">
        <f ca="1">SUMIFS(OFFSET('BPC Data'!$F:$F,0,Summary!G$2),'BPC Data'!$E:$E,Summary!$D156,'BPC Data'!$B:$B,Summary!$C156)</f>
        <v>0</v>
      </c>
      <c r="H156" s="168">
        <f ca="1">SUMIFS(OFFSET('BPC Data'!$F:$F,0,Summary!H$2),'BPC Data'!$E:$E,Summary!$D156,'BPC Data'!$B:$B,Summary!$C156)</f>
        <v>0</v>
      </c>
      <c r="I156" s="18">
        <f ca="1">SUMIFS(OFFSET('BPC Data'!$F:$F,0,Summary!I$2),'BPC Data'!$E:$E,Summary!$D156,'BPC Data'!$B:$B,Summary!$C156)</f>
        <v>0</v>
      </c>
      <c r="J156" s="168">
        <f ca="1">SUMIFS(OFFSET('BPC Data'!$F:$F,0,Summary!J$2),'BPC Data'!$E:$E,Summary!$D156,'BPC Data'!$B:$B,Summary!$C156)</f>
        <v>0</v>
      </c>
      <c r="K156" s="18">
        <f ca="1">SUMIFS(OFFSET('BPC Data'!$F:$F,0,Summary!K$2),'BPC Data'!$E:$E,Summary!$D156,'BPC Data'!$B:$B,Summary!$C156)</f>
        <v>0</v>
      </c>
      <c r="L156" s="168">
        <f ca="1">SUMIFS(OFFSET('BPC Data'!$F:$F,0,Summary!L$2),'BPC Data'!$E:$E,Summary!$D156,'BPC Data'!$B:$B,Summary!$C156)</f>
        <v>0</v>
      </c>
      <c r="M156" s="27">
        <f t="shared" ca="1" si="42"/>
        <v>0</v>
      </c>
    </row>
    <row r="157" spans="1:13" s="16" customFormat="1" hidden="1" outlineLevel="1" x14ac:dyDescent="0.25">
      <c r="A157" s="16">
        <f t="shared" si="52"/>
        <v>12</v>
      </c>
      <c r="B157"/>
      <c r="C157">
        <f>$F152</f>
        <v>0</v>
      </c>
      <c r="D157" s="3" t="str">
        <f t="shared" si="46"/>
        <v>T_BAD_DEBT - Tenant Bad Debt Expense</v>
      </c>
      <c r="E157"/>
      <c r="F157" s="23" t="str">
        <f>_xll.EVDES(D157)</f>
        <v>Tenant Bad Debt Expense</v>
      </c>
      <c r="G157" s="18">
        <f ca="1">SUMIFS(OFFSET('BPC Data'!$F:$F,0,Summary!G$2),'BPC Data'!$E:$E,Summary!$D157,'BPC Data'!$B:$B,Summary!$C157)</f>
        <v>0</v>
      </c>
      <c r="H157" s="168">
        <f ca="1">SUMIFS(OFFSET('BPC Data'!$F:$F,0,Summary!H$2),'BPC Data'!$E:$E,Summary!$D157,'BPC Data'!$B:$B,Summary!$C157)</f>
        <v>0</v>
      </c>
      <c r="I157" s="18">
        <f ca="1">SUMIFS(OFFSET('BPC Data'!$F:$F,0,Summary!I$2),'BPC Data'!$E:$E,Summary!$D157,'BPC Data'!$B:$B,Summary!$C157)</f>
        <v>0</v>
      </c>
      <c r="J157" s="168">
        <f ca="1">SUMIFS(OFFSET('BPC Data'!$F:$F,0,Summary!J$2),'BPC Data'!$E:$E,Summary!$D157,'BPC Data'!$B:$B,Summary!$C157)</f>
        <v>0</v>
      </c>
      <c r="K157" s="18">
        <f ca="1">SUMIFS(OFFSET('BPC Data'!$F:$F,0,Summary!K$2),'BPC Data'!$E:$E,Summary!$D157,'BPC Data'!$B:$B,Summary!$C157)</f>
        <v>0</v>
      </c>
      <c r="L157" s="168">
        <f ca="1">SUMIFS(OFFSET('BPC Data'!$F:$F,0,Summary!L$2),'BPC Data'!$E:$E,Summary!$D157,'BPC Data'!$B:$B,Summary!$C157)</f>
        <v>0</v>
      </c>
      <c r="M157" s="27">
        <f t="shared" ca="1" si="42"/>
        <v>0</v>
      </c>
    </row>
    <row r="158" spans="1:13" s="16" customFormat="1" hidden="1" outlineLevel="1" x14ac:dyDescent="0.25">
      <c r="A158" s="16">
        <f t="shared" si="52"/>
        <v>12</v>
      </c>
      <c r="B158"/>
      <c r="C158">
        <f>$F152</f>
        <v>0</v>
      </c>
      <c r="D158" s="2" t="str">
        <f t="shared" si="46"/>
        <v>T_EBITDARM - EBITDARM</v>
      </c>
      <c r="E158"/>
      <c r="F158" s="23" t="str">
        <f>_xll.EVDES(D158)</f>
        <v>EBITDARM</v>
      </c>
      <c r="G158" s="18">
        <f ca="1">SUMIFS(OFFSET('BPC Data'!$F:$F,0,Summary!G$2),'BPC Data'!$E:$E,Summary!$D158,'BPC Data'!$B:$B,Summary!$C158)</f>
        <v>0</v>
      </c>
      <c r="H158" s="168">
        <f ca="1">SUMIFS(OFFSET('BPC Data'!$F:$F,0,Summary!H$2),'BPC Data'!$E:$E,Summary!$D158,'BPC Data'!$B:$B,Summary!$C158)</f>
        <v>0</v>
      </c>
      <c r="I158" s="18">
        <f ca="1">SUMIFS(OFFSET('BPC Data'!$F:$F,0,Summary!I$2),'BPC Data'!$E:$E,Summary!$D158,'BPC Data'!$B:$B,Summary!$C158)</f>
        <v>0</v>
      </c>
      <c r="J158" s="168">
        <f ca="1">SUMIFS(OFFSET('BPC Data'!$F:$F,0,Summary!J$2),'BPC Data'!$E:$E,Summary!$D158,'BPC Data'!$B:$B,Summary!$C158)</f>
        <v>0</v>
      </c>
      <c r="K158" s="18">
        <f ca="1">SUMIFS(OFFSET('BPC Data'!$F:$F,0,Summary!K$2),'BPC Data'!$E:$E,Summary!$D158,'BPC Data'!$B:$B,Summary!$C158)</f>
        <v>0</v>
      </c>
      <c r="L158" s="168">
        <f ca="1">SUMIFS(OFFSET('BPC Data'!$F:$F,0,Summary!L$2),'BPC Data'!$E:$E,Summary!$D158,'BPC Data'!$B:$B,Summary!$C158)</f>
        <v>0</v>
      </c>
      <c r="M158" s="27">
        <f t="shared" ca="1" si="42"/>
        <v>0</v>
      </c>
    </row>
    <row r="159" spans="1:13" s="16" customFormat="1" hidden="1" outlineLevel="1" x14ac:dyDescent="0.25">
      <c r="A159" s="16">
        <f t="shared" si="52"/>
        <v>12</v>
      </c>
      <c r="B159"/>
      <c r="C159">
        <f>$F152</f>
        <v>0</v>
      </c>
      <c r="D159" s="2" t="str">
        <f t="shared" si="46"/>
        <v>T_MGMT_FEE - Tenant Management Fee - Actual</v>
      </c>
      <c r="E159"/>
      <c r="F159" s="23" t="str">
        <f>_xll.EVDES(D159)</f>
        <v>Tenant Management Fee - Actual</v>
      </c>
      <c r="G159" s="18">
        <f ca="1">SUMIFS(OFFSET('BPC Data'!$F:$F,0,Summary!G$2),'BPC Data'!$E:$E,Summary!$D159,'BPC Data'!$B:$B,Summary!$C159)</f>
        <v>0</v>
      </c>
      <c r="H159" s="168">
        <f ca="1">SUMIFS(OFFSET('BPC Data'!$F:$F,0,Summary!H$2),'BPC Data'!$E:$E,Summary!$D159,'BPC Data'!$B:$B,Summary!$C159)</f>
        <v>0</v>
      </c>
      <c r="I159" s="18">
        <f ca="1">SUMIFS(OFFSET('BPC Data'!$F:$F,0,Summary!I$2),'BPC Data'!$E:$E,Summary!$D159,'BPC Data'!$B:$B,Summary!$C159)</f>
        <v>0</v>
      </c>
      <c r="J159" s="168">
        <f ca="1">SUMIFS(OFFSET('BPC Data'!$F:$F,0,Summary!J$2),'BPC Data'!$E:$E,Summary!$D159,'BPC Data'!$B:$B,Summary!$C159)</f>
        <v>0</v>
      </c>
      <c r="K159" s="18">
        <f ca="1">SUMIFS(OFFSET('BPC Data'!$F:$F,0,Summary!K$2),'BPC Data'!$E:$E,Summary!$D159,'BPC Data'!$B:$B,Summary!$C159)</f>
        <v>0</v>
      </c>
      <c r="L159" s="168">
        <f ca="1">SUMIFS(OFFSET('BPC Data'!$F:$F,0,Summary!L$2),'BPC Data'!$E:$E,Summary!$D159,'BPC Data'!$B:$B,Summary!$C159)</f>
        <v>0</v>
      </c>
      <c r="M159" s="27">
        <f t="shared" ca="1" si="42"/>
        <v>0</v>
      </c>
    </row>
    <row r="160" spans="1:13" s="16" customFormat="1" hidden="1" outlineLevel="1" x14ac:dyDescent="0.25">
      <c r="A160" s="16">
        <f t="shared" si="52"/>
        <v>12</v>
      </c>
      <c r="B160"/>
      <c r="C160">
        <f>$F152</f>
        <v>0</v>
      </c>
      <c r="D160" s="1" t="str">
        <f t="shared" si="46"/>
        <v>T_EBITDAR - EBITDAR</v>
      </c>
      <c r="E160"/>
      <c r="F160" s="23" t="str">
        <f>_xll.EVDES(D160)</f>
        <v>EBITDAR</v>
      </c>
      <c r="G160" s="18">
        <f ca="1">SUMIFS(OFFSET('BPC Data'!$F:$F,0,Summary!G$2),'BPC Data'!$E:$E,Summary!$D160,'BPC Data'!$B:$B,Summary!$C160)</f>
        <v>0</v>
      </c>
      <c r="H160" s="168">
        <f ca="1">SUMIFS(OFFSET('BPC Data'!$F:$F,0,Summary!H$2),'BPC Data'!$E:$E,Summary!$D160,'BPC Data'!$B:$B,Summary!$C160)</f>
        <v>0</v>
      </c>
      <c r="I160" s="18">
        <f ca="1">SUMIFS(OFFSET('BPC Data'!$F:$F,0,Summary!I$2),'BPC Data'!$E:$E,Summary!$D160,'BPC Data'!$B:$B,Summary!$C160)</f>
        <v>0</v>
      </c>
      <c r="J160" s="168">
        <f ca="1">SUMIFS(OFFSET('BPC Data'!$F:$F,0,Summary!J$2),'BPC Data'!$E:$E,Summary!$D160,'BPC Data'!$B:$B,Summary!$C160)</f>
        <v>0</v>
      </c>
      <c r="K160" s="18">
        <f ca="1">SUMIFS(OFFSET('BPC Data'!$F:$F,0,Summary!K$2),'BPC Data'!$E:$E,Summary!$D160,'BPC Data'!$B:$B,Summary!$C160)</f>
        <v>0</v>
      </c>
      <c r="L160" s="168">
        <f ca="1">SUMIFS(OFFSET('BPC Data'!$F:$F,0,Summary!L$2),'BPC Data'!$E:$E,Summary!$D160,'BPC Data'!$B:$B,Summary!$C160)</f>
        <v>0</v>
      </c>
      <c r="M160" s="27">
        <f t="shared" ca="1" si="42"/>
        <v>0</v>
      </c>
    </row>
    <row r="161" spans="1:13" s="16" customFormat="1" hidden="1" outlineLevel="1" x14ac:dyDescent="0.25">
      <c r="A161" s="16">
        <f t="shared" si="52"/>
        <v>12</v>
      </c>
      <c r="B161"/>
      <c r="C161">
        <f>$F152</f>
        <v>0</v>
      </c>
      <c r="D161" s="1" t="str">
        <f t="shared" si="46"/>
        <v>T_RENT_EXP - Tenant Rent Expense</v>
      </c>
      <c r="E161"/>
      <c r="F161" s="23" t="str">
        <f>_xll.EVDES(D161)</f>
        <v>Tenant Rent Expense</v>
      </c>
      <c r="G161" s="18">
        <f ca="1">SUMIFS(OFFSET('BPC Data'!$F:$F,0,Summary!G$2),'BPC Data'!$E:$E,Summary!$D161,'BPC Data'!$B:$B,Summary!$C161)</f>
        <v>0</v>
      </c>
      <c r="H161" s="168">
        <f ca="1">SUMIFS(OFFSET('BPC Data'!$F:$F,0,Summary!H$2),'BPC Data'!$E:$E,Summary!$D161,'BPC Data'!$B:$B,Summary!$C161)</f>
        <v>0</v>
      </c>
      <c r="I161" s="18">
        <f ca="1">SUMIFS(OFFSET('BPC Data'!$F:$F,0,Summary!I$2),'BPC Data'!$E:$E,Summary!$D161,'BPC Data'!$B:$B,Summary!$C161)</f>
        <v>0</v>
      </c>
      <c r="J161" s="168">
        <f ca="1">SUMIFS(OFFSET('BPC Data'!$F:$F,0,Summary!J$2),'BPC Data'!$E:$E,Summary!$D161,'BPC Data'!$B:$B,Summary!$C161)</f>
        <v>0</v>
      </c>
      <c r="K161" s="18">
        <f ca="1">SUMIFS(OFFSET('BPC Data'!$F:$F,0,Summary!K$2),'BPC Data'!$E:$E,Summary!$D161,'BPC Data'!$B:$B,Summary!$C161)</f>
        <v>0</v>
      </c>
      <c r="L161" s="168">
        <f ca="1">SUMIFS(OFFSET('BPC Data'!$F:$F,0,Summary!L$2),'BPC Data'!$E:$E,Summary!$D161,'BPC Data'!$B:$B,Summary!$C161)</f>
        <v>0</v>
      </c>
      <c r="M161" s="27">
        <f t="shared" ca="1" si="42"/>
        <v>0</v>
      </c>
    </row>
    <row r="162" spans="1:13" s="16" customFormat="1" hidden="1" outlineLevel="1" x14ac:dyDescent="0.25">
      <c r="A162" s="16">
        <f t="shared" ref="A162:A163" si="53">IF(AND(F162&lt;&gt;"",D162=""),A161+1,A161)</f>
        <v>12</v>
      </c>
      <c r="B162"/>
      <c r="C162">
        <f>$F152</f>
        <v>0</v>
      </c>
      <c r="D162" s="1" t="str">
        <f t="shared" ref="D162:D163" si="54">$D149</f>
        <v>T_SL_RENT_ADJ_EXP - Tenant Straight Line Rent Adjustment Expense</v>
      </c>
      <c r="E162"/>
      <c r="F162" s="23" t="str">
        <f>_xll.EVDES(D162)</f>
        <v>Tenant Straight Line Rent Adjustment Expense</v>
      </c>
      <c r="G162" s="18">
        <f ca="1">SUMIFS(OFFSET('BPC Data'!$F:$F,0,Summary!G$2),'BPC Data'!$E:$E,Summary!$D162,'BPC Data'!$B:$B,Summary!$C162)</f>
        <v>0</v>
      </c>
      <c r="H162" s="168">
        <f ca="1">SUMIFS(OFFSET('BPC Data'!$F:$F,0,Summary!H$2),'BPC Data'!$E:$E,Summary!$D162,'BPC Data'!$B:$B,Summary!$C162)</f>
        <v>0</v>
      </c>
      <c r="I162" s="18">
        <f ca="1">SUMIFS(OFFSET('BPC Data'!$F:$F,0,Summary!I$2),'BPC Data'!$E:$E,Summary!$D162,'BPC Data'!$B:$B,Summary!$C162)</f>
        <v>0</v>
      </c>
      <c r="J162" s="168">
        <f ca="1">SUMIFS(OFFSET('BPC Data'!$F:$F,0,Summary!J$2),'BPC Data'!$E:$E,Summary!$D162,'BPC Data'!$B:$B,Summary!$C162)</f>
        <v>0</v>
      </c>
      <c r="K162" s="18">
        <f ca="1">SUMIFS(OFFSET('BPC Data'!$F:$F,0,Summary!K$2),'BPC Data'!$E:$E,Summary!$D162,'BPC Data'!$B:$B,Summary!$C162)</f>
        <v>0</v>
      </c>
      <c r="L162" s="168">
        <f ca="1">SUMIFS(OFFSET('BPC Data'!$F:$F,0,Summary!L$2),'BPC Data'!$E:$E,Summary!$D162,'BPC Data'!$B:$B,Summary!$C162)</f>
        <v>0</v>
      </c>
      <c r="M162" s="27">
        <f t="shared" ca="1" si="42"/>
        <v>0</v>
      </c>
    </row>
    <row r="163" spans="1:13" s="16" customFormat="1" hidden="1" outlineLevel="1" x14ac:dyDescent="0.25">
      <c r="A163" s="16">
        <f t="shared" si="53"/>
        <v>12</v>
      </c>
      <c r="B163"/>
      <c r="C163">
        <f>$F152</f>
        <v>0</v>
      </c>
      <c r="D163" s="1" t="str">
        <f t="shared" si="54"/>
        <v>T_OTHER_OP_EXO - Tenant Other Income and Expense</v>
      </c>
      <c r="E163"/>
      <c r="F163" s="23" t="str">
        <f>_xll.EVDES(D163)</f>
        <v>Tenant Other Income and Expense</v>
      </c>
      <c r="G163" s="18">
        <f ca="1">SUMIFS(OFFSET('BPC Data'!$F:$F,0,Summary!G$2),'BPC Data'!$E:$E,Summary!$D163,'BPC Data'!$B:$B,Summary!$C163)</f>
        <v>0</v>
      </c>
      <c r="H163" s="168">
        <f ca="1">SUMIFS(OFFSET('BPC Data'!$F:$F,0,Summary!H$2),'BPC Data'!$E:$E,Summary!$D163,'BPC Data'!$B:$B,Summary!$C163)</f>
        <v>0</v>
      </c>
      <c r="I163" s="18">
        <f ca="1">SUMIFS(OFFSET('BPC Data'!$F:$F,0,Summary!I$2),'BPC Data'!$E:$E,Summary!$D163,'BPC Data'!$B:$B,Summary!$C163)</f>
        <v>0</v>
      </c>
      <c r="J163" s="168">
        <f ca="1">SUMIFS(OFFSET('BPC Data'!$F:$F,0,Summary!J$2),'BPC Data'!$E:$E,Summary!$D163,'BPC Data'!$B:$B,Summary!$C163)</f>
        <v>0</v>
      </c>
      <c r="K163" s="18">
        <f ca="1">SUMIFS(OFFSET('BPC Data'!$F:$F,0,Summary!K$2),'BPC Data'!$E:$E,Summary!$D163,'BPC Data'!$B:$B,Summary!$C163)</f>
        <v>0</v>
      </c>
      <c r="L163" s="168">
        <f ca="1">SUMIFS(OFFSET('BPC Data'!$F:$F,0,Summary!L$2),'BPC Data'!$E:$E,Summary!$D163,'BPC Data'!$B:$B,Summary!$C163)</f>
        <v>0</v>
      </c>
      <c r="M163" s="27">
        <f t="shared" ca="1" si="42"/>
        <v>0</v>
      </c>
    </row>
    <row r="164" spans="1:13" s="16" customFormat="1" hidden="1" outlineLevel="1" x14ac:dyDescent="0.25">
      <c r="A164" s="16">
        <f>IF(AND(F164&lt;&gt;"",D164=""),A161+1,A161)</f>
        <v>12</v>
      </c>
      <c r="B164"/>
      <c r="C164"/>
      <c r="D164" s="1" t="str">
        <f t="shared" ref="D164:D174" si="55">$D151</f>
        <v>x</v>
      </c>
      <c r="E164"/>
      <c r="F164" s="23" t="s">
        <v>0</v>
      </c>
      <c r="G164" s="12">
        <f ca="1">SUMIFS(OFFSET('BPC Data'!$F:$F,0,Summary!G$2),'BPC Data'!$E:$E,Summary!$D164,'BPC Data'!$B:$B,Summary!$C164)</f>
        <v>0</v>
      </c>
      <c r="H164" s="169">
        <f ca="1">SUMIFS(OFFSET('BPC Data'!$F:$F,0,Summary!H$2),'BPC Data'!$E:$E,Summary!$D164,'BPC Data'!$B:$B,Summary!$C164)</f>
        <v>0</v>
      </c>
      <c r="I164" s="12">
        <f ca="1">SUMIFS(OFFSET('BPC Data'!$F:$F,0,Summary!I$2),'BPC Data'!$E:$E,Summary!$D164,'BPC Data'!$B:$B,Summary!$C164)</f>
        <v>0</v>
      </c>
      <c r="J164" s="169">
        <f ca="1">SUMIFS(OFFSET('BPC Data'!$F:$F,0,Summary!J$2),'BPC Data'!$E:$E,Summary!$D164,'BPC Data'!$B:$B,Summary!$C164)</f>
        <v>0</v>
      </c>
      <c r="K164" s="12">
        <f ca="1">SUMIFS(OFFSET('BPC Data'!$F:$F,0,Summary!K$2),'BPC Data'!$E:$E,Summary!$D164,'BPC Data'!$B:$B,Summary!$C164)</f>
        <v>0</v>
      </c>
      <c r="L164" s="169">
        <f ca="1">SUMIFS(OFFSET('BPC Data'!$F:$F,0,Summary!L$2),'BPC Data'!$E:$E,Summary!$D164,'BPC Data'!$B:$B,Summary!$C164)</f>
        <v>0</v>
      </c>
      <c r="M164" s="27">
        <f t="shared" ca="1" si="42"/>
        <v>0</v>
      </c>
    </row>
    <row r="165" spans="1:13" s="16" customFormat="1" hidden="1" outlineLevel="1" x14ac:dyDescent="0.25">
      <c r="A165" s="16">
        <f>IF(AND(D165&lt;&gt;"",C165=""),A164+1,A164)</f>
        <v>13</v>
      </c>
      <c r="B165" s="5"/>
      <c r="C165" s="5"/>
      <c r="D165" s="5" t="str">
        <f t="shared" si="55"/>
        <v>x</v>
      </c>
      <c r="E165" s="5"/>
      <c r="F165" s="22">
        <f>INDEX(PropertyList!$D:$D,MATCH(Summary!$A165,PropertyList!$C:$C,0))</f>
        <v>0</v>
      </c>
      <c r="G165" s="11">
        <f ca="1">SUMIFS(OFFSET('BPC Data'!$F:$F,0,Summary!G$2),'BPC Data'!$E:$E,Summary!$D165,'BPC Data'!$B:$B,Summary!$C165)</f>
        <v>0</v>
      </c>
      <c r="H165" s="167">
        <f ca="1">SUMIFS(OFFSET('BPC Data'!$F:$F,0,Summary!H$2),'BPC Data'!$E:$E,Summary!$D165,'BPC Data'!$B:$B,Summary!$C165)</f>
        <v>0</v>
      </c>
      <c r="I165" s="11">
        <f ca="1">SUMIFS(OFFSET('BPC Data'!$F:$F,0,Summary!I$2),'BPC Data'!$E:$E,Summary!$D165,'BPC Data'!$B:$B,Summary!$C165)</f>
        <v>0</v>
      </c>
      <c r="J165" s="167">
        <f ca="1">SUMIFS(OFFSET('BPC Data'!$F:$F,0,Summary!J$2),'BPC Data'!$E:$E,Summary!$D165,'BPC Data'!$B:$B,Summary!$C165)</f>
        <v>0</v>
      </c>
      <c r="K165" s="11">
        <f ca="1">SUMIFS(OFFSET('BPC Data'!$F:$F,0,Summary!K$2),'BPC Data'!$E:$E,Summary!$D165,'BPC Data'!$B:$B,Summary!$C165)</f>
        <v>0</v>
      </c>
      <c r="L165" s="167">
        <f ca="1">SUMIFS(OFFSET('BPC Data'!$F:$F,0,Summary!L$2),'BPC Data'!$E:$E,Summary!$D165,'BPC Data'!$B:$B,Summary!$C165)</f>
        <v>0</v>
      </c>
      <c r="M165" s="27">
        <f t="shared" ca="1" si="42"/>
        <v>0</v>
      </c>
    </row>
    <row r="166" spans="1:13" s="16" customFormat="1" hidden="1" outlineLevel="1" x14ac:dyDescent="0.25">
      <c r="A166" s="16">
        <f>IF(AND(F166&lt;&gt;"",D166=""),A165+1,A165)</f>
        <v>13</v>
      </c>
      <c r="C166">
        <f>$F165</f>
        <v>0</v>
      </c>
      <c r="D166" s="3" t="str">
        <f t="shared" si="55"/>
        <v>PAY_PAT_DAYS - Total Payor Patient Days</v>
      </c>
      <c r="F166" s="23" t="str">
        <f>_xll.EVDES(D166)</f>
        <v>Total Payor Patient Days</v>
      </c>
      <c r="G166" s="18">
        <f ca="1">SUMIFS(OFFSET('BPC Data'!$F:$F,0,Summary!G$2),'BPC Data'!$E:$E,Summary!$D166,'BPC Data'!$B:$B,Summary!$C166)</f>
        <v>0</v>
      </c>
      <c r="H166" s="168">
        <f ca="1">SUMIFS(OFFSET('BPC Data'!$F:$F,0,Summary!H$2),'BPC Data'!$E:$E,Summary!$D166,'BPC Data'!$B:$B,Summary!$C166)</f>
        <v>0</v>
      </c>
      <c r="I166" s="18">
        <f ca="1">SUMIFS(OFFSET('BPC Data'!$F:$F,0,Summary!I$2),'BPC Data'!$E:$E,Summary!$D166,'BPC Data'!$B:$B,Summary!$C166)</f>
        <v>0</v>
      </c>
      <c r="J166" s="168">
        <f ca="1">SUMIFS(OFFSET('BPC Data'!$F:$F,0,Summary!J$2),'BPC Data'!$E:$E,Summary!$D166,'BPC Data'!$B:$B,Summary!$C166)</f>
        <v>0</v>
      </c>
      <c r="K166" s="18">
        <f ca="1">SUMIFS(OFFSET('BPC Data'!$F:$F,0,Summary!K$2),'BPC Data'!$E:$E,Summary!$D166,'BPC Data'!$B:$B,Summary!$C166)</f>
        <v>0</v>
      </c>
      <c r="L166" s="168">
        <f ca="1">SUMIFS(OFFSET('BPC Data'!$F:$F,0,Summary!L$2),'BPC Data'!$E:$E,Summary!$D166,'BPC Data'!$B:$B,Summary!$C166)</f>
        <v>0</v>
      </c>
      <c r="M166" s="27">
        <f t="shared" ca="1" si="42"/>
        <v>0</v>
      </c>
    </row>
    <row r="167" spans="1:13" s="16" customFormat="1" hidden="1" outlineLevel="1" x14ac:dyDescent="0.25">
      <c r="A167" s="16">
        <f t="shared" ref="A167:A174" si="56">IF(AND(F167&lt;&gt;"",D167=""),A166+1,A166)</f>
        <v>13</v>
      </c>
      <c r="C167">
        <f>$F165</f>
        <v>0</v>
      </c>
      <c r="D167" s="3" t="str">
        <f t="shared" si="55"/>
        <v>A_BEDS_TOTAL - Total Available Beds</v>
      </c>
      <c r="F167" s="23" t="str">
        <f>_xll.EVDES(D167)</f>
        <v>Total Available Beds</v>
      </c>
      <c r="G167" s="18">
        <f ca="1">SUMIFS(OFFSET('BPC Data'!$F:$F,0,Summary!G$2),'BPC Data'!$E:$E,Summary!$D167,'BPC Data'!$B:$B,Summary!$C167)</f>
        <v>0</v>
      </c>
      <c r="H167" s="168">
        <f ca="1">SUMIFS(OFFSET('BPC Data'!$F:$F,0,Summary!H$2),'BPC Data'!$E:$E,Summary!$D167,'BPC Data'!$B:$B,Summary!$C167)</f>
        <v>0</v>
      </c>
      <c r="I167" s="18">
        <f ca="1">SUMIFS(OFFSET('BPC Data'!$F:$F,0,Summary!I$2),'BPC Data'!$E:$E,Summary!$D167,'BPC Data'!$B:$B,Summary!$C167)</f>
        <v>0</v>
      </c>
      <c r="J167" s="168">
        <f ca="1">SUMIFS(OFFSET('BPC Data'!$F:$F,0,Summary!J$2),'BPC Data'!$E:$E,Summary!$D167,'BPC Data'!$B:$B,Summary!$C167)</f>
        <v>0</v>
      </c>
      <c r="K167" s="18">
        <f ca="1">SUMIFS(OFFSET('BPC Data'!$F:$F,0,Summary!K$2),'BPC Data'!$E:$E,Summary!$D167,'BPC Data'!$B:$B,Summary!$C167)</f>
        <v>0</v>
      </c>
      <c r="L167" s="168">
        <f ca="1">SUMIFS(OFFSET('BPC Data'!$F:$F,0,Summary!L$2),'BPC Data'!$E:$E,Summary!$D167,'BPC Data'!$B:$B,Summary!$C167)</f>
        <v>0</v>
      </c>
      <c r="M167" s="27">
        <f t="shared" ca="1" si="42"/>
        <v>0</v>
      </c>
    </row>
    <row r="168" spans="1:13" s="16" customFormat="1" hidden="1" outlineLevel="1" x14ac:dyDescent="0.25">
      <c r="A168" s="16">
        <f t="shared" si="56"/>
        <v>13</v>
      </c>
      <c r="B168"/>
      <c r="C168">
        <f>$F165</f>
        <v>0</v>
      </c>
      <c r="D168" s="3" t="str">
        <f t="shared" si="55"/>
        <v>T_REVENUES - Total Tenant Revenues</v>
      </c>
      <c r="E168"/>
      <c r="F168" s="23" t="str">
        <f>_xll.EVDES(D168)</f>
        <v>Total Tenant Revenues</v>
      </c>
      <c r="G168" s="18">
        <f ca="1">SUMIFS(OFFSET('BPC Data'!$F:$F,0,Summary!G$2),'BPC Data'!$E:$E,Summary!$D168,'BPC Data'!$B:$B,Summary!$C168)</f>
        <v>0</v>
      </c>
      <c r="H168" s="168">
        <f ca="1">SUMIFS(OFFSET('BPC Data'!$F:$F,0,Summary!H$2),'BPC Data'!$E:$E,Summary!$D168,'BPC Data'!$B:$B,Summary!$C168)</f>
        <v>0</v>
      </c>
      <c r="I168" s="18">
        <f ca="1">SUMIFS(OFFSET('BPC Data'!$F:$F,0,Summary!I$2),'BPC Data'!$E:$E,Summary!$D168,'BPC Data'!$B:$B,Summary!$C168)</f>
        <v>0</v>
      </c>
      <c r="J168" s="168">
        <f ca="1">SUMIFS(OFFSET('BPC Data'!$F:$F,0,Summary!J$2),'BPC Data'!$E:$E,Summary!$D168,'BPC Data'!$B:$B,Summary!$C168)</f>
        <v>0</v>
      </c>
      <c r="K168" s="18">
        <f ca="1">SUMIFS(OFFSET('BPC Data'!$F:$F,0,Summary!K$2),'BPC Data'!$E:$E,Summary!$D168,'BPC Data'!$B:$B,Summary!$C168)</f>
        <v>0</v>
      </c>
      <c r="L168" s="168">
        <f ca="1">SUMIFS(OFFSET('BPC Data'!$F:$F,0,Summary!L$2),'BPC Data'!$E:$E,Summary!$D168,'BPC Data'!$B:$B,Summary!$C168)</f>
        <v>0</v>
      </c>
      <c r="M168" s="27">
        <f t="shared" ca="1" si="42"/>
        <v>0</v>
      </c>
    </row>
    <row r="169" spans="1:13" s="16" customFormat="1" hidden="1" outlineLevel="1" x14ac:dyDescent="0.25">
      <c r="A169" s="16">
        <f t="shared" si="56"/>
        <v>13</v>
      </c>
      <c r="B169"/>
      <c r="C169">
        <f>$F165</f>
        <v>0</v>
      </c>
      <c r="D169" s="3" t="str">
        <f t="shared" si="55"/>
        <v>T_OPEX - Tenant Operating Expenses</v>
      </c>
      <c r="E169"/>
      <c r="F169" s="23" t="str">
        <f>_xll.EVDES(D169)</f>
        <v>Tenant Operating Expenses</v>
      </c>
      <c r="G169" s="18">
        <f ca="1">SUMIFS(OFFSET('BPC Data'!$F:$F,0,Summary!G$2),'BPC Data'!$E:$E,Summary!$D169,'BPC Data'!$B:$B,Summary!$C169)</f>
        <v>0</v>
      </c>
      <c r="H169" s="168">
        <f ca="1">SUMIFS(OFFSET('BPC Data'!$F:$F,0,Summary!H$2),'BPC Data'!$E:$E,Summary!$D169,'BPC Data'!$B:$B,Summary!$C169)</f>
        <v>0</v>
      </c>
      <c r="I169" s="18">
        <f ca="1">SUMIFS(OFFSET('BPC Data'!$F:$F,0,Summary!I$2),'BPC Data'!$E:$E,Summary!$D169,'BPC Data'!$B:$B,Summary!$C169)</f>
        <v>0</v>
      </c>
      <c r="J169" s="168">
        <f ca="1">SUMIFS(OFFSET('BPC Data'!$F:$F,0,Summary!J$2),'BPC Data'!$E:$E,Summary!$D169,'BPC Data'!$B:$B,Summary!$C169)</f>
        <v>0</v>
      </c>
      <c r="K169" s="18">
        <f ca="1">SUMIFS(OFFSET('BPC Data'!$F:$F,0,Summary!K$2),'BPC Data'!$E:$E,Summary!$D169,'BPC Data'!$B:$B,Summary!$C169)</f>
        <v>0</v>
      </c>
      <c r="L169" s="168">
        <f ca="1">SUMIFS(OFFSET('BPC Data'!$F:$F,0,Summary!L$2),'BPC Data'!$E:$E,Summary!$D169,'BPC Data'!$B:$B,Summary!$C169)</f>
        <v>0</v>
      </c>
      <c r="M169" s="27">
        <f t="shared" ca="1" si="42"/>
        <v>0</v>
      </c>
    </row>
    <row r="170" spans="1:13" s="16" customFormat="1" hidden="1" outlineLevel="1" x14ac:dyDescent="0.25">
      <c r="A170" s="16">
        <f t="shared" si="56"/>
        <v>13</v>
      </c>
      <c r="B170"/>
      <c r="C170">
        <f>$F165</f>
        <v>0</v>
      </c>
      <c r="D170" s="3" t="str">
        <f t="shared" si="55"/>
        <v>T_BAD_DEBT - Tenant Bad Debt Expense</v>
      </c>
      <c r="E170"/>
      <c r="F170" s="23" t="str">
        <f>_xll.EVDES(D170)</f>
        <v>Tenant Bad Debt Expense</v>
      </c>
      <c r="G170" s="18">
        <f ca="1">SUMIFS(OFFSET('BPC Data'!$F:$F,0,Summary!G$2),'BPC Data'!$E:$E,Summary!$D170,'BPC Data'!$B:$B,Summary!$C170)</f>
        <v>0</v>
      </c>
      <c r="H170" s="168">
        <f ca="1">SUMIFS(OFFSET('BPC Data'!$F:$F,0,Summary!H$2),'BPC Data'!$E:$E,Summary!$D170,'BPC Data'!$B:$B,Summary!$C170)</f>
        <v>0</v>
      </c>
      <c r="I170" s="18">
        <f ca="1">SUMIFS(OFFSET('BPC Data'!$F:$F,0,Summary!I$2),'BPC Data'!$E:$E,Summary!$D170,'BPC Data'!$B:$B,Summary!$C170)</f>
        <v>0</v>
      </c>
      <c r="J170" s="168">
        <f ca="1">SUMIFS(OFFSET('BPC Data'!$F:$F,0,Summary!J$2),'BPC Data'!$E:$E,Summary!$D170,'BPC Data'!$B:$B,Summary!$C170)</f>
        <v>0</v>
      </c>
      <c r="K170" s="18">
        <f ca="1">SUMIFS(OFFSET('BPC Data'!$F:$F,0,Summary!K$2),'BPC Data'!$E:$E,Summary!$D170,'BPC Data'!$B:$B,Summary!$C170)</f>
        <v>0</v>
      </c>
      <c r="L170" s="168">
        <f ca="1">SUMIFS(OFFSET('BPC Data'!$F:$F,0,Summary!L$2),'BPC Data'!$E:$E,Summary!$D170,'BPC Data'!$B:$B,Summary!$C170)</f>
        <v>0</v>
      </c>
      <c r="M170" s="27">
        <f t="shared" ca="1" si="42"/>
        <v>0</v>
      </c>
    </row>
    <row r="171" spans="1:13" s="16" customFormat="1" hidden="1" outlineLevel="1" x14ac:dyDescent="0.25">
      <c r="A171" s="16">
        <f t="shared" si="56"/>
        <v>13</v>
      </c>
      <c r="B171"/>
      <c r="C171">
        <f>$F165</f>
        <v>0</v>
      </c>
      <c r="D171" s="2" t="str">
        <f t="shared" si="55"/>
        <v>T_EBITDARM - EBITDARM</v>
      </c>
      <c r="E171"/>
      <c r="F171" s="23" t="str">
        <f>_xll.EVDES(D171)</f>
        <v>EBITDARM</v>
      </c>
      <c r="G171" s="18">
        <f ca="1">SUMIFS(OFFSET('BPC Data'!$F:$F,0,Summary!G$2),'BPC Data'!$E:$E,Summary!$D171,'BPC Data'!$B:$B,Summary!$C171)</f>
        <v>0</v>
      </c>
      <c r="H171" s="168">
        <f ca="1">SUMIFS(OFFSET('BPC Data'!$F:$F,0,Summary!H$2),'BPC Data'!$E:$E,Summary!$D171,'BPC Data'!$B:$B,Summary!$C171)</f>
        <v>0</v>
      </c>
      <c r="I171" s="18">
        <f ca="1">SUMIFS(OFFSET('BPC Data'!$F:$F,0,Summary!I$2),'BPC Data'!$E:$E,Summary!$D171,'BPC Data'!$B:$B,Summary!$C171)</f>
        <v>0</v>
      </c>
      <c r="J171" s="168">
        <f ca="1">SUMIFS(OFFSET('BPC Data'!$F:$F,0,Summary!J$2),'BPC Data'!$E:$E,Summary!$D171,'BPC Data'!$B:$B,Summary!$C171)</f>
        <v>0</v>
      </c>
      <c r="K171" s="18">
        <f ca="1">SUMIFS(OFFSET('BPC Data'!$F:$F,0,Summary!K$2),'BPC Data'!$E:$E,Summary!$D171,'BPC Data'!$B:$B,Summary!$C171)</f>
        <v>0</v>
      </c>
      <c r="L171" s="168">
        <f ca="1">SUMIFS(OFFSET('BPC Data'!$F:$F,0,Summary!L$2),'BPC Data'!$E:$E,Summary!$D171,'BPC Data'!$B:$B,Summary!$C171)</f>
        <v>0</v>
      </c>
      <c r="M171" s="27">
        <f t="shared" ca="1" si="42"/>
        <v>0</v>
      </c>
    </row>
    <row r="172" spans="1:13" s="16" customFormat="1" hidden="1" outlineLevel="1" x14ac:dyDescent="0.25">
      <c r="A172" s="16">
        <f t="shared" si="56"/>
        <v>13</v>
      </c>
      <c r="B172"/>
      <c r="C172">
        <f>$F165</f>
        <v>0</v>
      </c>
      <c r="D172" s="2" t="str">
        <f t="shared" si="55"/>
        <v>T_MGMT_FEE - Tenant Management Fee - Actual</v>
      </c>
      <c r="E172"/>
      <c r="F172" s="23" t="str">
        <f>_xll.EVDES(D172)</f>
        <v>Tenant Management Fee - Actual</v>
      </c>
      <c r="G172" s="18">
        <f ca="1">SUMIFS(OFFSET('BPC Data'!$F:$F,0,Summary!G$2),'BPC Data'!$E:$E,Summary!$D172,'BPC Data'!$B:$B,Summary!$C172)</f>
        <v>0</v>
      </c>
      <c r="H172" s="168">
        <f ca="1">SUMIFS(OFFSET('BPC Data'!$F:$F,0,Summary!H$2),'BPC Data'!$E:$E,Summary!$D172,'BPC Data'!$B:$B,Summary!$C172)</f>
        <v>0</v>
      </c>
      <c r="I172" s="18">
        <f ca="1">SUMIFS(OFFSET('BPC Data'!$F:$F,0,Summary!I$2),'BPC Data'!$E:$E,Summary!$D172,'BPC Data'!$B:$B,Summary!$C172)</f>
        <v>0</v>
      </c>
      <c r="J172" s="168">
        <f ca="1">SUMIFS(OFFSET('BPC Data'!$F:$F,0,Summary!J$2),'BPC Data'!$E:$E,Summary!$D172,'BPC Data'!$B:$B,Summary!$C172)</f>
        <v>0</v>
      </c>
      <c r="K172" s="18">
        <f ca="1">SUMIFS(OFFSET('BPC Data'!$F:$F,0,Summary!K$2),'BPC Data'!$E:$E,Summary!$D172,'BPC Data'!$B:$B,Summary!$C172)</f>
        <v>0</v>
      </c>
      <c r="L172" s="168">
        <f ca="1">SUMIFS(OFFSET('BPC Data'!$F:$F,0,Summary!L$2),'BPC Data'!$E:$E,Summary!$D172,'BPC Data'!$B:$B,Summary!$C172)</f>
        <v>0</v>
      </c>
      <c r="M172" s="27">
        <f t="shared" ca="1" si="42"/>
        <v>0</v>
      </c>
    </row>
    <row r="173" spans="1:13" s="16" customFormat="1" hidden="1" outlineLevel="1" x14ac:dyDescent="0.25">
      <c r="A173" s="16">
        <f t="shared" si="56"/>
        <v>13</v>
      </c>
      <c r="B173"/>
      <c r="C173">
        <f>$F165</f>
        <v>0</v>
      </c>
      <c r="D173" s="1" t="str">
        <f t="shared" si="55"/>
        <v>T_EBITDAR - EBITDAR</v>
      </c>
      <c r="E173"/>
      <c r="F173" s="23" t="str">
        <f>_xll.EVDES(D173)</f>
        <v>EBITDAR</v>
      </c>
      <c r="G173" s="18">
        <f ca="1">SUMIFS(OFFSET('BPC Data'!$F:$F,0,Summary!G$2),'BPC Data'!$E:$E,Summary!$D173,'BPC Data'!$B:$B,Summary!$C173)</f>
        <v>0</v>
      </c>
      <c r="H173" s="168">
        <f ca="1">SUMIFS(OFFSET('BPC Data'!$F:$F,0,Summary!H$2),'BPC Data'!$E:$E,Summary!$D173,'BPC Data'!$B:$B,Summary!$C173)</f>
        <v>0</v>
      </c>
      <c r="I173" s="18">
        <f ca="1">SUMIFS(OFFSET('BPC Data'!$F:$F,0,Summary!I$2),'BPC Data'!$E:$E,Summary!$D173,'BPC Data'!$B:$B,Summary!$C173)</f>
        <v>0</v>
      </c>
      <c r="J173" s="168">
        <f ca="1">SUMIFS(OFFSET('BPC Data'!$F:$F,0,Summary!J$2),'BPC Data'!$E:$E,Summary!$D173,'BPC Data'!$B:$B,Summary!$C173)</f>
        <v>0</v>
      </c>
      <c r="K173" s="18">
        <f ca="1">SUMIFS(OFFSET('BPC Data'!$F:$F,0,Summary!K$2),'BPC Data'!$E:$E,Summary!$D173,'BPC Data'!$B:$B,Summary!$C173)</f>
        <v>0</v>
      </c>
      <c r="L173" s="168">
        <f ca="1">SUMIFS(OFFSET('BPC Data'!$F:$F,0,Summary!L$2),'BPC Data'!$E:$E,Summary!$D173,'BPC Data'!$B:$B,Summary!$C173)</f>
        <v>0</v>
      </c>
      <c r="M173" s="27">
        <f t="shared" ca="1" si="42"/>
        <v>0</v>
      </c>
    </row>
    <row r="174" spans="1:13" s="16" customFormat="1" hidden="1" outlineLevel="1" x14ac:dyDescent="0.25">
      <c r="A174" s="16">
        <f t="shared" si="56"/>
        <v>13</v>
      </c>
      <c r="B174"/>
      <c r="C174">
        <f>$F165</f>
        <v>0</v>
      </c>
      <c r="D174" s="1" t="str">
        <f t="shared" si="55"/>
        <v>T_RENT_EXP - Tenant Rent Expense</v>
      </c>
      <c r="E174"/>
      <c r="F174" s="23" t="str">
        <f>_xll.EVDES(D174)</f>
        <v>Tenant Rent Expense</v>
      </c>
      <c r="G174" s="18">
        <f ca="1">SUMIFS(OFFSET('BPC Data'!$F:$F,0,Summary!G$2),'BPC Data'!$E:$E,Summary!$D174,'BPC Data'!$B:$B,Summary!$C174)</f>
        <v>0</v>
      </c>
      <c r="H174" s="168">
        <f ca="1">SUMIFS(OFFSET('BPC Data'!$F:$F,0,Summary!H$2),'BPC Data'!$E:$E,Summary!$D174,'BPC Data'!$B:$B,Summary!$C174)</f>
        <v>0</v>
      </c>
      <c r="I174" s="18">
        <f ca="1">SUMIFS(OFFSET('BPC Data'!$F:$F,0,Summary!I$2),'BPC Data'!$E:$E,Summary!$D174,'BPC Data'!$B:$B,Summary!$C174)</f>
        <v>0</v>
      </c>
      <c r="J174" s="168">
        <f ca="1">SUMIFS(OFFSET('BPC Data'!$F:$F,0,Summary!J$2),'BPC Data'!$E:$E,Summary!$D174,'BPC Data'!$B:$B,Summary!$C174)</f>
        <v>0</v>
      </c>
      <c r="K174" s="18">
        <f ca="1">SUMIFS(OFFSET('BPC Data'!$F:$F,0,Summary!K$2),'BPC Data'!$E:$E,Summary!$D174,'BPC Data'!$B:$B,Summary!$C174)</f>
        <v>0</v>
      </c>
      <c r="L174" s="168">
        <f ca="1">SUMIFS(OFFSET('BPC Data'!$F:$F,0,Summary!L$2),'BPC Data'!$E:$E,Summary!$D174,'BPC Data'!$B:$B,Summary!$C174)</f>
        <v>0</v>
      </c>
      <c r="M174" s="27">
        <f t="shared" ca="1" si="42"/>
        <v>0</v>
      </c>
    </row>
    <row r="175" spans="1:13" s="16" customFormat="1" hidden="1" outlineLevel="1" x14ac:dyDescent="0.25">
      <c r="A175" s="16">
        <f t="shared" ref="A175:A176" si="57">IF(AND(F175&lt;&gt;"",D175=""),A174+1,A174)</f>
        <v>13</v>
      </c>
      <c r="B175"/>
      <c r="C175">
        <f>$F165</f>
        <v>0</v>
      </c>
      <c r="D175" s="1" t="str">
        <f t="shared" ref="D175:D176" si="58">$D162</f>
        <v>T_SL_RENT_ADJ_EXP - Tenant Straight Line Rent Adjustment Expense</v>
      </c>
      <c r="E175"/>
      <c r="F175" s="23" t="str">
        <f>_xll.EVDES(D175)</f>
        <v>Tenant Straight Line Rent Adjustment Expense</v>
      </c>
      <c r="G175" s="18">
        <f ca="1">SUMIFS(OFFSET('BPC Data'!$F:$F,0,Summary!G$2),'BPC Data'!$E:$E,Summary!$D175,'BPC Data'!$B:$B,Summary!$C175)</f>
        <v>0</v>
      </c>
      <c r="H175" s="168">
        <f ca="1">SUMIFS(OFFSET('BPC Data'!$F:$F,0,Summary!H$2),'BPC Data'!$E:$E,Summary!$D175,'BPC Data'!$B:$B,Summary!$C175)</f>
        <v>0</v>
      </c>
      <c r="I175" s="18">
        <f ca="1">SUMIFS(OFFSET('BPC Data'!$F:$F,0,Summary!I$2),'BPC Data'!$E:$E,Summary!$D175,'BPC Data'!$B:$B,Summary!$C175)</f>
        <v>0</v>
      </c>
      <c r="J175" s="168">
        <f ca="1">SUMIFS(OFFSET('BPC Data'!$F:$F,0,Summary!J$2),'BPC Data'!$E:$E,Summary!$D175,'BPC Data'!$B:$B,Summary!$C175)</f>
        <v>0</v>
      </c>
      <c r="K175" s="18">
        <f ca="1">SUMIFS(OFFSET('BPC Data'!$F:$F,0,Summary!K$2),'BPC Data'!$E:$E,Summary!$D175,'BPC Data'!$B:$B,Summary!$C175)</f>
        <v>0</v>
      </c>
      <c r="L175" s="168">
        <f ca="1">SUMIFS(OFFSET('BPC Data'!$F:$F,0,Summary!L$2),'BPC Data'!$E:$E,Summary!$D175,'BPC Data'!$B:$B,Summary!$C175)</f>
        <v>0</v>
      </c>
      <c r="M175" s="27">
        <f t="shared" ca="1" si="42"/>
        <v>0</v>
      </c>
    </row>
    <row r="176" spans="1:13" s="16" customFormat="1" hidden="1" outlineLevel="1" x14ac:dyDescent="0.25">
      <c r="A176" s="16">
        <f t="shared" si="57"/>
        <v>13</v>
      </c>
      <c r="B176"/>
      <c r="C176">
        <f>$F165</f>
        <v>0</v>
      </c>
      <c r="D176" s="1" t="str">
        <f t="shared" si="58"/>
        <v>T_OTHER_OP_EXO - Tenant Other Income and Expense</v>
      </c>
      <c r="E176"/>
      <c r="F176" s="23" t="str">
        <f>_xll.EVDES(D176)</f>
        <v>Tenant Other Income and Expense</v>
      </c>
      <c r="G176" s="18">
        <f ca="1">SUMIFS(OFFSET('BPC Data'!$F:$F,0,Summary!G$2),'BPC Data'!$E:$E,Summary!$D176,'BPC Data'!$B:$B,Summary!$C176)</f>
        <v>0</v>
      </c>
      <c r="H176" s="168">
        <f ca="1">SUMIFS(OFFSET('BPC Data'!$F:$F,0,Summary!H$2),'BPC Data'!$E:$E,Summary!$D176,'BPC Data'!$B:$B,Summary!$C176)</f>
        <v>0</v>
      </c>
      <c r="I176" s="18">
        <f ca="1">SUMIFS(OFFSET('BPC Data'!$F:$F,0,Summary!I$2),'BPC Data'!$E:$E,Summary!$D176,'BPC Data'!$B:$B,Summary!$C176)</f>
        <v>0</v>
      </c>
      <c r="J176" s="168">
        <f ca="1">SUMIFS(OFFSET('BPC Data'!$F:$F,0,Summary!J$2),'BPC Data'!$E:$E,Summary!$D176,'BPC Data'!$B:$B,Summary!$C176)</f>
        <v>0</v>
      </c>
      <c r="K176" s="18">
        <f ca="1">SUMIFS(OFFSET('BPC Data'!$F:$F,0,Summary!K$2),'BPC Data'!$E:$E,Summary!$D176,'BPC Data'!$B:$B,Summary!$C176)</f>
        <v>0</v>
      </c>
      <c r="L176" s="168">
        <f ca="1">SUMIFS(OFFSET('BPC Data'!$F:$F,0,Summary!L$2),'BPC Data'!$E:$E,Summary!$D176,'BPC Data'!$B:$B,Summary!$C176)</f>
        <v>0</v>
      </c>
      <c r="M176" s="27">
        <f t="shared" ca="1" si="42"/>
        <v>0</v>
      </c>
    </row>
    <row r="177" spans="1:13" s="16" customFormat="1" hidden="1" outlineLevel="1" x14ac:dyDescent="0.25">
      <c r="A177" s="16">
        <f>IF(AND(F177&lt;&gt;"",D177=""),A174+1,A174)</f>
        <v>13</v>
      </c>
      <c r="B177"/>
      <c r="C177"/>
      <c r="D177" s="1" t="str">
        <f t="shared" ref="D177:D187" si="59">$D164</f>
        <v>x</v>
      </c>
      <c r="E177"/>
      <c r="F177" s="23" t="s">
        <v>0</v>
      </c>
      <c r="G177" s="12">
        <f ca="1">SUMIFS(OFFSET('BPC Data'!$F:$F,0,Summary!G$2),'BPC Data'!$E:$E,Summary!$D177,'BPC Data'!$B:$B,Summary!$C177)</f>
        <v>0</v>
      </c>
      <c r="H177" s="169">
        <f ca="1">SUMIFS(OFFSET('BPC Data'!$F:$F,0,Summary!H$2),'BPC Data'!$E:$E,Summary!$D177,'BPC Data'!$B:$B,Summary!$C177)</f>
        <v>0</v>
      </c>
      <c r="I177" s="12">
        <f ca="1">SUMIFS(OFFSET('BPC Data'!$F:$F,0,Summary!I$2),'BPC Data'!$E:$E,Summary!$D177,'BPC Data'!$B:$B,Summary!$C177)</f>
        <v>0</v>
      </c>
      <c r="J177" s="169">
        <f ca="1">SUMIFS(OFFSET('BPC Data'!$F:$F,0,Summary!J$2),'BPC Data'!$E:$E,Summary!$D177,'BPC Data'!$B:$B,Summary!$C177)</f>
        <v>0</v>
      </c>
      <c r="K177" s="12">
        <f ca="1">SUMIFS(OFFSET('BPC Data'!$F:$F,0,Summary!K$2),'BPC Data'!$E:$E,Summary!$D177,'BPC Data'!$B:$B,Summary!$C177)</f>
        <v>0</v>
      </c>
      <c r="L177" s="169">
        <f ca="1">SUMIFS(OFFSET('BPC Data'!$F:$F,0,Summary!L$2),'BPC Data'!$E:$E,Summary!$D177,'BPC Data'!$B:$B,Summary!$C177)</f>
        <v>0</v>
      </c>
      <c r="M177" s="27">
        <f t="shared" ca="1" si="42"/>
        <v>0</v>
      </c>
    </row>
    <row r="178" spans="1:13" s="16" customFormat="1" hidden="1" outlineLevel="1" x14ac:dyDescent="0.25">
      <c r="A178" s="16">
        <f>IF(AND(D178&lt;&gt;"",C178=""),A177+1,A177)</f>
        <v>14</v>
      </c>
      <c r="B178" s="5"/>
      <c r="C178" s="5"/>
      <c r="D178" s="5" t="str">
        <f t="shared" si="59"/>
        <v>x</v>
      </c>
      <c r="E178" s="5"/>
      <c r="F178" s="22">
        <f>INDEX(PropertyList!$D:$D,MATCH(Summary!$A178,PropertyList!$C:$C,0))</f>
        <v>0</v>
      </c>
      <c r="G178" s="11">
        <f ca="1">SUMIFS(OFFSET('BPC Data'!$F:$F,0,Summary!G$2),'BPC Data'!$E:$E,Summary!$D178,'BPC Data'!$B:$B,Summary!$C178)</f>
        <v>0</v>
      </c>
      <c r="H178" s="167">
        <f ca="1">SUMIFS(OFFSET('BPC Data'!$F:$F,0,Summary!H$2),'BPC Data'!$E:$E,Summary!$D178,'BPC Data'!$B:$B,Summary!$C178)</f>
        <v>0</v>
      </c>
      <c r="I178" s="11">
        <f ca="1">SUMIFS(OFFSET('BPC Data'!$F:$F,0,Summary!I$2),'BPC Data'!$E:$E,Summary!$D178,'BPC Data'!$B:$B,Summary!$C178)</f>
        <v>0</v>
      </c>
      <c r="J178" s="167">
        <f ca="1">SUMIFS(OFFSET('BPC Data'!$F:$F,0,Summary!J$2),'BPC Data'!$E:$E,Summary!$D178,'BPC Data'!$B:$B,Summary!$C178)</f>
        <v>0</v>
      </c>
      <c r="K178" s="11">
        <f ca="1">SUMIFS(OFFSET('BPC Data'!$F:$F,0,Summary!K$2),'BPC Data'!$E:$E,Summary!$D178,'BPC Data'!$B:$B,Summary!$C178)</f>
        <v>0</v>
      </c>
      <c r="L178" s="167">
        <f ca="1">SUMIFS(OFFSET('BPC Data'!$F:$F,0,Summary!L$2),'BPC Data'!$E:$E,Summary!$D178,'BPC Data'!$B:$B,Summary!$C178)</f>
        <v>0</v>
      </c>
      <c r="M178" s="27">
        <f t="shared" ca="1" si="42"/>
        <v>0</v>
      </c>
    </row>
    <row r="179" spans="1:13" s="16" customFormat="1" hidden="1" outlineLevel="1" x14ac:dyDescent="0.25">
      <c r="A179" s="16">
        <f>IF(AND(F179&lt;&gt;"",D179=""),A178+1,A178)</f>
        <v>14</v>
      </c>
      <c r="C179">
        <f>$F178</f>
        <v>0</v>
      </c>
      <c r="D179" s="3" t="str">
        <f t="shared" si="59"/>
        <v>PAY_PAT_DAYS - Total Payor Patient Days</v>
      </c>
      <c r="F179" s="23" t="str">
        <f>_xll.EVDES(D179)</f>
        <v>Total Payor Patient Days</v>
      </c>
      <c r="G179" s="18">
        <f ca="1">SUMIFS(OFFSET('BPC Data'!$F:$F,0,Summary!G$2),'BPC Data'!$E:$E,Summary!$D179,'BPC Data'!$B:$B,Summary!$C179)</f>
        <v>0</v>
      </c>
      <c r="H179" s="168">
        <f ca="1">SUMIFS(OFFSET('BPC Data'!$F:$F,0,Summary!H$2),'BPC Data'!$E:$E,Summary!$D179,'BPC Data'!$B:$B,Summary!$C179)</f>
        <v>0</v>
      </c>
      <c r="I179" s="18">
        <f ca="1">SUMIFS(OFFSET('BPC Data'!$F:$F,0,Summary!I$2),'BPC Data'!$E:$E,Summary!$D179,'BPC Data'!$B:$B,Summary!$C179)</f>
        <v>0</v>
      </c>
      <c r="J179" s="168">
        <f ca="1">SUMIFS(OFFSET('BPC Data'!$F:$F,0,Summary!J$2),'BPC Data'!$E:$E,Summary!$D179,'BPC Data'!$B:$B,Summary!$C179)</f>
        <v>0</v>
      </c>
      <c r="K179" s="18">
        <f ca="1">SUMIFS(OFFSET('BPC Data'!$F:$F,0,Summary!K$2),'BPC Data'!$E:$E,Summary!$D179,'BPC Data'!$B:$B,Summary!$C179)</f>
        <v>0</v>
      </c>
      <c r="L179" s="168">
        <f ca="1">SUMIFS(OFFSET('BPC Data'!$F:$F,0,Summary!L$2),'BPC Data'!$E:$E,Summary!$D179,'BPC Data'!$B:$B,Summary!$C179)</f>
        <v>0</v>
      </c>
      <c r="M179" s="27">
        <f t="shared" ref="M179:M242" ca="1" si="60">SUM(G179:L179)</f>
        <v>0</v>
      </c>
    </row>
    <row r="180" spans="1:13" s="16" customFormat="1" hidden="1" outlineLevel="1" x14ac:dyDescent="0.25">
      <c r="A180" s="16">
        <f t="shared" ref="A180:A187" si="61">IF(AND(F180&lt;&gt;"",D180=""),A179+1,A179)</f>
        <v>14</v>
      </c>
      <c r="C180">
        <f>$F178</f>
        <v>0</v>
      </c>
      <c r="D180" s="3" t="str">
        <f t="shared" si="59"/>
        <v>A_BEDS_TOTAL - Total Available Beds</v>
      </c>
      <c r="F180" s="23" t="str">
        <f>_xll.EVDES(D180)</f>
        <v>Total Available Beds</v>
      </c>
      <c r="G180" s="18">
        <f ca="1">SUMIFS(OFFSET('BPC Data'!$F:$F,0,Summary!G$2),'BPC Data'!$E:$E,Summary!$D180,'BPC Data'!$B:$B,Summary!$C180)</f>
        <v>0</v>
      </c>
      <c r="H180" s="168">
        <f ca="1">SUMIFS(OFFSET('BPC Data'!$F:$F,0,Summary!H$2),'BPC Data'!$E:$E,Summary!$D180,'BPC Data'!$B:$B,Summary!$C180)</f>
        <v>0</v>
      </c>
      <c r="I180" s="18">
        <f ca="1">SUMIFS(OFFSET('BPC Data'!$F:$F,0,Summary!I$2),'BPC Data'!$E:$E,Summary!$D180,'BPC Data'!$B:$B,Summary!$C180)</f>
        <v>0</v>
      </c>
      <c r="J180" s="168">
        <f ca="1">SUMIFS(OFFSET('BPC Data'!$F:$F,0,Summary!J$2),'BPC Data'!$E:$E,Summary!$D180,'BPC Data'!$B:$B,Summary!$C180)</f>
        <v>0</v>
      </c>
      <c r="K180" s="18">
        <f ca="1">SUMIFS(OFFSET('BPC Data'!$F:$F,0,Summary!K$2),'BPC Data'!$E:$E,Summary!$D180,'BPC Data'!$B:$B,Summary!$C180)</f>
        <v>0</v>
      </c>
      <c r="L180" s="168">
        <f ca="1">SUMIFS(OFFSET('BPC Data'!$F:$F,0,Summary!L$2),'BPC Data'!$E:$E,Summary!$D180,'BPC Data'!$B:$B,Summary!$C180)</f>
        <v>0</v>
      </c>
      <c r="M180" s="27">
        <f t="shared" ca="1" si="60"/>
        <v>0</v>
      </c>
    </row>
    <row r="181" spans="1:13" s="16" customFormat="1" hidden="1" outlineLevel="1" x14ac:dyDescent="0.25">
      <c r="A181" s="16">
        <f t="shared" si="61"/>
        <v>14</v>
      </c>
      <c r="B181"/>
      <c r="C181">
        <f>$F178</f>
        <v>0</v>
      </c>
      <c r="D181" s="3" t="str">
        <f t="shared" si="59"/>
        <v>T_REVENUES - Total Tenant Revenues</v>
      </c>
      <c r="E181"/>
      <c r="F181" s="23" t="str">
        <f>_xll.EVDES(D181)</f>
        <v>Total Tenant Revenues</v>
      </c>
      <c r="G181" s="18">
        <f ca="1">SUMIFS(OFFSET('BPC Data'!$F:$F,0,Summary!G$2),'BPC Data'!$E:$E,Summary!$D181,'BPC Data'!$B:$B,Summary!$C181)</f>
        <v>0</v>
      </c>
      <c r="H181" s="168">
        <f ca="1">SUMIFS(OFFSET('BPC Data'!$F:$F,0,Summary!H$2),'BPC Data'!$E:$E,Summary!$D181,'BPC Data'!$B:$B,Summary!$C181)</f>
        <v>0</v>
      </c>
      <c r="I181" s="18">
        <f ca="1">SUMIFS(OFFSET('BPC Data'!$F:$F,0,Summary!I$2),'BPC Data'!$E:$E,Summary!$D181,'BPC Data'!$B:$B,Summary!$C181)</f>
        <v>0</v>
      </c>
      <c r="J181" s="168">
        <f ca="1">SUMIFS(OFFSET('BPC Data'!$F:$F,0,Summary!J$2),'BPC Data'!$E:$E,Summary!$D181,'BPC Data'!$B:$B,Summary!$C181)</f>
        <v>0</v>
      </c>
      <c r="K181" s="18">
        <f ca="1">SUMIFS(OFFSET('BPC Data'!$F:$F,0,Summary!K$2),'BPC Data'!$E:$E,Summary!$D181,'BPC Data'!$B:$B,Summary!$C181)</f>
        <v>0</v>
      </c>
      <c r="L181" s="168">
        <f ca="1">SUMIFS(OFFSET('BPC Data'!$F:$F,0,Summary!L$2),'BPC Data'!$E:$E,Summary!$D181,'BPC Data'!$B:$B,Summary!$C181)</f>
        <v>0</v>
      </c>
      <c r="M181" s="27">
        <f t="shared" ca="1" si="60"/>
        <v>0</v>
      </c>
    </row>
    <row r="182" spans="1:13" s="16" customFormat="1" hidden="1" outlineLevel="1" x14ac:dyDescent="0.25">
      <c r="A182" s="16">
        <f t="shared" si="61"/>
        <v>14</v>
      </c>
      <c r="B182"/>
      <c r="C182">
        <f>$F178</f>
        <v>0</v>
      </c>
      <c r="D182" s="3" t="str">
        <f t="shared" si="59"/>
        <v>T_OPEX - Tenant Operating Expenses</v>
      </c>
      <c r="E182"/>
      <c r="F182" s="23" t="str">
        <f>_xll.EVDES(D182)</f>
        <v>Tenant Operating Expenses</v>
      </c>
      <c r="G182" s="18">
        <f ca="1">SUMIFS(OFFSET('BPC Data'!$F:$F,0,Summary!G$2),'BPC Data'!$E:$E,Summary!$D182,'BPC Data'!$B:$B,Summary!$C182)</f>
        <v>0</v>
      </c>
      <c r="H182" s="168">
        <f ca="1">SUMIFS(OFFSET('BPC Data'!$F:$F,0,Summary!H$2),'BPC Data'!$E:$E,Summary!$D182,'BPC Data'!$B:$B,Summary!$C182)</f>
        <v>0</v>
      </c>
      <c r="I182" s="18">
        <f ca="1">SUMIFS(OFFSET('BPC Data'!$F:$F,0,Summary!I$2),'BPC Data'!$E:$E,Summary!$D182,'BPC Data'!$B:$B,Summary!$C182)</f>
        <v>0</v>
      </c>
      <c r="J182" s="168">
        <f ca="1">SUMIFS(OFFSET('BPC Data'!$F:$F,0,Summary!J$2),'BPC Data'!$E:$E,Summary!$D182,'BPC Data'!$B:$B,Summary!$C182)</f>
        <v>0</v>
      </c>
      <c r="K182" s="18">
        <f ca="1">SUMIFS(OFFSET('BPC Data'!$F:$F,0,Summary!K$2),'BPC Data'!$E:$E,Summary!$D182,'BPC Data'!$B:$B,Summary!$C182)</f>
        <v>0</v>
      </c>
      <c r="L182" s="168">
        <f ca="1">SUMIFS(OFFSET('BPC Data'!$F:$F,0,Summary!L$2),'BPC Data'!$E:$E,Summary!$D182,'BPC Data'!$B:$B,Summary!$C182)</f>
        <v>0</v>
      </c>
      <c r="M182" s="27">
        <f t="shared" ca="1" si="60"/>
        <v>0</v>
      </c>
    </row>
    <row r="183" spans="1:13" s="16" customFormat="1" hidden="1" outlineLevel="1" x14ac:dyDescent="0.25">
      <c r="A183" s="16">
        <f t="shared" si="61"/>
        <v>14</v>
      </c>
      <c r="B183"/>
      <c r="C183">
        <f>$F178</f>
        <v>0</v>
      </c>
      <c r="D183" s="3" t="str">
        <f t="shared" si="59"/>
        <v>T_BAD_DEBT - Tenant Bad Debt Expense</v>
      </c>
      <c r="E183"/>
      <c r="F183" s="23" t="str">
        <f>_xll.EVDES(D183)</f>
        <v>Tenant Bad Debt Expense</v>
      </c>
      <c r="G183" s="18">
        <f ca="1">SUMIFS(OFFSET('BPC Data'!$F:$F,0,Summary!G$2),'BPC Data'!$E:$E,Summary!$D183,'BPC Data'!$B:$B,Summary!$C183)</f>
        <v>0</v>
      </c>
      <c r="H183" s="168">
        <f ca="1">SUMIFS(OFFSET('BPC Data'!$F:$F,0,Summary!H$2),'BPC Data'!$E:$E,Summary!$D183,'BPC Data'!$B:$B,Summary!$C183)</f>
        <v>0</v>
      </c>
      <c r="I183" s="18">
        <f ca="1">SUMIFS(OFFSET('BPC Data'!$F:$F,0,Summary!I$2),'BPC Data'!$E:$E,Summary!$D183,'BPC Data'!$B:$B,Summary!$C183)</f>
        <v>0</v>
      </c>
      <c r="J183" s="168">
        <f ca="1">SUMIFS(OFFSET('BPC Data'!$F:$F,0,Summary!J$2),'BPC Data'!$E:$E,Summary!$D183,'BPC Data'!$B:$B,Summary!$C183)</f>
        <v>0</v>
      </c>
      <c r="K183" s="18">
        <f ca="1">SUMIFS(OFFSET('BPC Data'!$F:$F,0,Summary!K$2),'BPC Data'!$E:$E,Summary!$D183,'BPC Data'!$B:$B,Summary!$C183)</f>
        <v>0</v>
      </c>
      <c r="L183" s="168">
        <f ca="1">SUMIFS(OFFSET('BPC Data'!$F:$F,0,Summary!L$2),'BPC Data'!$E:$E,Summary!$D183,'BPC Data'!$B:$B,Summary!$C183)</f>
        <v>0</v>
      </c>
      <c r="M183" s="27">
        <f t="shared" ca="1" si="60"/>
        <v>0</v>
      </c>
    </row>
    <row r="184" spans="1:13" s="16" customFormat="1" hidden="1" outlineLevel="1" x14ac:dyDescent="0.25">
      <c r="A184" s="16">
        <f t="shared" si="61"/>
        <v>14</v>
      </c>
      <c r="B184"/>
      <c r="C184">
        <f>$F178</f>
        <v>0</v>
      </c>
      <c r="D184" s="2" t="str">
        <f t="shared" si="59"/>
        <v>T_EBITDARM - EBITDARM</v>
      </c>
      <c r="E184"/>
      <c r="F184" s="23" t="str">
        <f>_xll.EVDES(D184)</f>
        <v>EBITDARM</v>
      </c>
      <c r="G184" s="18">
        <f ca="1">SUMIFS(OFFSET('BPC Data'!$F:$F,0,Summary!G$2),'BPC Data'!$E:$E,Summary!$D184,'BPC Data'!$B:$B,Summary!$C184)</f>
        <v>0</v>
      </c>
      <c r="H184" s="168">
        <f ca="1">SUMIFS(OFFSET('BPC Data'!$F:$F,0,Summary!H$2),'BPC Data'!$E:$E,Summary!$D184,'BPC Data'!$B:$B,Summary!$C184)</f>
        <v>0</v>
      </c>
      <c r="I184" s="18">
        <f ca="1">SUMIFS(OFFSET('BPC Data'!$F:$F,0,Summary!I$2),'BPC Data'!$E:$E,Summary!$D184,'BPC Data'!$B:$B,Summary!$C184)</f>
        <v>0</v>
      </c>
      <c r="J184" s="168">
        <f ca="1">SUMIFS(OFFSET('BPC Data'!$F:$F,0,Summary!J$2),'BPC Data'!$E:$E,Summary!$D184,'BPC Data'!$B:$B,Summary!$C184)</f>
        <v>0</v>
      </c>
      <c r="K184" s="18">
        <f ca="1">SUMIFS(OFFSET('BPC Data'!$F:$F,0,Summary!K$2),'BPC Data'!$E:$E,Summary!$D184,'BPC Data'!$B:$B,Summary!$C184)</f>
        <v>0</v>
      </c>
      <c r="L184" s="168">
        <f ca="1">SUMIFS(OFFSET('BPC Data'!$F:$F,0,Summary!L$2),'BPC Data'!$E:$E,Summary!$D184,'BPC Data'!$B:$B,Summary!$C184)</f>
        <v>0</v>
      </c>
      <c r="M184" s="27">
        <f t="shared" ca="1" si="60"/>
        <v>0</v>
      </c>
    </row>
    <row r="185" spans="1:13" s="16" customFormat="1" hidden="1" outlineLevel="1" x14ac:dyDescent="0.25">
      <c r="A185" s="16">
        <f t="shared" si="61"/>
        <v>14</v>
      </c>
      <c r="B185"/>
      <c r="C185">
        <f>$F178</f>
        <v>0</v>
      </c>
      <c r="D185" s="2" t="str">
        <f t="shared" si="59"/>
        <v>T_MGMT_FEE - Tenant Management Fee - Actual</v>
      </c>
      <c r="E185"/>
      <c r="F185" s="23" t="str">
        <f>_xll.EVDES(D185)</f>
        <v>Tenant Management Fee - Actual</v>
      </c>
      <c r="G185" s="18">
        <f ca="1">SUMIFS(OFFSET('BPC Data'!$F:$F,0,Summary!G$2),'BPC Data'!$E:$E,Summary!$D185,'BPC Data'!$B:$B,Summary!$C185)</f>
        <v>0</v>
      </c>
      <c r="H185" s="168">
        <f ca="1">SUMIFS(OFFSET('BPC Data'!$F:$F,0,Summary!H$2),'BPC Data'!$E:$E,Summary!$D185,'BPC Data'!$B:$B,Summary!$C185)</f>
        <v>0</v>
      </c>
      <c r="I185" s="18">
        <f ca="1">SUMIFS(OFFSET('BPC Data'!$F:$F,0,Summary!I$2),'BPC Data'!$E:$E,Summary!$D185,'BPC Data'!$B:$B,Summary!$C185)</f>
        <v>0</v>
      </c>
      <c r="J185" s="168">
        <f ca="1">SUMIFS(OFFSET('BPC Data'!$F:$F,0,Summary!J$2),'BPC Data'!$E:$E,Summary!$D185,'BPC Data'!$B:$B,Summary!$C185)</f>
        <v>0</v>
      </c>
      <c r="K185" s="18">
        <f ca="1">SUMIFS(OFFSET('BPC Data'!$F:$F,0,Summary!K$2),'BPC Data'!$E:$E,Summary!$D185,'BPC Data'!$B:$B,Summary!$C185)</f>
        <v>0</v>
      </c>
      <c r="L185" s="168">
        <f ca="1">SUMIFS(OFFSET('BPC Data'!$F:$F,0,Summary!L$2),'BPC Data'!$E:$E,Summary!$D185,'BPC Data'!$B:$B,Summary!$C185)</f>
        <v>0</v>
      </c>
      <c r="M185" s="27">
        <f t="shared" ca="1" si="60"/>
        <v>0</v>
      </c>
    </row>
    <row r="186" spans="1:13" s="16" customFormat="1" hidden="1" outlineLevel="1" x14ac:dyDescent="0.25">
      <c r="A186" s="16">
        <f t="shared" si="61"/>
        <v>14</v>
      </c>
      <c r="B186"/>
      <c r="C186">
        <f>$F178</f>
        <v>0</v>
      </c>
      <c r="D186" s="1" t="str">
        <f t="shared" si="59"/>
        <v>T_EBITDAR - EBITDAR</v>
      </c>
      <c r="E186"/>
      <c r="F186" s="23" t="str">
        <f>_xll.EVDES(D186)</f>
        <v>EBITDAR</v>
      </c>
      <c r="G186" s="18">
        <f ca="1">SUMIFS(OFFSET('BPC Data'!$F:$F,0,Summary!G$2),'BPC Data'!$E:$E,Summary!$D186,'BPC Data'!$B:$B,Summary!$C186)</f>
        <v>0</v>
      </c>
      <c r="H186" s="168">
        <f ca="1">SUMIFS(OFFSET('BPC Data'!$F:$F,0,Summary!H$2),'BPC Data'!$E:$E,Summary!$D186,'BPC Data'!$B:$B,Summary!$C186)</f>
        <v>0</v>
      </c>
      <c r="I186" s="18">
        <f ca="1">SUMIFS(OFFSET('BPC Data'!$F:$F,0,Summary!I$2),'BPC Data'!$E:$E,Summary!$D186,'BPC Data'!$B:$B,Summary!$C186)</f>
        <v>0</v>
      </c>
      <c r="J186" s="168">
        <f ca="1">SUMIFS(OFFSET('BPC Data'!$F:$F,0,Summary!J$2),'BPC Data'!$E:$E,Summary!$D186,'BPC Data'!$B:$B,Summary!$C186)</f>
        <v>0</v>
      </c>
      <c r="K186" s="18">
        <f ca="1">SUMIFS(OFFSET('BPC Data'!$F:$F,0,Summary!K$2),'BPC Data'!$E:$E,Summary!$D186,'BPC Data'!$B:$B,Summary!$C186)</f>
        <v>0</v>
      </c>
      <c r="L186" s="168">
        <f ca="1">SUMIFS(OFFSET('BPC Data'!$F:$F,0,Summary!L$2),'BPC Data'!$E:$E,Summary!$D186,'BPC Data'!$B:$B,Summary!$C186)</f>
        <v>0</v>
      </c>
      <c r="M186" s="27">
        <f t="shared" ca="1" si="60"/>
        <v>0</v>
      </c>
    </row>
    <row r="187" spans="1:13" s="16" customFormat="1" hidden="1" outlineLevel="1" x14ac:dyDescent="0.25">
      <c r="A187" s="16">
        <f t="shared" si="61"/>
        <v>14</v>
      </c>
      <c r="B187"/>
      <c r="C187">
        <f>$F178</f>
        <v>0</v>
      </c>
      <c r="D187" s="1" t="str">
        <f t="shared" si="59"/>
        <v>T_RENT_EXP - Tenant Rent Expense</v>
      </c>
      <c r="E187"/>
      <c r="F187" s="23" t="str">
        <f>_xll.EVDES(D187)</f>
        <v>Tenant Rent Expense</v>
      </c>
      <c r="G187" s="18">
        <f ca="1">SUMIFS(OFFSET('BPC Data'!$F:$F,0,Summary!G$2),'BPC Data'!$E:$E,Summary!$D187,'BPC Data'!$B:$B,Summary!$C187)</f>
        <v>0</v>
      </c>
      <c r="H187" s="168">
        <f ca="1">SUMIFS(OFFSET('BPC Data'!$F:$F,0,Summary!H$2),'BPC Data'!$E:$E,Summary!$D187,'BPC Data'!$B:$B,Summary!$C187)</f>
        <v>0</v>
      </c>
      <c r="I187" s="18">
        <f ca="1">SUMIFS(OFFSET('BPC Data'!$F:$F,0,Summary!I$2),'BPC Data'!$E:$E,Summary!$D187,'BPC Data'!$B:$B,Summary!$C187)</f>
        <v>0</v>
      </c>
      <c r="J187" s="168">
        <f ca="1">SUMIFS(OFFSET('BPC Data'!$F:$F,0,Summary!J$2),'BPC Data'!$E:$E,Summary!$D187,'BPC Data'!$B:$B,Summary!$C187)</f>
        <v>0</v>
      </c>
      <c r="K187" s="18">
        <f ca="1">SUMIFS(OFFSET('BPC Data'!$F:$F,0,Summary!K$2),'BPC Data'!$E:$E,Summary!$D187,'BPC Data'!$B:$B,Summary!$C187)</f>
        <v>0</v>
      </c>
      <c r="L187" s="168">
        <f ca="1">SUMIFS(OFFSET('BPC Data'!$F:$F,0,Summary!L$2),'BPC Data'!$E:$E,Summary!$D187,'BPC Data'!$B:$B,Summary!$C187)</f>
        <v>0</v>
      </c>
      <c r="M187" s="27">
        <f t="shared" ca="1" si="60"/>
        <v>0</v>
      </c>
    </row>
    <row r="188" spans="1:13" s="16" customFormat="1" hidden="1" outlineLevel="1" x14ac:dyDescent="0.25">
      <c r="A188" s="16">
        <f t="shared" ref="A188:A189" si="62">IF(AND(F188&lt;&gt;"",D188=""),A187+1,A187)</f>
        <v>14</v>
      </c>
      <c r="B188"/>
      <c r="C188">
        <f>$F178</f>
        <v>0</v>
      </c>
      <c r="D188" s="1" t="str">
        <f t="shared" ref="D188:D189" si="63">$D175</f>
        <v>T_SL_RENT_ADJ_EXP - Tenant Straight Line Rent Adjustment Expense</v>
      </c>
      <c r="E188"/>
      <c r="F188" s="23" t="str">
        <f>_xll.EVDES(D188)</f>
        <v>Tenant Straight Line Rent Adjustment Expense</v>
      </c>
      <c r="G188" s="18">
        <f ca="1">SUMIFS(OFFSET('BPC Data'!$F:$F,0,Summary!G$2),'BPC Data'!$E:$E,Summary!$D188,'BPC Data'!$B:$B,Summary!$C188)</f>
        <v>0</v>
      </c>
      <c r="H188" s="168">
        <f ca="1">SUMIFS(OFFSET('BPC Data'!$F:$F,0,Summary!H$2),'BPC Data'!$E:$E,Summary!$D188,'BPC Data'!$B:$B,Summary!$C188)</f>
        <v>0</v>
      </c>
      <c r="I188" s="18">
        <f ca="1">SUMIFS(OFFSET('BPC Data'!$F:$F,0,Summary!I$2),'BPC Data'!$E:$E,Summary!$D188,'BPC Data'!$B:$B,Summary!$C188)</f>
        <v>0</v>
      </c>
      <c r="J188" s="168">
        <f ca="1">SUMIFS(OFFSET('BPC Data'!$F:$F,0,Summary!J$2),'BPC Data'!$E:$E,Summary!$D188,'BPC Data'!$B:$B,Summary!$C188)</f>
        <v>0</v>
      </c>
      <c r="K188" s="18">
        <f ca="1">SUMIFS(OFFSET('BPC Data'!$F:$F,0,Summary!K$2),'BPC Data'!$E:$E,Summary!$D188,'BPC Data'!$B:$B,Summary!$C188)</f>
        <v>0</v>
      </c>
      <c r="L188" s="168">
        <f ca="1">SUMIFS(OFFSET('BPC Data'!$F:$F,0,Summary!L$2),'BPC Data'!$E:$E,Summary!$D188,'BPC Data'!$B:$B,Summary!$C188)</f>
        <v>0</v>
      </c>
      <c r="M188" s="27">
        <f t="shared" ca="1" si="60"/>
        <v>0</v>
      </c>
    </row>
    <row r="189" spans="1:13" s="16" customFormat="1" hidden="1" outlineLevel="1" x14ac:dyDescent="0.25">
      <c r="A189" s="16">
        <f t="shared" si="62"/>
        <v>14</v>
      </c>
      <c r="B189"/>
      <c r="C189">
        <f>$F178</f>
        <v>0</v>
      </c>
      <c r="D189" s="1" t="str">
        <f t="shared" si="63"/>
        <v>T_OTHER_OP_EXO - Tenant Other Income and Expense</v>
      </c>
      <c r="E189"/>
      <c r="F189" s="23" t="str">
        <f>_xll.EVDES(D189)</f>
        <v>Tenant Other Income and Expense</v>
      </c>
      <c r="G189" s="18">
        <f ca="1">SUMIFS(OFFSET('BPC Data'!$F:$F,0,Summary!G$2),'BPC Data'!$E:$E,Summary!$D189,'BPC Data'!$B:$B,Summary!$C189)</f>
        <v>0</v>
      </c>
      <c r="H189" s="168">
        <f ca="1">SUMIFS(OFFSET('BPC Data'!$F:$F,0,Summary!H$2),'BPC Data'!$E:$E,Summary!$D189,'BPC Data'!$B:$B,Summary!$C189)</f>
        <v>0</v>
      </c>
      <c r="I189" s="18">
        <f ca="1">SUMIFS(OFFSET('BPC Data'!$F:$F,0,Summary!I$2),'BPC Data'!$E:$E,Summary!$D189,'BPC Data'!$B:$B,Summary!$C189)</f>
        <v>0</v>
      </c>
      <c r="J189" s="168">
        <f ca="1">SUMIFS(OFFSET('BPC Data'!$F:$F,0,Summary!J$2),'BPC Data'!$E:$E,Summary!$D189,'BPC Data'!$B:$B,Summary!$C189)</f>
        <v>0</v>
      </c>
      <c r="K189" s="18">
        <f ca="1">SUMIFS(OFFSET('BPC Data'!$F:$F,0,Summary!K$2),'BPC Data'!$E:$E,Summary!$D189,'BPC Data'!$B:$B,Summary!$C189)</f>
        <v>0</v>
      </c>
      <c r="L189" s="168">
        <f ca="1">SUMIFS(OFFSET('BPC Data'!$F:$F,0,Summary!L$2),'BPC Data'!$E:$E,Summary!$D189,'BPC Data'!$B:$B,Summary!$C189)</f>
        <v>0</v>
      </c>
      <c r="M189" s="27">
        <f t="shared" ca="1" si="60"/>
        <v>0</v>
      </c>
    </row>
    <row r="190" spans="1:13" s="16" customFormat="1" hidden="1" outlineLevel="1" x14ac:dyDescent="0.25">
      <c r="A190" s="16">
        <f>IF(AND(F190&lt;&gt;"",D190=""),A187+1,A187)</f>
        <v>14</v>
      </c>
      <c r="B190"/>
      <c r="C190"/>
      <c r="D190" s="1" t="str">
        <f t="shared" ref="D190:D200" si="64">$D177</f>
        <v>x</v>
      </c>
      <c r="E190"/>
      <c r="F190" s="23" t="s">
        <v>0</v>
      </c>
      <c r="G190" s="12">
        <f ca="1">SUMIFS(OFFSET('BPC Data'!$F:$F,0,Summary!G$2),'BPC Data'!$E:$E,Summary!$D190,'BPC Data'!$B:$B,Summary!$C190)</f>
        <v>0</v>
      </c>
      <c r="H190" s="169">
        <f ca="1">SUMIFS(OFFSET('BPC Data'!$F:$F,0,Summary!H$2),'BPC Data'!$E:$E,Summary!$D190,'BPC Data'!$B:$B,Summary!$C190)</f>
        <v>0</v>
      </c>
      <c r="I190" s="12">
        <f ca="1">SUMIFS(OFFSET('BPC Data'!$F:$F,0,Summary!I$2),'BPC Data'!$E:$E,Summary!$D190,'BPC Data'!$B:$B,Summary!$C190)</f>
        <v>0</v>
      </c>
      <c r="J190" s="169">
        <f ca="1">SUMIFS(OFFSET('BPC Data'!$F:$F,0,Summary!J$2),'BPC Data'!$E:$E,Summary!$D190,'BPC Data'!$B:$B,Summary!$C190)</f>
        <v>0</v>
      </c>
      <c r="K190" s="12">
        <f ca="1">SUMIFS(OFFSET('BPC Data'!$F:$F,0,Summary!K$2),'BPC Data'!$E:$E,Summary!$D190,'BPC Data'!$B:$B,Summary!$C190)</f>
        <v>0</v>
      </c>
      <c r="L190" s="169">
        <f ca="1">SUMIFS(OFFSET('BPC Data'!$F:$F,0,Summary!L$2),'BPC Data'!$E:$E,Summary!$D190,'BPC Data'!$B:$B,Summary!$C190)</f>
        <v>0</v>
      </c>
      <c r="M190" s="27">
        <f t="shared" ca="1" si="60"/>
        <v>0</v>
      </c>
    </row>
    <row r="191" spans="1:13" s="16" customFormat="1" hidden="1" outlineLevel="1" x14ac:dyDescent="0.25">
      <c r="A191" s="16">
        <f>IF(AND(D191&lt;&gt;"",C191=""),A190+1,A190)</f>
        <v>15</v>
      </c>
      <c r="B191" s="5"/>
      <c r="C191" s="5"/>
      <c r="D191" s="5" t="str">
        <f t="shared" si="64"/>
        <v>x</v>
      </c>
      <c r="E191" s="5"/>
      <c r="F191" s="22">
        <f>INDEX(PropertyList!$D:$D,MATCH(Summary!$A191,PropertyList!$C:$C,0))</f>
        <v>0</v>
      </c>
      <c r="G191" s="11">
        <f ca="1">SUMIFS(OFFSET('BPC Data'!$F:$F,0,Summary!G$2),'BPC Data'!$E:$E,Summary!$D191,'BPC Data'!$B:$B,Summary!$C191)</f>
        <v>0</v>
      </c>
      <c r="H191" s="167">
        <f ca="1">SUMIFS(OFFSET('BPC Data'!$F:$F,0,Summary!H$2),'BPC Data'!$E:$E,Summary!$D191,'BPC Data'!$B:$B,Summary!$C191)</f>
        <v>0</v>
      </c>
      <c r="I191" s="11">
        <f ca="1">SUMIFS(OFFSET('BPC Data'!$F:$F,0,Summary!I$2),'BPC Data'!$E:$E,Summary!$D191,'BPC Data'!$B:$B,Summary!$C191)</f>
        <v>0</v>
      </c>
      <c r="J191" s="167">
        <f ca="1">SUMIFS(OFFSET('BPC Data'!$F:$F,0,Summary!J$2),'BPC Data'!$E:$E,Summary!$D191,'BPC Data'!$B:$B,Summary!$C191)</f>
        <v>0</v>
      </c>
      <c r="K191" s="11">
        <f ca="1">SUMIFS(OFFSET('BPC Data'!$F:$F,0,Summary!K$2),'BPC Data'!$E:$E,Summary!$D191,'BPC Data'!$B:$B,Summary!$C191)</f>
        <v>0</v>
      </c>
      <c r="L191" s="167">
        <f ca="1">SUMIFS(OFFSET('BPC Data'!$F:$F,0,Summary!L$2),'BPC Data'!$E:$E,Summary!$D191,'BPC Data'!$B:$B,Summary!$C191)</f>
        <v>0</v>
      </c>
      <c r="M191" s="27">
        <f t="shared" ca="1" si="60"/>
        <v>0</v>
      </c>
    </row>
    <row r="192" spans="1:13" s="16" customFormat="1" hidden="1" outlineLevel="1" x14ac:dyDescent="0.25">
      <c r="A192" s="16">
        <f>IF(AND(F192&lt;&gt;"",D192=""),A191+1,A191)</f>
        <v>15</v>
      </c>
      <c r="C192">
        <f>$F191</f>
        <v>0</v>
      </c>
      <c r="D192" s="3" t="str">
        <f t="shared" si="64"/>
        <v>PAY_PAT_DAYS - Total Payor Patient Days</v>
      </c>
      <c r="F192" s="23" t="str">
        <f>_xll.EVDES(D192)</f>
        <v>Total Payor Patient Days</v>
      </c>
      <c r="G192" s="18">
        <f ca="1">SUMIFS(OFFSET('BPC Data'!$F:$F,0,Summary!G$2),'BPC Data'!$E:$E,Summary!$D192,'BPC Data'!$B:$B,Summary!$C192)</f>
        <v>0</v>
      </c>
      <c r="H192" s="168">
        <f ca="1">SUMIFS(OFFSET('BPC Data'!$F:$F,0,Summary!H$2),'BPC Data'!$E:$E,Summary!$D192,'BPC Data'!$B:$B,Summary!$C192)</f>
        <v>0</v>
      </c>
      <c r="I192" s="18">
        <f ca="1">SUMIFS(OFFSET('BPC Data'!$F:$F,0,Summary!I$2),'BPC Data'!$E:$E,Summary!$D192,'BPC Data'!$B:$B,Summary!$C192)</f>
        <v>0</v>
      </c>
      <c r="J192" s="168">
        <f ca="1">SUMIFS(OFFSET('BPC Data'!$F:$F,0,Summary!J$2),'BPC Data'!$E:$E,Summary!$D192,'BPC Data'!$B:$B,Summary!$C192)</f>
        <v>0</v>
      </c>
      <c r="K192" s="18">
        <f ca="1">SUMIFS(OFFSET('BPC Data'!$F:$F,0,Summary!K$2),'BPC Data'!$E:$E,Summary!$D192,'BPC Data'!$B:$B,Summary!$C192)</f>
        <v>0</v>
      </c>
      <c r="L192" s="168">
        <f ca="1">SUMIFS(OFFSET('BPC Data'!$F:$F,0,Summary!L$2),'BPC Data'!$E:$E,Summary!$D192,'BPC Data'!$B:$B,Summary!$C192)</f>
        <v>0</v>
      </c>
      <c r="M192" s="27">
        <f t="shared" ca="1" si="60"/>
        <v>0</v>
      </c>
    </row>
    <row r="193" spans="1:13" s="16" customFormat="1" hidden="1" outlineLevel="1" x14ac:dyDescent="0.25">
      <c r="A193" s="16">
        <f t="shared" ref="A193:A200" si="65">IF(AND(F193&lt;&gt;"",D193=""),A192+1,A192)</f>
        <v>15</v>
      </c>
      <c r="C193">
        <f>$F191</f>
        <v>0</v>
      </c>
      <c r="D193" s="3" t="str">
        <f t="shared" si="64"/>
        <v>A_BEDS_TOTAL - Total Available Beds</v>
      </c>
      <c r="F193" s="23" t="str">
        <f>_xll.EVDES(D193)</f>
        <v>Total Available Beds</v>
      </c>
      <c r="G193" s="18">
        <f ca="1">SUMIFS(OFFSET('BPC Data'!$F:$F,0,Summary!G$2),'BPC Data'!$E:$E,Summary!$D193,'BPC Data'!$B:$B,Summary!$C193)</f>
        <v>0</v>
      </c>
      <c r="H193" s="168">
        <f ca="1">SUMIFS(OFFSET('BPC Data'!$F:$F,0,Summary!H$2),'BPC Data'!$E:$E,Summary!$D193,'BPC Data'!$B:$B,Summary!$C193)</f>
        <v>0</v>
      </c>
      <c r="I193" s="18">
        <f ca="1">SUMIFS(OFFSET('BPC Data'!$F:$F,0,Summary!I$2),'BPC Data'!$E:$E,Summary!$D193,'BPC Data'!$B:$B,Summary!$C193)</f>
        <v>0</v>
      </c>
      <c r="J193" s="168">
        <f ca="1">SUMIFS(OFFSET('BPC Data'!$F:$F,0,Summary!J$2),'BPC Data'!$E:$E,Summary!$D193,'BPC Data'!$B:$B,Summary!$C193)</f>
        <v>0</v>
      </c>
      <c r="K193" s="18">
        <f ca="1">SUMIFS(OFFSET('BPC Data'!$F:$F,0,Summary!K$2),'BPC Data'!$E:$E,Summary!$D193,'BPC Data'!$B:$B,Summary!$C193)</f>
        <v>0</v>
      </c>
      <c r="L193" s="168">
        <f ca="1">SUMIFS(OFFSET('BPC Data'!$F:$F,0,Summary!L$2),'BPC Data'!$E:$E,Summary!$D193,'BPC Data'!$B:$B,Summary!$C193)</f>
        <v>0</v>
      </c>
      <c r="M193" s="27">
        <f t="shared" ca="1" si="60"/>
        <v>0</v>
      </c>
    </row>
    <row r="194" spans="1:13" s="16" customFormat="1" hidden="1" outlineLevel="1" x14ac:dyDescent="0.25">
      <c r="A194" s="16">
        <f t="shared" si="65"/>
        <v>15</v>
      </c>
      <c r="B194"/>
      <c r="C194">
        <f>$F191</f>
        <v>0</v>
      </c>
      <c r="D194" s="3" t="str">
        <f t="shared" si="64"/>
        <v>T_REVENUES - Total Tenant Revenues</v>
      </c>
      <c r="E194"/>
      <c r="F194" s="23" t="str">
        <f>_xll.EVDES(D194)</f>
        <v>Total Tenant Revenues</v>
      </c>
      <c r="G194" s="18">
        <f ca="1">SUMIFS(OFFSET('BPC Data'!$F:$F,0,Summary!G$2),'BPC Data'!$E:$E,Summary!$D194,'BPC Data'!$B:$B,Summary!$C194)</f>
        <v>0</v>
      </c>
      <c r="H194" s="168">
        <f ca="1">SUMIFS(OFFSET('BPC Data'!$F:$F,0,Summary!H$2),'BPC Data'!$E:$E,Summary!$D194,'BPC Data'!$B:$B,Summary!$C194)</f>
        <v>0</v>
      </c>
      <c r="I194" s="18">
        <f ca="1">SUMIFS(OFFSET('BPC Data'!$F:$F,0,Summary!I$2),'BPC Data'!$E:$E,Summary!$D194,'BPC Data'!$B:$B,Summary!$C194)</f>
        <v>0</v>
      </c>
      <c r="J194" s="168">
        <f ca="1">SUMIFS(OFFSET('BPC Data'!$F:$F,0,Summary!J$2),'BPC Data'!$E:$E,Summary!$D194,'BPC Data'!$B:$B,Summary!$C194)</f>
        <v>0</v>
      </c>
      <c r="K194" s="18">
        <f ca="1">SUMIFS(OFFSET('BPC Data'!$F:$F,0,Summary!K$2),'BPC Data'!$E:$E,Summary!$D194,'BPC Data'!$B:$B,Summary!$C194)</f>
        <v>0</v>
      </c>
      <c r="L194" s="168">
        <f ca="1">SUMIFS(OFFSET('BPC Data'!$F:$F,0,Summary!L$2),'BPC Data'!$E:$E,Summary!$D194,'BPC Data'!$B:$B,Summary!$C194)</f>
        <v>0</v>
      </c>
      <c r="M194" s="27">
        <f t="shared" ca="1" si="60"/>
        <v>0</v>
      </c>
    </row>
    <row r="195" spans="1:13" s="16" customFormat="1" hidden="1" outlineLevel="1" x14ac:dyDescent="0.25">
      <c r="A195" s="16">
        <f t="shared" si="65"/>
        <v>15</v>
      </c>
      <c r="B195"/>
      <c r="C195">
        <f>$F191</f>
        <v>0</v>
      </c>
      <c r="D195" s="3" t="str">
        <f t="shared" si="64"/>
        <v>T_OPEX - Tenant Operating Expenses</v>
      </c>
      <c r="E195"/>
      <c r="F195" s="23" t="str">
        <f>_xll.EVDES(D195)</f>
        <v>Tenant Operating Expenses</v>
      </c>
      <c r="G195" s="18">
        <f ca="1">SUMIFS(OFFSET('BPC Data'!$F:$F,0,Summary!G$2),'BPC Data'!$E:$E,Summary!$D195,'BPC Data'!$B:$B,Summary!$C195)</f>
        <v>0</v>
      </c>
      <c r="H195" s="168">
        <f ca="1">SUMIFS(OFFSET('BPC Data'!$F:$F,0,Summary!H$2),'BPC Data'!$E:$E,Summary!$D195,'BPC Data'!$B:$B,Summary!$C195)</f>
        <v>0</v>
      </c>
      <c r="I195" s="18">
        <f ca="1">SUMIFS(OFFSET('BPC Data'!$F:$F,0,Summary!I$2),'BPC Data'!$E:$E,Summary!$D195,'BPC Data'!$B:$B,Summary!$C195)</f>
        <v>0</v>
      </c>
      <c r="J195" s="168">
        <f ca="1">SUMIFS(OFFSET('BPC Data'!$F:$F,0,Summary!J$2),'BPC Data'!$E:$E,Summary!$D195,'BPC Data'!$B:$B,Summary!$C195)</f>
        <v>0</v>
      </c>
      <c r="K195" s="18">
        <f ca="1">SUMIFS(OFFSET('BPC Data'!$F:$F,0,Summary!K$2),'BPC Data'!$E:$E,Summary!$D195,'BPC Data'!$B:$B,Summary!$C195)</f>
        <v>0</v>
      </c>
      <c r="L195" s="168">
        <f ca="1">SUMIFS(OFFSET('BPC Data'!$F:$F,0,Summary!L$2),'BPC Data'!$E:$E,Summary!$D195,'BPC Data'!$B:$B,Summary!$C195)</f>
        <v>0</v>
      </c>
      <c r="M195" s="27">
        <f t="shared" ca="1" si="60"/>
        <v>0</v>
      </c>
    </row>
    <row r="196" spans="1:13" s="16" customFormat="1" hidden="1" outlineLevel="1" x14ac:dyDescent="0.25">
      <c r="A196" s="16">
        <f t="shared" si="65"/>
        <v>15</v>
      </c>
      <c r="B196"/>
      <c r="C196">
        <f>$F191</f>
        <v>0</v>
      </c>
      <c r="D196" s="3" t="str">
        <f t="shared" si="64"/>
        <v>T_BAD_DEBT - Tenant Bad Debt Expense</v>
      </c>
      <c r="E196"/>
      <c r="F196" s="23" t="str">
        <f>_xll.EVDES(D196)</f>
        <v>Tenant Bad Debt Expense</v>
      </c>
      <c r="G196" s="18">
        <f ca="1">SUMIFS(OFFSET('BPC Data'!$F:$F,0,Summary!G$2),'BPC Data'!$E:$E,Summary!$D196,'BPC Data'!$B:$B,Summary!$C196)</f>
        <v>0</v>
      </c>
      <c r="H196" s="168">
        <f ca="1">SUMIFS(OFFSET('BPC Data'!$F:$F,0,Summary!H$2),'BPC Data'!$E:$E,Summary!$D196,'BPC Data'!$B:$B,Summary!$C196)</f>
        <v>0</v>
      </c>
      <c r="I196" s="18">
        <f ca="1">SUMIFS(OFFSET('BPC Data'!$F:$F,0,Summary!I$2),'BPC Data'!$E:$E,Summary!$D196,'BPC Data'!$B:$B,Summary!$C196)</f>
        <v>0</v>
      </c>
      <c r="J196" s="168">
        <f ca="1">SUMIFS(OFFSET('BPC Data'!$F:$F,0,Summary!J$2),'BPC Data'!$E:$E,Summary!$D196,'BPC Data'!$B:$B,Summary!$C196)</f>
        <v>0</v>
      </c>
      <c r="K196" s="18">
        <f ca="1">SUMIFS(OFFSET('BPC Data'!$F:$F,0,Summary!K$2),'BPC Data'!$E:$E,Summary!$D196,'BPC Data'!$B:$B,Summary!$C196)</f>
        <v>0</v>
      </c>
      <c r="L196" s="168">
        <f ca="1">SUMIFS(OFFSET('BPC Data'!$F:$F,0,Summary!L$2),'BPC Data'!$E:$E,Summary!$D196,'BPC Data'!$B:$B,Summary!$C196)</f>
        <v>0</v>
      </c>
      <c r="M196" s="27">
        <f t="shared" ca="1" si="60"/>
        <v>0</v>
      </c>
    </row>
    <row r="197" spans="1:13" s="16" customFormat="1" hidden="1" outlineLevel="1" x14ac:dyDescent="0.25">
      <c r="A197" s="16">
        <f t="shared" si="65"/>
        <v>15</v>
      </c>
      <c r="B197"/>
      <c r="C197">
        <f>$F191</f>
        <v>0</v>
      </c>
      <c r="D197" s="2" t="str">
        <f t="shared" si="64"/>
        <v>T_EBITDARM - EBITDARM</v>
      </c>
      <c r="E197"/>
      <c r="F197" s="23" t="str">
        <f>_xll.EVDES(D197)</f>
        <v>EBITDARM</v>
      </c>
      <c r="G197" s="18">
        <f ca="1">SUMIFS(OFFSET('BPC Data'!$F:$F,0,Summary!G$2),'BPC Data'!$E:$E,Summary!$D197,'BPC Data'!$B:$B,Summary!$C197)</f>
        <v>0</v>
      </c>
      <c r="H197" s="168">
        <f ca="1">SUMIFS(OFFSET('BPC Data'!$F:$F,0,Summary!H$2),'BPC Data'!$E:$E,Summary!$D197,'BPC Data'!$B:$B,Summary!$C197)</f>
        <v>0</v>
      </c>
      <c r="I197" s="18">
        <f ca="1">SUMIFS(OFFSET('BPC Data'!$F:$F,0,Summary!I$2),'BPC Data'!$E:$E,Summary!$D197,'BPC Data'!$B:$B,Summary!$C197)</f>
        <v>0</v>
      </c>
      <c r="J197" s="168">
        <f ca="1">SUMIFS(OFFSET('BPC Data'!$F:$F,0,Summary!J$2),'BPC Data'!$E:$E,Summary!$D197,'BPC Data'!$B:$B,Summary!$C197)</f>
        <v>0</v>
      </c>
      <c r="K197" s="18">
        <f ca="1">SUMIFS(OFFSET('BPC Data'!$F:$F,0,Summary!K$2),'BPC Data'!$E:$E,Summary!$D197,'BPC Data'!$B:$B,Summary!$C197)</f>
        <v>0</v>
      </c>
      <c r="L197" s="168">
        <f ca="1">SUMIFS(OFFSET('BPC Data'!$F:$F,0,Summary!L$2),'BPC Data'!$E:$E,Summary!$D197,'BPC Data'!$B:$B,Summary!$C197)</f>
        <v>0</v>
      </c>
      <c r="M197" s="27">
        <f t="shared" ca="1" si="60"/>
        <v>0</v>
      </c>
    </row>
    <row r="198" spans="1:13" s="16" customFormat="1" hidden="1" outlineLevel="1" x14ac:dyDescent="0.25">
      <c r="A198" s="16">
        <f t="shared" si="65"/>
        <v>15</v>
      </c>
      <c r="B198"/>
      <c r="C198">
        <f>$F191</f>
        <v>0</v>
      </c>
      <c r="D198" s="2" t="str">
        <f t="shared" si="64"/>
        <v>T_MGMT_FEE - Tenant Management Fee - Actual</v>
      </c>
      <c r="E198"/>
      <c r="F198" s="23" t="str">
        <f>_xll.EVDES(D198)</f>
        <v>Tenant Management Fee - Actual</v>
      </c>
      <c r="G198" s="18">
        <f ca="1">SUMIFS(OFFSET('BPC Data'!$F:$F,0,Summary!G$2),'BPC Data'!$E:$E,Summary!$D198,'BPC Data'!$B:$B,Summary!$C198)</f>
        <v>0</v>
      </c>
      <c r="H198" s="168">
        <f ca="1">SUMIFS(OFFSET('BPC Data'!$F:$F,0,Summary!H$2),'BPC Data'!$E:$E,Summary!$D198,'BPC Data'!$B:$B,Summary!$C198)</f>
        <v>0</v>
      </c>
      <c r="I198" s="18">
        <f ca="1">SUMIFS(OFFSET('BPC Data'!$F:$F,0,Summary!I$2),'BPC Data'!$E:$E,Summary!$D198,'BPC Data'!$B:$B,Summary!$C198)</f>
        <v>0</v>
      </c>
      <c r="J198" s="168">
        <f ca="1">SUMIFS(OFFSET('BPC Data'!$F:$F,0,Summary!J$2),'BPC Data'!$E:$E,Summary!$D198,'BPC Data'!$B:$B,Summary!$C198)</f>
        <v>0</v>
      </c>
      <c r="K198" s="18">
        <f ca="1">SUMIFS(OFFSET('BPC Data'!$F:$F,0,Summary!K$2),'BPC Data'!$E:$E,Summary!$D198,'BPC Data'!$B:$B,Summary!$C198)</f>
        <v>0</v>
      </c>
      <c r="L198" s="168">
        <f ca="1">SUMIFS(OFFSET('BPC Data'!$F:$F,0,Summary!L$2),'BPC Data'!$E:$E,Summary!$D198,'BPC Data'!$B:$B,Summary!$C198)</f>
        <v>0</v>
      </c>
      <c r="M198" s="27">
        <f t="shared" ca="1" si="60"/>
        <v>0</v>
      </c>
    </row>
    <row r="199" spans="1:13" s="16" customFormat="1" hidden="1" outlineLevel="1" x14ac:dyDescent="0.25">
      <c r="A199" s="16">
        <f t="shared" si="65"/>
        <v>15</v>
      </c>
      <c r="B199"/>
      <c r="C199">
        <f>$F191</f>
        <v>0</v>
      </c>
      <c r="D199" s="1" t="str">
        <f t="shared" si="64"/>
        <v>T_EBITDAR - EBITDAR</v>
      </c>
      <c r="E199"/>
      <c r="F199" s="23" t="str">
        <f>_xll.EVDES(D199)</f>
        <v>EBITDAR</v>
      </c>
      <c r="G199" s="18">
        <f ca="1">SUMIFS(OFFSET('BPC Data'!$F:$F,0,Summary!G$2),'BPC Data'!$E:$E,Summary!$D199,'BPC Data'!$B:$B,Summary!$C199)</f>
        <v>0</v>
      </c>
      <c r="H199" s="168">
        <f ca="1">SUMIFS(OFFSET('BPC Data'!$F:$F,0,Summary!H$2),'BPC Data'!$E:$E,Summary!$D199,'BPC Data'!$B:$B,Summary!$C199)</f>
        <v>0</v>
      </c>
      <c r="I199" s="18">
        <f ca="1">SUMIFS(OFFSET('BPC Data'!$F:$F,0,Summary!I$2),'BPC Data'!$E:$E,Summary!$D199,'BPC Data'!$B:$B,Summary!$C199)</f>
        <v>0</v>
      </c>
      <c r="J199" s="168">
        <f ca="1">SUMIFS(OFFSET('BPC Data'!$F:$F,0,Summary!J$2),'BPC Data'!$E:$E,Summary!$D199,'BPC Data'!$B:$B,Summary!$C199)</f>
        <v>0</v>
      </c>
      <c r="K199" s="18">
        <f ca="1">SUMIFS(OFFSET('BPC Data'!$F:$F,0,Summary!K$2),'BPC Data'!$E:$E,Summary!$D199,'BPC Data'!$B:$B,Summary!$C199)</f>
        <v>0</v>
      </c>
      <c r="L199" s="168">
        <f ca="1">SUMIFS(OFFSET('BPC Data'!$F:$F,0,Summary!L$2),'BPC Data'!$E:$E,Summary!$D199,'BPC Data'!$B:$B,Summary!$C199)</f>
        <v>0</v>
      </c>
      <c r="M199" s="27">
        <f t="shared" ca="1" si="60"/>
        <v>0</v>
      </c>
    </row>
    <row r="200" spans="1:13" s="16" customFormat="1" hidden="1" outlineLevel="1" x14ac:dyDescent="0.25">
      <c r="A200" s="16">
        <f t="shared" si="65"/>
        <v>15</v>
      </c>
      <c r="B200"/>
      <c r="C200">
        <f>$F191</f>
        <v>0</v>
      </c>
      <c r="D200" s="1" t="str">
        <f t="shared" si="64"/>
        <v>T_RENT_EXP - Tenant Rent Expense</v>
      </c>
      <c r="E200"/>
      <c r="F200" s="23" t="str">
        <f>_xll.EVDES(D200)</f>
        <v>Tenant Rent Expense</v>
      </c>
      <c r="G200" s="18">
        <f ca="1">SUMIFS(OFFSET('BPC Data'!$F:$F,0,Summary!G$2),'BPC Data'!$E:$E,Summary!$D200,'BPC Data'!$B:$B,Summary!$C200)</f>
        <v>0</v>
      </c>
      <c r="H200" s="168">
        <f ca="1">SUMIFS(OFFSET('BPC Data'!$F:$F,0,Summary!H$2),'BPC Data'!$E:$E,Summary!$D200,'BPC Data'!$B:$B,Summary!$C200)</f>
        <v>0</v>
      </c>
      <c r="I200" s="18">
        <f ca="1">SUMIFS(OFFSET('BPC Data'!$F:$F,0,Summary!I$2),'BPC Data'!$E:$E,Summary!$D200,'BPC Data'!$B:$B,Summary!$C200)</f>
        <v>0</v>
      </c>
      <c r="J200" s="168">
        <f ca="1">SUMIFS(OFFSET('BPC Data'!$F:$F,0,Summary!J$2),'BPC Data'!$E:$E,Summary!$D200,'BPC Data'!$B:$B,Summary!$C200)</f>
        <v>0</v>
      </c>
      <c r="K200" s="18">
        <f ca="1">SUMIFS(OFFSET('BPC Data'!$F:$F,0,Summary!K$2),'BPC Data'!$E:$E,Summary!$D200,'BPC Data'!$B:$B,Summary!$C200)</f>
        <v>0</v>
      </c>
      <c r="L200" s="168">
        <f ca="1">SUMIFS(OFFSET('BPC Data'!$F:$F,0,Summary!L$2),'BPC Data'!$E:$E,Summary!$D200,'BPC Data'!$B:$B,Summary!$C200)</f>
        <v>0</v>
      </c>
      <c r="M200" s="27">
        <f t="shared" ca="1" si="60"/>
        <v>0</v>
      </c>
    </row>
    <row r="201" spans="1:13" s="16" customFormat="1" hidden="1" outlineLevel="1" x14ac:dyDescent="0.25">
      <c r="A201" s="16">
        <f t="shared" ref="A201:A202" si="66">IF(AND(F201&lt;&gt;"",D201=""),A200+1,A200)</f>
        <v>15</v>
      </c>
      <c r="B201"/>
      <c r="C201">
        <f>$F191</f>
        <v>0</v>
      </c>
      <c r="D201" s="1" t="str">
        <f t="shared" ref="D201:D202" si="67">$D188</f>
        <v>T_SL_RENT_ADJ_EXP - Tenant Straight Line Rent Adjustment Expense</v>
      </c>
      <c r="E201"/>
      <c r="F201" s="23" t="str">
        <f>_xll.EVDES(D201)</f>
        <v>Tenant Straight Line Rent Adjustment Expense</v>
      </c>
      <c r="G201" s="18">
        <f ca="1">SUMIFS(OFFSET('BPC Data'!$F:$F,0,Summary!G$2),'BPC Data'!$E:$E,Summary!$D201,'BPC Data'!$B:$B,Summary!$C201)</f>
        <v>0</v>
      </c>
      <c r="H201" s="168">
        <f ca="1">SUMIFS(OFFSET('BPC Data'!$F:$F,0,Summary!H$2),'BPC Data'!$E:$E,Summary!$D201,'BPC Data'!$B:$B,Summary!$C201)</f>
        <v>0</v>
      </c>
      <c r="I201" s="18">
        <f ca="1">SUMIFS(OFFSET('BPC Data'!$F:$F,0,Summary!I$2),'BPC Data'!$E:$E,Summary!$D201,'BPC Data'!$B:$B,Summary!$C201)</f>
        <v>0</v>
      </c>
      <c r="J201" s="168">
        <f ca="1">SUMIFS(OFFSET('BPC Data'!$F:$F,0,Summary!J$2),'BPC Data'!$E:$E,Summary!$D201,'BPC Data'!$B:$B,Summary!$C201)</f>
        <v>0</v>
      </c>
      <c r="K201" s="18">
        <f ca="1">SUMIFS(OFFSET('BPC Data'!$F:$F,0,Summary!K$2),'BPC Data'!$E:$E,Summary!$D201,'BPC Data'!$B:$B,Summary!$C201)</f>
        <v>0</v>
      </c>
      <c r="L201" s="168">
        <f ca="1">SUMIFS(OFFSET('BPC Data'!$F:$F,0,Summary!L$2),'BPC Data'!$E:$E,Summary!$D201,'BPC Data'!$B:$B,Summary!$C201)</f>
        <v>0</v>
      </c>
      <c r="M201" s="27">
        <f t="shared" ca="1" si="60"/>
        <v>0</v>
      </c>
    </row>
    <row r="202" spans="1:13" s="16" customFormat="1" hidden="1" outlineLevel="1" x14ac:dyDescent="0.25">
      <c r="A202" s="16">
        <f t="shared" si="66"/>
        <v>15</v>
      </c>
      <c r="B202"/>
      <c r="C202">
        <f>$F191</f>
        <v>0</v>
      </c>
      <c r="D202" s="1" t="str">
        <f t="shared" si="67"/>
        <v>T_OTHER_OP_EXO - Tenant Other Income and Expense</v>
      </c>
      <c r="E202"/>
      <c r="F202" s="23" t="str">
        <f>_xll.EVDES(D202)</f>
        <v>Tenant Other Income and Expense</v>
      </c>
      <c r="G202" s="18">
        <f ca="1">SUMIFS(OFFSET('BPC Data'!$F:$F,0,Summary!G$2),'BPC Data'!$E:$E,Summary!$D202,'BPC Data'!$B:$B,Summary!$C202)</f>
        <v>0</v>
      </c>
      <c r="H202" s="168">
        <f ca="1">SUMIFS(OFFSET('BPC Data'!$F:$F,0,Summary!H$2),'BPC Data'!$E:$E,Summary!$D202,'BPC Data'!$B:$B,Summary!$C202)</f>
        <v>0</v>
      </c>
      <c r="I202" s="18">
        <f ca="1">SUMIFS(OFFSET('BPC Data'!$F:$F,0,Summary!I$2),'BPC Data'!$E:$E,Summary!$D202,'BPC Data'!$B:$B,Summary!$C202)</f>
        <v>0</v>
      </c>
      <c r="J202" s="168">
        <f ca="1">SUMIFS(OFFSET('BPC Data'!$F:$F,0,Summary!J$2),'BPC Data'!$E:$E,Summary!$D202,'BPC Data'!$B:$B,Summary!$C202)</f>
        <v>0</v>
      </c>
      <c r="K202" s="18">
        <f ca="1">SUMIFS(OFFSET('BPC Data'!$F:$F,0,Summary!K$2),'BPC Data'!$E:$E,Summary!$D202,'BPC Data'!$B:$B,Summary!$C202)</f>
        <v>0</v>
      </c>
      <c r="L202" s="168">
        <f ca="1">SUMIFS(OFFSET('BPC Data'!$F:$F,0,Summary!L$2),'BPC Data'!$E:$E,Summary!$D202,'BPC Data'!$B:$B,Summary!$C202)</f>
        <v>0</v>
      </c>
      <c r="M202" s="27">
        <f t="shared" ca="1" si="60"/>
        <v>0</v>
      </c>
    </row>
    <row r="203" spans="1:13" s="16" customFormat="1" hidden="1" outlineLevel="1" x14ac:dyDescent="0.25">
      <c r="A203" s="16">
        <f>IF(AND(F203&lt;&gt;"",D203=""),A200+1,A200)</f>
        <v>15</v>
      </c>
      <c r="B203"/>
      <c r="C203"/>
      <c r="D203" s="1" t="str">
        <f t="shared" ref="D203:D213" si="68">$D190</f>
        <v>x</v>
      </c>
      <c r="E203"/>
      <c r="F203" s="23" t="s">
        <v>0</v>
      </c>
      <c r="G203" s="12">
        <f ca="1">SUMIFS(OFFSET('BPC Data'!$F:$F,0,Summary!G$2),'BPC Data'!$E:$E,Summary!$D203,'BPC Data'!$B:$B,Summary!$C203)</f>
        <v>0</v>
      </c>
      <c r="H203" s="169">
        <f ca="1">SUMIFS(OFFSET('BPC Data'!$F:$F,0,Summary!H$2),'BPC Data'!$E:$E,Summary!$D203,'BPC Data'!$B:$B,Summary!$C203)</f>
        <v>0</v>
      </c>
      <c r="I203" s="12">
        <f ca="1">SUMIFS(OFFSET('BPC Data'!$F:$F,0,Summary!I$2),'BPC Data'!$E:$E,Summary!$D203,'BPC Data'!$B:$B,Summary!$C203)</f>
        <v>0</v>
      </c>
      <c r="J203" s="169">
        <f ca="1">SUMIFS(OFFSET('BPC Data'!$F:$F,0,Summary!J$2),'BPC Data'!$E:$E,Summary!$D203,'BPC Data'!$B:$B,Summary!$C203)</f>
        <v>0</v>
      </c>
      <c r="K203" s="12">
        <f ca="1">SUMIFS(OFFSET('BPC Data'!$F:$F,0,Summary!K$2),'BPC Data'!$E:$E,Summary!$D203,'BPC Data'!$B:$B,Summary!$C203)</f>
        <v>0</v>
      </c>
      <c r="L203" s="169">
        <f ca="1">SUMIFS(OFFSET('BPC Data'!$F:$F,0,Summary!L$2),'BPC Data'!$E:$E,Summary!$D203,'BPC Data'!$B:$B,Summary!$C203)</f>
        <v>0</v>
      </c>
      <c r="M203" s="27">
        <f t="shared" ca="1" si="60"/>
        <v>0</v>
      </c>
    </row>
    <row r="204" spans="1:13" s="16" customFormat="1" hidden="1" outlineLevel="1" x14ac:dyDescent="0.25">
      <c r="A204" s="16">
        <f>IF(AND(D204&lt;&gt;"",C204=""),A203+1,A203)</f>
        <v>16</v>
      </c>
      <c r="B204" s="5"/>
      <c r="C204" s="5"/>
      <c r="D204" s="5" t="str">
        <f t="shared" si="68"/>
        <v>x</v>
      </c>
      <c r="E204" s="5"/>
      <c r="F204" s="22">
        <f>INDEX(PropertyList!$D:$D,MATCH(Summary!$A204,PropertyList!$C:$C,0))</f>
        <v>0</v>
      </c>
      <c r="G204" s="11">
        <f ca="1">SUMIFS(OFFSET('BPC Data'!$F:$F,0,Summary!G$2),'BPC Data'!$E:$E,Summary!$D204,'BPC Data'!$B:$B,Summary!$C204)</f>
        <v>0</v>
      </c>
      <c r="H204" s="167">
        <f ca="1">SUMIFS(OFFSET('BPC Data'!$F:$F,0,Summary!H$2),'BPC Data'!$E:$E,Summary!$D204,'BPC Data'!$B:$B,Summary!$C204)</f>
        <v>0</v>
      </c>
      <c r="I204" s="11">
        <f ca="1">SUMIFS(OFFSET('BPC Data'!$F:$F,0,Summary!I$2),'BPC Data'!$E:$E,Summary!$D204,'BPC Data'!$B:$B,Summary!$C204)</f>
        <v>0</v>
      </c>
      <c r="J204" s="167">
        <f ca="1">SUMIFS(OFFSET('BPC Data'!$F:$F,0,Summary!J$2),'BPC Data'!$E:$E,Summary!$D204,'BPC Data'!$B:$B,Summary!$C204)</f>
        <v>0</v>
      </c>
      <c r="K204" s="11">
        <f ca="1">SUMIFS(OFFSET('BPC Data'!$F:$F,0,Summary!K$2),'BPC Data'!$E:$E,Summary!$D204,'BPC Data'!$B:$B,Summary!$C204)</f>
        <v>0</v>
      </c>
      <c r="L204" s="167">
        <f ca="1">SUMIFS(OFFSET('BPC Data'!$F:$F,0,Summary!L$2),'BPC Data'!$E:$E,Summary!$D204,'BPC Data'!$B:$B,Summary!$C204)</f>
        <v>0</v>
      </c>
      <c r="M204" s="27">
        <f t="shared" ca="1" si="60"/>
        <v>0</v>
      </c>
    </row>
    <row r="205" spans="1:13" s="16" customFormat="1" hidden="1" outlineLevel="1" x14ac:dyDescent="0.25">
      <c r="A205" s="16">
        <f>IF(AND(F205&lt;&gt;"",D205=""),A204+1,A204)</f>
        <v>16</v>
      </c>
      <c r="C205">
        <f>$F204</f>
        <v>0</v>
      </c>
      <c r="D205" s="3" t="str">
        <f t="shared" si="68"/>
        <v>PAY_PAT_DAYS - Total Payor Patient Days</v>
      </c>
      <c r="F205" s="23" t="str">
        <f>_xll.EVDES(D205)</f>
        <v>Total Payor Patient Days</v>
      </c>
      <c r="G205" s="18">
        <f ca="1">SUMIFS(OFFSET('BPC Data'!$F:$F,0,Summary!G$2),'BPC Data'!$E:$E,Summary!$D205,'BPC Data'!$B:$B,Summary!$C205)</f>
        <v>0</v>
      </c>
      <c r="H205" s="168">
        <f ca="1">SUMIFS(OFFSET('BPC Data'!$F:$F,0,Summary!H$2),'BPC Data'!$E:$E,Summary!$D205,'BPC Data'!$B:$B,Summary!$C205)</f>
        <v>0</v>
      </c>
      <c r="I205" s="18">
        <f ca="1">SUMIFS(OFFSET('BPC Data'!$F:$F,0,Summary!I$2),'BPC Data'!$E:$E,Summary!$D205,'BPC Data'!$B:$B,Summary!$C205)</f>
        <v>0</v>
      </c>
      <c r="J205" s="168">
        <f ca="1">SUMIFS(OFFSET('BPC Data'!$F:$F,0,Summary!J$2),'BPC Data'!$E:$E,Summary!$D205,'BPC Data'!$B:$B,Summary!$C205)</f>
        <v>0</v>
      </c>
      <c r="K205" s="18">
        <f ca="1">SUMIFS(OFFSET('BPC Data'!$F:$F,0,Summary!K$2),'BPC Data'!$E:$E,Summary!$D205,'BPC Data'!$B:$B,Summary!$C205)</f>
        <v>0</v>
      </c>
      <c r="L205" s="168">
        <f ca="1">SUMIFS(OFFSET('BPC Data'!$F:$F,0,Summary!L$2),'BPC Data'!$E:$E,Summary!$D205,'BPC Data'!$B:$B,Summary!$C205)</f>
        <v>0</v>
      </c>
      <c r="M205" s="27">
        <f t="shared" ca="1" si="60"/>
        <v>0</v>
      </c>
    </row>
    <row r="206" spans="1:13" s="16" customFormat="1" hidden="1" outlineLevel="1" x14ac:dyDescent="0.25">
      <c r="A206" s="16">
        <f t="shared" ref="A206:A213" si="69">IF(AND(F206&lt;&gt;"",D206=""),A205+1,A205)</f>
        <v>16</v>
      </c>
      <c r="C206">
        <f>$F204</f>
        <v>0</v>
      </c>
      <c r="D206" s="3" t="str">
        <f t="shared" si="68"/>
        <v>A_BEDS_TOTAL - Total Available Beds</v>
      </c>
      <c r="F206" s="23" t="str">
        <f>_xll.EVDES(D206)</f>
        <v>Total Available Beds</v>
      </c>
      <c r="G206" s="18">
        <f ca="1">SUMIFS(OFFSET('BPC Data'!$F:$F,0,Summary!G$2),'BPC Data'!$E:$E,Summary!$D206,'BPC Data'!$B:$B,Summary!$C206)</f>
        <v>0</v>
      </c>
      <c r="H206" s="168">
        <f ca="1">SUMIFS(OFFSET('BPC Data'!$F:$F,0,Summary!H$2),'BPC Data'!$E:$E,Summary!$D206,'BPC Data'!$B:$B,Summary!$C206)</f>
        <v>0</v>
      </c>
      <c r="I206" s="18">
        <f ca="1">SUMIFS(OFFSET('BPC Data'!$F:$F,0,Summary!I$2),'BPC Data'!$E:$E,Summary!$D206,'BPC Data'!$B:$B,Summary!$C206)</f>
        <v>0</v>
      </c>
      <c r="J206" s="168">
        <f ca="1">SUMIFS(OFFSET('BPC Data'!$F:$F,0,Summary!J$2),'BPC Data'!$E:$E,Summary!$D206,'BPC Data'!$B:$B,Summary!$C206)</f>
        <v>0</v>
      </c>
      <c r="K206" s="18">
        <f ca="1">SUMIFS(OFFSET('BPC Data'!$F:$F,0,Summary!K$2),'BPC Data'!$E:$E,Summary!$D206,'BPC Data'!$B:$B,Summary!$C206)</f>
        <v>0</v>
      </c>
      <c r="L206" s="168">
        <f ca="1">SUMIFS(OFFSET('BPC Data'!$F:$F,0,Summary!L$2),'BPC Data'!$E:$E,Summary!$D206,'BPC Data'!$B:$B,Summary!$C206)</f>
        <v>0</v>
      </c>
      <c r="M206" s="27">
        <f t="shared" ca="1" si="60"/>
        <v>0</v>
      </c>
    </row>
    <row r="207" spans="1:13" s="16" customFormat="1" hidden="1" outlineLevel="1" x14ac:dyDescent="0.25">
      <c r="A207" s="16">
        <f t="shared" si="69"/>
        <v>16</v>
      </c>
      <c r="B207"/>
      <c r="C207">
        <f>$F204</f>
        <v>0</v>
      </c>
      <c r="D207" s="3" t="str">
        <f t="shared" si="68"/>
        <v>T_REVENUES - Total Tenant Revenues</v>
      </c>
      <c r="E207"/>
      <c r="F207" s="23" t="str">
        <f>_xll.EVDES(D207)</f>
        <v>Total Tenant Revenues</v>
      </c>
      <c r="G207" s="18">
        <f ca="1">SUMIFS(OFFSET('BPC Data'!$F:$F,0,Summary!G$2),'BPC Data'!$E:$E,Summary!$D207,'BPC Data'!$B:$B,Summary!$C207)</f>
        <v>0</v>
      </c>
      <c r="H207" s="168">
        <f ca="1">SUMIFS(OFFSET('BPC Data'!$F:$F,0,Summary!H$2),'BPC Data'!$E:$E,Summary!$D207,'BPC Data'!$B:$B,Summary!$C207)</f>
        <v>0</v>
      </c>
      <c r="I207" s="18">
        <f ca="1">SUMIFS(OFFSET('BPC Data'!$F:$F,0,Summary!I$2),'BPC Data'!$E:$E,Summary!$D207,'BPC Data'!$B:$B,Summary!$C207)</f>
        <v>0</v>
      </c>
      <c r="J207" s="168">
        <f ca="1">SUMIFS(OFFSET('BPC Data'!$F:$F,0,Summary!J$2),'BPC Data'!$E:$E,Summary!$D207,'BPC Data'!$B:$B,Summary!$C207)</f>
        <v>0</v>
      </c>
      <c r="K207" s="18">
        <f ca="1">SUMIFS(OFFSET('BPC Data'!$F:$F,0,Summary!K$2),'BPC Data'!$E:$E,Summary!$D207,'BPC Data'!$B:$B,Summary!$C207)</f>
        <v>0</v>
      </c>
      <c r="L207" s="168">
        <f ca="1">SUMIFS(OFFSET('BPC Data'!$F:$F,0,Summary!L$2),'BPC Data'!$E:$E,Summary!$D207,'BPC Data'!$B:$B,Summary!$C207)</f>
        <v>0</v>
      </c>
      <c r="M207" s="27">
        <f t="shared" ca="1" si="60"/>
        <v>0</v>
      </c>
    </row>
    <row r="208" spans="1:13" s="16" customFormat="1" hidden="1" outlineLevel="1" x14ac:dyDescent="0.25">
      <c r="A208" s="16">
        <f t="shared" si="69"/>
        <v>16</v>
      </c>
      <c r="B208"/>
      <c r="C208">
        <f>$F204</f>
        <v>0</v>
      </c>
      <c r="D208" s="3" t="str">
        <f t="shared" si="68"/>
        <v>T_OPEX - Tenant Operating Expenses</v>
      </c>
      <c r="E208"/>
      <c r="F208" s="23" t="str">
        <f>_xll.EVDES(D208)</f>
        <v>Tenant Operating Expenses</v>
      </c>
      <c r="G208" s="18">
        <f ca="1">SUMIFS(OFFSET('BPC Data'!$F:$F,0,Summary!G$2),'BPC Data'!$E:$E,Summary!$D208,'BPC Data'!$B:$B,Summary!$C208)</f>
        <v>0</v>
      </c>
      <c r="H208" s="168">
        <f ca="1">SUMIFS(OFFSET('BPC Data'!$F:$F,0,Summary!H$2),'BPC Data'!$E:$E,Summary!$D208,'BPC Data'!$B:$B,Summary!$C208)</f>
        <v>0</v>
      </c>
      <c r="I208" s="18">
        <f ca="1">SUMIFS(OFFSET('BPC Data'!$F:$F,0,Summary!I$2),'BPC Data'!$E:$E,Summary!$D208,'BPC Data'!$B:$B,Summary!$C208)</f>
        <v>0</v>
      </c>
      <c r="J208" s="168">
        <f ca="1">SUMIFS(OFFSET('BPC Data'!$F:$F,0,Summary!J$2),'BPC Data'!$E:$E,Summary!$D208,'BPC Data'!$B:$B,Summary!$C208)</f>
        <v>0</v>
      </c>
      <c r="K208" s="18">
        <f ca="1">SUMIFS(OFFSET('BPC Data'!$F:$F,0,Summary!K$2),'BPC Data'!$E:$E,Summary!$D208,'BPC Data'!$B:$B,Summary!$C208)</f>
        <v>0</v>
      </c>
      <c r="L208" s="168">
        <f ca="1">SUMIFS(OFFSET('BPC Data'!$F:$F,0,Summary!L$2),'BPC Data'!$E:$E,Summary!$D208,'BPC Data'!$B:$B,Summary!$C208)</f>
        <v>0</v>
      </c>
      <c r="M208" s="27">
        <f t="shared" ca="1" si="60"/>
        <v>0</v>
      </c>
    </row>
    <row r="209" spans="1:13" s="16" customFormat="1" hidden="1" outlineLevel="1" x14ac:dyDescent="0.25">
      <c r="A209" s="16">
        <f t="shared" si="69"/>
        <v>16</v>
      </c>
      <c r="B209"/>
      <c r="C209">
        <f>$F204</f>
        <v>0</v>
      </c>
      <c r="D209" s="3" t="str">
        <f t="shared" si="68"/>
        <v>T_BAD_DEBT - Tenant Bad Debt Expense</v>
      </c>
      <c r="E209"/>
      <c r="F209" s="23" t="str">
        <f>_xll.EVDES(D209)</f>
        <v>Tenant Bad Debt Expense</v>
      </c>
      <c r="G209" s="18">
        <f ca="1">SUMIFS(OFFSET('BPC Data'!$F:$F,0,Summary!G$2),'BPC Data'!$E:$E,Summary!$D209,'BPC Data'!$B:$B,Summary!$C209)</f>
        <v>0</v>
      </c>
      <c r="H209" s="168">
        <f ca="1">SUMIFS(OFFSET('BPC Data'!$F:$F,0,Summary!H$2),'BPC Data'!$E:$E,Summary!$D209,'BPC Data'!$B:$B,Summary!$C209)</f>
        <v>0</v>
      </c>
      <c r="I209" s="18">
        <f ca="1">SUMIFS(OFFSET('BPC Data'!$F:$F,0,Summary!I$2),'BPC Data'!$E:$E,Summary!$D209,'BPC Data'!$B:$B,Summary!$C209)</f>
        <v>0</v>
      </c>
      <c r="J209" s="168">
        <f ca="1">SUMIFS(OFFSET('BPC Data'!$F:$F,0,Summary!J$2),'BPC Data'!$E:$E,Summary!$D209,'BPC Data'!$B:$B,Summary!$C209)</f>
        <v>0</v>
      </c>
      <c r="K209" s="18">
        <f ca="1">SUMIFS(OFFSET('BPC Data'!$F:$F,0,Summary!K$2),'BPC Data'!$E:$E,Summary!$D209,'BPC Data'!$B:$B,Summary!$C209)</f>
        <v>0</v>
      </c>
      <c r="L209" s="168">
        <f ca="1">SUMIFS(OFFSET('BPC Data'!$F:$F,0,Summary!L$2),'BPC Data'!$E:$E,Summary!$D209,'BPC Data'!$B:$B,Summary!$C209)</f>
        <v>0</v>
      </c>
      <c r="M209" s="27">
        <f t="shared" ca="1" si="60"/>
        <v>0</v>
      </c>
    </row>
    <row r="210" spans="1:13" s="16" customFormat="1" hidden="1" outlineLevel="1" x14ac:dyDescent="0.25">
      <c r="A210" s="16">
        <f t="shared" si="69"/>
        <v>16</v>
      </c>
      <c r="B210"/>
      <c r="C210">
        <f>$F204</f>
        <v>0</v>
      </c>
      <c r="D210" s="2" t="str">
        <f t="shared" si="68"/>
        <v>T_EBITDARM - EBITDARM</v>
      </c>
      <c r="E210"/>
      <c r="F210" s="23" t="str">
        <f>_xll.EVDES(D210)</f>
        <v>EBITDARM</v>
      </c>
      <c r="G210" s="18">
        <f ca="1">SUMIFS(OFFSET('BPC Data'!$F:$F,0,Summary!G$2),'BPC Data'!$E:$E,Summary!$D210,'BPC Data'!$B:$B,Summary!$C210)</f>
        <v>0</v>
      </c>
      <c r="H210" s="168">
        <f ca="1">SUMIFS(OFFSET('BPC Data'!$F:$F,0,Summary!H$2),'BPC Data'!$E:$E,Summary!$D210,'BPC Data'!$B:$B,Summary!$C210)</f>
        <v>0</v>
      </c>
      <c r="I210" s="18">
        <f ca="1">SUMIFS(OFFSET('BPC Data'!$F:$F,0,Summary!I$2),'BPC Data'!$E:$E,Summary!$D210,'BPC Data'!$B:$B,Summary!$C210)</f>
        <v>0</v>
      </c>
      <c r="J210" s="168">
        <f ca="1">SUMIFS(OFFSET('BPC Data'!$F:$F,0,Summary!J$2),'BPC Data'!$E:$E,Summary!$D210,'BPC Data'!$B:$B,Summary!$C210)</f>
        <v>0</v>
      </c>
      <c r="K210" s="18">
        <f ca="1">SUMIFS(OFFSET('BPC Data'!$F:$F,0,Summary!K$2),'BPC Data'!$E:$E,Summary!$D210,'BPC Data'!$B:$B,Summary!$C210)</f>
        <v>0</v>
      </c>
      <c r="L210" s="168">
        <f ca="1">SUMIFS(OFFSET('BPC Data'!$F:$F,0,Summary!L$2),'BPC Data'!$E:$E,Summary!$D210,'BPC Data'!$B:$B,Summary!$C210)</f>
        <v>0</v>
      </c>
      <c r="M210" s="27">
        <f t="shared" ca="1" si="60"/>
        <v>0</v>
      </c>
    </row>
    <row r="211" spans="1:13" s="16" customFormat="1" hidden="1" outlineLevel="1" x14ac:dyDescent="0.25">
      <c r="A211" s="16">
        <f t="shared" si="69"/>
        <v>16</v>
      </c>
      <c r="B211"/>
      <c r="C211">
        <f>$F204</f>
        <v>0</v>
      </c>
      <c r="D211" s="2" t="str">
        <f t="shared" si="68"/>
        <v>T_MGMT_FEE - Tenant Management Fee - Actual</v>
      </c>
      <c r="E211"/>
      <c r="F211" s="23" t="str">
        <f>_xll.EVDES(D211)</f>
        <v>Tenant Management Fee - Actual</v>
      </c>
      <c r="G211" s="18">
        <f ca="1">SUMIFS(OFFSET('BPC Data'!$F:$F,0,Summary!G$2),'BPC Data'!$E:$E,Summary!$D211,'BPC Data'!$B:$B,Summary!$C211)</f>
        <v>0</v>
      </c>
      <c r="H211" s="168">
        <f ca="1">SUMIFS(OFFSET('BPC Data'!$F:$F,0,Summary!H$2),'BPC Data'!$E:$E,Summary!$D211,'BPC Data'!$B:$B,Summary!$C211)</f>
        <v>0</v>
      </c>
      <c r="I211" s="18">
        <f ca="1">SUMIFS(OFFSET('BPC Data'!$F:$F,0,Summary!I$2),'BPC Data'!$E:$E,Summary!$D211,'BPC Data'!$B:$B,Summary!$C211)</f>
        <v>0</v>
      </c>
      <c r="J211" s="168">
        <f ca="1">SUMIFS(OFFSET('BPC Data'!$F:$F,0,Summary!J$2),'BPC Data'!$E:$E,Summary!$D211,'BPC Data'!$B:$B,Summary!$C211)</f>
        <v>0</v>
      </c>
      <c r="K211" s="18">
        <f ca="1">SUMIFS(OFFSET('BPC Data'!$F:$F,0,Summary!K$2),'BPC Data'!$E:$E,Summary!$D211,'BPC Data'!$B:$B,Summary!$C211)</f>
        <v>0</v>
      </c>
      <c r="L211" s="168">
        <f ca="1">SUMIFS(OFFSET('BPC Data'!$F:$F,0,Summary!L$2),'BPC Data'!$E:$E,Summary!$D211,'BPC Data'!$B:$B,Summary!$C211)</f>
        <v>0</v>
      </c>
      <c r="M211" s="27">
        <f t="shared" ca="1" si="60"/>
        <v>0</v>
      </c>
    </row>
    <row r="212" spans="1:13" s="16" customFormat="1" hidden="1" outlineLevel="1" x14ac:dyDescent="0.25">
      <c r="A212" s="16">
        <f t="shared" si="69"/>
        <v>16</v>
      </c>
      <c r="B212"/>
      <c r="C212">
        <f>$F204</f>
        <v>0</v>
      </c>
      <c r="D212" s="1" t="str">
        <f t="shared" si="68"/>
        <v>T_EBITDAR - EBITDAR</v>
      </c>
      <c r="E212"/>
      <c r="F212" s="23" t="str">
        <f>_xll.EVDES(D212)</f>
        <v>EBITDAR</v>
      </c>
      <c r="G212" s="18">
        <f ca="1">SUMIFS(OFFSET('BPC Data'!$F:$F,0,Summary!G$2),'BPC Data'!$E:$E,Summary!$D212,'BPC Data'!$B:$B,Summary!$C212)</f>
        <v>0</v>
      </c>
      <c r="H212" s="168">
        <f ca="1">SUMIFS(OFFSET('BPC Data'!$F:$F,0,Summary!H$2),'BPC Data'!$E:$E,Summary!$D212,'BPC Data'!$B:$B,Summary!$C212)</f>
        <v>0</v>
      </c>
      <c r="I212" s="18">
        <f ca="1">SUMIFS(OFFSET('BPC Data'!$F:$F,0,Summary!I$2),'BPC Data'!$E:$E,Summary!$D212,'BPC Data'!$B:$B,Summary!$C212)</f>
        <v>0</v>
      </c>
      <c r="J212" s="168">
        <f ca="1">SUMIFS(OFFSET('BPC Data'!$F:$F,0,Summary!J$2),'BPC Data'!$E:$E,Summary!$D212,'BPC Data'!$B:$B,Summary!$C212)</f>
        <v>0</v>
      </c>
      <c r="K212" s="18">
        <f ca="1">SUMIFS(OFFSET('BPC Data'!$F:$F,0,Summary!K$2),'BPC Data'!$E:$E,Summary!$D212,'BPC Data'!$B:$B,Summary!$C212)</f>
        <v>0</v>
      </c>
      <c r="L212" s="168">
        <f ca="1">SUMIFS(OFFSET('BPC Data'!$F:$F,0,Summary!L$2),'BPC Data'!$E:$E,Summary!$D212,'BPC Data'!$B:$B,Summary!$C212)</f>
        <v>0</v>
      </c>
      <c r="M212" s="27">
        <f t="shared" ca="1" si="60"/>
        <v>0</v>
      </c>
    </row>
    <row r="213" spans="1:13" s="16" customFormat="1" hidden="1" outlineLevel="1" x14ac:dyDescent="0.25">
      <c r="A213" s="16">
        <f t="shared" si="69"/>
        <v>16</v>
      </c>
      <c r="B213"/>
      <c r="C213">
        <f>$F204</f>
        <v>0</v>
      </c>
      <c r="D213" s="1" t="str">
        <f t="shared" si="68"/>
        <v>T_RENT_EXP - Tenant Rent Expense</v>
      </c>
      <c r="E213"/>
      <c r="F213" s="23" t="str">
        <f>_xll.EVDES(D213)</f>
        <v>Tenant Rent Expense</v>
      </c>
      <c r="G213" s="18">
        <f ca="1">SUMIFS(OFFSET('BPC Data'!$F:$F,0,Summary!G$2),'BPC Data'!$E:$E,Summary!$D213,'BPC Data'!$B:$B,Summary!$C213)</f>
        <v>0</v>
      </c>
      <c r="H213" s="168">
        <f ca="1">SUMIFS(OFFSET('BPC Data'!$F:$F,0,Summary!H$2),'BPC Data'!$E:$E,Summary!$D213,'BPC Data'!$B:$B,Summary!$C213)</f>
        <v>0</v>
      </c>
      <c r="I213" s="18">
        <f ca="1">SUMIFS(OFFSET('BPC Data'!$F:$F,0,Summary!I$2),'BPC Data'!$E:$E,Summary!$D213,'BPC Data'!$B:$B,Summary!$C213)</f>
        <v>0</v>
      </c>
      <c r="J213" s="168">
        <f ca="1">SUMIFS(OFFSET('BPC Data'!$F:$F,0,Summary!J$2),'BPC Data'!$E:$E,Summary!$D213,'BPC Data'!$B:$B,Summary!$C213)</f>
        <v>0</v>
      </c>
      <c r="K213" s="18">
        <f ca="1">SUMIFS(OFFSET('BPC Data'!$F:$F,0,Summary!K$2),'BPC Data'!$E:$E,Summary!$D213,'BPC Data'!$B:$B,Summary!$C213)</f>
        <v>0</v>
      </c>
      <c r="L213" s="168">
        <f ca="1">SUMIFS(OFFSET('BPC Data'!$F:$F,0,Summary!L$2),'BPC Data'!$E:$E,Summary!$D213,'BPC Data'!$B:$B,Summary!$C213)</f>
        <v>0</v>
      </c>
      <c r="M213" s="27">
        <f t="shared" ca="1" si="60"/>
        <v>0</v>
      </c>
    </row>
    <row r="214" spans="1:13" s="16" customFormat="1" hidden="1" outlineLevel="1" x14ac:dyDescent="0.25">
      <c r="A214" s="16">
        <f t="shared" ref="A214:A215" si="70">IF(AND(F214&lt;&gt;"",D214=""),A213+1,A213)</f>
        <v>16</v>
      </c>
      <c r="B214"/>
      <c r="C214">
        <f>$F204</f>
        <v>0</v>
      </c>
      <c r="D214" s="1" t="str">
        <f t="shared" ref="D214:D215" si="71">$D201</f>
        <v>T_SL_RENT_ADJ_EXP - Tenant Straight Line Rent Adjustment Expense</v>
      </c>
      <c r="E214"/>
      <c r="F214" s="23" t="str">
        <f>_xll.EVDES(D214)</f>
        <v>Tenant Straight Line Rent Adjustment Expense</v>
      </c>
      <c r="G214" s="18">
        <f ca="1">SUMIFS(OFFSET('BPC Data'!$F:$F,0,Summary!G$2),'BPC Data'!$E:$E,Summary!$D214,'BPC Data'!$B:$B,Summary!$C214)</f>
        <v>0</v>
      </c>
      <c r="H214" s="168">
        <f ca="1">SUMIFS(OFFSET('BPC Data'!$F:$F,0,Summary!H$2),'BPC Data'!$E:$E,Summary!$D214,'BPC Data'!$B:$B,Summary!$C214)</f>
        <v>0</v>
      </c>
      <c r="I214" s="18">
        <f ca="1">SUMIFS(OFFSET('BPC Data'!$F:$F,0,Summary!I$2),'BPC Data'!$E:$E,Summary!$D214,'BPC Data'!$B:$B,Summary!$C214)</f>
        <v>0</v>
      </c>
      <c r="J214" s="168">
        <f ca="1">SUMIFS(OFFSET('BPC Data'!$F:$F,0,Summary!J$2),'BPC Data'!$E:$E,Summary!$D214,'BPC Data'!$B:$B,Summary!$C214)</f>
        <v>0</v>
      </c>
      <c r="K214" s="18">
        <f ca="1">SUMIFS(OFFSET('BPC Data'!$F:$F,0,Summary!K$2),'BPC Data'!$E:$E,Summary!$D214,'BPC Data'!$B:$B,Summary!$C214)</f>
        <v>0</v>
      </c>
      <c r="L214" s="168">
        <f ca="1">SUMIFS(OFFSET('BPC Data'!$F:$F,0,Summary!L$2),'BPC Data'!$E:$E,Summary!$D214,'BPC Data'!$B:$B,Summary!$C214)</f>
        <v>0</v>
      </c>
      <c r="M214" s="27">
        <f t="shared" ca="1" si="60"/>
        <v>0</v>
      </c>
    </row>
    <row r="215" spans="1:13" s="16" customFormat="1" hidden="1" outlineLevel="1" x14ac:dyDescent="0.25">
      <c r="A215" s="16">
        <f t="shared" si="70"/>
        <v>16</v>
      </c>
      <c r="B215"/>
      <c r="C215">
        <f>$F204</f>
        <v>0</v>
      </c>
      <c r="D215" s="1" t="str">
        <f t="shared" si="71"/>
        <v>T_OTHER_OP_EXO - Tenant Other Income and Expense</v>
      </c>
      <c r="E215"/>
      <c r="F215" s="23" t="str">
        <f>_xll.EVDES(D215)</f>
        <v>Tenant Other Income and Expense</v>
      </c>
      <c r="G215" s="18">
        <f ca="1">SUMIFS(OFFSET('BPC Data'!$F:$F,0,Summary!G$2),'BPC Data'!$E:$E,Summary!$D215,'BPC Data'!$B:$B,Summary!$C215)</f>
        <v>0</v>
      </c>
      <c r="H215" s="168">
        <f ca="1">SUMIFS(OFFSET('BPC Data'!$F:$F,0,Summary!H$2),'BPC Data'!$E:$E,Summary!$D215,'BPC Data'!$B:$B,Summary!$C215)</f>
        <v>0</v>
      </c>
      <c r="I215" s="18">
        <f ca="1">SUMIFS(OFFSET('BPC Data'!$F:$F,0,Summary!I$2),'BPC Data'!$E:$E,Summary!$D215,'BPC Data'!$B:$B,Summary!$C215)</f>
        <v>0</v>
      </c>
      <c r="J215" s="168">
        <f ca="1">SUMIFS(OFFSET('BPC Data'!$F:$F,0,Summary!J$2),'BPC Data'!$E:$E,Summary!$D215,'BPC Data'!$B:$B,Summary!$C215)</f>
        <v>0</v>
      </c>
      <c r="K215" s="18">
        <f ca="1">SUMIFS(OFFSET('BPC Data'!$F:$F,0,Summary!K$2),'BPC Data'!$E:$E,Summary!$D215,'BPC Data'!$B:$B,Summary!$C215)</f>
        <v>0</v>
      </c>
      <c r="L215" s="168">
        <f ca="1">SUMIFS(OFFSET('BPC Data'!$F:$F,0,Summary!L$2),'BPC Data'!$E:$E,Summary!$D215,'BPC Data'!$B:$B,Summary!$C215)</f>
        <v>0</v>
      </c>
      <c r="M215" s="27">
        <f t="shared" ca="1" si="60"/>
        <v>0</v>
      </c>
    </row>
    <row r="216" spans="1:13" s="16" customFormat="1" hidden="1" outlineLevel="1" x14ac:dyDescent="0.25">
      <c r="A216" s="16">
        <f>IF(AND(F216&lt;&gt;"",D216=""),A213+1,A213)</f>
        <v>16</v>
      </c>
      <c r="B216"/>
      <c r="C216"/>
      <c r="D216" s="1" t="str">
        <f t="shared" ref="D216:D226" si="72">$D203</f>
        <v>x</v>
      </c>
      <c r="E216"/>
      <c r="F216" s="23" t="s">
        <v>0</v>
      </c>
      <c r="G216" s="12">
        <f ca="1">SUMIFS(OFFSET('BPC Data'!$F:$F,0,Summary!G$2),'BPC Data'!$E:$E,Summary!$D216,'BPC Data'!$B:$B,Summary!$C216)</f>
        <v>0</v>
      </c>
      <c r="H216" s="169">
        <f ca="1">SUMIFS(OFFSET('BPC Data'!$F:$F,0,Summary!H$2),'BPC Data'!$E:$E,Summary!$D216,'BPC Data'!$B:$B,Summary!$C216)</f>
        <v>0</v>
      </c>
      <c r="I216" s="12">
        <f ca="1">SUMIFS(OFFSET('BPC Data'!$F:$F,0,Summary!I$2),'BPC Data'!$E:$E,Summary!$D216,'BPC Data'!$B:$B,Summary!$C216)</f>
        <v>0</v>
      </c>
      <c r="J216" s="169">
        <f ca="1">SUMIFS(OFFSET('BPC Data'!$F:$F,0,Summary!J$2),'BPC Data'!$E:$E,Summary!$D216,'BPC Data'!$B:$B,Summary!$C216)</f>
        <v>0</v>
      </c>
      <c r="K216" s="12">
        <f ca="1">SUMIFS(OFFSET('BPC Data'!$F:$F,0,Summary!K$2),'BPC Data'!$E:$E,Summary!$D216,'BPC Data'!$B:$B,Summary!$C216)</f>
        <v>0</v>
      </c>
      <c r="L216" s="169">
        <f ca="1">SUMIFS(OFFSET('BPC Data'!$F:$F,0,Summary!L$2),'BPC Data'!$E:$E,Summary!$D216,'BPC Data'!$B:$B,Summary!$C216)</f>
        <v>0</v>
      </c>
      <c r="M216" s="27">
        <f t="shared" ca="1" si="60"/>
        <v>0</v>
      </c>
    </row>
    <row r="217" spans="1:13" s="16" customFormat="1" hidden="1" outlineLevel="1" x14ac:dyDescent="0.25">
      <c r="A217" s="16">
        <f>IF(AND(D217&lt;&gt;"",C217=""),A216+1,A216)</f>
        <v>17</v>
      </c>
      <c r="B217" s="5"/>
      <c r="C217" s="5"/>
      <c r="D217" s="5" t="str">
        <f t="shared" si="72"/>
        <v>x</v>
      </c>
      <c r="E217" s="5"/>
      <c r="F217" s="22">
        <f>INDEX(PropertyList!$D:$D,MATCH(Summary!$A217,PropertyList!$C:$C,0))</f>
        <v>0</v>
      </c>
      <c r="G217" s="11">
        <f ca="1">SUMIFS(OFFSET('BPC Data'!$F:$F,0,Summary!G$2),'BPC Data'!$E:$E,Summary!$D217,'BPC Data'!$B:$B,Summary!$C217)</f>
        <v>0</v>
      </c>
      <c r="H217" s="167">
        <f ca="1">SUMIFS(OFFSET('BPC Data'!$F:$F,0,Summary!H$2),'BPC Data'!$E:$E,Summary!$D217,'BPC Data'!$B:$B,Summary!$C217)</f>
        <v>0</v>
      </c>
      <c r="I217" s="11">
        <f ca="1">SUMIFS(OFFSET('BPC Data'!$F:$F,0,Summary!I$2),'BPC Data'!$E:$E,Summary!$D217,'BPC Data'!$B:$B,Summary!$C217)</f>
        <v>0</v>
      </c>
      <c r="J217" s="167">
        <f ca="1">SUMIFS(OFFSET('BPC Data'!$F:$F,0,Summary!J$2),'BPC Data'!$E:$E,Summary!$D217,'BPC Data'!$B:$B,Summary!$C217)</f>
        <v>0</v>
      </c>
      <c r="K217" s="11">
        <f ca="1">SUMIFS(OFFSET('BPC Data'!$F:$F,0,Summary!K$2),'BPC Data'!$E:$E,Summary!$D217,'BPC Data'!$B:$B,Summary!$C217)</f>
        <v>0</v>
      </c>
      <c r="L217" s="167">
        <f ca="1">SUMIFS(OFFSET('BPC Data'!$F:$F,0,Summary!L$2),'BPC Data'!$E:$E,Summary!$D217,'BPC Data'!$B:$B,Summary!$C217)</f>
        <v>0</v>
      </c>
      <c r="M217" s="27">
        <f t="shared" ca="1" si="60"/>
        <v>0</v>
      </c>
    </row>
    <row r="218" spans="1:13" s="16" customFormat="1" hidden="1" outlineLevel="1" x14ac:dyDescent="0.25">
      <c r="A218" s="16">
        <f>IF(AND(F218&lt;&gt;"",D218=""),A217+1,A217)</f>
        <v>17</v>
      </c>
      <c r="C218">
        <f>$F217</f>
        <v>0</v>
      </c>
      <c r="D218" s="3" t="str">
        <f t="shared" si="72"/>
        <v>PAY_PAT_DAYS - Total Payor Patient Days</v>
      </c>
      <c r="F218" s="23" t="str">
        <f>_xll.EVDES(D218)</f>
        <v>Total Payor Patient Days</v>
      </c>
      <c r="G218" s="18">
        <f ca="1">SUMIFS(OFFSET('BPC Data'!$F:$F,0,Summary!G$2),'BPC Data'!$E:$E,Summary!$D218,'BPC Data'!$B:$B,Summary!$C218)</f>
        <v>0</v>
      </c>
      <c r="H218" s="168">
        <f ca="1">SUMIFS(OFFSET('BPC Data'!$F:$F,0,Summary!H$2),'BPC Data'!$E:$E,Summary!$D218,'BPC Data'!$B:$B,Summary!$C218)</f>
        <v>0</v>
      </c>
      <c r="I218" s="18">
        <f ca="1">SUMIFS(OFFSET('BPC Data'!$F:$F,0,Summary!I$2),'BPC Data'!$E:$E,Summary!$D218,'BPC Data'!$B:$B,Summary!$C218)</f>
        <v>0</v>
      </c>
      <c r="J218" s="168">
        <f ca="1">SUMIFS(OFFSET('BPC Data'!$F:$F,0,Summary!J$2),'BPC Data'!$E:$E,Summary!$D218,'BPC Data'!$B:$B,Summary!$C218)</f>
        <v>0</v>
      </c>
      <c r="K218" s="18">
        <f ca="1">SUMIFS(OFFSET('BPC Data'!$F:$F,0,Summary!K$2),'BPC Data'!$E:$E,Summary!$D218,'BPC Data'!$B:$B,Summary!$C218)</f>
        <v>0</v>
      </c>
      <c r="L218" s="168">
        <f ca="1">SUMIFS(OFFSET('BPC Data'!$F:$F,0,Summary!L$2),'BPC Data'!$E:$E,Summary!$D218,'BPC Data'!$B:$B,Summary!$C218)</f>
        <v>0</v>
      </c>
      <c r="M218" s="27">
        <f t="shared" ca="1" si="60"/>
        <v>0</v>
      </c>
    </row>
    <row r="219" spans="1:13" s="16" customFormat="1" hidden="1" outlineLevel="1" x14ac:dyDescent="0.25">
      <c r="A219" s="16">
        <f t="shared" ref="A219:A227" si="73">IF(AND(F219&lt;&gt;"",D219=""),A218+1,A218)</f>
        <v>17</v>
      </c>
      <c r="C219">
        <f>$F217</f>
        <v>0</v>
      </c>
      <c r="D219" s="3" t="str">
        <f t="shared" si="72"/>
        <v>A_BEDS_TOTAL - Total Available Beds</v>
      </c>
      <c r="F219" s="23" t="str">
        <f>_xll.EVDES(D219)</f>
        <v>Total Available Beds</v>
      </c>
      <c r="G219" s="18">
        <f ca="1">SUMIFS(OFFSET('BPC Data'!$F:$F,0,Summary!G$2),'BPC Data'!$E:$E,Summary!$D219,'BPC Data'!$B:$B,Summary!$C219)</f>
        <v>0</v>
      </c>
      <c r="H219" s="168">
        <f ca="1">SUMIFS(OFFSET('BPC Data'!$F:$F,0,Summary!H$2),'BPC Data'!$E:$E,Summary!$D219,'BPC Data'!$B:$B,Summary!$C219)</f>
        <v>0</v>
      </c>
      <c r="I219" s="18">
        <f ca="1">SUMIFS(OFFSET('BPC Data'!$F:$F,0,Summary!I$2),'BPC Data'!$E:$E,Summary!$D219,'BPC Data'!$B:$B,Summary!$C219)</f>
        <v>0</v>
      </c>
      <c r="J219" s="168">
        <f ca="1">SUMIFS(OFFSET('BPC Data'!$F:$F,0,Summary!J$2),'BPC Data'!$E:$E,Summary!$D219,'BPC Data'!$B:$B,Summary!$C219)</f>
        <v>0</v>
      </c>
      <c r="K219" s="18">
        <f ca="1">SUMIFS(OFFSET('BPC Data'!$F:$F,0,Summary!K$2),'BPC Data'!$E:$E,Summary!$D219,'BPC Data'!$B:$B,Summary!$C219)</f>
        <v>0</v>
      </c>
      <c r="L219" s="168">
        <f ca="1">SUMIFS(OFFSET('BPC Data'!$F:$F,0,Summary!L$2),'BPC Data'!$E:$E,Summary!$D219,'BPC Data'!$B:$B,Summary!$C219)</f>
        <v>0</v>
      </c>
      <c r="M219" s="27">
        <f t="shared" ca="1" si="60"/>
        <v>0</v>
      </c>
    </row>
    <row r="220" spans="1:13" s="16" customFormat="1" hidden="1" outlineLevel="1" x14ac:dyDescent="0.25">
      <c r="A220" s="16">
        <f t="shared" si="73"/>
        <v>17</v>
      </c>
      <c r="B220"/>
      <c r="C220">
        <f>$F217</f>
        <v>0</v>
      </c>
      <c r="D220" s="3" t="str">
        <f t="shared" si="72"/>
        <v>T_REVENUES - Total Tenant Revenues</v>
      </c>
      <c r="E220"/>
      <c r="F220" s="23" t="str">
        <f>_xll.EVDES(D220)</f>
        <v>Total Tenant Revenues</v>
      </c>
      <c r="G220" s="18">
        <f ca="1">SUMIFS(OFFSET('BPC Data'!$F:$F,0,Summary!G$2),'BPC Data'!$E:$E,Summary!$D220,'BPC Data'!$B:$B,Summary!$C220)</f>
        <v>0</v>
      </c>
      <c r="H220" s="168">
        <f ca="1">SUMIFS(OFFSET('BPC Data'!$F:$F,0,Summary!H$2),'BPC Data'!$E:$E,Summary!$D220,'BPC Data'!$B:$B,Summary!$C220)</f>
        <v>0</v>
      </c>
      <c r="I220" s="18">
        <f ca="1">SUMIFS(OFFSET('BPC Data'!$F:$F,0,Summary!I$2),'BPC Data'!$E:$E,Summary!$D220,'BPC Data'!$B:$B,Summary!$C220)</f>
        <v>0</v>
      </c>
      <c r="J220" s="168">
        <f ca="1">SUMIFS(OFFSET('BPC Data'!$F:$F,0,Summary!J$2),'BPC Data'!$E:$E,Summary!$D220,'BPC Data'!$B:$B,Summary!$C220)</f>
        <v>0</v>
      </c>
      <c r="K220" s="18">
        <f ca="1">SUMIFS(OFFSET('BPC Data'!$F:$F,0,Summary!K$2),'BPC Data'!$E:$E,Summary!$D220,'BPC Data'!$B:$B,Summary!$C220)</f>
        <v>0</v>
      </c>
      <c r="L220" s="168">
        <f ca="1">SUMIFS(OFFSET('BPC Data'!$F:$F,0,Summary!L$2),'BPC Data'!$E:$E,Summary!$D220,'BPC Data'!$B:$B,Summary!$C220)</f>
        <v>0</v>
      </c>
      <c r="M220" s="27">
        <f t="shared" ca="1" si="60"/>
        <v>0</v>
      </c>
    </row>
    <row r="221" spans="1:13" s="16" customFormat="1" hidden="1" outlineLevel="1" x14ac:dyDescent="0.25">
      <c r="A221" s="16">
        <f t="shared" si="73"/>
        <v>17</v>
      </c>
      <c r="B221"/>
      <c r="C221">
        <f>$F217</f>
        <v>0</v>
      </c>
      <c r="D221" s="3" t="str">
        <f t="shared" si="72"/>
        <v>T_OPEX - Tenant Operating Expenses</v>
      </c>
      <c r="E221"/>
      <c r="F221" s="23" t="str">
        <f>_xll.EVDES(D221)</f>
        <v>Tenant Operating Expenses</v>
      </c>
      <c r="G221" s="18">
        <f ca="1">SUMIFS(OFFSET('BPC Data'!$F:$F,0,Summary!G$2),'BPC Data'!$E:$E,Summary!$D221,'BPC Data'!$B:$B,Summary!$C221)</f>
        <v>0</v>
      </c>
      <c r="H221" s="168">
        <f ca="1">SUMIFS(OFFSET('BPC Data'!$F:$F,0,Summary!H$2),'BPC Data'!$E:$E,Summary!$D221,'BPC Data'!$B:$B,Summary!$C221)</f>
        <v>0</v>
      </c>
      <c r="I221" s="18">
        <f ca="1">SUMIFS(OFFSET('BPC Data'!$F:$F,0,Summary!I$2),'BPC Data'!$E:$E,Summary!$D221,'BPC Data'!$B:$B,Summary!$C221)</f>
        <v>0</v>
      </c>
      <c r="J221" s="168">
        <f ca="1">SUMIFS(OFFSET('BPC Data'!$F:$F,0,Summary!J$2),'BPC Data'!$E:$E,Summary!$D221,'BPC Data'!$B:$B,Summary!$C221)</f>
        <v>0</v>
      </c>
      <c r="K221" s="18">
        <f ca="1">SUMIFS(OFFSET('BPC Data'!$F:$F,0,Summary!K$2),'BPC Data'!$E:$E,Summary!$D221,'BPC Data'!$B:$B,Summary!$C221)</f>
        <v>0</v>
      </c>
      <c r="L221" s="168">
        <f ca="1">SUMIFS(OFFSET('BPC Data'!$F:$F,0,Summary!L$2),'BPC Data'!$E:$E,Summary!$D221,'BPC Data'!$B:$B,Summary!$C221)</f>
        <v>0</v>
      </c>
      <c r="M221" s="27">
        <f t="shared" ca="1" si="60"/>
        <v>0</v>
      </c>
    </row>
    <row r="222" spans="1:13" s="16" customFormat="1" hidden="1" outlineLevel="1" x14ac:dyDescent="0.25">
      <c r="A222" s="16">
        <f t="shared" si="73"/>
        <v>17</v>
      </c>
      <c r="B222"/>
      <c r="C222">
        <f>$F217</f>
        <v>0</v>
      </c>
      <c r="D222" s="3" t="str">
        <f t="shared" si="72"/>
        <v>T_BAD_DEBT - Tenant Bad Debt Expense</v>
      </c>
      <c r="E222"/>
      <c r="F222" s="23" t="str">
        <f>_xll.EVDES(D222)</f>
        <v>Tenant Bad Debt Expense</v>
      </c>
      <c r="G222" s="18">
        <f ca="1">SUMIFS(OFFSET('BPC Data'!$F:$F,0,Summary!G$2),'BPC Data'!$E:$E,Summary!$D222,'BPC Data'!$B:$B,Summary!$C222)</f>
        <v>0</v>
      </c>
      <c r="H222" s="168">
        <f ca="1">SUMIFS(OFFSET('BPC Data'!$F:$F,0,Summary!H$2),'BPC Data'!$E:$E,Summary!$D222,'BPC Data'!$B:$B,Summary!$C222)</f>
        <v>0</v>
      </c>
      <c r="I222" s="18">
        <f ca="1">SUMIFS(OFFSET('BPC Data'!$F:$F,0,Summary!I$2),'BPC Data'!$E:$E,Summary!$D222,'BPC Data'!$B:$B,Summary!$C222)</f>
        <v>0</v>
      </c>
      <c r="J222" s="168">
        <f ca="1">SUMIFS(OFFSET('BPC Data'!$F:$F,0,Summary!J$2),'BPC Data'!$E:$E,Summary!$D222,'BPC Data'!$B:$B,Summary!$C222)</f>
        <v>0</v>
      </c>
      <c r="K222" s="18">
        <f ca="1">SUMIFS(OFFSET('BPC Data'!$F:$F,0,Summary!K$2),'BPC Data'!$E:$E,Summary!$D222,'BPC Data'!$B:$B,Summary!$C222)</f>
        <v>0</v>
      </c>
      <c r="L222" s="168">
        <f ca="1">SUMIFS(OFFSET('BPC Data'!$F:$F,0,Summary!L$2),'BPC Data'!$E:$E,Summary!$D222,'BPC Data'!$B:$B,Summary!$C222)</f>
        <v>0</v>
      </c>
      <c r="M222" s="27">
        <f t="shared" ca="1" si="60"/>
        <v>0</v>
      </c>
    </row>
    <row r="223" spans="1:13" s="16" customFormat="1" hidden="1" outlineLevel="1" x14ac:dyDescent="0.25">
      <c r="A223" s="16">
        <f t="shared" si="73"/>
        <v>17</v>
      </c>
      <c r="B223"/>
      <c r="C223">
        <f>$F217</f>
        <v>0</v>
      </c>
      <c r="D223" s="2" t="str">
        <f t="shared" si="72"/>
        <v>T_EBITDARM - EBITDARM</v>
      </c>
      <c r="E223"/>
      <c r="F223" s="23" t="str">
        <f>_xll.EVDES(D223)</f>
        <v>EBITDARM</v>
      </c>
      <c r="G223" s="18">
        <f ca="1">SUMIFS(OFFSET('BPC Data'!$F:$F,0,Summary!G$2),'BPC Data'!$E:$E,Summary!$D223,'BPC Data'!$B:$B,Summary!$C223)</f>
        <v>0</v>
      </c>
      <c r="H223" s="168">
        <f ca="1">SUMIFS(OFFSET('BPC Data'!$F:$F,0,Summary!H$2),'BPC Data'!$E:$E,Summary!$D223,'BPC Data'!$B:$B,Summary!$C223)</f>
        <v>0</v>
      </c>
      <c r="I223" s="18">
        <f ca="1">SUMIFS(OFFSET('BPC Data'!$F:$F,0,Summary!I$2),'BPC Data'!$E:$E,Summary!$D223,'BPC Data'!$B:$B,Summary!$C223)</f>
        <v>0</v>
      </c>
      <c r="J223" s="168">
        <f ca="1">SUMIFS(OFFSET('BPC Data'!$F:$F,0,Summary!J$2),'BPC Data'!$E:$E,Summary!$D223,'BPC Data'!$B:$B,Summary!$C223)</f>
        <v>0</v>
      </c>
      <c r="K223" s="18">
        <f ca="1">SUMIFS(OFFSET('BPC Data'!$F:$F,0,Summary!K$2),'BPC Data'!$E:$E,Summary!$D223,'BPC Data'!$B:$B,Summary!$C223)</f>
        <v>0</v>
      </c>
      <c r="L223" s="168">
        <f ca="1">SUMIFS(OFFSET('BPC Data'!$F:$F,0,Summary!L$2),'BPC Data'!$E:$E,Summary!$D223,'BPC Data'!$B:$B,Summary!$C223)</f>
        <v>0</v>
      </c>
      <c r="M223" s="27">
        <f t="shared" ca="1" si="60"/>
        <v>0</v>
      </c>
    </row>
    <row r="224" spans="1:13" s="16" customFormat="1" hidden="1" outlineLevel="1" x14ac:dyDescent="0.25">
      <c r="A224" s="16">
        <f t="shared" si="73"/>
        <v>17</v>
      </c>
      <c r="B224"/>
      <c r="C224">
        <f>$F217</f>
        <v>0</v>
      </c>
      <c r="D224" s="2" t="str">
        <f t="shared" si="72"/>
        <v>T_MGMT_FEE - Tenant Management Fee - Actual</v>
      </c>
      <c r="E224"/>
      <c r="F224" s="23" t="str">
        <f>_xll.EVDES(D224)</f>
        <v>Tenant Management Fee - Actual</v>
      </c>
      <c r="G224" s="18">
        <f ca="1">SUMIFS(OFFSET('BPC Data'!$F:$F,0,Summary!G$2),'BPC Data'!$E:$E,Summary!$D224,'BPC Data'!$B:$B,Summary!$C224)</f>
        <v>0</v>
      </c>
      <c r="H224" s="168">
        <f ca="1">SUMIFS(OFFSET('BPC Data'!$F:$F,0,Summary!H$2),'BPC Data'!$E:$E,Summary!$D224,'BPC Data'!$B:$B,Summary!$C224)</f>
        <v>0</v>
      </c>
      <c r="I224" s="18">
        <f ca="1">SUMIFS(OFFSET('BPC Data'!$F:$F,0,Summary!I$2),'BPC Data'!$E:$E,Summary!$D224,'BPC Data'!$B:$B,Summary!$C224)</f>
        <v>0</v>
      </c>
      <c r="J224" s="168">
        <f ca="1">SUMIFS(OFFSET('BPC Data'!$F:$F,0,Summary!J$2),'BPC Data'!$E:$E,Summary!$D224,'BPC Data'!$B:$B,Summary!$C224)</f>
        <v>0</v>
      </c>
      <c r="K224" s="18">
        <f ca="1">SUMIFS(OFFSET('BPC Data'!$F:$F,0,Summary!K$2),'BPC Data'!$E:$E,Summary!$D224,'BPC Data'!$B:$B,Summary!$C224)</f>
        <v>0</v>
      </c>
      <c r="L224" s="168">
        <f ca="1">SUMIFS(OFFSET('BPC Data'!$F:$F,0,Summary!L$2),'BPC Data'!$E:$E,Summary!$D224,'BPC Data'!$B:$B,Summary!$C224)</f>
        <v>0</v>
      </c>
      <c r="M224" s="27">
        <f t="shared" ca="1" si="60"/>
        <v>0</v>
      </c>
    </row>
    <row r="225" spans="1:13" s="16" customFormat="1" hidden="1" outlineLevel="1" x14ac:dyDescent="0.25">
      <c r="A225" s="16">
        <f t="shared" si="73"/>
        <v>17</v>
      </c>
      <c r="B225"/>
      <c r="C225">
        <f>$F217</f>
        <v>0</v>
      </c>
      <c r="D225" s="1" t="str">
        <f t="shared" si="72"/>
        <v>T_EBITDAR - EBITDAR</v>
      </c>
      <c r="E225"/>
      <c r="F225" s="23" t="str">
        <f>_xll.EVDES(D225)</f>
        <v>EBITDAR</v>
      </c>
      <c r="G225" s="18">
        <f ca="1">SUMIFS(OFFSET('BPC Data'!$F:$F,0,Summary!G$2),'BPC Data'!$E:$E,Summary!$D225,'BPC Data'!$B:$B,Summary!$C225)</f>
        <v>0</v>
      </c>
      <c r="H225" s="168">
        <f ca="1">SUMIFS(OFFSET('BPC Data'!$F:$F,0,Summary!H$2),'BPC Data'!$E:$E,Summary!$D225,'BPC Data'!$B:$B,Summary!$C225)</f>
        <v>0</v>
      </c>
      <c r="I225" s="18">
        <f ca="1">SUMIFS(OFFSET('BPC Data'!$F:$F,0,Summary!I$2),'BPC Data'!$E:$E,Summary!$D225,'BPC Data'!$B:$B,Summary!$C225)</f>
        <v>0</v>
      </c>
      <c r="J225" s="168">
        <f ca="1">SUMIFS(OFFSET('BPC Data'!$F:$F,0,Summary!J$2),'BPC Data'!$E:$E,Summary!$D225,'BPC Data'!$B:$B,Summary!$C225)</f>
        <v>0</v>
      </c>
      <c r="K225" s="18">
        <f ca="1">SUMIFS(OFFSET('BPC Data'!$F:$F,0,Summary!K$2),'BPC Data'!$E:$E,Summary!$D225,'BPC Data'!$B:$B,Summary!$C225)</f>
        <v>0</v>
      </c>
      <c r="L225" s="168">
        <f ca="1">SUMIFS(OFFSET('BPC Data'!$F:$F,0,Summary!L$2),'BPC Data'!$E:$E,Summary!$D225,'BPC Data'!$B:$B,Summary!$C225)</f>
        <v>0</v>
      </c>
      <c r="M225" s="27">
        <f t="shared" ca="1" si="60"/>
        <v>0</v>
      </c>
    </row>
    <row r="226" spans="1:13" s="16" customFormat="1" hidden="1" outlineLevel="1" x14ac:dyDescent="0.25">
      <c r="A226" s="16">
        <f t="shared" si="73"/>
        <v>17</v>
      </c>
      <c r="B226"/>
      <c r="C226">
        <f>$F217</f>
        <v>0</v>
      </c>
      <c r="D226" s="1" t="str">
        <f t="shared" si="72"/>
        <v>T_RENT_EXP - Tenant Rent Expense</v>
      </c>
      <c r="E226"/>
      <c r="F226" s="23" t="str">
        <f>_xll.EVDES(D226)</f>
        <v>Tenant Rent Expense</v>
      </c>
      <c r="G226" s="18">
        <f ca="1">SUMIFS(OFFSET('BPC Data'!$F:$F,0,Summary!G$2),'BPC Data'!$E:$E,Summary!$D226,'BPC Data'!$B:$B,Summary!$C226)</f>
        <v>0</v>
      </c>
      <c r="H226" s="168">
        <f ca="1">SUMIFS(OFFSET('BPC Data'!$F:$F,0,Summary!H$2),'BPC Data'!$E:$E,Summary!$D226,'BPC Data'!$B:$B,Summary!$C226)</f>
        <v>0</v>
      </c>
      <c r="I226" s="18">
        <f ca="1">SUMIFS(OFFSET('BPC Data'!$F:$F,0,Summary!I$2),'BPC Data'!$E:$E,Summary!$D226,'BPC Data'!$B:$B,Summary!$C226)</f>
        <v>0</v>
      </c>
      <c r="J226" s="168">
        <f ca="1">SUMIFS(OFFSET('BPC Data'!$F:$F,0,Summary!J$2),'BPC Data'!$E:$E,Summary!$D226,'BPC Data'!$B:$B,Summary!$C226)</f>
        <v>0</v>
      </c>
      <c r="K226" s="18">
        <f ca="1">SUMIFS(OFFSET('BPC Data'!$F:$F,0,Summary!K$2),'BPC Data'!$E:$E,Summary!$D226,'BPC Data'!$B:$B,Summary!$C226)</f>
        <v>0</v>
      </c>
      <c r="L226" s="168">
        <f ca="1">SUMIFS(OFFSET('BPC Data'!$F:$F,0,Summary!L$2),'BPC Data'!$E:$E,Summary!$D226,'BPC Data'!$B:$B,Summary!$C226)</f>
        <v>0</v>
      </c>
      <c r="M226" s="27">
        <f t="shared" ca="1" si="60"/>
        <v>0</v>
      </c>
    </row>
    <row r="227" spans="1:13" s="16" customFormat="1" hidden="1" outlineLevel="1" x14ac:dyDescent="0.25">
      <c r="A227" s="16">
        <f t="shared" si="73"/>
        <v>17</v>
      </c>
      <c r="B227"/>
      <c r="C227"/>
      <c r="D227" s="1" t="str">
        <f t="shared" ref="D227:D245" si="74">$D216</f>
        <v>x</v>
      </c>
      <c r="E227"/>
      <c r="F227" s="23" t="s">
        <v>0</v>
      </c>
      <c r="G227" s="12">
        <f ca="1">SUMIFS(OFFSET('BPC Data'!$F:$F,0,Summary!G$2),'BPC Data'!$E:$E,Summary!$D227,'BPC Data'!$B:$B,Summary!$C227)</f>
        <v>0</v>
      </c>
      <c r="H227" s="169">
        <f ca="1">SUMIFS(OFFSET('BPC Data'!$F:$F,0,Summary!H$2),'BPC Data'!$E:$E,Summary!$D227,'BPC Data'!$B:$B,Summary!$C227)</f>
        <v>0</v>
      </c>
      <c r="I227" s="12">
        <f ca="1">SUMIFS(OFFSET('BPC Data'!$F:$F,0,Summary!I$2),'BPC Data'!$E:$E,Summary!$D227,'BPC Data'!$B:$B,Summary!$C227)</f>
        <v>0</v>
      </c>
      <c r="J227" s="169">
        <f ca="1">SUMIFS(OFFSET('BPC Data'!$F:$F,0,Summary!J$2),'BPC Data'!$E:$E,Summary!$D227,'BPC Data'!$B:$B,Summary!$C227)</f>
        <v>0</v>
      </c>
      <c r="K227" s="12">
        <f ca="1">SUMIFS(OFFSET('BPC Data'!$F:$F,0,Summary!K$2),'BPC Data'!$E:$E,Summary!$D227,'BPC Data'!$B:$B,Summary!$C227)</f>
        <v>0</v>
      </c>
      <c r="L227" s="169">
        <f ca="1">SUMIFS(OFFSET('BPC Data'!$F:$F,0,Summary!L$2),'BPC Data'!$E:$E,Summary!$D227,'BPC Data'!$B:$B,Summary!$C227)</f>
        <v>0</v>
      </c>
      <c r="M227" s="27">
        <f t="shared" ca="1" si="60"/>
        <v>0</v>
      </c>
    </row>
    <row r="228" spans="1:13" s="16" customFormat="1" hidden="1" outlineLevel="1" x14ac:dyDescent="0.25">
      <c r="A228" s="16">
        <f>IF(AND(D228&lt;&gt;"",C228=""),A227+1,A227)</f>
        <v>18</v>
      </c>
      <c r="B228" s="5"/>
      <c r="C228" s="5"/>
      <c r="D228" s="5" t="str">
        <f t="shared" si="74"/>
        <v>x</v>
      </c>
      <c r="E228" s="5"/>
      <c r="F228" s="22">
        <f>INDEX(PropertyList!$D:$D,MATCH(Summary!$A228,PropertyList!$C:$C,0))</f>
        <v>0</v>
      </c>
      <c r="G228" s="11">
        <f ca="1">SUMIFS(OFFSET('BPC Data'!$F:$F,0,Summary!G$2),'BPC Data'!$E:$E,Summary!$D228,'BPC Data'!$B:$B,Summary!$C228)</f>
        <v>0</v>
      </c>
      <c r="H228" s="167">
        <f ca="1">SUMIFS(OFFSET('BPC Data'!$F:$F,0,Summary!H$2),'BPC Data'!$E:$E,Summary!$D228,'BPC Data'!$B:$B,Summary!$C228)</f>
        <v>0</v>
      </c>
      <c r="I228" s="11">
        <f ca="1">SUMIFS(OFFSET('BPC Data'!$F:$F,0,Summary!I$2),'BPC Data'!$E:$E,Summary!$D228,'BPC Data'!$B:$B,Summary!$C228)</f>
        <v>0</v>
      </c>
      <c r="J228" s="167">
        <f ca="1">SUMIFS(OFFSET('BPC Data'!$F:$F,0,Summary!J$2),'BPC Data'!$E:$E,Summary!$D228,'BPC Data'!$B:$B,Summary!$C228)</f>
        <v>0</v>
      </c>
      <c r="K228" s="11">
        <f ca="1">SUMIFS(OFFSET('BPC Data'!$F:$F,0,Summary!K$2),'BPC Data'!$E:$E,Summary!$D228,'BPC Data'!$B:$B,Summary!$C228)</f>
        <v>0</v>
      </c>
      <c r="L228" s="167">
        <f ca="1">SUMIFS(OFFSET('BPC Data'!$F:$F,0,Summary!L$2),'BPC Data'!$E:$E,Summary!$D228,'BPC Data'!$B:$B,Summary!$C228)</f>
        <v>0</v>
      </c>
      <c r="M228" s="27">
        <f t="shared" ca="1" si="60"/>
        <v>0</v>
      </c>
    </row>
    <row r="229" spans="1:13" s="16" customFormat="1" hidden="1" outlineLevel="1" x14ac:dyDescent="0.25">
      <c r="A229" s="16">
        <f>IF(AND(F229&lt;&gt;"",D229=""),A228+1,A228)</f>
        <v>18</v>
      </c>
      <c r="C229">
        <f>$F228</f>
        <v>0</v>
      </c>
      <c r="D229" s="3" t="str">
        <f t="shared" si="74"/>
        <v>PAY_PAT_DAYS - Total Payor Patient Days</v>
      </c>
      <c r="F229" s="23" t="str">
        <f>_xll.EVDES(D229)</f>
        <v>Total Payor Patient Days</v>
      </c>
      <c r="G229" s="18">
        <f ca="1">SUMIFS(OFFSET('BPC Data'!$F:$F,0,Summary!G$2),'BPC Data'!$E:$E,Summary!$D229,'BPC Data'!$B:$B,Summary!$C229)</f>
        <v>0</v>
      </c>
      <c r="H229" s="168">
        <f ca="1">SUMIFS(OFFSET('BPC Data'!$F:$F,0,Summary!H$2),'BPC Data'!$E:$E,Summary!$D229,'BPC Data'!$B:$B,Summary!$C229)</f>
        <v>0</v>
      </c>
      <c r="I229" s="18">
        <f ca="1">SUMIFS(OFFSET('BPC Data'!$F:$F,0,Summary!I$2),'BPC Data'!$E:$E,Summary!$D229,'BPC Data'!$B:$B,Summary!$C229)</f>
        <v>0</v>
      </c>
      <c r="J229" s="168">
        <f ca="1">SUMIFS(OFFSET('BPC Data'!$F:$F,0,Summary!J$2),'BPC Data'!$E:$E,Summary!$D229,'BPC Data'!$B:$B,Summary!$C229)</f>
        <v>0</v>
      </c>
      <c r="K229" s="18">
        <f ca="1">SUMIFS(OFFSET('BPC Data'!$F:$F,0,Summary!K$2),'BPC Data'!$E:$E,Summary!$D229,'BPC Data'!$B:$B,Summary!$C229)</f>
        <v>0</v>
      </c>
      <c r="L229" s="168">
        <f ca="1">SUMIFS(OFFSET('BPC Data'!$F:$F,0,Summary!L$2),'BPC Data'!$E:$E,Summary!$D229,'BPC Data'!$B:$B,Summary!$C229)</f>
        <v>0</v>
      </c>
      <c r="M229" s="27">
        <f t="shared" ca="1" si="60"/>
        <v>0</v>
      </c>
    </row>
    <row r="230" spans="1:13" s="16" customFormat="1" hidden="1" outlineLevel="1" x14ac:dyDescent="0.25">
      <c r="A230" s="16">
        <f t="shared" ref="A230:A238" si="75">IF(AND(F230&lt;&gt;"",D230=""),A229+1,A229)</f>
        <v>18</v>
      </c>
      <c r="C230">
        <f>$F228</f>
        <v>0</v>
      </c>
      <c r="D230" s="3" t="str">
        <f t="shared" si="74"/>
        <v>A_BEDS_TOTAL - Total Available Beds</v>
      </c>
      <c r="F230" s="23" t="str">
        <f>_xll.EVDES(D230)</f>
        <v>Total Available Beds</v>
      </c>
      <c r="G230" s="18">
        <f ca="1">SUMIFS(OFFSET('BPC Data'!$F:$F,0,Summary!G$2),'BPC Data'!$E:$E,Summary!$D230,'BPC Data'!$B:$B,Summary!$C230)</f>
        <v>0</v>
      </c>
      <c r="H230" s="168">
        <f ca="1">SUMIFS(OFFSET('BPC Data'!$F:$F,0,Summary!H$2),'BPC Data'!$E:$E,Summary!$D230,'BPC Data'!$B:$B,Summary!$C230)</f>
        <v>0</v>
      </c>
      <c r="I230" s="18">
        <f ca="1">SUMIFS(OFFSET('BPC Data'!$F:$F,0,Summary!I$2),'BPC Data'!$E:$E,Summary!$D230,'BPC Data'!$B:$B,Summary!$C230)</f>
        <v>0</v>
      </c>
      <c r="J230" s="168">
        <f ca="1">SUMIFS(OFFSET('BPC Data'!$F:$F,0,Summary!J$2),'BPC Data'!$E:$E,Summary!$D230,'BPC Data'!$B:$B,Summary!$C230)</f>
        <v>0</v>
      </c>
      <c r="K230" s="18">
        <f ca="1">SUMIFS(OFFSET('BPC Data'!$F:$F,0,Summary!K$2),'BPC Data'!$E:$E,Summary!$D230,'BPC Data'!$B:$B,Summary!$C230)</f>
        <v>0</v>
      </c>
      <c r="L230" s="168">
        <f ca="1">SUMIFS(OFFSET('BPC Data'!$F:$F,0,Summary!L$2),'BPC Data'!$E:$E,Summary!$D230,'BPC Data'!$B:$B,Summary!$C230)</f>
        <v>0</v>
      </c>
      <c r="M230" s="27">
        <f t="shared" ca="1" si="60"/>
        <v>0</v>
      </c>
    </row>
    <row r="231" spans="1:13" s="16" customFormat="1" hidden="1" outlineLevel="1" x14ac:dyDescent="0.25">
      <c r="A231" s="16">
        <f t="shared" si="75"/>
        <v>18</v>
      </c>
      <c r="B231"/>
      <c r="C231">
        <f>$F228</f>
        <v>0</v>
      </c>
      <c r="D231" s="3" t="str">
        <f t="shared" si="74"/>
        <v>T_REVENUES - Total Tenant Revenues</v>
      </c>
      <c r="E231"/>
      <c r="F231" s="23" t="str">
        <f>_xll.EVDES(D231)</f>
        <v>Total Tenant Revenues</v>
      </c>
      <c r="G231" s="18">
        <f ca="1">SUMIFS(OFFSET('BPC Data'!$F:$F,0,Summary!G$2),'BPC Data'!$E:$E,Summary!$D231,'BPC Data'!$B:$B,Summary!$C231)</f>
        <v>0</v>
      </c>
      <c r="H231" s="168">
        <f ca="1">SUMIFS(OFFSET('BPC Data'!$F:$F,0,Summary!H$2),'BPC Data'!$E:$E,Summary!$D231,'BPC Data'!$B:$B,Summary!$C231)</f>
        <v>0</v>
      </c>
      <c r="I231" s="18">
        <f ca="1">SUMIFS(OFFSET('BPC Data'!$F:$F,0,Summary!I$2),'BPC Data'!$E:$E,Summary!$D231,'BPC Data'!$B:$B,Summary!$C231)</f>
        <v>0</v>
      </c>
      <c r="J231" s="168">
        <f ca="1">SUMIFS(OFFSET('BPC Data'!$F:$F,0,Summary!J$2),'BPC Data'!$E:$E,Summary!$D231,'BPC Data'!$B:$B,Summary!$C231)</f>
        <v>0</v>
      </c>
      <c r="K231" s="18">
        <f ca="1">SUMIFS(OFFSET('BPC Data'!$F:$F,0,Summary!K$2),'BPC Data'!$E:$E,Summary!$D231,'BPC Data'!$B:$B,Summary!$C231)</f>
        <v>0</v>
      </c>
      <c r="L231" s="168">
        <f ca="1">SUMIFS(OFFSET('BPC Data'!$F:$F,0,Summary!L$2),'BPC Data'!$E:$E,Summary!$D231,'BPC Data'!$B:$B,Summary!$C231)</f>
        <v>0</v>
      </c>
      <c r="M231" s="27">
        <f t="shared" ca="1" si="60"/>
        <v>0</v>
      </c>
    </row>
    <row r="232" spans="1:13" s="16" customFormat="1" hidden="1" outlineLevel="1" x14ac:dyDescent="0.25">
      <c r="A232" s="16">
        <f t="shared" si="75"/>
        <v>18</v>
      </c>
      <c r="B232"/>
      <c r="C232">
        <f>$F228</f>
        <v>0</v>
      </c>
      <c r="D232" s="3" t="str">
        <f t="shared" si="74"/>
        <v>T_OPEX - Tenant Operating Expenses</v>
      </c>
      <c r="E232"/>
      <c r="F232" s="23" t="str">
        <f>_xll.EVDES(D232)</f>
        <v>Tenant Operating Expenses</v>
      </c>
      <c r="G232" s="18">
        <f ca="1">SUMIFS(OFFSET('BPC Data'!$F:$F,0,Summary!G$2),'BPC Data'!$E:$E,Summary!$D232,'BPC Data'!$B:$B,Summary!$C232)</f>
        <v>0</v>
      </c>
      <c r="H232" s="168">
        <f ca="1">SUMIFS(OFFSET('BPC Data'!$F:$F,0,Summary!H$2),'BPC Data'!$E:$E,Summary!$D232,'BPC Data'!$B:$B,Summary!$C232)</f>
        <v>0</v>
      </c>
      <c r="I232" s="18">
        <f ca="1">SUMIFS(OFFSET('BPC Data'!$F:$F,0,Summary!I$2),'BPC Data'!$E:$E,Summary!$D232,'BPC Data'!$B:$B,Summary!$C232)</f>
        <v>0</v>
      </c>
      <c r="J232" s="168">
        <f ca="1">SUMIFS(OFFSET('BPC Data'!$F:$F,0,Summary!J$2),'BPC Data'!$E:$E,Summary!$D232,'BPC Data'!$B:$B,Summary!$C232)</f>
        <v>0</v>
      </c>
      <c r="K232" s="18">
        <f ca="1">SUMIFS(OFFSET('BPC Data'!$F:$F,0,Summary!K$2),'BPC Data'!$E:$E,Summary!$D232,'BPC Data'!$B:$B,Summary!$C232)</f>
        <v>0</v>
      </c>
      <c r="L232" s="168">
        <f ca="1">SUMIFS(OFFSET('BPC Data'!$F:$F,0,Summary!L$2),'BPC Data'!$E:$E,Summary!$D232,'BPC Data'!$B:$B,Summary!$C232)</f>
        <v>0</v>
      </c>
      <c r="M232" s="27">
        <f t="shared" ca="1" si="60"/>
        <v>0</v>
      </c>
    </row>
    <row r="233" spans="1:13" s="16" customFormat="1" hidden="1" outlineLevel="1" x14ac:dyDescent="0.25">
      <c r="A233" s="16">
        <f t="shared" si="75"/>
        <v>18</v>
      </c>
      <c r="B233"/>
      <c r="C233">
        <f>$F228</f>
        <v>0</v>
      </c>
      <c r="D233" s="3" t="str">
        <f t="shared" si="74"/>
        <v>T_BAD_DEBT - Tenant Bad Debt Expense</v>
      </c>
      <c r="E233"/>
      <c r="F233" s="23" t="str">
        <f>_xll.EVDES(D233)</f>
        <v>Tenant Bad Debt Expense</v>
      </c>
      <c r="G233" s="18">
        <f ca="1">SUMIFS(OFFSET('BPC Data'!$F:$F,0,Summary!G$2),'BPC Data'!$E:$E,Summary!$D233,'BPC Data'!$B:$B,Summary!$C233)</f>
        <v>0</v>
      </c>
      <c r="H233" s="168">
        <f ca="1">SUMIFS(OFFSET('BPC Data'!$F:$F,0,Summary!H$2),'BPC Data'!$E:$E,Summary!$D233,'BPC Data'!$B:$B,Summary!$C233)</f>
        <v>0</v>
      </c>
      <c r="I233" s="18">
        <f ca="1">SUMIFS(OFFSET('BPC Data'!$F:$F,0,Summary!I$2),'BPC Data'!$E:$E,Summary!$D233,'BPC Data'!$B:$B,Summary!$C233)</f>
        <v>0</v>
      </c>
      <c r="J233" s="168">
        <f ca="1">SUMIFS(OFFSET('BPC Data'!$F:$F,0,Summary!J$2),'BPC Data'!$E:$E,Summary!$D233,'BPC Data'!$B:$B,Summary!$C233)</f>
        <v>0</v>
      </c>
      <c r="K233" s="18">
        <f ca="1">SUMIFS(OFFSET('BPC Data'!$F:$F,0,Summary!K$2),'BPC Data'!$E:$E,Summary!$D233,'BPC Data'!$B:$B,Summary!$C233)</f>
        <v>0</v>
      </c>
      <c r="L233" s="168">
        <f ca="1">SUMIFS(OFFSET('BPC Data'!$F:$F,0,Summary!L$2),'BPC Data'!$E:$E,Summary!$D233,'BPC Data'!$B:$B,Summary!$C233)</f>
        <v>0</v>
      </c>
      <c r="M233" s="27">
        <f t="shared" ca="1" si="60"/>
        <v>0</v>
      </c>
    </row>
    <row r="234" spans="1:13" s="16" customFormat="1" hidden="1" outlineLevel="1" x14ac:dyDescent="0.25">
      <c r="A234" s="16">
        <f t="shared" si="75"/>
        <v>18</v>
      </c>
      <c r="B234"/>
      <c r="C234">
        <f>$F228</f>
        <v>0</v>
      </c>
      <c r="D234" s="2" t="str">
        <f t="shared" si="74"/>
        <v>T_EBITDARM - EBITDARM</v>
      </c>
      <c r="E234"/>
      <c r="F234" s="23" t="str">
        <f>_xll.EVDES(D234)</f>
        <v>EBITDARM</v>
      </c>
      <c r="G234" s="18">
        <f ca="1">SUMIFS(OFFSET('BPC Data'!$F:$F,0,Summary!G$2),'BPC Data'!$E:$E,Summary!$D234,'BPC Data'!$B:$B,Summary!$C234)</f>
        <v>0</v>
      </c>
      <c r="H234" s="168">
        <f ca="1">SUMIFS(OFFSET('BPC Data'!$F:$F,0,Summary!H$2),'BPC Data'!$E:$E,Summary!$D234,'BPC Data'!$B:$B,Summary!$C234)</f>
        <v>0</v>
      </c>
      <c r="I234" s="18">
        <f ca="1">SUMIFS(OFFSET('BPC Data'!$F:$F,0,Summary!I$2),'BPC Data'!$E:$E,Summary!$D234,'BPC Data'!$B:$B,Summary!$C234)</f>
        <v>0</v>
      </c>
      <c r="J234" s="168">
        <f ca="1">SUMIFS(OFFSET('BPC Data'!$F:$F,0,Summary!J$2),'BPC Data'!$E:$E,Summary!$D234,'BPC Data'!$B:$B,Summary!$C234)</f>
        <v>0</v>
      </c>
      <c r="K234" s="18">
        <f ca="1">SUMIFS(OFFSET('BPC Data'!$F:$F,0,Summary!K$2),'BPC Data'!$E:$E,Summary!$D234,'BPC Data'!$B:$B,Summary!$C234)</f>
        <v>0</v>
      </c>
      <c r="L234" s="168">
        <f ca="1">SUMIFS(OFFSET('BPC Data'!$F:$F,0,Summary!L$2),'BPC Data'!$E:$E,Summary!$D234,'BPC Data'!$B:$B,Summary!$C234)</f>
        <v>0</v>
      </c>
      <c r="M234" s="27">
        <f t="shared" ca="1" si="60"/>
        <v>0</v>
      </c>
    </row>
    <row r="235" spans="1:13" s="16" customFormat="1" hidden="1" outlineLevel="1" x14ac:dyDescent="0.25">
      <c r="A235" s="16">
        <f t="shared" si="75"/>
        <v>18</v>
      </c>
      <c r="B235"/>
      <c r="C235">
        <f>$F228</f>
        <v>0</v>
      </c>
      <c r="D235" s="2" t="str">
        <f t="shared" si="74"/>
        <v>T_MGMT_FEE - Tenant Management Fee - Actual</v>
      </c>
      <c r="E235"/>
      <c r="F235" s="23" t="str">
        <f>_xll.EVDES(D235)</f>
        <v>Tenant Management Fee - Actual</v>
      </c>
      <c r="G235" s="18">
        <f ca="1">SUMIFS(OFFSET('BPC Data'!$F:$F,0,Summary!G$2),'BPC Data'!$E:$E,Summary!$D235,'BPC Data'!$B:$B,Summary!$C235)</f>
        <v>0</v>
      </c>
      <c r="H235" s="168">
        <f ca="1">SUMIFS(OFFSET('BPC Data'!$F:$F,0,Summary!H$2),'BPC Data'!$E:$E,Summary!$D235,'BPC Data'!$B:$B,Summary!$C235)</f>
        <v>0</v>
      </c>
      <c r="I235" s="18">
        <f ca="1">SUMIFS(OFFSET('BPC Data'!$F:$F,0,Summary!I$2),'BPC Data'!$E:$E,Summary!$D235,'BPC Data'!$B:$B,Summary!$C235)</f>
        <v>0</v>
      </c>
      <c r="J235" s="168">
        <f ca="1">SUMIFS(OFFSET('BPC Data'!$F:$F,0,Summary!J$2),'BPC Data'!$E:$E,Summary!$D235,'BPC Data'!$B:$B,Summary!$C235)</f>
        <v>0</v>
      </c>
      <c r="K235" s="18">
        <f ca="1">SUMIFS(OFFSET('BPC Data'!$F:$F,0,Summary!K$2),'BPC Data'!$E:$E,Summary!$D235,'BPC Data'!$B:$B,Summary!$C235)</f>
        <v>0</v>
      </c>
      <c r="L235" s="168">
        <f ca="1">SUMIFS(OFFSET('BPC Data'!$F:$F,0,Summary!L$2),'BPC Data'!$E:$E,Summary!$D235,'BPC Data'!$B:$B,Summary!$C235)</f>
        <v>0</v>
      </c>
      <c r="M235" s="27">
        <f t="shared" ca="1" si="60"/>
        <v>0</v>
      </c>
    </row>
    <row r="236" spans="1:13" s="16" customFormat="1" hidden="1" outlineLevel="1" x14ac:dyDescent="0.25">
      <c r="A236" s="16">
        <f t="shared" si="75"/>
        <v>18</v>
      </c>
      <c r="B236"/>
      <c r="C236">
        <f>$F228</f>
        <v>0</v>
      </c>
      <c r="D236" s="1" t="str">
        <f t="shared" si="74"/>
        <v>T_EBITDAR - EBITDAR</v>
      </c>
      <c r="E236"/>
      <c r="F236" s="23" t="str">
        <f>_xll.EVDES(D236)</f>
        <v>EBITDAR</v>
      </c>
      <c r="G236" s="18">
        <f ca="1">SUMIFS(OFFSET('BPC Data'!$F:$F,0,Summary!G$2),'BPC Data'!$E:$E,Summary!$D236,'BPC Data'!$B:$B,Summary!$C236)</f>
        <v>0</v>
      </c>
      <c r="H236" s="168">
        <f ca="1">SUMIFS(OFFSET('BPC Data'!$F:$F,0,Summary!H$2),'BPC Data'!$E:$E,Summary!$D236,'BPC Data'!$B:$B,Summary!$C236)</f>
        <v>0</v>
      </c>
      <c r="I236" s="18">
        <f ca="1">SUMIFS(OFFSET('BPC Data'!$F:$F,0,Summary!I$2),'BPC Data'!$E:$E,Summary!$D236,'BPC Data'!$B:$B,Summary!$C236)</f>
        <v>0</v>
      </c>
      <c r="J236" s="168">
        <f ca="1">SUMIFS(OFFSET('BPC Data'!$F:$F,0,Summary!J$2),'BPC Data'!$E:$E,Summary!$D236,'BPC Data'!$B:$B,Summary!$C236)</f>
        <v>0</v>
      </c>
      <c r="K236" s="18">
        <f ca="1">SUMIFS(OFFSET('BPC Data'!$F:$F,0,Summary!K$2),'BPC Data'!$E:$E,Summary!$D236,'BPC Data'!$B:$B,Summary!$C236)</f>
        <v>0</v>
      </c>
      <c r="L236" s="168">
        <f ca="1">SUMIFS(OFFSET('BPC Data'!$F:$F,0,Summary!L$2),'BPC Data'!$E:$E,Summary!$D236,'BPC Data'!$B:$B,Summary!$C236)</f>
        <v>0</v>
      </c>
      <c r="M236" s="27">
        <f t="shared" ca="1" si="60"/>
        <v>0</v>
      </c>
    </row>
    <row r="237" spans="1:13" s="16" customFormat="1" hidden="1" outlineLevel="1" x14ac:dyDescent="0.25">
      <c r="A237" s="16">
        <f t="shared" si="75"/>
        <v>18</v>
      </c>
      <c r="B237"/>
      <c r="C237">
        <f>$F228</f>
        <v>0</v>
      </c>
      <c r="D237" s="1" t="str">
        <f t="shared" si="74"/>
        <v>T_RENT_EXP - Tenant Rent Expense</v>
      </c>
      <c r="E237"/>
      <c r="F237" s="23" t="str">
        <f>_xll.EVDES(D237)</f>
        <v>Tenant Rent Expense</v>
      </c>
      <c r="G237" s="18">
        <f ca="1">SUMIFS(OFFSET('BPC Data'!$F:$F,0,Summary!G$2),'BPC Data'!$E:$E,Summary!$D237,'BPC Data'!$B:$B,Summary!$C237)</f>
        <v>0</v>
      </c>
      <c r="H237" s="168">
        <f ca="1">SUMIFS(OFFSET('BPC Data'!$F:$F,0,Summary!H$2),'BPC Data'!$E:$E,Summary!$D237,'BPC Data'!$B:$B,Summary!$C237)</f>
        <v>0</v>
      </c>
      <c r="I237" s="18">
        <f ca="1">SUMIFS(OFFSET('BPC Data'!$F:$F,0,Summary!I$2),'BPC Data'!$E:$E,Summary!$D237,'BPC Data'!$B:$B,Summary!$C237)</f>
        <v>0</v>
      </c>
      <c r="J237" s="168">
        <f ca="1">SUMIFS(OFFSET('BPC Data'!$F:$F,0,Summary!J$2),'BPC Data'!$E:$E,Summary!$D237,'BPC Data'!$B:$B,Summary!$C237)</f>
        <v>0</v>
      </c>
      <c r="K237" s="18">
        <f ca="1">SUMIFS(OFFSET('BPC Data'!$F:$F,0,Summary!K$2),'BPC Data'!$E:$E,Summary!$D237,'BPC Data'!$B:$B,Summary!$C237)</f>
        <v>0</v>
      </c>
      <c r="L237" s="168">
        <f ca="1">SUMIFS(OFFSET('BPC Data'!$F:$F,0,Summary!L$2),'BPC Data'!$E:$E,Summary!$D237,'BPC Data'!$B:$B,Summary!$C237)</f>
        <v>0</v>
      </c>
      <c r="M237" s="27">
        <f t="shared" ca="1" si="60"/>
        <v>0</v>
      </c>
    </row>
    <row r="238" spans="1:13" s="16" customFormat="1" hidden="1" outlineLevel="1" x14ac:dyDescent="0.25">
      <c r="A238" s="16">
        <f t="shared" si="75"/>
        <v>18</v>
      </c>
      <c r="B238"/>
      <c r="C238"/>
      <c r="D238" s="1" t="str">
        <f t="shared" si="74"/>
        <v>x</v>
      </c>
      <c r="E238"/>
      <c r="F238" s="23" t="s">
        <v>0</v>
      </c>
      <c r="G238" s="12">
        <f ca="1">SUMIFS(OFFSET('BPC Data'!$F:$F,0,Summary!G$2),'BPC Data'!$E:$E,Summary!$D238,'BPC Data'!$B:$B,Summary!$C238)</f>
        <v>0</v>
      </c>
      <c r="H238" s="169">
        <f ca="1">SUMIFS(OFFSET('BPC Data'!$F:$F,0,Summary!H$2),'BPC Data'!$E:$E,Summary!$D238,'BPC Data'!$B:$B,Summary!$C238)</f>
        <v>0</v>
      </c>
      <c r="I238" s="12">
        <f ca="1">SUMIFS(OFFSET('BPC Data'!$F:$F,0,Summary!I$2),'BPC Data'!$E:$E,Summary!$D238,'BPC Data'!$B:$B,Summary!$C238)</f>
        <v>0</v>
      </c>
      <c r="J238" s="169">
        <f ca="1">SUMIFS(OFFSET('BPC Data'!$F:$F,0,Summary!J$2),'BPC Data'!$E:$E,Summary!$D238,'BPC Data'!$B:$B,Summary!$C238)</f>
        <v>0</v>
      </c>
      <c r="K238" s="12">
        <f ca="1">SUMIFS(OFFSET('BPC Data'!$F:$F,0,Summary!K$2),'BPC Data'!$E:$E,Summary!$D238,'BPC Data'!$B:$B,Summary!$C238)</f>
        <v>0</v>
      </c>
      <c r="L238" s="169">
        <f ca="1">SUMIFS(OFFSET('BPC Data'!$F:$F,0,Summary!L$2),'BPC Data'!$E:$E,Summary!$D238,'BPC Data'!$B:$B,Summary!$C238)</f>
        <v>0</v>
      </c>
      <c r="M238" s="27">
        <f t="shared" ca="1" si="60"/>
        <v>0</v>
      </c>
    </row>
    <row r="239" spans="1:13" s="16" customFormat="1" hidden="1" outlineLevel="1" x14ac:dyDescent="0.25">
      <c r="A239" s="16">
        <f>IF(AND(D239&lt;&gt;"",C239=""),A238+1,A238)</f>
        <v>19</v>
      </c>
      <c r="B239" s="5"/>
      <c r="C239" s="5"/>
      <c r="D239" s="5" t="str">
        <f t="shared" si="74"/>
        <v>x</v>
      </c>
      <c r="E239" s="5"/>
      <c r="F239" s="22">
        <f>INDEX(PropertyList!$D:$D,MATCH(Summary!$A239,PropertyList!$C:$C,0))</f>
        <v>0</v>
      </c>
      <c r="G239" s="11">
        <f ca="1">SUMIFS(OFFSET('BPC Data'!$F:$F,0,Summary!G$2),'BPC Data'!$E:$E,Summary!$D239,'BPC Data'!$B:$B,Summary!$C239)</f>
        <v>0</v>
      </c>
      <c r="H239" s="167">
        <f ca="1">SUMIFS(OFFSET('BPC Data'!$F:$F,0,Summary!H$2),'BPC Data'!$E:$E,Summary!$D239,'BPC Data'!$B:$B,Summary!$C239)</f>
        <v>0</v>
      </c>
      <c r="I239" s="11">
        <f ca="1">SUMIFS(OFFSET('BPC Data'!$F:$F,0,Summary!I$2),'BPC Data'!$E:$E,Summary!$D239,'BPC Data'!$B:$B,Summary!$C239)</f>
        <v>0</v>
      </c>
      <c r="J239" s="167">
        <f ca="1">SUMIFS(OFFSET('BPC Data'!$F:$F,0,Summary!J$2),'BPC Data'!$E:$E,Summary!$D239,'BPC Data'!$B:$B,Summary!$C239)</f>
        <v>0</v>
      </c>
      <c r="K239" s="11">
        <f ca="1">SUMIFS(OFFSET('BPC Data'!$F:$F,0,Summary!K$2),'BPC Data'!$E:$E,Summary!$D239,'BPC Data'!$B:$B,Summary!$C239)</f>
        <v>0</v>
      </c>
      <c r="L239" s="167">
        <f ca="1">SUMIFS(OFFSET('BPC Data'!$F:$F,0,Summary!L$2),'BPC Data'!$E:$E,Summary!$D239,'BPC Data'!$B:$B,Summary!$C239)</f>
        <v>0</v>
      </c>
      <c r="M239" s="27">
        <f t="shared" ca="1" si="60"/>
        <v>0</v>
      </c>
    </row>
    <row r="240" spans="1:13" s="16" customFormat="1" hidden="1" outlineLevel="1" x14ac:dyDescent="0.25">
      <c r="A240" s="16">
        <f>IF(AND(F240&lt;&gt;"",D240=""),A239+1,A239)</f>
        <v>19</v>
      </c>
      <c r="C240">
        <f>$F239</f>
        <v>0</v>
      </c>
      <c r="D240" s="3" t="str">
        <f t="shared" si="74"/>
        <v>PAY_PAT_DAYS - Total Payor Patient Days</v>
      </c>
      <c r="F240" s="23" t="str">
        <f>_xll.EVDES(D240)</f>
        <v>Total Payor Patient Days</v>
      </c>
      <c r="G240" s="18">
        <f ca="1">SUMIFS(OFFSET('BPC Data'!$F:$F,0,Summary!G$2),'BPC Data'!$E:$E,Summary!$D240,'BPC Data'!$B:$B,Summary!$C240)</f>
        <v>0</v>
      </c>
      <c r="H240" s="168">
        <f ca="1">SUMIFS(OFFSET('BPC Data'!$F:$F,0,Summary!H$2),'BPC Data'!$E:$E,Summary!$D240,'BPC Data'!$B:$B,Summary!$C240)</f>
        <v>0</v>
      </c>
      <c r="I240" s="18">
        <f ca="1">SUMIFS(OFFSET('BPC Data'!$F:$F,0,Summary!I$2),'BPC Data'!$E:$E,Summary!$D240,'BPC Data'!$B:$B,Summary!$C240)</f>
        <v>0</v>
      </c>
      <c r="J240" s="168">
        <f ca="1">SUMIFS(OFFSET('BPC Data'!$F:$F,0,Summary!J$2),'BPC Data'!$E:$E,Summary!$D240,'BPC Data'!$B:$B,Summary!$C240)</f>
        <v>0</v>
      </c>
      <c r="K240" s="18">
        <f ca="1">SUMIFS(OFFSET('BPC Data'!$F:$F,0,Summary!K$2),'BPC Data'!$E:$E,Summary!$D240,'BPC Data'!$B:$B,Summary!$C240)</f>
        <v>0</v>
      </c>
      <c r="L240" s="168">
        <f ca="1">SUMIFS(OFFSET('BPC Data'!$F:$F,0,Summary!L$2),'BPC Data'!$E:$E,Summary!$D240,'BPC Data'!$B:$B,Summary!$C240)</f>
        <v>0</v>
      </c>
      <c r="M240" s="27">
        <f t="shared" ca="1" si="60"/>
        <v>0</v>
      </c>
    </row>
    <row r="241" spans="1:13" s="16" customFormat="1" hidden="1" outlineLevel="1" x14ac:dyDescent="0.25">
      <c r="A241" s="16">
        <f t="shared" ref="A241:A249" si="76">IF(AND(F241&lt;&gt;"",D241=""),A240+1,A240)</f>
        <v>19</v>
      </c>
      <c r="C241">
        <f>$F239</f>
        <v>0</v>
      </c>
      <c r="D241" s="3" t="str">
        <f t="shared" si="74"/>
        <v>A_BEDS_TOTAL - Total Available Beds</v>
      </c>
      <c r="F241" s="23" t="str">
        <f>_xll.EVDES(D241)</f>
        <v>Total Available Beds</v>
      </c>
      <c r="G241" s="18">
        <f ca="1">SUMIFS(OFFSET('BPC Data'!$F:$F,0,Summary!G$2),'BPC Data'!$E:$E,Summary!$D241,'BPC Data'!$B:$B,Summary!$C241)</f>
        <v>0</v>
      </c>
      <c r="H241" s="168">
        <f ca="1">SUMIFS(OFFSET('BPC Data'!$F:$F,0,Summary!H$2),'BPC Data'!$E:$E,Summary!$D241,'BPC Data'!$B:$B,Summary!$C241)</f>
        <v>0</v>
      </c>
      <c r="I241" s="18">
        <f ca="1">SUMIFS(OFFSET('BPC Data'!$F:$F,0,Summary!I$2),'BPC Data'!$E:$E,Summary!$D241,'BPC Data'!$B:$B,Summary!$C241)</f>
        <v>0</v>
      </c>
      <c r="J241" s="168">
        <f ca="1">SUMIFS(OFFSET('BPC Data'!$F:$F,0,Summary!J$2),'BPC Data'!$E:$E,Summary!$D241,'BPC Data'!$B:$B,Summary!$C241)</f>
        <v>0</v>
      </c>
      <c r="K241" s="18">
        <f ca="1">SUMIFS(OFFSET('BPC Data'!$F:$F,0,Summary!K$2),'BPC Data'!$E:$E,Summary!$D241,'BPC Data'!$B:$B,Summary!$C241)</f>
        <v>0</v>
      </c>
      <c r="L241" s="168">
        <f ca="1">SUMIFS(OFFSET('BPC Data'!$F:$F,0,Summary!L$2),'BPC Data'!$E:$E,Summary!$D241,'BPC Data'!$B:$B,Summary!$C241)</f>
        <v>0</v>
      </c>
      <c r="M241" s="27">
        <f t="shared" ca="1" si="60"/>
        <v>0</v>
      </c>
    </row>
    <row r="242" spans="1:13" s="16" customFormat="1" hidden="1" outlineLevel="1" x14ac:dyDescent="0.25">
      <c r="A242" s="16">
        <f t="shared" si="76"/>
        <v>19</v>
      </c>
      <c r="B242"/>
      <c r="C242">
        <f>$F239</f>
        <v>0</v>
      </c>
      <c r="D242" s="3" t="str">
        <f t="shared" si="74"/>
        <v>T_REVENUES - Total Tenant Revenues</v>
      </c>
      <c r="E242"/>
      <c r="F242" s="23" t="str">
        <f>_xll.EVDES(D242)</f>
        <v>Total Tenant Revenues</v>
      </c>
      <c r="G242" s="18">
        <f ca="1">SUMIFS(OFFSET('BPC Data'!$F:$F,0,Summary!G$2),'BPC Data'!$E:$E,Summary!$D242,'BPC Data'!$B:$B,Summary!$C242)</f>
        <v>0</v>
      </c>
      <c r="H242" s="168">
        <f ca="1">SUMIFS(OFFSET('BPC Data'!$F:$F,0,Summary!H$2),'BPC Data'!$E:$E,Summary!$D242,'BPC Data'!$B:$B,Summary!$C242)</f>
        <v>0</v>
      </c>
      <c r="I242" s="18">
        <f ca="1">SUMIFS(OFFSET('BPC Data'!$F:$F,0,Summary!I$2),'BPC Data'!$E:$E,Summary!$D242,'BPC Data'!$B:$B,Summary!$C242)</f>
        <v>0</v>
      </c>
      <c r="J242" s="168">
        <f ca="1">SUMIFS(OFFSET('BPC Data'!$F:$F,0,Summary!J$2),'BPC Data'!$E:$E,Summary!$D242,'BPC Data'!$B:$B,Summary!$C242)</f>
        <v>0</v>
      </c>
      <c r="K242" s="18">
        <f ca="1">SUMIFS(OFFSET('BPC Data'!$F:$F,0,Summary!K$2),'BPC Data'!$E:$E,Summary!$D242,'BPC Data'!$B:$B,Summary!$C242)</f>
        <v>0</v>
      </c>
      <c r="L242" s="168">
        <f ca="1">SUMIFS(OFFSET('BPC Data'!$F:$F,0,Summary!L$2),'BPC Data'!$E:$E,Summary!$D242,'BPC Data'!$B:$B,Summary!$C242)</f>
        <v>0</v>
      </c>
      <c r="M242" s="27">
        <f t="shared" ca="1" si="60"/>
        <v>0</v>
      </c>
    </row>
    <row r="243" spans="1:13" s="16" customFormat="1" hidden="1" outlineLevel="1" x14ac:dyDescent="0.25">
      <c r="A243" s="16">
        <f t="shared" si="76"/>
        <v>19</v>
      </c>
      <c r="B243"/>
      <c r="C243">
        <f>$F239</f>
        <v>0</v>
      </c>
      <c r="D243" s="3" t="str">
        <f t="shared" si="74"/>
        <v>T_OPEX - Tenant Operating Expenses</v>
      </c>
      <c r="E243"/>
      <c r="F243" s="23" t="str">
        <f>_xll.EVDES(D243)</f>
        <v>Tenant Operating Expenses</v>
      </c>
      <c r="G243" s="18">
        <f ca="1">SUMIFS(OFFSET('BPC Data'!$F:$F,0,Summary!G$2),'BPC Data'!$E:$E,Summary!$D243,'BPC Data'!$B:$B,Summary!$C243)</f>
        <v>0</v>
      </c>
      <c r="H243" s="168">
        <f ca="1">SUMIFS(OFFSET('BPC Data'!$F:$F,0,Summary!H$2),'BPC Data'!$E:$E,Summary!$D243,'BPC Data'!$B:$B,Summary!$C243)</f>
        <v>0</v>
      </c>
      <c r="I243" s="18">
        <f ca="1">SUMIFS(OFFSET('BPC Data'!$F:$F,0,Summary!I$2),'BPC Data'!$E:$E,Summary!$D243,'BPC Data'!$B:$B,Summary!$C243)</f>
        <v>0</v>
      </c>
      <c r="J243" s="168">
        <f ca="1">SUMIFS(OFFSET('BPC Data'!$F:$F,0,Summary!J$2),'BPC Data'!$E:$E,Summary!$D243,'BPC Data'!$B:$B,Summary!$C243)</f>
        <v>0</v>
      </c>
      <c r="K243" s="18">
        <f ca="1">SUMIFS(OFFSET('BPC Data'!$F:$F,0,Summary!K$2),'BPC Data'!$E:$E,Summary!$D243,'BPC Data'!$B:$B,Summary!$C243)</f>
        <v>0</v>
      </c>
      <c r="L243" s="168">
        <f ca="1">SUMIFS(OFFSET('BPC Data'!$F:$F,0,Summary!L$2),'BPC Data'!$E:$E,Summary!$D243,'BPC Data'!$B:$B,Summary!$C243)</f>
        <v>0</v>
      </c>
      <c r="M243" s="27">
        <f t="shared" ref="M243:M306" ca="1" si="77">SUM(G243:L243)</f>
        <v>0</v>
      </c>
    </row>
    <row r="244" spans="1:13" s="16" customFormat="1" hidden="1" outlineLevel="1" x14ac:dyDescent="0.25">
      <c r="A244" s="16">
        <f t="shared" si="76"/>
        <v>19</v>
      </c>
      <c r="B244"/>
      <c r="C244">
        <f>$F239</f>
        <v>0</v>
      </c>
      <c r="D244" s="3" t="str">
        <f t="shared" si="74"/>
        <v>T_BAD_DEBT - Tenant Bad Debt Expense</v>
      </c>
      <c r="E244"/>
      <c r="F244" s="23" t="str">
        <f>_xll.EVDES(D244)</f>
        <v>Tenant Bad Debt Expense</v>
      </c>
      <c r="G244" s="18">
        <f ca="1">SUMIFS(OFFSET('BPC Data'!$F:$F,0,Summary!G$2),'BPC Data'!$E:$E,Summary!$D244,'BPC Data'!$B:$B,Summary!$C244)</f>
        <v>0</v>
      </c>
      <c r="H244" s="168">
        <f ca="1">SUMIFS(OFFSET('BPC Data'!$F:$F,0,Summary!H$2),'BPC Data'!$E:$E,Summary!$D244,'BPC Data'!$B:$B,Summary!$C244)</f>
        <v>0</v>
      </c>
      <c r="I244" s="18">
        <f ca="1">SUMIFS(OFFSET('BPC Data'!$F:$F,0,Summary!I$2),'BPC Data'!$E:$E,Summary!$D244,'BPC Data'!$B:$B,Summary!$C244)</f>
        <v>0</v>
      </c>
      <c r="J244" s="168">
        <f ca="1">SUMIFS(OFFSET('BPC Data'!$F:$F,0,Summary!J$2),'BPC Data'!$E:$E,Summary!$D244,'BPC Data'!$B:$B,Summary!$C244)</f>
        <v>0</v>
      </c>
      <c r="K244" s="18">
        <f ca="1">SUMIFS(OFFSET('BPC Data'!$F:$F,0,Summary!K$2),'BPC Data'!$E:$E,Summary!$D244,'BPC Data'!$B:$B,Summary!$C244)</f>
        <v>0</v>
      </c>
      <c r="L244" s="168">
        <f ca="1">SUMIFS(OFFSET('BPC Data'!$F:$F,0,Summary!L$2),'BPC Data'!$E:$E,Summary!$D244,'BPC Data'!$B:$B,Summary!$C244)</f>
        <v>0</v>
      </c>
      <c r="M244" s="27">
        <f t="shared" ca="1" si="77"/>
        <v>0</v>
      </c>
    </row>
    <row r="245" spans="1:13" s="16" customFormat="1" hidden="1" outlineLevel="1" x14ac:dyDescent="0.25">
      <c r="A245" s="16">
        <f t="shared" si="76"/>
        <v>19</v>
      </c>
      <c r="B245"/>
      <c r="C245">
        <f>$F239</f>
        <v>0</v>
      </c>
      <c r="D245" s="2" t="str">
        <f t="shared" si="74"/>
        <v>T_EBITDARM - EBITDARM</v>
      </c>
      <c r="E245"/>
      <c r="F245" s="23" t="str">
        <f>_xll.EVDES(D245)</f>
        <v>EBITDARM</v>
      </c>
      <c r="G245" s="18">
        <f ca="1">SUMIFS(OFFSET('BPC Data'!$F:$F,0,Summary!G$2),'BPC Data'!$E:$E,Summary!$D245,'BPC Data'!$B:$B,Summary!$C245)</f>
        <v>0</v>
      </c>
      <c r="H245" s="168">
        <f ca="1">SUMIFS(OFFSET('BPC Data'!$F:$F,0,Summary!H$2),'BPC Data'!$E:$E,Summary!$D245,'BPC Data'!$B:$B,Summary!$C245)</f>
        <v>0</v>
      </c>
      <c r="I245" s="18">
        <f ca="1">SUMIFS(OFFSET('BPC Data'!$F:$F,0,Summary!I$2),'BPC Data'!$E:$E,Summary!$D245,'BPC Data'!$B:$B,Summary!$C245)</f>
        <v>0</v>
      </c>
      <c r="J245" s="168">
        <f ca="1">SUMIFS(OFFSET('BPC Data'!$F:$F,0,Summary!J$2),'BPC Data'!$E:$E,Summary!$D245,'BPC Data'!$B:$B,Summary!$C245)</f>
        <v>0</v>
      </c>
      <c r="K245" s="18">
        <f ca="1">SUMIFS(OFFSET('BPC Data'!$F:$F,0,Summary!K$2),'BPC Data'!$E:$E,Summary!$D245,'BPC Data'!$B:$B,Summary!$C245)</f>
        <v>0</v>
      </c>
      <c r="L245" s="168">
        <f ca="1">SUMIFS(OFFSET('BPC Data'!$F:$F,0,Summary!L$2),'BPC Data'!$E:$E,Summary!$D245,'BPC Data'!$B:$B,Summary!$C245)</f>
        <v>0</v>
      </c>
      <c r="M245" s="27">
        <f t="shared" ca="1" si="77"/>
        <v>0</v>
      </c>
    </row>
    <row r="246" spans="1:13" s="16" customFormat="1" hidden="1" outlineLevel="1" x14ac:dyDescent="0.25">
      <c r="A246" s="16">
        <f t="shared" si="76"/>
        <v>19</v>
      </c>
      <c r="B246"/>
      <c r="C246">
        <f>$F239</f>
        <v>0</v>
      </c>
      <c r="D246" s="2" t="str">
        <f t="shared" ref="D246:D309" si="78">$D235</f>
        <v>T_MGMT_FEE - Tenant Management Fee - Actual</v>
      </c>
      <c r="E246"/>
      <c r="F246" s="23" t="str">
        <f>_xll.EVDES(D246)</f>
        <v>Tenant Management Fee - Actual</v>
      </c>
      <c r="G246" s="18">
        <f ca="1">SUMIFS(OFFSET('BPC Data'!$F:$F,0,Summary!G$2),'BPC Data'!$E:$E,Summary!$D246,'BPC Data'!$B:$B,Summary!$C246)</f>
        <v>0</v>
      </c>
      <c r="H246" s="168">
        <f ca="1">SUMIFS(OFFSET('BPC Data'!$F:$F,0,Summary!H$2),'BPC Data'!$E:$E,Summary!$D246,'BPC Data'!$B:$B,Summary!$C246)</f>
        <v>0</v>
      </c>
      <c r="I246" s="18">
        <f ca="1">SUMIFS(OFFSET('BPC Data'!$F:$F,0,Summary!I$2),'BPC Data'!$E:$E,Summary!$D246,'BPC Data'!$B:$B,Summary!$C246)</f>
        <v>0</v>
      </c>
      <c r="J246" s="168">
        <f ca="1">SUMIFS(OFFSET('BPC Data'!$F:$F,0,Summary!J$2),'BPC Data'!$E:$E,Summary!$D246,'BPC Data'!$B:$B,Summary!$C246)</f>
        <v>0</v>
      </c>
      <c r="K246" s="18">
        <f ca="1">SUMIFS(OFFSET('BPC Data'!$F:$F,0,Summary!K$2),'BPC Data'!$E:$E,Summary!$D246,'BPC Data'!$B:$B,Summary!$C246)</f>
        <v>0</v>
      </c>
      <c r="L246" s="168">
        <f ca="1">SUMIFS(OFFSET('BPC Data'!$F:$F,0,Summary!L$2),'BPC Data'!$E:$E,Summary!$D246,'BPC Data'!$B:$B,Summary!$C246)</f>
        <v>0</v>
      </c>
      <c r="M246" s="27">
        <f t="shared" ca="1" si="77"/>
        <v>0</v>
      </c>
    </row>
    <row r="247" spans="1:13" s="16" customFormat="1" hidden="1" outlineLevel="1" x14ac:dyDescent="0.25">
      <c r="A247" s="16">
        <f t="shared" si="76"/>
        <v>19</v>
      </c>
      <c r="B247"/>
      <c r="C247">
        <f>$F239</f>
        <v>0</v>
      </c>
      <c r="D247" s="1" t="str">
        <f t="shared" si="78"/>
        <v>T_EBITDAR - EBITDAR</v>
      </c>
      <c r="E247"/>
      <c r="F247" s="23" t="str">
        <f>_xll.EVDES(D247)</f>
        <v>EBITDAR</v>
      </c>
      <c r="G247" s="18">
        <f ca="1">SUMIFS(OFFSET('BPC Data'!$F:$F,0,Summary!G$2),'BPC Data'!$E:$E,Summary!$D247,'BPC Data'!$B:$B,Summary!$C247)</f>
        <v>0</v>
      </c>
      <c r="H247" s="168">
        <f ca="1">SUMIFS(OFFSET('BPC Data'!$F:$F,0,Summary!H$2),'BPC Data'!$E:$E,Summary!$D247,'BPC Data'!$B:$B,Summary!$C247)</f>
        <v>0</v>
      </c>
      <c r="I247" s="18">
        <f ca="1">SUMIFS(OFFSET('BPC Data'!$F:$F,0,Summary!I$2),'BPC Data'!$E:$E,Summary!$D247,'BPC Data'!$B:$B,Summary!$C247)</f>
        <v>0</v>
      </c>
      <c r="J247" s="168">
        <f ca="1">SUMIFS(OFFSET('BPC Data'!$F:$F,0,Summary!J$2),'BPC Data'!$E:$E,Summary!$D247,'BPC Data'!$B:$B,Summary!$C247)</f>
        <v>0</v>
      </c>
      <c r="K247" s="18">
        <f ca="1">SUMIFS(OFFSET('BPC Data'!$F:$F,0,Summary!K$2),'BPC Data'!$E:$E,Summary!$D247,'BPC Data'!$B:$B,Summary!$C247)</f>
        <v>0</v>
      </c>
      <c r="L247" s="168">
        <f ca="1">SUMIFS(OFFSET('BPC Data'!$F:$F,0,Summary!L$2),'BPC Data'!$E:$E,Summary!$D247,'BPC Data'!$B:$B,Summary!$C247)</f>
        <v>0</v>
      </c>
      <c r="M247" s="27">
        <f t="shared" ca="1" si="77"/>
        <v>0</v>
      </c>
    </row>
    <row r="248" spans="1:13" s="16" customFormat="1" hidden="1" outlineLevel="1" x14ac:dyDescent="0.25">
      <c r="A248" s="16">
        <f t="shared" si="76"/>
        <v>19</v>
      </c>
      <c r="B248"/>
      <c r="C248">
        <f>$F239</f>
        <v>0</v>
      </c>
      <c r="D248" s="1" t="str">
        <f t="shared" si="78"/>
        <v>T_RENT_EXP - Tenant Rent Expense</v>
      </c>
      <c r="E248"/>
      <c r="F248" s="23" t="str">
        <f>_xll.EVDES(D248)</f>
        <v>Tenant Rent Expense</v>
      </c>
      <c r="G248" s="18">
        <f ca="1">SUMIFS(OFFSET('BPC Data'!$F:$F,0,Summary!G$2),'BPC Data'!$E:$E,Summary!$D248,'BPC Data'!$B:$B,Summary!$C248)</f>
        <v>0</v>
      </c>
      <c r="H248" s="168">
        <f ca="1">SUMIFS(OFFSET('BPC Data'!$F:$F,0,Summary!H$2),'BPC Data'!$E:$E,Summary!$D248,'BPC Data'!$B:$B,Summary!$C248)</f>
        <v>0</v>
      </c>
      <c r="I248" s="18">
        <f ca="1">SUMIFS(OFFSET('BPC Data'!$F:$F,0,Summary!I$2),'BPC Data'!$E:$E,Summary!$D248,'BPC Data'!$B:$B,Summary!$C248)</f>
        <v>0</v>
      </c>
      <c r="J248" s="168">
        <f ca="1">SUMIFS(OFFSET('BPC Data'!$F:$F,0,Summary!J$2),'BPC Data'!$E:$E,Summary!$D248,'BPC Data'!$B:$B,Summary!$C248)</f>
        <v>0</v>
      </c>
      <c r="K248" s="18">
        <f ca="1">SUMIFS(OFFSET('BPC Data'!$F:$F,0,Summary!K$2),'BPC Data'!$E:$E,Summary!$D248,'BPC Data'!$B:$B,Summary!$C248)</f>
        <v>0</v>
      </c>
      <c r="L248" s="168">
        <f ca="1">SUMIFS(OFFSET('BPC Data'!$F:$F,0,Summary!L$2),'BPC Data'!$E:$E,Summary!$D248,'BPC Data'!$B:$B,Summary!$C248)</f>
        <v>0</v>
      </c>
      <c r="M248" s="27">
        <f t="shared" ca="1" si="77"/>
        <v>0</v>
      </c>
    </row>
    <row r="249" spans="1:13" s="16" customFormat="1" hidden="1" outlineLevel="1" x14ac:dyDescent="0.25">
      <c r="A249" s="16">
        <f t="shared" si="76"/>
        <v>19</v>
      </c>
      <c r="B249"/>
      <c r="C249"/>
      <c r="D249" s="1" t="str">
        <f t="shared" si="78"/>
        <v>x</v>
      </c>
      <c r="E249"/>
      <c r="F249" s="23" t="s">
        <v>0</v>
      </c>
      <c r="G249" s="12">
        <f ca="1">SUMIFS(OFFSET('BPC Data'!$F:$F,0,Summary!G$2),'BPC Data'!$E:$E,Summary!$D249,'BPC Data'!$B:$B,Summary!$C249)</f>
        <v>0</v>
      </c>
      <c r="H249" s="169">
        <f ca="1">SUMIFS(OFFSET('BPC Data'!$F:$F,0,Summary!H$2),'BPC Data'!$E:$E,Summary!$D249,'BPC Data'!$B:$B,Summary!$C249)</f>
        <v>0</v>
      </c>
      <c r="I249" s="12">
        <f ca="1">SUMIFS(OFFSET('BPC Data'!$F:$F,0,Summary!I$2),'BPC Data'!$E:$E,Summary!$D249,'BPC Data'!$B:$B,Summary!$C249)</f>
        <v>0</v>
      </c>
      <c r="J249" s="169">
        <f ca="1">SUMIFS(OFFSET('BPC Data'!$F:$F,0,Summary!J$2),'BPC Data'!$E:$E,Summary!$D249,'BPC Data'!$B:$B,Summary!$C249)</f>
        <v>0</v>
      </c>
      <c r="K249" s="12">
        <f ca="1">SUMIFS(OFFSET('BPC Data'!$F:$F,0,Summary!K$2),'BPC Data'!$E:$E,Summary!$D249,'BPC Data'!$B:$B,Summary!$C249)</f>
        <v>0</v>
      </c>
      <c r="L249" s="169">
        <f ca="1">SUMIFS(OFFSET('BPC Data'!$F:$F,0,Summary!L$2),'BPC Data'!$E:$E,Summary!$D249,'BPC Data'!$B:$B,Summary!$C249)</f>
        <v>0</v>
      </c>
      <c r="M249" s="27">
        <f t="shared" ca="1" si="77"/>
        <v>0</v>
      </c>
    </row>
    <row r="250" spans="1:13" s="16" customFormat="1" hidden="1" outlineLevel="1" x14ac:dyDescent="0.25">
      <c r="A250" s="16">
        <f>IF(AND(D250&lt;&gt;"",C250=""),A249+1,A249)</f>
        <v>20</v>
      </c>
      <c r="B250" s="5"/>
      <c r="C250" s="5"/>
      <c r="D250" s="5" t="str">
        <f t="shared" si="78"/>
        <v>x</v>
      </c>
      <c r="E250" s="5"/>
      <c r="F250" s="22">
        <f>INDEX(PropertyList!$D:$D,MATCH(Summary!$A250,PropertyList!$C:$C,0))</f>
        <v>0</v>
      </c>
      <c r="G250" s="11">
        <f ca="1">SUMIFS(OFFSET('BPC Data'!$F:$F,0,Summary!G$2),'BPC Data'!$E:$E,Summary!$D250,'BPC Data'!$B:$B,Summary!$C250)</f>
        <v>0</v>
      </c>
      <c r="H250" s="167">
        <f ca="1">SUMIFS(OFFSET('BPC Data'!$F:$F,0,Summary!H$2),'BPC Data'!$E:$E,Summary!$D250,'BPC Data'!$B:$B,Summary!$C250)</f>
        <v>0</v>
      </c>
      <c r="I250" s="11">
        <f ca="1">SUMIFS(OFFSET('BPC Data'!$F:$F,0,Summary!I$2),'BPC Data'!$E:$E,Summary!$D250,'BPC Data'!$B:$B,Summary!$C250)</f>
        <v>0</v>
      </c>
      <c r="J250" s="167">
        <f ca="1">SUMIFS(OFFSET('BPC Data'!$F:$F,0,Summary!J$2),'BPC Data'!$E:$E,Summary!$D250,'BPC Data'!$B:$B,Summary!$C250)</f>
        <v>0</v>
      </c>
      <c r="K250" s="11">
        <f ca="1">SUMIFS(OFFSET('BPC Data'!$F:$F,0,Summary!K$2),'BPC Data'!$E:$E,Summary!$D250,'BPC Data'!$B:$B,Summary!$C250)</f>
        <v>0</v>
      </c>
      <c r="L250" s="167">
        <f ca="1">SUMIFS(OFFSET('BPC Data'!$F:$F,0,Summary!L$2),'BPC Data'!$E:$E,Summary!$D250,'BPC Data'!$B:$B,Summary!$C250)</f>
        <v>0</v>
      </c>
      <c r="M250" s="27">
        <f t="shared" ca="1" si="77"/>
        <v>0</v>
      </c>
    </row>
    <row r="251" spans="1:13" s="16" customFormat="1" hidden="1" outlineLevel="1" x14ac:dyDescent="0.25">
      <c r="A251" s="16">
        <f>IF(AND(F251&lt;&gt;"",D251=""),A250+1,A250)</f>
        <v>20</v>
      </c>
      <c r="C251">
        <f>$F250</f>
        <v>0</v>
      </c>
      <c r="D251" s="3" t="str">
        <f t="shared" si="78"/>
        <v>PAY_PAT_DAYS - Total Payor Patient Days</v>
      </c>
      <c r="F251" s="23" t="str">
        <f>_xll.EVDES(D251)</f>
        <v>Total Payor Patient Days</v>
      </c>
      <c r="G251" s="18">
        <f ca="1">SUMIFS(OFFSET('BPC Data'!$F:$F,0,Summary!G$2),'BPC Data'!$E:$E,Summary!$D251,'BPC Data'!$B:$B,Summary!$C251)</f>
        <v>0</v>
      </c>
      <c r="H251" s="168">
        <f ca="1">SUMIFS(OFFSET('BPC Data'!$F:$F,0,Summary!H$2),'BPC Data'!$E:$E,Summary!$D251,'BPC Data'!$B:$B,Summary!$C251)</f>
        <v>0</v>
      </c>
      <c r="I251" s="18">
        <f ca="1">SUMIFS(OFFSET('BPC Data'!$F:$F,0,Summary!I$2),'BPC Data'!$E:$E,Summary!$D251,'BPC Data'!$B:$B,Summary!$C251)</f>
        <v>0</v>
      </c>
      <c r="J251" s="168">
        <f ca="1">SUMIFS(OFFSET('BPC Data'!$F:$F,0,Summary!J$2),'BPC Data'!$E:$E,Summary!$D251,'BPC Data'!$B:$B,Summary!$C251)</f>
        <v>0</v>
      </c>
      <c r="K251" s="18">
        <f ca="1">SUMIFS(OFFSET('BPC Data'!$F:$F,0,Summary!K$2),'BPC Data'!$E:$E,Summary!$D251,'BPC Data'!$B:$B,Summary!$C251)</f>
        <v>0</v>
      </c>
      <c r="L251" s="168">
        <f ca="1">SUMIFS(OFFSET('BPC Data'!$F:$F,0,Summary!L$2),'BPC Data'!$E:$E,Summary!$D251,'BPC Data'!$B:$B,Summary!$C251)</f>
        <v>0</v>
      </c>
      <c r="M251" s="27">
        <f t="shared" ca="1" si="77"/>
        <v>0</v>
      </c>
    </row>
    <row r="252" spans="1:13" s="16" customFormat="1" hidden="1" outlineLevel="1" x14ac:dyDescent="0.25">
      <c r="A252" s="16">
        <f t="shared" ref="A252:A260" si="79">IF(AND(F252&lt;&gt;"",D252=""),A251+1,A251)</f>
        <v>20</v>
      </c>
      <c r="C252">
        <f>$F250</f>
        <v>0</v>
      </c>
      <c r="D252" s="3" t="str">
        <f t="shared" si="78"/>
        <v>A_BEDS_TOTAL - Total Available Beds</v>
      </c>
      <c r="F252" s="23" t="str">
        <f>_xll.EVDES(D252)</f>
        <v>Total Available Beds</v>
      </c>
      <c r="G252" s="18">
        <f ca="1">SUMIFS(OFFSET('BPC Data'!$F:$F,0,Summary!G$2),'BPC Data'!$E:$E,Summary!$D252,'BPC Data'!$B:$B,Summary!$C252)</f>
        <v>0</v>
      </c>
      <c r="H252" s="168">
        <f ca="1">SUMIFS(OFFSET('BPC Data'!$F:$F,0,Summary!H$2),'BPC Data'!$E:$E,Summary!$D252,'BPC Data'!$B:$B,Summary!$C252)</f>
        <v>0</v>
      </c>
      <c r="I252" s="18">
        <f ca="1">SUMIFS(OFFSET('BPC Data'!$F:$F,0,Summary!I$2),'BPC Data'!$E:$E,Summary!$D252,'BPC Data'!$B:$B,Summary!$C252)</f>
        <v>0</v>
      </c>
      <c r="J252" s="168">
        <f ca="1">SUMIFS(OFFSET('BPC Data'!$F:$F,0,Summary!J$2),'BPC Data'!$E:$E,Summary!$D252,'BPC Data'!$B:$B,Summary!$C252)</f>
        <v>0</v>
      </c>
      <c r="K252" s="18">
        <f ca="1">SUMIFS(OFFSET('BPC Data'!$F:$F,0,Summary!K$2),'BPC Data'!$E:$E,Summary!$D252,'BPC Data'!$B:$B,Summary!$C252)</f>
        <v>0</v>
      </c>
      <c r="L252" s="168">
        <f ca="1">SUMIFS(OFFSET('BPC Data'!$F:$F,0,Summary!L$2),'BPC Data'!$E:$E,Summary!$D252,'BPC Data'!$B:$B,Summary!$C252)</f>
        <v>0</v>
      </c>
      <c r="M252" s="27">
        <f t="shared" ca="1" si="77"/>
        <v>0</v>
      </c>
    </row>
    <row r="253" spans="1:13" s="16" customFormat="1" hidden="1" outlineLevel="1" x14ac:dyDescent="0.25">
      <c r="A253" s="16">
        <f t="shared" si="79"/>
        <v>20</v>
      </c>
      <c r="B253"/>
      <c r="C253">
        <f>$F250</f>
        <v>0</v>
      </c>
      <c r="D253" s="3" t="str">
        <f t="shared" si="78"/>
        <v>T_REVENUES - Total Tenant Revenues</v>
      </c>
      <c r="E253"/>
      <c r="F253" s="23" t="str">
        <f>_xll.EVDES(D253)</f>
        <v>Total Tenant Revenues</v>
      </c>
      <c r="G253" s="18">
        <f ca="1">SUMIFS(OFFSET('BPC Data'!$F:$F,0,Summary!G$2),'BPC Data'!$E:$E,Summary!$D253,'BPC Data'!$B:$B,Summary!$C253)</f>
        <v>0</v>
      </c>
      <c r="H253" s="168">
        <f ca="1">SUMIFS(OFFSET('BPC Data'!$F:$F,0,Summary!H$2),'BPC Data'!$E:$E,Summary!$D253,'BPC Data'!$B:$B,Summary!$C253)</f>
        <v>0</v>
      </c>
      <c r="I253" s="18">
        <f ca="1">SUMIFS(OFFSET('BPC Data'!$F:$F,0,Summary!I$2),'BPC Data'!$E:$E,Summary!$D253,'BPC Data'!$B:$B,Summary!$C253)</f>
        <v>0</v>
      </c>
      <c r="J253" s="168">
        <f ca="1">SUMIFS(OFFSET('BPC Data'!$F:$F,0,Summary!J$2),'BPC Data'!$E:$E,Summary!$D253,'BPC Data'!$B:$B,Summary!$C253)</f>
        <v>0</v>
      </c>
      <c r="K253" s="18">
        <f ca="1">SUMIFS(OFFSET('BPC Data'!$F:$F,0,Summary!K$2),'BPC Data'!$E:$E,Summary!$D253,'BPC Data'!$B:$B,Summary!$C253)</f>
        <v>0</v>
      </c>
      <c r="L253" s="168">
        <f ca="1">SUMIFS(OFFSET('BPC Data'!$F:$F,0,Summary!L$2),'BPC Data'!$E:$E,Summary!$D253,'BPC Data'!$B:$B,Summary!$C253)</f>
        <v>0</v>
      </c>
      <c r="M253" s="27">
        <f t="shared" ca="1" si="77"/>
        <v>0</v>
      </c>
    </row>
    <row r="254" spans="1:13" s="16" customFormat="1" hidden="1" outlineLevel="1" x14ac:dyDescent="0.25">
      <c r="A254" s="16">
        <f t="shared" si="79"/>
        <v>20</v>
      </c>
      <c r="B254"/>
      <c r="C254">
        <f>$F250</f>
        <v>0</v>
      </c>
      <c r="D254" s="3" t="str">
        <f t="shared" si="78"/>
        <v>T_OPEX - Tenant Operating Expenses</v>
      </c>
      <c r="E254"/>
      <c r="F254" s="23" t="str">
        <f>_xll.EVDES(D254)</f>
        <v>Tenant Operating Expenses</v>
      </c>
      <c r="G254" s="18">
        <f ca="1">SUMIFS(OFFSET('BPC Data'!$F:$F,0,Summary!G$2),'BPC Data'!$E:$E,Summary!$D254,'BPC Data'!$B:$B,Summary!$C254)</f>
        <v>0</v>
      </c>
      <c r="H254" s="168">
        <f ca="1">SUMIFS(OFFSET('BPC Data'!$F:$F,0,Summary!H$2),'BPC Data'!$E:$E,Summary!$D254,'BPC Data'!$B:$B,Summary!$C254)</f>
        <v>0</v>
      </c>
      <c r="I254" s="18">
        <f ca="1">SUMIFS(OFFSET('BPC Data'!$F:$F,0,Summary!I$2),'BPC Data'!$E:$E,Summary!$D254,'BPC Data'!$B:$B,Summary!$C254)</f>
        <v>0</v>
      </c>
      <c r="J254" s="168">
        <f ca="1">SUMIFS(OFFSET('BPC Data'!$F:$F,0,Summary!J$2),'BPC Data'!$E:$E,Summary!$D254,'BPC Data'!$B:$B,Summary!$C254)</f>
        <v>0</v>
      </c>
      <c r="K254" s="18">
        <f ca="1">SUMIFS(OFFSET('BPC Data'!$F:$F,0,Summary!K$2),'BPC Data'!$E:$E,Summary!$D254,'BPC Data'!$B:$B,Summary!$C254)</f>
        <v>0</v>
      </c>
      <c r="L254" s="168">
        <f ca="1">SUMIFS(OFFSET('BPC Data'!$F:$F,0,Summary!L$2),'BPC Data'!$E:$E,Summary!$D254,'BPC Data'!$B:$B,Summary!$C254)</f>
        <v>0</v>
      </c>
      <c r="M254" s="27">
        <f t="shared" ca="1" si="77"/>
        <v>0</v>
      </c>
    </row>
    <row r="255" spans="1:13" s="16" customFormat="1" hidden="1" outlineLevel="1" x14ac:dyDescent="0.25">
      <c r="A255" s="16">
        <f t="shared" si="79"/>
        <v>20</v>
      </c>
      <c r="B255"/>
      <c r="C255">
        <f>$F250</f>
        <v>0</v>
      </c>
      <c r="D255" s="3" t="str">
        <f t="shared" si="78"/>
        <v>T_BAD_DEBT - Tenant Bad Debt Expense</v>
      </c>
      <c r="E255"/>
      <c r="F255" s="23" t="str">
        <f>_xll.EVDES(D255)</f>
        <v>Tenant Bad Debt Expense</v>
      </c>
      <c r="G255" s="18">
        <f ca="1">SUMIFS(OFFSET('BPC Data'!$F:$F,0,Summary!G$2),'BPC Data'!$E:$E,Summary!$D255,'BPC Data'!$B:$B,Summary!$C255)</f>
        <v>0</v>
      </c>
      <c r="H255" s="168">
        <f ca="1">SUMIFS(OFFSET('BPC Data'!$F:$F,0,Summary!H$2),'BPC Data'!$E:$E,Summary!$D255,'BPC Data'!$B:$B,Summary!$C255)</f>
        <v>0</v>
      </c>
      <c r="I255" s="18">
        <f ca="1">SUMIFS(OFFSET('BPC Data'!$F:$F,0,Summary!I$2),'BPC Data'!$E:$E,Summary!$D255,'BPC Data'!$B:$B,Summary!$C255)</f>
        <v>0</v>
      </c>
      <c r="J255" s="168">
        <f ca="1">SUMIFS(OFFSET('BPC Data'!$F:$F,0,Summary!J$2),'BPC Data'!$E:$E,Summary!$D255,'BPC Data'!$B:$B,Summary!$C255)</f>
        <v>0</v>
      </c>
      <c r="K255" s="18">
        <f ca="1">SUMIFS(OFFSET('BPC Data'!$F:$F,0,Summary!K$2),'BPC Data'!$E:$E,Summary!$D255,'BPC Data'!$B:$B,Summary!$C255)</f>
        <v>0</v>
      </c>
      <c r="L255" s="168">
        <f ca="1">SUMIFS(OFFSET('BPC Data'!$F:$F,0,Summary!L$2),'BPC Data'!$E:$E,Summary!$D255,'BPC Data'!$B:$B,Summary!$C255)</f>
        <v>0</v>
      </c>
      <c r="M255" s="27">
        <f t="shared" ca="1" si="77"/>
        <v>0</v>
      </c>
    </row>
    <row r="256" spans="1:13" s="16" customFormat="1" hidden="1" outlineLevel="1" x14ac:dyDescent="0.25">
      <c r="A256" s="16">
        <f t="shared" si="79"/>
        <v>20</v>
      </c>
      <c r="B256"/>
      <c r="C256">
        <f>$F250</f>
        <v>0</v>
      </c>
      <c r="D256" s="2" t="str">
        <f t="shared" si="78"/>
        <v>T_EBITDARM - EBITDARM</v>
      </c>
      <c r="E256"/>
      <c r="F256" s="23" t="str">
        <f>_xll.EVDES(D256)</f>
        <v>EBITDARM</v>
      </c>
      <c r="G256" s="18">
        <f ca="1">SUMIFS(OFFSET('BPC Data'!$F:$F,0,Summary!G$2),'BPC Data'!$E:$E,Summary!$D256,'BPC Data'!$B:$B,Summary!$C256)</f>
        <v>0</v>
      </c>
      <c r="H256" s="168">
        <f ca="1">SUMIFS(OFFSET('BPC Data'!$F:$F,0,Summary!H$2),'BPC Data'!$E:$E,Summary!$D256,'BPC Data'!$B:$B,Summary!$C256)</f>
        <v>0</v>
      </c>
      <c r="I256" s="18">
        <f ca="1">SUMIFS(OFFSET('BPC Data'!$F:$F,0,Summary!I$2),'BPC Data'!$E:$E,Summary!$D256,'BPC Data'!$B:$B,Summary!$C256)</f>
        <v>0</v>
      </c>
      <c r="J256" s="168">
        <f ca="1">SUMIFS(OFFSET('BPC Data'!$F:$F,0,Summary!J$2),'BPC Data'!$E:$E,Summary!$D256,'BPC Data'!$B:$B,Summary!$C256)</f>
        <v>0</v>
      </c>
      <c r="K256" s="18">
        <f ca="1">SUMIFS(OFFSET('BPC Data'!$F:$F,0,Summary!K$2),'BPC Data'!$E:$E,Summary!$D256,'BPC Data'!$B:$B,Summary!$C256)</f>
        <v>0</v>
      </c>
      <c r="L256" s="168">
        <f ca="1">SUMIFS(OFFSET('BPC Data'!$F:$F,0,Summary!L$2),'BPC Data'!$E:$E,Summary!$D256,'BPC Data'!$B:$B,Summary!$C256)</f>
        <v>0</v>
      </c>
      <c r="M256" s="27">
        <f t="shared" ca="1" si="77"/>
        <v>0</v>
      </c>
    </row>
    <row r="257" spans="1:13" s="16" customFormat="1" hidden="1" outlineLevel="1" x14ac:dyDescent="0.25">
      <c r="A257" s="16">
        <f t="shared" si="79"/>
        <v>20</v>
      </c>
      <c r="B257"/>
      <c r="C257">
        <f>$F250</f>
        <v>0</v>
      </c>
      <c r="D257" s="2" t="str">
        <f t="shared" si="78"/>
        <v>T_MGMT_FEE - Tenant Management Fee - Actual</v>
      </c>
      <c r="E257"/>
      <c r="F257" s="23" t="str">
        <f>_xll.EVDES(D257)</f>
        <v>Tenant Management Fee - Actual</v>
      </c>
      <c r="G257" s="18">
        <f ca="1">SUMIFS(OFFSET('BPC Data'!$F:$F,0,Summary!G$2),'BPC Data'!$E:$E,Summary!$D257,'BPC Data'!$B:$B,Summary!$C257)</f>
        <v>0</v>
      </c>
      <c r="H257" s="168">
        <f ca="1">SUMIFS(OFFSET('BPC Data'!$F:$F,0,Summary!H$2),'BPC Data'!$E:$E,Summary!$D257,'BPC Data'!$B:$B,Summary!$C257)</f>
        <v>0</v>
      </c>
      <c r="I257" s="18">
        <f ca="1">SUMIFS(OFFSET('BPC Data'!$F:$F,0,Summary!I$2),'BPC Data'!$E:$E,Summary!$D257,'BPC Data'!$B:$B,Summary!$C257)</f>
        <v>0</v>
      </c>
      <c r="J257" s="168">
        <f ca="1">SUMIFS(OFFSET('BPC Data'!$F:$F,0,Summary!J$2),'BPC Data'!$E:$E,Summary!$D257,'BPC Data'!$B:$B,Summary!$C257)</f>
        <v>0</v>
      </c>
      <c r="K257" s="18">
        <f ca="1">SUMIFS(OFFSET('BPC Data'!$F:$F,0,Summary!K$2),'BPC Data'!$E:$E,Summary!$D257,'BPC Data'!$B:$B,Summary!$C257)</f>
        <v>0</v>
      </c>
      <c r="L257" s="168">
        <f ca="1">SUMIFS(OFFSET('BPC Data'!$F:$F,0,Summary!L$2),'BPC Data'!$E:$E,Summary!$D257,'BPC Data'!$B:$B,Summary!$C257)</f>
        <v>0</v>
      </c>
      <c r="M257" s="27">
        <f t="shared" ca="1" si="77"/>
        <v>0</v>
      </c>
    </row>
    <row r="258" spans="1:13" s="16" customFormat="1" hidden="1" outlineLevel="1" x14ac:dyDescent="0.25">
      <c r="A258" s="16">
        <f t="shared" si="79"/>
        <v>20</v>
      </c>
      <c r="B258"/>
      <c r="C258">
        <f>$F250</f>
        <v>0</v>
      </c>
      <c r="D258" s="1" t="str">
        <f t="shared" si="78"/>
        <v>T_EBITDAR - EBITDAR</v>
      </c>
      <c r="E258"/>
      <c r="F258" s="23" t="str">
        <f>_xll.EVDES(D258)</f>
        <v>EBITDAR</v>
      </c>
      <c r="G258" s="18">
        <f ca="1">SUMIFS(OFFSET('BPC Data'!$F:$F,0,Summary!G$2),'BPC Data'!$E:$E,Summary!$D258,'BPC Data'!$B:$B,Summary!$C258)</f>
        <v>0</v>
      </c>
      <c r="H258" s="168">
        <f ca="1">SUMIFS(OFFSET('BPC Data'!$F:$F,0,Summary!H$2),'BPC Data'!$E:$E,Summary!$D258,'BPC Data'!$B:$B,Summary!$C258)</f>
        <v>0</v>
      </c>
      <c r="I258" s="18">
        <f ca="1">SUMIFS(OFFSET('BPC Data'!$F:$F,0,Summary!I$2),'BPC Data'!$E:$E,Summary!$D258,'BPC Data'!$B:$B,Summary!$C258)</f>
        <v>0</v>
      </c>
      <c r="J258" s="168">
        <f ca="1">SUMIFS(OFFSET('BPC Data'!$F:$F,0,Summary!J$2),'BPC Data'!$E:$E,Summary!$D258,'BPC Data'!$B:$B,Summary!$C258)</f>
        <v>0</v>
      </c>
      <c r="K258" s="18">
        <f ca="1">SUMIFS(OFFSET('BPC Data'!$F:$F,0,Summary!K$2),'BPC Data'!$E:$E,Summary!$D258,'BPC Data'!$B:$B,Summary!$C258)</f>
        <v>0</v>
      </c>
      <c r="L258" s="168">
        <f ca="1">SUMIFS(OFFSET('BPC Data'!$F:$F,0,Summary!L$2),'BPC Data'!$E:$E,Summary!$D258,'BPC Data'!$B:$B,Summary!$C258)</f>
        <v>0</v>
      </c>
      <c r="M258" s="27">
        <f t="shared" ca="1" si="77"/>
        <v>0</v>
      </c>
    </row>
    <row r="259" spans="1:13" s="16" customFormat="1" hidden="1" outlineLevel="1" x14ac:dyDescent="0.25">
      <c r="A259" s="16">
        <f t="shared" si="79"/>
        <v>20</v>
      </c>
      <c r="B259"/>
      <c r="C259">
        <f>$F250</f>
        <v>0</v>
      </c>
      <c r="D259" s="1" t="str">
        <f t="shared" si="78"/>
        <v>T_RENT_EXP - Tenant Rent Expense</v>
      </c>
      <c r="E259"/>
      <c r="F259" s="23" t="str">
        <f>_xll.EVDES(D259)</f>
        <v>Tenant Rent Expense</v>
      </c>
      <c r="G259" s="18">
        <f ca="1">SUMIFS(OFFSET('BPC Data'!$F:$F,0,Summary!G$2),'BPC Data'!$E:$E,Summary!$D259,'BPC Data'!$B:$B,Summary!$C259)</f>
        <v>0</v>
      </c>
      <c r="H259" s="168">
        <f ca="1">SUMIFS(OFFSET('BPC Data'!$F:$F,0,Summary!H$2),'BPC Data'!$E:$E,Summary!$D259,'BPC Data'!$B:$B,Summary!$C259)</f>
        <v>0</v>
      </c>
      <c r="I259" s="18">
        <f ca="1">SUMIFS(OFFSET('BPC Data'!$F:$F,0,Summary!I$2),'BPC Data'!$E:$E,Summary!$D259,'BPC Data'!$B:$B,Summary!$C259)</f>
        <v>0</v>
      </c>
      <c r="J259" s="168">
        <f ca="1">SUMIFS(OFFSET('BPC Data'!$F:$F,0,Summary!J$2),'BPC Data'!$E:$E,Summary!$D259,'BPC Data'!$B:$B,Summary!$C259)</f>
        <v>0</v>
      </c>
      <c r="K259" s="18">
        <f ca="1">SUMIFS(OFFSET('BPC Data'!$F:$F,0,Summary!K$2),'BPC Data'!$E:$E,Summary!$D259,'BPC Data'!$B:$B,Summary!$C259)</f>
        <v>0</v>
      </c>
      <c r="L259" s="168">
        <f ca="1">SUMIFS(OFFSET('BPC Data'!$F:$F,0,Summary!L$2),'BPC Data'!$E:$E,Summary!$D259,'BPC Data'!$B:$B,Summary!$C259)</f>
        <v>0</v>
      </c>
      <c r="M259" s="27">
        <f t="shared" ca="1" si="77"/>
        <v>0</v>
      </c>
    </row>
    <row r="260" spans="1:13" s="16" customFormat="1" hidden="1" outlineLevel="1" x14ac:dyDescent="0.25">
      <c r="A260" s="16">
        <f t="shared" si="79"/>
        <v>20</v>
      </c>
      <c r="B260"/>
      <c r="C260"/>
      <c r="D260" s="1" t="str">
        <f t="shared" si="78"/>
        <v>x</v>
      </c>
      <c r="E260"/>
      <c r="F260" s="23" t="s">
        <v>0</v>
      </c>
      <c r="G260" s="12">
        <f ca="1">SUMIFS(OFFSET('BPC Data'!$F:$F,0,Summary!G$2),'BPC Data'!$E:$E,Summary!$D260,'BPC Data'!$B:$B,Summary!$C260)</f>
        <v>0</v>
      </c>
      <c r="H260" s="169">
        <f ca="1">SUMIFS(OFFSET('BPC Data'!$F:$F,0,Summary!H$2),'BPC Data'!$E:$E,Summary!$D260,'BPC Data'!$B:$B,Summary!$C260)</f>
        <v>0</v>
      </c>
      <c r="I260" s="12">
        <f ca="1">SUMIFS(OFFSET('BPC Data'!$F:$F,0,Summary!I$2),'BPC Data'!$E:$E,Summary!$D260,'BPC Data'!$B:$B,Summary!$C260)</f>
        <v>0</v>
      </c>
      <c r="J260" s="169">
        <f ca="1">SUMIFS(OFFSET('BPC Data'!$F:$F,0,Summary!J$2),'BPC Data'!$E:$E,Summary!$D260,'BPC Data'!$B:$B,Summary!$C260)</f>
        <v>0</v>
      </c>
      <c r="K260" s="12">
        <f ca="1">SUMIFS(OFFSET('BPC Data'!$F:$F,0,Summary!K$2),'BPC Data'!$E:$E,Summary!$D260,'BPC Data'!$B:$B,Summary!$C260)</f>
        <v>0</v>
      </c>
      <c r="L260" s="169">
        <f ca="1">SUMIFS(OFFSET('BPC Data'!$F:$F,0,Summary!L$2),'BPC Data'!$E:$E,Summary!$D260,'BPC Data'!$B:$B,Summary!$C260)</f>
        <v>0</v>
      </c>
      <c r="M260" s="27">
        <f t="shared" ca="1" si="77"/>
        <v>0</v>
      </c>
    </row>
    <row r="261" spans="1:13" s="16" customFormat="1" hidden="1" outlineLevel="1" x14ac:dyDescent="0.25">
      <c r="A261" s="16">
        <f>IF(AND(D261&lt;&gt;"",C261=""),A260+1,A260)</f>
        <v>21</v>
      </c>
      <c r="B261" s="5"/>
      <c r="C261" s="5"/>
      <c r="D261" s="5" t="str">
        <f t="shared" si="78"/>
        <v>x</v>
      </c>
      <c r="E261" s="5"/>
      <c r="F261" s="22">
        <f>INDEX(PropertyList!$D:$D,MATCH(Summary!$A261,PropertyList!$C:$C,0))</f>
        <v>0</v>
      </c>
      <c r="G261" s="11">
        <f ca="1">SUMIFS(OFFSET('BPC Data'!$F:$F,0,Summary!G$2),'BPC Data'!$E:$E,Summary!$D261,'BPC Data'!$B:$B,Summary!$C261)</f>
        <v>0</v>
      </c>
      <c r="H261" s="167">
        <f ca="1">SUMIFS(OFFSET('BPC Data'!$F:$F,0,Summary!H$2),'BPC Data'!$E:$E,Summary!$D261,'BPC Data'!$B:$B,Summary!$C261)</f>
        <v>0</v>
      </c>
      <c r="I261" s="11">
        <f ca="1">SUMIFS(OFFSET('BPC Data'!$F:$F,0,Summary!I$2),'BPC Data'!$E:$E,Summary!$D261,'BPC Data'!$B:$B,Summary!$C261)</f>
        <v>0</v>
      </c>
      <c r="J261" s="167">
        <f ca="1">SUMIFS(OFFSET('BPC Data'!$F:$F,0,Summary!J$2),'BPC Data'!$E:$E,Summary!$D261,'BPC Data'!$B:$B,Summary!$C261)</f>
        <v>0</v>
      </c>
      <c r="K261" s="11">
        <f ca="1">SUMIFS(OFFSET('BPC Data'!$F:$F,0,Summary!K$2),'BPC Data'!$E:$E,Summary!$D261,'BPC Data'!$B:$B,Summary!$C261)</f>
        <v>0</v>
      </c>
      <c r="L261" s="167">
        <f ca="1">SUMIFS(OFFSET('BPC Data'!$F:$F,0,Summary!L$2),'BPC Data'!$E:$E,Summary!$D261,'BPC Data'!$B:$B,Summary!$C261)</f>
        <v>0</v>
      </c>
      <c r="M261" s="27">
        <f t="shared" ca="1" si="77"/>
        <v>0</v>
      </c>
    </row>
    <row r="262" spans="1:13" s="16" customFormat="1" hidden="1" outlineLevel="1" x14ac:dyDescent="0.25">
      <c r="A262" s="16">
        <f>IF(AND(F262&lt;&gt;"",D262=""),A261+1,A261)</f>
        <v>21</v>
      </c>
      <c r="C262">
        <f>$F261</f>
        <v>0</v>
      </c>
      <c r="D262" s="3" t="str">
        <f t="shared" si="78"/>
        <v>PAY_PAT_DAYS - Total Payor Patient Days</v>
      </c>
      <c r="F262" s="23" t="str">
        <f>_xll.EVDES(D262)</f>
        <v>Total Payor Patient Days</v>
      </c>
      <c r="G262" s="18">
        <f ca="1">SUMIFS(OFFSET('BPC Data'!$F:$F,0,Summary!G$2),'BPC Data'!$E:$E,Summary!$D262,'BPC Data'!$B:$B,Summary!$C262)</f>
        <v>0</v>
      </c>
      <c r="H262" s="168">
        <f ca="1">SUMIFS(OFFSET('BPC Data'!$F:$F,0,Summary!H$2),'BPC Data'!$E:$E,Summary!$D262,'BPC Data'!$B:$B,Summary!$C262)</f>
        <v>0</v>
      </c>
      <c r="I262" s="18">
        <f ca="1">SUMIFS(OFFSET('BPC Data'!$F:$F,0,Summary!I$2),'BPC Data'!$E:$E,Summary!$D262,'BPC Data'!$B:$B,Summary!$C262)</f>
        <v>0</v>
      </c>
      <c r="J262" s="168">
        <f ca="1">SUMIFS(OFFSET('BPC Data'!$F:$F,0,Summary!J$2),'BPC Data'!$E:$E,Summary!$D262,'BPC Data'!$B:$B,Summary!$C262)</f>
        <v>0</v>
      </c>
      <c r="K262" s="18">
        <f ca="1">SUMIFS(OFFSET('BPC Data'!$F:$F,0,Summary!K$2),'BPC Data'!$E:$E,Summary!$D262,'BPC Data'!$B:$B,Summary!$C262)</f>
        <v>0</v>
      </c>
      <c r="L262" s="168">
        <f ca="1">SUMIFS(OFFSET('BPC Data'!$F:$F,0,Summary!L$2),'BPC Data'!$E:$E,Summary!$D262,'BPC Data'!$B:$B,Summary!$C262)</f>
        <v>0</v>
      </c>
      <c r="M262" s="27">
        <f t="shared" ca="1" si="77"/>
        <v>0</v>
      </c>
    </row>
    <row r="263" spans="1:13" s="16" customFormat="1" hidden="1" outlineLevel="1" x14ac:dyDescent="0.25">
      <c r="A263" s="16">
        <f t="shared" ref="A263:A271" si="80">IF(AND(F263&lt;&gt;"",D263=""),A262+1,A262)</f>
        <v>21</v>
      </c>
      <c r="C263">
        <f>$F261</f>
        <v>0</v>
      </c>
      <c r="D263" s="3" t="str">
        <f t="shared" si="78"/>
        <v>A_BEDS_TOTAL - Total Available Beds</v>
      </c>
      <c r="F263" s="23" t="str">
        <f>_xll.EVDES(D263)</f>
        <v>Total Available Beds</v>
      </c>
      <c r="G263" s="18">
        <f ca="1">SUMIFS(OFFSET('BPC Data'!$F:$F,0,Summary!G$2),'BPC Data'!$E:$E,Summary!$D263,'BPC Data'!$B:$B,Summary!$C263)</f>
        <v>0</v>
      </c>
      <c r="H263" s="168">
        <f ca="1">SUMIFS(OFFSET('BPC Data'!$F:$F,0,Summary!H$2),'BPC Data'!$E:$E,Summary!$D263,'BPC Data'!$B:$B,Summary!$C263)</f>
        <v>0</v>
      </c>
      <c r="I263" s="18">
        <f ca="1">SUMIFS(OFFSET('BPC Data'!$F:$F,0,Summary!I$2),'BPC Data'!$E:$E,Summary!$D263,'BPC Data'!$B:$B,Summary!$C263)</f>
        <v>0</v>
      </c>
      <c r="J263" s="168">
        <f ca="1">SUMIFS(OFFSET('BPC Data'!$F:$F,0,Summary!J$2),'BPC Data'!$E:$E,Summary!$D263,'BPC Data'!$B:$B,Summary!$C263)</f>
        <v>0</v>
      </c>
      <c r="K263" s="18">
        <f ca="1">SUMIFS(OFFSET('BPC Data'!$F:$F,0,Summary!K$2),'BPC Data'!$E:$E,Summary!$D263,'BPC Data'!$B:$B,Summary!$C263)</f>
        <v>0</v>
      </c>
      <c r="L263" s="168">
        <f ca="1">SUMIFS(OFFSET('BPC Data'!$F:$F,0,Summary!L$2),'BPC Data'!$E:$E,Summary!$D263,'BPC Data'!$B:$B,Summary!$C263)</f>
        <v>0</v>
      </c>
      <c r="M263" s="27">
        <f t="shared" ca="1" si="77"/>
        <v>0</v>
      </c>
    </row>
    <row r="264" spans="1:13" s="16" customFormat="1" hidden="1" outlineLevel="1" x14ac:dyDescent="0.25">
      <c r="A264" s="16">
        <f t="shared" si="80"/>
        <v>21</v>
      </c>
      <c r="B264"/>
      <c r="C264">
        <f>$F261</f>
        <v>0</v>
      </c>
      <c r="D264" s="3" t="str">
        <f t="shared" si="78"/>
        <v>T_REVENUES - Total Tenant Revenues</v>
      </c>
      <c r="E264"/>
      <c r="F264" s="23" t="str">
        <f>_xll.EVDES(D264)</f>
        <v>Total Tenant Revenues</v>
      </c>
      <c r="G264" s="18">
        <f ca="1">SUMIFS(OFFSET('BPC Data'!$F:$F,0,Summary!G$2),'BPC Data'!$E:$E,Summary!$D264,'BPC Data'!$B:$B,Summary!$C264)</f>
        <v>0</v>
      </c>
      <c r="H264" s="168">
        <f ca="1">SUMIFS(OFFSET('BPC Data'!$F:$F,0,Summary!H$2),'BPC Data'!$E:$E,Summary!$D264,'BPC Data'!$B:$B,Summary!$C264)</f>
        <v>0</v>
      </c>
      <c r="I264" s="18">
        <f ca="1">SUMIFS(OFFSET('BPC Data'!$F:$F,0,Summary!I$2),'BPC Data'!$E:$E,Summary!$D264,'BPC Data'!$B:$B,Summary!$C264)</f>
        <v>0</v>
      </c>
      <c r="J264" s="168">
        <f ca="1">SUMIFS(OFFSET('BPC Data'!$F:$F,0,Summary!J$2),'BPC Data'!$E:$E,Summary!$D264,'BPC Data'!$B:$B,Summary!$C264)</f>
        <v>0</v>
      </c>
      <c r="K264" s="18">
        <f ca="1">SUMIFS(OFFSET('BPC Data'!$F:$F,0,Summary!K$2),'BPC Data'!$E:$E,Summary!$D264,'BPC Data'!$B:$B,Summary!$C264)</f>
        <v>0</v>
      </c>
      <c r="L264" s="168">
        <f ca="1">SUMIFS(OFFSET('BPC Data'!$F:$F,0,Summary!L$2),'BPC Data'!$E:$E,Summary!$D264,'BPC Data'!$B:$B,Summary!$C264)</f>
        <v>0</v>
      </c>
      <c r="M264" s="27">
        <f t="shared" ca="1" si="77"/>
        <v>0</v>
      </c>
    </row>
    <row r="265" spans="1:13" s="16" customFormat="1" hidden="1" outlineLevel="1" x14ac:dyDescent="0.25">
      <c r="A265" s="16">
        <f t="shared" si="80"/>
        <v>21</v>
      </c>
      <c r="B265"/>
      <c r="C265">
        <f>$F261</f>
        <v>0</v>
      </c>
      <c r="D265" s="3" t="str">
        <f t="shared" si="78"/>
        <v>T_OPEX - Tenant Operating Expenses</v>
      </c>
      <c r="E265"/>
      <c r="F265" s="23" t="str">
        <f>_xll.EVDES(D265)</f>
        <v>Tenant Operating Expenses</v>
      </c>
      <c r="G265" s="18">
        <f ca="1">SUMIFS(OFFSET('BPC Data'!$F:$F,0,Summary!G$2),'BPC Data'!$E:$E,Summary!$D265,'BPC Data'!$B:$B,Summary!$C265)</f>
        <v>0</v>
      </c>
      <c r="H265" s="168">
        <f ca="1">SUMIFS(OFFSET('BPC Data'!$F:$F,0,Summary!H$2),'BPC Data'!$E:$E,Summary!$D265,'BPC Data'!$B:$B,Summary!$C265)</f>
        <v>0</v>
      </c>
      <c r="I265" s="18">
        <f ca="1">SUMIFS(OFFSET('BPC Data'!$F:$F,0,Summary!I$2),'BPC Data'!$E:$E,Summary!$D265,'BPC Data'!$B:$B,Summary!$C265)</f>
        <v>0</v>
      </c>
      <c r="J265" s="168">
        <f ca="1">SUMIFS(OFFSET('BPC Data'!$F:$F,0,Summary!J$2),'BPC Data'!$E:$E,Summary!$D265,'BPC Data'!$B:$B,Summary!$C265)</f>
        <v>0</v>
      </c>
      <c r="K265" s="18">
        <f ca="1">SUMIFS(OFFSET('BPC Data'!$F:$F,0,Summary!K$2),'BPC Data'!$E:$E,Summary!$D265,'BPC Data'!$B:$B,Summary!$C265)</f>
        <v>0</v>
      </c>
      <c r="L265" s="168">
        <f ca="1">SUMIFS(OFFSET('BPC Data'!$F:$F,0,Summary!L$2),'BPC Data'!$E:$E,Summary!$D265,'BPC Data'!$B:$B,Summary!$C265)</f>
        <v>0</v>
      </c>
      <c r="M265" s="27">
        <f t="shared" ca="1" si="77"/>
        <v>0</v>
      </c>
    </row>
    <row r="266" spans="1:13" s="16" customFormat="1" hidden="1" outlineLevel="1" x14ac:dyDescent="0.25">
      <c r="A266" s="16">
        <f t="shared" si="80"/>
        <v>21</v>
      </c>
      <c r="B266"/>
      <c r="C266">
        <f>$F261</f>
        <v>0</v>
      </c>
      <c r="D266" s="3" t="str">
        <f t="shared" si="78"/>
        <v>T_BAD_DEBT - Tenant Bad Debt Expense</v>
      </c>
      <c r="E266"/>
      <c r="F266" s="23" t="str">
        <f>_xll.EVDES(D266)</f>
        <v>Tenant Bad Debt Expense</v>
      </c>
      <c r="G266" s="18">
        <f ca="1">SUMIFS(OFFSET('BPC Data'!$F:$F,0,Summary!G$2),'BPC Data'!$E:$E,Summary!$D266,'BPC Data'!$B:$B,Summary!$C266)</f>
        <v>0</v>
      </c>
      <c r="H266" s="168">
        <f ca="1">SUMIFS(OFFSET('BPC Data'!$F:$F,0,Summary!H$2),'BPC Data'!$E:$E,Summary!$D266,'BPC Data'!$B:$B,Summary!$C266)</f>
        <v>0</v>
      </c>
      <c r="I266" s="18">
        <f ca="1">SUMIFS(OFFSET('BPC Data'!$F:$F,0,Summary!I$2),'BPC Data'!$E:$E,Summary!$D266,'BPC Data'!$B:$B,Summary!$C266)</f>
        <v>0</v>
      </c>
      <c r="J266" s="168">
        <f ca="1">SUMIFS(OFFSET('BPC Data'!$F:$F,0,Summary!J$2),'BPC Data'!$E:$E,Summary!$D266,'BPC Data'!$B:$B,Summary!$C266)</f>
        <v>0</v>
      </c>
      <c r="K266" s="18">
        <f ca="1">SUMIFS(OFFSET('BPC Data'!$F:$F,0,Summary!K$2),'BPC Data'!$E:$E,Summary!$D266,'BPC Data'!$B:$B,Summary!$C266)</f>
        <v>0</v>
      </c>
      <c r="L266" s="168">
        <f ca="1">SUMIFS(OFFSET('BPC Data'!$F:$F,0,Summary!L$2),'BPC Data'!$E:$E,Summary!$D266,'BPC Data'!$B:$B,Summary!$C266)</f>
        <v>0</v>
      </c>
      <c r="M266" s="27">
        <f t="shared" ca="1" si="77"/>
        <v>0</v>
      </c>
    </row>
    <row r="267" spans="1:13" s="16" customFormat="1" hidden="1" outlineLevel="1" x14ac:dyDescent="0.25">
      <c r="A267" s="16">
        <f t="shared" si="80"/>
        <v>21</v>
      </c>
      <c r="B267"/>
      <c r="C267">
        <f>$F261</f>
        <v>0</v>
      </c>
      <c r="D267" s="2" t="str">
        <f t="shared" si="78"/>
        <v>T_EBITDARM - EBITDARM</v>
      </c>
      <c r="E267"/>
      <c r="F267" s="23" t="str">
        <f>_xll.EVDES(D267)</f>
        <v>EBITDARM</v>
      </c>
      <c r="G267" s="18">
        <f ca="1">SUMIFS(OFFSET('BPC Data'!$F:$F,0,Summary!G$2),'BPC Data'!$E:$E,Summary!$D267,'BPC Data'!$B:$B,Summary!$C267)</f>
        <v>0</v>
      </c>
      <c r="H267" s="168">
        <f ca="1">SUMIFS(OFFSET('BPC Data'!$F:$F,0,Summary!H$2),'BPC Data'!$E:$E,Summary!$D267,'BPC Data'!$B:$B,Summary!$C267)</f>
        <v>0</v>
      </c>
      <c r="I267" s="18">
        <f ca="1">SUMIFS(OFFSET('BPC Data'!$F:$F,0,Summary!I$2),'BPC Data'!$E:$E,Summary!$D267,'BPC Data'!$B:$B,Summary!$C267)</f>
        <v>0</v>
      </c>
      <c r="J267" s="168">
        <f ca="1">SUMIFS(OFFSET('BPC Data'!$F:$F,0,Summary!J$2),'BPC Data'!$E:$E,Summary!$D267,'BPC Data'!$B:$B,Summary!$C267)</f>
        <v>0</v>
      </c>
      <c r="K267" s="18">
        <f ca="1">SUMIFS(OFFSET('BPC Data'!$F:$F,0,Summary!K$2),'BPC Data'!$E:$E,Summary!$D267,'BPC Data'!$B:$B,Summary!$C267)</f>
        <v>0</v>
      </c>
      <c r="L267" s="168">
        <f ca="1">SUMIFS(OFFSET('BPC Data'!$F:$F,0,Summary!L$2),'BPC Data'!$E:$E,Summary!$D267,'BPC Data'!$B:$B,Summary!$C267)</f>
        <v>0</v>
      </c>
      <c r="M267" s="27">
        <f t="shared" ca="1" si="77"/>
        <v>0</v>
      </c>
    </row>
    <row r="268" spans="1:13" s="16" customFormat="1" hidden="1" outlineLevel="1" x14ac:dyDescent="0.25">
      <c r="A268" s="16">
        <f t="shared" si="80"/>
        <v>21</v>
      </c>
      <c r="B268"/>
      <c r="C268">
        <f>$F261</f>
        <v>0</v>
      </c>
      <c r="D268" s="2" t="str">
        <f t="shared" si="78"/>
        <v>T_MGMT_FEE - Tenant Management Fee - Actual</v>
      </c>
      <c r="E268"/>
      <c r="F268" s="23" t="str">
        <f>_xll.EVDES(D268)</f>
        <v>Tenant Management Fee - Actual</v>
      </c>
      <c r="G268" s="18">
        <f ca="1">SUMIFS(OFFSET('BPC Data'!$F:$F,0,Summary!G$2),'BPC Data'!$E:$E,Summary!$D268,'BPC Data'!$B:$B,Summary!$C268)</f>
        <v>0</v>
      </c>
      <c r="H268" s="168">
        <f ca="1">SUMIFS(OFFSET('BPC Data'!$F:$F,0,Summary!H$2),'BPC Data'!$E:$E,Summary!$D268,'BPC Data'!$B:$B,Summary!$C268)</f>
        <v>0</v>
      </c>
      <c r="I268" s="18">
        <f ca="1">SUMIFS(OFFSET('BPC Data'!$F:$F,0,Summary!I$2),'BPC Data'!$E:$E,Summary!$D268,'BPC Data'!$B:$B,Summary!$C268)</f>
        <v>0</v>
      </c>
      <c r="J268" s="168">
        <f ca="1">SUMIFS(OFFSET('BPC Data'!$F:$F,0,Summary!J$2),'BPC Data'!$E:$E,Summary!$D268,'BPC Data'!$B:$B,Summary!$C268)</f>
        <v>0</v>
      </c>
      <c r="K268" s="18">
        <f ca="1">SUMIFS(OFFSET('BPC Data'!$F:$F,0,Summary!K$2),'BPC Data'!$E:$E,Summary!$D268,'BPC Data'!$B:$B,Summary!$C268)</f>
        <v>0</v>
      </c>
      <c r="L268" s="168">
        <f ca="1">SUMIFS(OFFSET('BPC Data'!$F:$F,0,Summary!L$2),'BPC Data'!$E:$E,Summary!$D268,'BPC Data'!$B:$B,Summary!$C268)</f>
        <v>0</v>
      </c>
      <c r="M268" s="27">
        <f t="shared" ca="1" si="77"/>
        <v>0</v>
      </c>
    </row>
    <row r="269" spans="1:13" s="16" customFormat="1" hidden="1" outlineLevel="1" x14ac:dyDescent="0.25">
      <c r="A269" s="16">
        <f t="shared" si="80"/>
        <v>21</v>
      </c>
      <c r="B269"/>
      <c r="C269">
        <f>$F261</f>
        <v>0</v>
      </c>
      <c r="D269" s="1" t="str">
        <f t="shared" si="78"/>
        <v>T_EBITDAR - EBITDAR</v>
      </c>
      <c r="E269"/>
      <c r="F269" s="23" t="str">
        <f>_xll.EVDES(D269)</f>
        <v>EBITDAR</v>
      </c>
      <c r="G269" s="18">
        <f ca="1">SUMIFS(OFFSET('BPC Data'!$F:$F,0,Summary!G$2),'BPC Data'!$E:$E,Summary!$D269,'BPC Data'!$B:$B,Summary!$C269)</f>
        <v>0</v>
      </c>
      <c r="H269" s="168">
        <f ca="1">SUMIFS(OFFSET('BPC Data'!$F:$F,0,Summary!H$2),'BPC Data'!$E:$E,Summary!$D269,'BPC Data'!$B:$B,Summary!$C269)</f>
        <v>0</v>
      </c>
      <c r="I269" s="18">
        <f ca="1">SUMIFS(OFFSET('BPC Data'!$F:$F,0,Summary!I$2),'BPC Data'!$E:$E,Summary!$D269,'BPC Data'!$B:$B,Summary!$C269)</f>
        <v>0</v>
      </c>
      <c r="J269" s="168">
        <f ca="1">SUMIFS(OFFSET('BPC Data'!$F:$F,0,Summary!J$2),'BPC Data'!$E:$E,Summary!$D269,'BPC Data'!$B:$B,Summary!$C269)</f>
        <v>0</v>
      </c>
      <c r="K269" s="18">
        <f ca="1">SUMIFS(OFFSET('BPC Data'!$F:$F,0,Summary!K$2),'BPC Data'!$E:$E,Summary!$D269,'BPC Data'!$B:$B,Summary!$C269)</f>
        <v>0</v>
      </c>
      <c r="L269" s="168">
        <f ca="1">SUMIFS(OFFSET('BPC Data'!$F:$F,0,Summary!L$2),'BPC Data'!$E:$E,Summary!$D269,'BPC Data'!$B:$B,Summary!$C269)</f>
        <v>0</v>
      </c>
      <c r="M269" s="27">
        <f t="shared" ca="1" si="77"/>
        <v>0</v>
      </c>
    </row>
    <row r="270" spans="1:13" s="16" customFormat="1" hidden="1" outlineLevel="1" x14ac:dyDescent="0.25">
      <c r="A270" s="16">
        <f t="shared" si="80"/>
        <v>21</v>
      </c>
      <c r="B270"/>
      <c r="C270">
        <f>$F261</f>
        <v>0</v>
      </c>
      <c r="D270" s="1" t="str">
        <f t="shared" si="78"/>
        <v>T_RENT_EXP - Tenant Rent Expense</v>
      </c>
      <c r="E270"/>
      <c r="F270" s="23" t="str">
        <f>_xll.EVDES(D270)</f>
        <v>Tenant Rent Expense</v>
      </c>
      <c r="G270" s="18">
        <f ca="1">SUMIFS(OFFSET('BPC Data'!$F:$F,0,Summary!G$2),'BPC Data'!$E:$E,Summary!$D270,'BPC Data'!$B:$B,Summary!$C270)</f>
        <v>0</v>
      </c>
      <c r="H270" s="168">
        <f ca="1">SUMIFS(OFFSET('BPC Data'!$F:$F,0,Summary!H$2),'BPC Data'!$E:$E,Summary!$D270,'BPC Data'!$B:$B,Summary!$C270)</f>
        <v>0</v>
      </c>
      <c r="I270" s="18">
        <f ca="1">SUMIFS(OFFSET('BPC Data'!$F:$F,0,Summary!I$2),'BPC Data'!$E:$E,Summary!$D270,'BPC Data'!$B:$B,Summary!$C270)</f>
        <v>0</v>
      </c>
      <c r="J270" s="168">
        <f ca="1">SUMIFS(OFFSET('BPC Data'!$F:$F,0,Summary!J$2),'BPC Data'!$E:$E,Summary!$D270,'BPC Data'!$B:$B,Summary!$C270)</f>
        <v>0</v>
      </c>
      <c r="K270" s="18">
        <f ca="1">SUMIFS(OFFSET('BPC Data'!$F:$F,0,Summary!K$2),'BPC Data'!$E:$E,Summary!$D270,'BPC Data'!$B:$B,Summary!$C270)</f>
        <v>0</v>
      </c>
      <c r="L270" s="168">
        <f ca="1">SUMIFS(OFFSET('BPC Data'!$F:$F,0,Summary!L$2),'BPC Data'!$E:$E,Summary!$D270,'BPC Data'!$B:$B,Summary!$C270)</f>
        <v>0</v>
      </c>
      <c r="M270" s="27">
        <f t="shared" ca="1" si="77"/>
        <v>0</v>
      </c>
    </row>
    <row r="271" spans="1:13" s="16" customFormat="1" hidden="1" outlineLevel="1" x14ac:dyDescent="0.25">
      <c r="A271" s="16">
        <f t="shared" si="80"/>
        <v>21</v>
      </c>
      <c r="B271"/>
      <c r="C271"/>
      <c r="D271" s="1" t="str">
        <f t="shared" si="78"/>
        <v>x</v>
      </c>
      <c r="E271"/>
      <c r="F271" s="23" t="s">
        <v>0</v>
      </c>
      <c r="G271" s="12">
        <f ca="1">SUMIFS(OFFSET('BPC Data'!$F:$F,0,Summary!G$2),'BPC Data'!$E:$E,Summary!$D271,'BPC Data'!$B:$B,Summary!$C271)</f>
        <v>0</v>
      </c>
      <c r="H271" s="169">
        <f ca="1">SUMIFS(OFFSET('BPC Data'!$F:$F,0,Summary!H$2),'BPC Data'!$E:$E,Summary!$D271,'BPC Data'!$B:$B,Summary!$C271)</f>
        <v>0</v>
      </c>
      <c r="I271" s="12">
        <f ca="1">SUMIFS(OFFSET('BPC Data'!$F:$F,0,Summary!I$2),'BPC Data'!$E:$E,Summary!$D271,'BPC Data'!$B:$B,Summary!$C271)</f>
        <v>0</v>
      </c>
      <c r="J271" s="169">
        <f ca="1">SUMIFS(OFFSET('BPC Data'!$F:$F,0,Summary!J$2),'BPC Data'!$E:$E,Summary!$D271,'BPC Data'!$B:$B,Summary!$C271)</f>
        <v>0</v>
      </c>
      <c r="K271" s="12">
        <f ca="1">SUMIFS(OFFSET('BPC Data'!$F:$F,0,Summary!K$2),'BPC Data'!$E:$E,Summary!$D271,'BPC Data'!$B:$B,Summary!$C271)</f>
        <v>0</v>
      </c>
      <c r="L271" s="169">
        <f ca="1">SUMIFS(OFFSET('BPC Data'!$F:$F,0,Summary!L$2),'BPC Data'!$E:$E,Summary!$D271,'BPC Data'!$B:$B,Summary!$C271)</f>
        <v>0</v>
      </c>
      <c r="M271" s="27">
        <f t="shared" ca="1" si="77"/>
        <v>0</v>
      </c>
    </row>
    <row r="272" spans="1:13" s="16" customFormat="1" hidden="1" outlineLevel="1" x14ac:dyDescent="0.25">
      <c r="A272" s="16">
        <f>IF(AND(D272&lt;&gt;"",C272=""),A271+1,A271)</f>
        <v>22</v>
      </c>
      <c r="B272" s="5"/>
      <c r="C272" s="5"/>
      <c r="D272" s="5" t="str">
        <f t="shared" si="78"/>
        <v>x</v>
      </c>
      <c r="E272" s="5"/>
      <c r="F272" s="22">
        <f>INDEX(PropertyList!$D:$D,MATCH(Summary!$A272,PropertyList!$C:$C,0))</f>
        <v>0</v>
      </c>
      <c r="G272" s="11"/>
      <c r="H272" s="167"/>
      <c r="I272" s="11"/>
      <c r="J272" s="167"/>
      <c r="K272" s="11"/>
      <c r="L272" s="167"/>
      <c r="M272" s="27">
        <f t="shared" si="77"/>
        <v>0</v>
      </c>
    </row>
    <row r="273" spans="1:13" s="16" customFormat="1" hidden="1" outlineLevel="1" x14ac:dyDescent="0.25">
      <c r="A273" s="16">
        <f>IF(AND(F273&lt;&gt;"",D273=""),A272+1,A272)</f>
        <v>22</v>
      </c>
      <c r="C273">
        <f>$F272</f>
        <v>0</v>
      </c>
      <c r="D273" s="3" t="str">
        <f t="shared" si="78"/>
        <v>PAY_PAT_DAYS - Total Payor Patient Days</v>
      </c>
      <c r="F273" s="23" t="str">
        <f>_xll.EVDES(D273)</f>
        <v>Total Payor Patient Days</v>
      </c>
      <c r="G273" s="18">
        <f ca="1">SUMIFS(OFFSET('BPC Data'!$F:$F,0,Summary!G$2),'BPC Data'!$E:$E,Summary!$D273,'BPC Data'!$B:$B,Summary!$C273)</f>
        <v>0</v>
      </c>
      <c r="H273" s="168">
        <f ca="1">SUMIFS(OFFSET('BPC Data'!$F:$F,0,Summary!H$2),'BPC Data'!$E:$E,Summary!$D273,'BPC Data'!$B:$B,Summary!$C273)</f>
        <v>0</v>
      </c>
      <c r="I273" s="18">
        <f ca="1">SUMIFS(OFFSET('BPC Data'!$F:$F,0,Summary!I$2),'BPC Data'!$E:$E,Summary!$D273,'BPC Data'!$B:$B,Summary!$C273)</f>
        <v>0</v>
      </c>
      <c r="J273" s="168">
        <f ca="1">SUMIFS(OFFSET('BPC Data'!$F:$F,0,Summary!J$2),'BPC Data'!$E:$E,Summary!$D273,'BPC Data'!$B:$B,Summary!$C273)</f>
        <v>0</v>
      </c>
      <c r="K273" s="18">
        <f ca="1">SUMIFS(OFFSET('BPC Data'!$F:$F,0,Summary!K$2),'BPC Data'!$E:$E,Summary!$D273,'BPC Data'!$B:$B,Summary!$C273)</f>
        <v>0</v>
      </c>
      <c r="L273" s="168">
        <f ca="1">SUMIFS(OFFSET('BPC Data'!$F:$F,0,Summary!L$2),'BPC Data'!$E:$E,Summary!$D273,'BPC Data'!$B:$B,Summary!$C273)</f>
        <v>0</v>
      </c>
      <c r="M273" s="27">
        <f t="shared" ca="1" si="77"/>
        <v>0</v>
      </c>
    </row>
    <row r="274" spans="1:13" s="16" customFormat="1" hidden="1" outlineLevel="1" x14ac:dyDescent="0.25">
      <c r="A274" s="16">
        <f t="shared" ref="A274:A282" si="81">IF(AND(F274&lt;&gt;"",D274=""),A273+1,A273)</f>
        <v>22</v>
      </c>
      <c r="C274">
        <f>$F272</f>
        <v>0</v>
      </c>
      <c r="D274" s="3" t="str">
        <f t="shared" si="78"/>
        <v>A_BEDS_TOTAL - Total Available Beds</v>
      </c>
      <c r="F274" s="23" t="str">
        <f>_xll.EVDES(D274)</f>
        <v>Total Available Beds</v>
      </c>
      <c r="G274" s="18">
        <f ca="1">SUMIFS(OFFSET('BPC Data'!$F:$F,0,Summary!G$2),'BPC Data'!$E:$E,Summary!$D274,'BPC Data'!$B:$B,Summary!$C274)</f>
        <v>0</v>
      </c>
      <c r="H274" s="168">
        <f ca="1">SUMIFS(OFFSET('BPC Data'!$F:$F,0,Summary!H$2),'BPC Data'!$E:$E,Summary!$D274,'BPC Data'!$B:$B,Summary!$C274)</f>
        <v>0</v>
      </c>
      <c r="I274" s="18">
        <f ca="1">SUMIFS(OFFSET('BPC Data'!$F:$F,0,Summary!I$2),'BPC Data'!$E:$E,Summary!$D274,'BPC Data'!$B:$B,Summary!$C274)</f>
        <v>0</v>
      </c>
      <c r="J274" s="168">
        <f ca="1">SUMIFS(OFFSET('BPC Data'!$F:$F,0,Summary!J$2),'BPC Data'!$E:$E,Summary!$D274,'BPC Data'!$B:$B,Summary!$C274)</f>
        <v>0</v>
      </c>
      <c r="K274" s="18">
        <f ca="1">SUMIFS(OFFSET('BPC Data'!$F:$F,0,Summary!K$2),'BPC Data'!$E:$E,Summary!$D274,'BPC Data'!$B:$B,Summary!$C274)</f>
        <v>0</v>
      </c>
      <c r="L274" s="168">
        <f ca="1">SUMIFS(OFFSET('BPC Data'!$F:$F,0,Summary!L$2),'BPC Data'!$E:$E,Summary!$D274,'BPC Data'!$B:$B,Summary!$C274)</f>
        <v>0</v>
      </c>
      <c r="M274" s="27">
        <f t="shared" ca="1" si="77"/>
        <v>0</v>
      </c>
    </row>
    <row r="275" spans="1:13" s="16" customFormat="1" hidden="1" outlineLevel="1" x14ac:dyDescent="0.25">
      <c r="A275" s="16">
        <f t="shared" si="81"/>
        <v>22</v>
      </c>
      <c r="B275"/>
      <c r="C275">
        <f>$F272</f>
        <v>0</v>
      </c>
      <c r="D275" s="3" t="str">
        <f t="shared" si="78"/>
        <v>T_REVENUES - Total Tenant Revenues</v>
      </c>
      <c r="E275"/>
      <c r="F275" s="23" t="str">
        <f>_xll.EVDES(D275)</f>
        <v>Total Tenant Revenues</v>
      </c>
      <c r="G275" s="18">
        <f ca="1">SUMIFS(OFFSET('BPC Data'!$F:$F,0,Summary!G$2),'BPC Data'!$E:$E,Summary!$D275,'BPC Data'!$B:$B,Summary!$C275)</f>
        <v>0</v>
      </c>
      <c r="H275" s="168">
        <f ca="1">SUMIFS(OFFSET('BPC Data'!$F:$F,0,Summary!H$2),'BPC Data'!$E:$E,Summary!$D275,'BPC Data'!$B:$B,Summary!$C275)</f>
        <v>0</v>
      </c>
      <c r="I275" s="18">
        <f ca="1">SUMIFS(OFFSET('BPC Data'!$F:$F,0,Summary!I$2),'BPC Data'!$E:$E,Summary!$D275,'BPC Data'!$B:$B,Summary!$C275)</f>
        <v>0</v>
      </c>
      <c r="J275" s="168">
        <f ca="1">SUMIFS(OFFSET('BPC Data'!$F:$F,0,Summary!J$2),'BPC Data'!$E:$E,Summary!$D275,'BPC Data'!$B:$B,Summary!$C275)</f>
        <v>0</v>
      </c>
      <c r="K275" s="18">
        <f ca="1">SUMIFS(OFFSET('BPC Data'!$F:$F,0,Summary!K$2),'BPC Data'!$E:$E,Summary!$D275,'BPC Data'!$B:$B,Summary!$C275)</f>
        <v>0</v>
      </c>
      <c r="L275" s="168">
        <f ca="1">SUMIFS(OFFSET('BPC Data'!$F:$F,0,Summary!L$2),'BPC Data'!$E:$E,Summary!$D275,'BPC Data'!$B:$B,Summary!$C275)</f>
        <v>0</v>
      </c>
      <c r="M275" s="27">
        <f t="shared" ca="1" si="77"/>
        <v>0</v>
      </c>
    </row>
    <row r="276" spans="1:13" s="16" customFormat="1" hidden="1" outlineLevel="1" x14ac:dyDescent="0.25">
      <c r="A276" s="16">
        <f t="shared" si="81"/>
        <v>22</v>
      </c>
      <c r="B276"/>
      <c r="C276">
        <f>$F272</f>
        <v>0</v>
      </c>
      <c r="D276" s="3" t="str">
        <f t="shared" si="78"/>
        <v>T_OPEX - Tenant Operating Expenses</v>
      </c>
      <c r="E276"/>
      <c r="F276" s="23" t="str">
        <f>_xll.EVDES(D276)</f>
        <v>Tenant Operating Expenses</v>
      </c>
      <c r="G276" s="18">
        <f ca="1">SUMIFS(OFFSET('BPC Data'!$F:$F,0,Summary!G$2),'BPC Data'!$E:$E,Summary!$D276,'BPC Data'!$B:$B,Summary!$C276)</f>
        <v>0</v>
      </c>
      <c r="H276" s="168">
        <f ca="1">SUMIFS(OFFSET('BPC Data'!$F:$F,0,Summary!H$2),'BPC Data'!$E:$E,Summary!$D276,'BPC Data'!$B:$B,Summary!$C276)</f>
        <v>0</v>
      </c>
      <c r="I276" s="18">
        <f ca="1">SUMIFS(OFFSET('BPC Data'!$F:$F,0,Summary!I$2),'BPC Data'!$E:$E,Summary!$D276,'BPC Data'!$B:$B,Summary!$C276)</f>
        <v>0</v>
      </c>
      <c r="J276" s="168">
        <f ca="1">SUMIFS(OFFSET('BPC Data'!$F:$F,0,Summary!J$2),'BPC Data'!$E:$E,Summary!$D276,'BPC Data'!$B:$B,Summary!$C276)</f>
        <v>0</v>
      </c>
      <c r="K276" s="18">
        <f ca="1">SUMIFS(OFFSET('BPC Data'!$F:$F,0,Summary!K$2),'BPC Data'!$E:$E,Summary!$D276,'BPC Data'!$B:$B,Summary!$C276)</f>
        <v>0</v>
      </c>
      <c r="L276" s="168">
        <f ca="1">SUMIFS(OFFSET('BPC Data'!$F:$F,0,Summary!L$2),'BPC Data'!$E:$E,Summary!$D276,'BPC Data'!$B:$B,Summary!$C276)</f>
        <v>0</v>
      </c>
      <c r="M276" s="27">
        <f t="shared" ca="1" si="77"/>
        <v>0</v>
      </c>
    </row>
    <row r="277" spans="1:13" s="16" customFormat="1" hidden="1" outlineLevel="1" x14ac:dyDescent="0.25">
      <c r="A277" s="16">
        <f t="shared" si="81"/>
        <v>22</v>
      </c>
      <c r="B277"/>
      <c r="C277">
        <f>$F272</f>
        <v>0</v>
      </c>
      <c r="D277" s="3" t="str">
        <f t="shared" si="78"/>
        <v>T_BAD_DEBT - Tenant Bad Debt Expense</v>
      </c>
      <c r="E277"/>
      <c r="F277" s="23" t="str">
        <f>_xll.EVDES(D277)</f>
        <v>Tenant Bad Debt Expense</v>
      </c>
      <c r="G277" s="18">
        <f ca="1">SUMIFS(OFFSET('BPC Data'!$F:$F,0,Summary!G$2),'BPC Data'!$E:$E,Summary!$D277,'BPC Data'!$B:$B,Summary!$C277)</f>
        <v>0</v>
      </c>
      <c r="H277" s="168">
        <f ca="1">SUMIFS(OFFSET('BPC Data'!$F:$F,0,Summary!H$2),'BPC Data'!$E:$E,Summary!$D277,'BPC Data'!$B:$B,Summary!$C277)</f>
        <v>0</v>
      </c>
      <c r="I277" s="18">
        <f ca="1">SUMIFS(OFFSET('BPC Data'!$F:$F,0,Summary!I$2),'BPC Data'!$E:$E,Summary!$D277,'BPC Data'!$B:$B,Summary!$C277)</f>
        <v>0</v>
      </c>
      <c r="J277" s="168">
        <f ca="1">SUMIFS(OFFSET('BPC Data'!$F:$F,0,Summary!J$2),'BPC Data'!$E:$E,Summary!$D277,'BPC Data'!$B:$B,Summary!$C277)</f>
        <v>0</v>
      </c>
      <c r="K277" s="18">
        <f ca="1">SUMIFS(OFFSET('BPC Data'!$F:$F,0,Summary!K$2),'BPC Data'!$E:$E,Summary!$D277,'BPC Data'!$B:$B,Summary!$C277)</f>
        <v>0</v>
      </c>
      <c r="L277" s="168">
        <f ca="1">SUMIFS(OFFSET('BPC Data'!$F:$F,0,Summary!L$2),'BPC Data'!$E:$E,Summary!$D277,'BPC Data'!$B:$B,Summary!$C277)</f>
        <v>0</v>
      </c>
      <c r="M277" s="27">
        <f t="shared" ca="1" si="77"/>
        <v>0</v>
      </c>
    </row>
    <row r="278" spans="1:13" s="16" customFormat="1" hidden="1" outlineLevel="1" x14ac:dyDescent="0.25">
      <c r="A278" s="16">
        <f t="shared" si="81"/>
        <v>22</v>
      </c>
      <c r="B278"/>
      <c r="C278">
        <f>$F272</f>
        <v>0</v>
      </c>
      <c r="D278" s="2" t="str">
        <f t="shared" si="78"/>
        <v>T_EBITDARM - EBITDARM</v>
      </c>
      <c r="E278"/>
      <c r="F278" s="23" t="str">
        <f>_xll.EVDES(D278)</f>
        <v>EBITDARM</v>
      </c>
      <c r="G278" s="18">
        <f ca="1">SUMIFS(OFFSET('BPC Data'!$F:$F,0,Summary!G$2),'BPC Data'!$E:$E,Summary!$D278,'BPC Data'!$B:$B,Summary!$C278)</f>
        <v>0</v>
      </c>
      <c r="H278" s="168">
        <f ca="1">SUMIFS(OFFSET('BPC Data'!$F:$F,0,Summary!H$2),'BPC Data'!$E:$E,Summary!$D278,'BPC Data'!$B:$B,Summary!$C278)</f>
        <v>0</v>
      </c>
      <c r="I278" s="18">
        <f ca="1">SUMIFS(OFFSET('BPC Data'!$F:$F,0,Summary!I$2),'BPC Data'!$E:$E,Summary!$D278,'BPC Data'!$B:$B,Summary!$C278)</f>
        <v>0</v>
      </c>
      <c r="J278" s="168">
        <f ca="1">SUMIFS(OFFSET('BPC Data'!$F:$F,0,Summary!J$2),'BPC Data'!$E:$E,Summary!$D278,'BPC Data'!$B:$B,Summary!$C278)</f>
        <v>0</v>
      </c>
      <c r="K278" s="18">
        <f ca="1">SUMIFS(OFFSET('BPC Data'!$F:$F,0,Summary!K$2),'BPC Data'!$E:$E,Summary!$D278,'BPC Data'!$B:$B,Summary!$C278)</f>
        <v>0</v>
      </c>
      <c r="L278" s="168">
        <f ca="1">SUMIFS(OFFSET('BPC Data'!$F:$F,0,Summary!L$2),'BPC Data'!$E:$E,Summary!$D278,'BPC Data'!$B:$B,Summary!$C278)</f>
        <v>0</v>
      </c>
      <c r="M278" s="27">
        <f t="shared" ca="1" si="77"/>
        <v>0</v>
      </c>
    </row>
    <row r="279" spans="1:13" s="16" customFormat="1" hidden="1" outlineLevel="1" x14ac:dyDescent="0.25">
      <c r="A279" s="16">
        <f t="shared" si="81"/>
        <v>22</v>
      </c>
      <c r="B279"/>
      <c r="C279">
        <f>$F272</f>
        <v>0</v>
      </c>
      <c r="D279" s="2" t="str">
        <f t="shared" si="78"/>
        <v>T_MGMT_FEE - Tenant Management Fee - Actual</v>
      </c>
      <c r="E279"/>
      <c r="F279" s="23" t="str">
        <f>_xll.EVDES(D279)</f>
        <v>Tenant Management Fee - Actual</v>
      </c>
      <c r="G279" s="18">
        <f ca="1">SUMIFS(OFFSET('BPC Data'!$F:$F,0,Summary!G$2),'BPC Data'!$E:$E,Summary!$D279,'BPC Data'!$B:$B,Summary!$C279)</f>
        <v>0</v>
      </c>
      <c r="H279" s="168">
        <f ca="1">SUMIFS(OFFSET('BPC Data'!$F:$F,0,Summary!H$2),'BPC Data'!$E:$E,Summary!$D279,'BPC Data'!$B:$B,Summary!$C279)</f>
        <v>0</v>
      </c>
      <c r="I279" s="18">
        <f ca="1">SUMIFS(OFFSET('BPC Data'!$F:$F,0,Summary!I$2),'BPC Data'!$E:$E,Summary!$D279,'BPC Data'!$B:$B,Summary!$C279)</f>
        <v>0</v>
      </c>
      <c r="J279" s="168">
        <f ca="1">SUMIFS(OFFSET('BPC Data'!$F:$F,0,Summary!J$2),'BPC Data'!$E:$E,Summary!$D279,'BPC Data'!$B:$B,Summary!$C279)</f>
        <v>0</v>
      </c>
      <c r="K279" s="18">
        <f ca="1">SUMIFS(OFFSET('BPC Data'!$F:$F,0,Summary!K$2),'BPC Data'!$E:$E,Summary!$D279,'BPC Data'!$B:$B,Summary!$C279)</f>
        <v>0</v>
      </c>
      <c r="L279" s="168">
        <f ca="1">SUMIFS(OFFSET('BPC Data'!$F:$F,0,Summary!L$2),'BPC Data'!$E:$E,Summary!$D279,'BPC Data'!$B:$B,Summary!$C279)</f>
        <v>0</v>
      </c>
      <c r="M279" s="27">
        <f t="shared" ca="1" si="77"/>
        <v>0</v>
      </c>
    </row>
    <row r="280" spans="1:13" s="16" customFormat="1" hidden="1" outlineLevel="1" x14ac:dyDescent="0.25">
      <c r="A280" s="16">
        <f t="shared" si="81"/>
        <v>22</v>
      </c>
      <c r="B280"/>
      <c r="C280">
        <f>$F272</f>
        <v>0</v>
      </c>
      <c r="D280" s="1" t="str">
        <f t="shared" si="78"/>
        <v>T_EBITDAR - EBITDAR</v>
      </c>
      <c r="E280"/>
      <c r="F280" s="23" t="str">
        <f>_xll.EVDES(D280)</f>
        <v>EBITDAR</v>
      </c>
      <c r="G280" s="18">
        <f ca="1">SUMIFS(OFFSET('BPC Data'!$F:$F,0,Summary!G$2),'BPC Data'!$E:$E,Summary!$D280,'BPC Data'!$B:$B,Summary!$C280)</f>
        <v>0</v>
      </c>
      <c r="H280" s="168">
        <f ca="1">SUMIFS(OFFSET('BPC Data'!$F:$F,0,Summary!H$2),'BPC Data'!$E:$E,Summary!$D280,'BPC Data'!$B:$B,Summary!$C280)</f>
        <v>0</v>
      </c>
      <c r="I280" s="18">
        <f ca="1">SUMIFS(OFFSET('BPC Data'!$F:$F,0,Summary!I$2),'BPC Data'!$E:$E,Summary!$D280,'BPC Data'!$B:$B,Summary!$C280)</f>
        <v>0</v>
      </c>
      <c r="J280" s="168">
        <f ca="1">SUMIFS(OFFSET('BPC Data'!$F:$F,0,Summary!J$2),'BPC Data'!$E:$E,Summary!$D280,'BPC Data'!$B:$B,Summary!$C280)</f>
        <v>0</v>
      </c>
      <c r="K280" s="18">
        <f ca="1">SUMIFS(OFFSET('BPC Data'!$F:$F,0,Summary!K$2),'BPC Data'!$E:$E,Summary!$D280,'BPC Data'!$B:$B,Summary!$C280)</f>
        <v>0</v>
      </c>
      <c r="L280" s="168">
        <f ca="1">SUMIFS(OFFSET('BPC Data'!$F:$F,0,Summary!L$2),'BPC Data'!$E:$E,Summary!$D280,'BPC Data'!$B:$B,Summary!$C280)</f>
        <v>0</v>
      </c>
      <c r="M280" s="27">
        <f t="shared" ca="1" si="77"/>
        <v>0</v>
      </c>
    </row>
    <row r="281" spans="1:13" s="16" customFormat="1" hidden="1" outlineLevel="1" x14ac:dyDescent="0.25">
      <c r="A281" s="16">
        <f t="shared" si="81"/>
        <v>22</v>
      </c>
      <c r="B281"/>
      <c r="C281">
        <f>$F272</f>
        <v>0</v>
      </c>
      <c r="D281" s="1" t="str">
        <f t="shared" si="78"/>
        <v>T_RENT_EXP - Tenant Rent Expense</v>
      </c>
      <c r="E281"/>
      <c r="F281" s="23" t="str">
        <f>_xll.EVDES(D281)</f>
        <v>Tenant Rent Expense</v>
      </c>
      <c r="G281" s="18">
        <f ca="1">SUMIFS(OFFSET('BPC Data'!$F:$F,0,Summary!G$2),'BPC Data'!$E:$E,Summary!$D281,'BPC Data'!$B:$B,Summary!$C281)</f>
        <v>0</v>
      </c>
      <c r="H281" s="168">
        <f ca="1">SUMIFS(OFFSET('BPC Data'!$F:$F,0,Summary!H$2),'BPC Data'!$E:$E,Summary!$D281,'BPC Data'!$B:$B,Summary!$C281)</f>
        <v>0</v>
      </c>
      <c r="I281" s="18">
        <f ca="1">SUMIFS(OFFSET('BPC Data'!$F:$F,0,Summary!I$2),'BPC Data'!$E:$E,Summary!$D281,'BPC Data'!$B:$B,Summary!$C281)</f>
        <v>0</v>
      </c>
      <c r="J281" s="168">
        <f ca="1">SUMIFS(OFFSET('BPC Data'!$F:$F,0,Summary!J$2),'BPC Data'!$E:$E,Summary!$D281,'BPC Data'!$B:$B,Summary!$C281)</f>
        <v>0</v>
      </c>
      <c r="K281" s="18">
        <f ca="1">SUMIFS(OFFSET('BPC Data'!$F:$F,0,Summary!K$2),'BPC Data'!$E:$E,Summary!$D281,'BPC Data'!$B:$B,Summary!$C281)</f>
        <v>0</v>
      </c>
      <c r="L281" s="168">
        <f ca="1">SUMIFS(OFFSET('BPC Data'!$F:$F,0,Summary!L$2),'BPC Data'!$E:$E,Summary!$D281,'BPC Data'!$B:$B,Summary!$C281)</f>
        <v>0</v>
      </c>
      <c r="M281" s="27">
        <f t="shared" ca="1" si="77"/>
        <v>0</v>
      </c>
    </row>
    <row r="282" spans="1:13" s="16" customFormat="1" hidden="1" outlineLevel="1" x14ac:dyDescent="0.25">
      <c r="A282" s="16">
        <f t="shared" si="81"/>
        <v>22</v>
      </c>
      <c r="B282"/>
      <c r="C282"/>
      <c r="D282" s="1" t="str">
        <f t="shared" si="78"/>
        <v>x</v>
      </c>
      <c r="E282"/>
      <c r="F282" s="23" t="s">
        <v>0</v>
      </c>
      <c r="G282" s="12">
        <f ca="1">SUMIFS(OFFSET('BPC Data'!$F:$F,0,Summary!G$2),'BPC Data'!$E:$E,Summary!$D282,'BPC Data'!$B:$B,Summary!$C282)</f>
        <v>0</v>
      </c>
      <c r="H282" s="169">
        <f ca="1">SUMIFS(OFFSET('BPC Data'!$F:$F,0,Summary!H$2),'BPC Data'!$E:$E,Summary!$D282,'BPC Data'!$B:$B,Summary!$C282)</f>
        <v>0</v>
      </c>
      <c r="I282" s="12">
        <f ca="1">SUMIFS(OFFSET('BPC Data'!$F:$F,0,Summary!I$2),'BPC Data'!$E:$E,Summary!$D282,'BPC Data'!$B:$B,Summary!$C282)</f>
        <v>0</v>
      </c>
      <c r="J282" s="169">
        <f ca="1">SUMIFS(OFFSET('BPC Data'!$F:$F,0,Summary!J$2),'BPC Data'!$E:$E,Summary!$D282,'BPC Data'!$B:$B,Summary!$C282)</f>
        <v>0</v>
      </c>
      <c r="K282" s="12">
        <f ca="1">SUMIFS(OFFSET('BPC Data'!$F:$F,0,Summary!K$2),'BPC Data'!$E:$E,Summary!$D282,'BPC Data'!$B:$B,Summary!$C282)</f>
        <v>0</v>
      </c>
      <c r="L282" s="169">
        <f ca="1">SUMIFS(OFFSET('BPC Data'!$F:$F,0,Summary!L$2),'BPC Data'!$E:$E,Summary!$D282,'BPC Data'!$B:$B,Summary!$C282)</f>
        <v>0</v>
      </c>
      <c r="M282" s="27">
        <f t="shared" ca="1" si="77"/>
        <v>0</v>
      </c>
    </row>
    <row r="283" spans="1:13" s="16" customFormat="1" hidden="1" outlineLevel="1" x14ac:dyDescent="0.25">
      <c r="A283" s="16">
        <f>IF(AND(D283&lt;&gt;"",C283=""),A282+1,A282)</f>
        <v>23</v>
      </c>
      <c r="B283" s="5"/>
      <c r="C283" s="5"/>
      <c r="D283" s="5" t="str">
        <f t="shared" si="78"/>
        <v>x</v>
      </c>
      <c r="E283" s="5"/>
      <c r="F283" s="22">
        <f>INDEX(PropertyList!$D:$D,MATCH(Summary!$A283,PropertyList!$C:$C,0))</f>
        <v>0</v>
      </c>
      <c r="G283" s="11">
        <f ca="1">SUMIFS(OFFSET('BPC Data'!$F:$F,0,Summary!G$2),'BPC Data'!$E:$E,Summary!$D283,'BPC Data'!$B:$B,Summary!$C283)</f>
        <v>0</v>
      </c>
      <c r="H283" s="167">
        <f ca="1">SUMIFS(OFFSET('BPC Data'!$F:$F,0,Summary!H$2),'BPC Data'!$E:$E,Summary!$D283,'BPC Data'!$B:$B,Summary!$C283)</f>
        <v>0</v>
      </c>
      <c r="I283" s="11">
        <f ca="1">SUMIFS(OFFSET('BPC Data'!$F:$F,0,Summary!I$2),'BPC Data'!$E:$E,Summary!$D283,'BPC Data'!$B:$B,Summary!$C283)</f>
        <v>0</v>
      </c>
      <c r="J283" s="167">
        <f ca="1">SUMIFS(OFFSET('BPC Data'!$F:$F,0,Summary!J$2),'BPC Data'!$E:$E,Summary!$D283,'BPC Data'!$B:$B,Summary!$C283)</f>
        <v>0</v>
      </c>
      <c r="K283" s="11">
        <f ca="1">SUMIFS(OFFSET('BPC Data'!$F:$F,0,Summary!K$2),'BPC Data'!$E:$E,Summary!$D283,'BPC Data'!$B:$B,Summary!$C283)</f>
        <v>0</v>
      </c>
      <c r="L283" s="167">
        <f ca="1">SUMIFS(OFFSET('BPC Data'!$F:$F,0,Summary!L$2),'BPC Data'!$E:$E,Summary!$D283,'BPC Data'!$B:$B,Summary!$C283)</f>
        <v>0</v>
      </c>
      <c r="M283" s="27">
        <f t="shared" ca="1" si="77"/>
        <v>0</v>
      </c>
    </row>
    <row r="284" spans="1:13" s="16" customFormat="1" hidden="1" outlineLevel="1" x14ac:dyDescent="0.25">
      <c r="A284" s="16">
        <f>IF(AND(F284&lt;&gt;"",D284=""),A283+1,A283)</f>
        <v>23</v>
      </c>
      <c r="C284">
        <f>$F283</f>
        <v>0</v>
      </c>
      <c r="D284" s="3" t="str">
        <f t="shared" si="78"/>
        <v>PAY_PAT_DAYS - Total Payor Patient Days</v>
      </c>
      <c r="F284" s="23" t="str">
        <f>_xll.EVDES(D284)</f>
        <v>Total Payor Patient Days</v>
      </c>
      <c r="G284" s="18">
        <f ca="1">SUMIFS(OFFSET('BPC Data'!$F:$F,0,Summary!G$2),'BPC Data'!$E:$E,Summary!$D284,'BPC Data'!$B:$B,Summary!$C284)</f>
        <v>0</v>
      </c>
      <c r="H284" s="168">
        <f ca="1">SUMIFS(OFFSET('BPC Data'!$F:$F,0,Summary!H$2),'BPC Data'!$E:$E,Summary!$D284,'BPC Data'!$B:$B,Summary!$C284)</f>
        <v>0</v>
      </c>
      <c r="I284" s="18">
        <f ca="1">SUMIFS(OFFSET('BPC Data'!$F:$F,0,Summary!I$2),'BPC Data'!$E:$E,Summary!$D284,'BPC Data'!$B:$B,Summary!$C284)</f>
        <v>0</v>
      </c>
      <c r="J284" s="168">
        <f ca="1">SUMIFS(OFFSET('BPC Data'!$F:$F,0,Summary!J$2),'BPC Data'!$E:$E,Summary!$D284,'BPC Data'!$B:$B,Summary!$C284)</f>
        <v>0</v>
      </c>
      <c r="K284" s="18">
        <f ca="1">SUMIFS(OFFSET('BPC Data'!$F:$F,0,Summary!K$2),'BPC Data'!$E:$E,Summary!$D284,'BPC Data'!$B:$B,Summary!$C284)</f>
        <v>0</v>
      </c>
      <c r="L284" s="168">
        <f ca="1">SUMIFS(OFFSET('BPC Data'!$F:$F,0,Summary!L$2),'BPC Data'!$E:$E,Summary!$D284,'BPC Data'!$B:$B,Summary!$C284)</f>
        <v>0</v>
      </c>
      <c r="M284" s="27">
        <f t="shared" ca="1" si="77"/>
        <v>0</v>
      </c>
    </row>
    <row r="285" spans="1:13" s="16" customFormat="1" hidden="1" outlineLevel="1" x14ac:dyDescent="0.25">
      <c r="A285" s="16">
        <f t="shared" ref="A285:A293" si="82">IF(AND(F285&lt;&gt;"",D285=""),A284+1,A284)</f>
        <v>23</v>
      </c>
      <c r="C285">
        <f>$F283</f>
        <v>0</v>
      </c>
      <c r="D285" s="3" t="str">
        <f t="shared" si="78"/>
        <v>A_BEDS_TOTAL - Total Available Beds</v>
      </c>
      <c r="F285" s="23" t="str">
        <f>_xll.EVDES(D285)</f>
        <v>Total Available Beds</v>
      </c>
      <c r="G285" s="18">
        <f ca="1">SUMIFS(OFFSET('BPC Data'!$F:$F,0,Summary!G$2),'BPC Data'!$E:$E,Summary!$D285,'BPC Data'!$B:$B,Summary!$C285)</f>
        <v>0</v>
      </c>
      <c r="H285" s="168">
        <f ca="1">SUMIFS(OFFSET('BPC Data'!$F:$F,0,Summary!H$2),'BPC Data'!$E:$E,Summary!$D285,'BPC Data'!$B:$B,Summary!$C285)</f>
        <v>0</v>
      </c>
      <c r="I285" s="18">
        <f ca="1">SUMIFS(OFFSET('BPC Data'!$F:$F,0,Summary!I$2),'BPC Data'!$E:$E,Summary!$D285,'BPC Data'!$B:$B,Summary!$C285)</f>
        <v>0</v>
      </c>
      <c r="J285" s="168">
        <f ca="1">SUMIFS(OFFSET('BPC Data'!$F:$F,0,Summary!J$2),'BPC Data'!$E:$E,Summary!$D285,'BPC Data'!$B:$B,Summary!$C285)</f>
        <v>0</v>
      </c>
      <c r="K285" s="18">
        <f ca="1">SUMIFS(OFFSET('BPC Data'!$F:$F,0,Summary!K$2),'BPC Data'!$E:$E,Summary!$D285,'BPC Data'!$B:$B,Summary!$C285)</f>
        <v>0</v>
      </c>
      <c r="L285" s="168">
        <f ca="1">SUMIFS(OFFSET('BPC Data'!$F:$F,0,Summary!L$2),'BPC Data'!$E:$E,Summary!$D285,'BPC Data'!$B:$B,Summary!$C285)</f>
        <v>0</v>
      </c>
      <c r="M285" s="27">
        <f t="shared" ca="1" si="77"/>
        <v>0</v>
      </c>
    </row>
    <row r="286" spans="1:13" s="16" customFormat="1" hidden="1" outlineLevel="1" x14ac:dyDescent="0.25">
      <c r="A286" s="16">
        <f t="shared" si="82"/>
        <v>23</v>
      </c>
      <c r="B286"/>
      <c r="C286">
        <f>$F283</f>
        <v>0</v>
      </c>
      <c r="D286" s="3" t="str">
        <f t="shared" si="78"/>
        <v>T_REVENUES - Total Tenant Revenues</v>
      </c>
      <c r="E286"/>
      <c r="F286" s="23" t="str">
        <f>_xll.EVDES(D286)</f>
        <v>Total Tenant Revenues</v>
      </c>
      <c r="G286" s="18">
        <f ca="1">SUMIFS(OFFSET('BPC Data'!$F:$F,0,Summary!G$2),'BPC Data'!$E:$E,Summary!$D286,'BPC Data'!$B:$B,Summary!$C286)</f>
        <v>0</v>
      </c>
      <c r="H286" s="168">
        <f ca="1">SUMIFS(OFFSET('BPC Data'!$F:$F,0,Summary!H$2),'BPC Data'!$E:$E,Summary!$D286,'BPC Data'!$B:$B,Summary!$C286)</f>
        <v>0</v>
      </c>
      <c r="I286" s="18">
        <f ca="1">SUMIFS(OFFSET('BPC Data'!$F:$F,0,Summary!I$2),'BPC Data'!$E:$E,Summary!$D286,'BPC Data'!$B:$B,Summary!$C286)</f>
        <v>0</v>
      </c>
      <c r="J286" s="168">
        <f ca="1">SUMIFS(OFFSET('BPC Data'!$F:$F,0,Summary!J$2),'BPC Data'!$E:$E,Summary!$D286,'BPC Data'!$B:$B,Summary!$C286)</f>
        <v>0</v>
      </c>
      <c r="K286" s="18">
        <f ca="1">SUMIFS(OFFSET('BPC Data'!$F:$F,0,Summary!K$2),'BPC Data'!$E:$E,Summary!$D286,'BPC Data'!$B:$B,Summary!$C286)</f>
        <v>0</v>
      </c>
      <c r="L286" s="168">
        <f ca="1">SUMIFS(OFFSET('BPC Data'!$F:$F,0,Summary!L$2),'BPC Data'!$E:$E,Summary!$D286,'BPC Data'!$B:$B,Summary!$C286)</f>
        <v>0</v>
      </c>
      <c r="M286" s="27">
        <f t="shared" ca="1" si="77"/>
        <v>0</v>
      </c>
    </row>
    <row r="287" spans="1:13" s="16" customFormat="1" hidden="1" outlineLevel="1" x14ac:dyDescent="0.25">
      <c r="A287" s="16">
        <f t="shared" si="82"/>
        <v>23</v>
      </c>
      <c r="B287"/>
      <c r="C287">
        <f>$F283</f>
        <v>0</v>
      </c>
      <c r="D287" s="3" t="str">
        <f t="shared" si="78"/>
        <v>T_OPEX - Tenant Operating Expenses</v>
      </c>
      <c r="E287"/>
      <c r="F287" s="23" t="str">
        <f>_xll.EVDES(D287)</f>
        <v>Tenant Operating Expenses</v>
      </c>
      <c r="G287" s="18">
        <f ca="1">SUMIFS(OFFSET('BPC Data'!$F:$F,0,Summary!G$2),'BPC Data'!$E:$E,Summary!$D287,'BPC Data'!$B:$B,Summary!$C287)</f>
        <v>0</v>
      </c>
      <c r="H287" s="168">
        <f ca="1">SUMIFS(OFFSET('BPC Data'!$F:$F,0,Summary!H$2),'BPC Data'!$E:$E,Summary!$D287,'BPC Data'!$B:$B,Summary!$C287)</f>
        <v>0</v>
      </c>
      <c r="I287" s="18">
        <f ca="1">SUMIFS(OFFSET('BPC Data'!$F:$F,0,Summary!I$2),'BPC Data'!$E:$E,Summary!$D287,'BPC Data'!$B:$B,Summary!$C287)</f>
        <v>0</v>
      </c>
      <c r="J287" s="168">
        <f ca="1">SUMIFS(OFFSET('BPC Data'!$F:$F,0,Summary!J$2),'BPC Data'!$E:$E,Summary!$D287,'BPC Data'!$B:$B,Summary!$C287)</f>
        <v>0</v>
      </c>
      <c r="K287" s="18">
        <f ca="1">SUMIFS(OFFSET('BPC Data'!$F:$F,0,Summary!K$2),'BPC Data'!$E:$E,Summary!$D287,'BPC Data'!$B:$B,Summary!$C287)</f>
        <v>0</v>
      </c>
      <c r="L287" s="168">
        <f ca="1">SUMIFS(OFFSET('BPC Data'!$F:$F,0,Summary!L$2),'BPC Data'!$E:$E,Summary!$D287,'BPC Data'!$B:$B,Summary!$C287)</f>
        <v>0</v>
      </c>
      <c r="M287" s="27">
        <f t="shared" ca="1" si="77"/>
        <v>0</v>
      </c>
    </row>
    <row r="288" spans="1:13" s="16" customFormat="1" hidden="1" outlineLevel="1" x14ac:dyDescent="0.25">
      <c r="A288" s="16">
        <f t="shared" si="82"/>
        <v>23</v>
      </c>
      <c r="B288"/>
      <c r="C288">
        <f>$F283</f>
        <v>0</v>
      </c>
      <c r="D288" s="3" t="str">
        <f t="shared" si="78"/>
        <v>T_BAD_DEBT - Tenant Bad Debt Expense</v>
      </c>
      <c r="E288"/>
      <c r="F288" s="23" t="str">
        <f>_xll.EVDES(D288)</f>
        <v>Tenant Bad Debt Expense</v>
      </c>
      <c r="G288" s="18">
        <f ca="1">SUMIFS(OFFSET('BPC Data'!$F:$F,0,Summary!G$2),'BPC Data'!$E:$E,Summary!$D288,'BPC Data'!$B:$B,Summary!$C288)</f>
        <v>0</v>
      </c>
      <c r="H288" s="168">
        <f ca="1">SUMIFS(OFFSET('BPC Data'!$F:$F,0,Summary!H$2),'BPC Data'!$E:$E,Summary!$D288,'BPC Data'!$B:$B,Summary!$C288)</f>
        <v>0</v>
      </c>
      <c r="I288" s="18">
        <f ca="1">SUMIFS(OFFSET('BPC Data'!$F:$F,0,Summary!I$2),'BPC Data'!$E:$E,Summary!$D288,'BPC Data'!$B:$B,Summary!$C288)</f>
        <v>0</v>
      </c>
      <c r="J288" s="168">
        <f ca="1">SUMIFS(OFFSET('BPC Data'!$F:$F,0,Summary!J$2),'BPC Data'!$E:$E,Summary!$D288,'BPC Data'!$B:$B,Summary!$C288)</f>
        <v>0</v>
      </c>
      <c r="K288" s="18">
        <f ca="1">SUMIFS(OFFSET('BPC Data'!$F:$F,0,Summary!K$2),'BPC Data'!$E:$E,Summary!$D288,'BPC Data'!$B:$B,Summary!$C288)</f>
        <v>0</v>
      </c>
      <c r="L288" s="168">
        <f ca="1">SUMIFS(OFFSET('BPC Data'!$F:$F,0,Summary!L$2),'BPC Data'!$E:$E,Summary!$D288,'BPC Data'!$B:$B,Summary!$C288)</f>
        <v>0</v>
      </c>
      <c r="M288" s="27">
        <f t="shared" ca="1" si="77"/>
        <v>0</v>
      </c>
    </row>
    <row r="289" spans="1:13" s="16" customFormat="1" hidden="1" outlineLevel="1" x14ac:dyDescent="0.25">
      <c r="A289" s="16">
        <f t="shared" si="82"/>
        <v>23</v>
      </c>
      <c r="B289"/>
      <c r="C289">
        <f>$F283</f>
        <v>0</v>
      </c>
      <c r="D289" s="2" t="str">
        <f t="shared" si="78"/>
        <v>T_EBITDARM - EBITDARM</v>
      </c>
      <c r="E289"/>
      <c r="F289" s="23" t="str">
        <f>_xll.EVDES(D289)</f>
        <v>EBITDARM</v>
      </c>
      <c r="G289" s="18">
        <f ca="1">SUMIFS(OFFSET('BPC Data'!$F:$F,0,Summary!G$2),'BPC Data'!$E:$E,Summary!$D289,'BPC Data'!$B:$B,Summary!$C289)</f>
        <v>0</v>
      </c>
      <c r="H289" s="168">
        <f ca="1">SUMIFS(OFFSET('BPC Data'!$F:$F,0,Summary!H$2),'BPC Data'!$E:$E,Summary!$D289,'BPC Data'!$B:$B,Summary!$C289)</f>
        <v>0</v>
      </c>
      <c r="I289" s="18">
        <f ca="1">SUMIFS(OFFSET('BPC Data'!$F:$F,0,Summary!I$2),'BPC Data'!$E:$E,Summary!$D289,'BPC Data'!$B:$B,Summary!$C289)</f>
        <v>0</v>
      </c>
      <c r="J289" s="168">
        <f ca="1">SUMIFS(OFFSET('BPC Data'!$F:$F,0,Summary!J$2),'BPC Data'!$E:$E,Summary!$D289,'BPC Data'!$B:$B,Summary!$C289)</f>
        <v>0</v>
      </c>
      <c r="K289" s="18">
        <f ca="1">SUMIFS(OFFSET('BPC Data'!$F:$F,0,Summary!K$2),'BPC Data'!$E:$E,Summary!$D289,'BPC Data'!$B:$B,Summary!$C289)</f>
        <v>0</v>
      </c>
      <c r="L289" s="168">
        <f ca="1">SUMIFS(OFFSET('BPC Data'!$F:$F,0,Summary!L$2),'BPC Data'!$E:$E,Summary!$D289,'BPC Data'!$B:$B,Summary!$C289)</f>
        <v>0</v>
      </c>
      <c r="M289" s="27">
        <f t="shared" ca="1" si="77"/>
        <v>0</v>
      </c>
    </row>
    <row r="290" spans="1:13" s="16" customFormat="1" hidden="1" outlineLevel="1" x14ac:dyDescent="0.25">
      <c r="A290" s="16">
        <f t="shared" si="82"/>
        <v>23</v>
      </c>
      <c r="B290"/>
      <c r="C290">
        <f>$F283</f>
        <v>0</v>
      </c>
      <c r="D290" s="2" t="str">
        <f t="shared" si="78"/>
        <v>T_MGMT_FEE - Tenant Management Fee - Actual</v>
      </c>
      <c r="E290"/>
      <c r="F290" s="23" t="str">
        <f>_xll.EVDES(D290)</f>
        <v>Tenant Management Fee - Actual</v>
      </c>
      <c r="G290" s="18">
        <f ca="1">SUMIFS(OFFSET('BPC Data'!$F:$F,0,Summary!G$2),'BPC Data'!$E:$E,Summary!$D290,'BPC Data'!$B:$B,Summary!$C290)</f>
        <v>0</v>
      </c>
      <c r="H290" s="168">
        <f ca="1">SUMIFS(OFFSET('BPC Data'!$F:$F,0,Summary!H$2),'BPC Data'!$E:$E,Summary!$D290,'BPC Data'!$B:$B,Summary!$C290)</f>
        <v>0</v>
      </c>
      <c r="I290" s="18">
        <f ca="1">SUMIFS(OFFSET('BPC Data'!$F:$F,0,Summary!I$2),'BPC Data'!$E:$E,Summary!$D290,'BPC Data'!$B:$B,Summary!$C290)</f>
        <v>0</v>
      </c>
      <c r="J290" s="168">
        <f ca="1">SUMIFS(OFFSET('BPC Data'!$F:$F,0,Summary!J$2),'BPC Data'!$E:$E,Summary!$D290,'BPC Data'!$B:$B,Summary!$C290)</f>
        <v>0</v>
      </c>
      <c r="K290" s="18">
        <f ca="1">SUMIFS(OFFSET('BPC Data'!$F:$F,0,Summary!K$2),'BPC Data'!$E:$E,Summary!$D290,'BPC Data'!$B:$B,Summary!$C290)</f>
        <v>0</v>
      </c>
      <c r="L290" s="168">
        <f ca="1">SUMIFS(OFFSET('BPC Data'!$F:$F,0,Summary!L$2),'BPC Data'!$E:$E,Summary!$D290,'BPC Data'!$B:$B,Summary!$C290)</f>
        <v>0</v>
      </c>
      <c r="M290" s="27">
        <f t="shared" ca="1" si="77"/>
        <v>0</v>
      </c>
    </row>
    <row r="291" spans="1:13" s="16" customFormat="1" hidden="1" outlineLevel="1" x14ac:dyDescent="0.25">
      <c r="A291" s="16">
        <f t="shared" si="82"/>
        <v>23</v>
      </c>
      <c r="B291"/>
      <c r="C291">
        <f>$F283</f>
        <v>0</v>
      </c>
      <c r="D291" s="1" t="str">
        <f t="shared" si="78"/>
        <v>T_EBITDAR - EBITDAR</v>
      </c>
      <c r="E291"/>
      <c r="F291" s="23" t="str">
        <f>_xll.EVDES(D291)</f>
        <v>EBITDAR</v>
      </c>
      <c r="G291" s="18">
        <f ca="1">SUMIFS(OFFSET('BPC Data'!$F:$F,0,Summary!G$2),'BPC Data'!$E:$E,Summary!$D291,'BPC Data'!$B:$B,Summary!$C291)</f>
        <v>0</v>
      </c>
      <c r="H291" s="168">
        <f ca="1">SUMIFS(OFFSET('BPC Data'!$F:$F,0,Summary!H$2),'BPC Data'!$E:$E,Summary!$D291,'BPC Data'!$B:$B,Summary!$C291)</f>
        <v>0</v>
      </c>
      <c r="I291" s="18">
        <f ca="1">SUMIFS(OFFSET('BPC Data'!$F:$F,0,Summary!I$2),'BPC Data'!$E:$E,Summary!$D291,'BPC Data'!$B:$B,Summary!$C291)</f>
        <v>0</v>
      </c>
      <c r="J291" s="168">
        <f ca="1">SUMIFS(OFFSET('BPC Data'!$F:$F,0,Summary!J$2),'BPC Data'!$E:$E,Summary!$D291,'BPC Data'!$B:$B,Summary!$C291)</f>
        <v>0</v>
      </c>
      <c r="K291" s="18">
        <f ca="1">SUMIFS(OFFSET('BPC Data'!$F:$F,0,Summary!K$2),'BPC Data'!$E:$E,Summary!$D291,'BPC Data'!$B:$B,Summary!$C291)</f>
        <v>0</v>
      </c>
      <c r="L291" s="168">
        <f ca="1">SUMIFS(OFFSET('BPC Data'!$F:$F,0,Summary!L$2),'BPC Data'!$E:$E,Summary!$D291,'BPC Data'!$B:$B,Summary!$C291)</f>
        <v>0</v>
      </c>
      <c r="M291" s="27">
        <f t="shared" ca="1" si="77"/>
        <v>0</v>
      </c>
    </row>
    <row r="292" spans="1:13" s="16" customFormat="1" hidden="1" outlineLevel="1" x14ac:dyDescent="0.25">
      <c r="A292" s="16">
        <f t="shared" si="82"/>
        <v>23</v>
      </c>
      <c r="B292"/>
      <c r="C292">
        <f>$F283</f>
        <v>0</v>
      </c>
      <c r="D292" s="1" t="str">
        <f t="shared" si="78"/>
        <v>T_RENT_EXP - Tenant Rent Expense</v>
      </c>
      <c r="E292"/>
      <c r="F292" s="23" t="str">
        <f>_xll.EVDES(D292)</f>
        <v>Tenant Rent Expense</v>
      </c>
      <c r="G292" s="18">
        <f ca="1">SUMIFS(OFFSET('BPC Data'!$F:$F,0,Summary!G$2),'BPC Data'!$E:$E,Summary!$D292,'BPC Data'!$B:$B,Summary!$C292)</f>
        <v>0</v>
      </c>
      <c r="H292" s="168">
        <f ca="1">SUMIFS(OFFSET('BPC Data'!$F:$F,0,Summary!H$2),'BPC Data'!$E:$E,Summary!$D292,'BPC Data'!$B:$B,Summary!$C292)</f>
        <v>0</v>
      </c>
      <c r="I292" s="18">
        <f ca="1">SUMIFS(OFFSET('BPC Data'!$F:$F,0,Summary!I$2),'BPC Data'!$E:$E,Summary!$D292,'BPC Data'!$B:$B,Summary!$C292)</f>
        <v>0</v>
      </c>
      <c r="J292" s="168">
        <f ca="1">SUMIFS(OFFSET('BPC Data'!$F:$F,0,Summary!J$2),'BPC Data'!$E:$E,Summary!$D292,'BPC Data'!$B:$B,Summary!$C292)</f>
        <v>0</v>
      </c>
      <c r="K292" s="18">
        <f ca="1">SUMIFS(OFFSET('BPC Data'!$F:$F,0,Summary!K$2),'BPC Data'!$E:$E,Summary!$D292,'BPC Data'!$B:$B,Summary!$C292)</f>
        <v>0</v>
      </c>
      <c r="L292" s="168">
        <f ca="1">SUMIFS(OFFSET('BPC Data'!$F:$F,0,Summary!L$2),'BPC Data'!$E:$E,Summary!$D292,'BPC Data'!$B:$B,Summary!$C292)</f>
        <v>0</v>
      </c>
      <c r="M292" s="27">
        <f t="shared" ca="1" si="77"/>
        <v>0</v>
      </c>
    </row>
    <row r="293" spans="1:13" s="16" customFormat="1" hidden="1" outlineLevel="1" x14ac:dyDescent="0.25">
      <c r="A293" s="16">
        <f t="shared" si="82"/>
        <v>23</v>
      </c>
      <c r="B293"/>
      <c r="C293"/>
      <c r="D293" s="1" t="str">
        <f t="shared" si="78"/>
        <v>x</v>
      </c>
      <c r="E293"/>
      <c r="F293" s="23" t="s">
        <v>0</v>
      </c>
      <c r="G293" s="12">
        <f ca="1">SUMIFS(OFFSET('BPC Data'!$F:$F,0,Summary!G$2),'BPC Data'!$E:$E,Summary!$D293,'BPC Data'!$B:$B,Summary!$C293)</f>
        <v>0</v>
      </c>
      <c r="H293" s="169">
        <f ca="1">SUMIFS(OFFSET('BPC Data'!$F:$F,0,Summary!H$2),'BPC Data'!$E:$E,Summary!$D293,'BPC Data'!$B:$B,Summary!$C293)</f>
        <v>0</v>
      </c>
      <c r="I293" s="12">
        <f ca="1">SUMIFS(OFFSET('BPC Data'!$F:$F,0,Summary!I$2),'BPC Data'!$E:$E,Summary!$D293,'BPC Data'!$B:$B,Summary!$C293)</f>
        <v>0</v>
      </c>
      <c r="J293" s="169">
        <f ca="1">SUMIFS(OFFSET('BPC Data'!$F:$F,0,Summary!J$2),'BPC Data'!$E:$E,Summary!$D293,'BPC Data'!$B:$B,Summary!$C293)</f>
        <v>0</v>
      </c>
      <c r="K293" s="12">
        <f ca="1">SUMIFS(OFFSET('BPC Data'!$F:$F,0,Summary!K$2),'BPC Data'!$E:$E,Summary!$D293,'BPC Data'!$B:$B,Summary!$C293)</f>
        <v>0</v>
      </c>
      <c r="L293" s="169">
        <f ca="1">SUMIFS(OFFSET('BPC Data'!$F:$F,0,Summary!L$2),'BPC Data'!$E:$E,Summary!$D293,'BPC Data'!$B:$B,Summary!$C293)</f>
        <v>0</v>
      </c>
      <c r="M293" s="27">
        <f t="shared" ca="1" si="77"/>
        <v>0</v>
      </c>
    </row>
    <row r="294" spans="1:13" s="16" customFormat="1" hidden="1" outlineLevel="1" x14ac:dyDescent="0.25">
      <c r="A294" s="16">
        <f>IF(AND(D294&lt;&gt;"",C294=""),A293+1,A293)</f>
        <v>24</v>
      </c>
      <c r="B294" s="5"/>
      <c r="C294" s="5"/>
      <c r="D294" s="5" t="str">
        <f t="shared" si="78"/>
        <v>x</v>
      </c>
      <c r="E294" s="5"/>
      <c r="F294" s="22">
        <f>INDEX(PropertyList!$D:$D,MATCH(Summary!$A294,PropertyList!$C:$C,0))</f>
        <v>0</v>
      </c>
      <c r="G294" s="11">
        <f ca="1">SUMIFS(OFFSET('BPC Data'!$F:$F,0,Summary!G$2),'BPC Data'!$E:$E,Summary!$D294,'BPC Data'!$B:$B,Summary!$C294)</f>
        <v>0</v>
      </c>
      <c r="H294" s="167">
        <f ca="1">SUMIFS(OFFSET('BPC Data'!$F:$F,0,Summary!H$2),'BPC Data'!$E:$E,Summary!$D294,'BPC Data'!$B:$B,Summary!$C294)</f>
        <v>0</v>
      </c>
      <c r="I294" s="11">
        <f ca="1">SUMIFS(OFFSET('BPC Data'!$F:$F,0,Summary!I$2),'BPC Data'!$E:$E,Summary!$D294,'BPC Data'!$B:$B,Summary!$C294)</f>
        <v>0</v>
      </c>
      <c r="J294" s="167">
        <f ca="1">SUMIFS(OFFSET('BPC Data'!$F:$F,0,Summary!J$2),'BPC Data'!$E:$E,Summary!$D294,'BPC Data'!$B:$B,Summary!$C294)</f>
        <v>0</v>
      </c>
      <c r="K294" s="11">
        <f ca="1">SUMIFS(OFFSET('BPC Data'!$F:$F,0,Summary!K$2),'BPC Data'!$E:$E,Summary!$D294,'BPC Data'!$B:$B,Summary!$C294)</f>
        <v>0</v>
      </c>
      <c r="L294" s="167">
        <f ca="1">SUMIFS(OFFSET('BPC Data'!$F:$F,0,Summary!L$2),'BPC Data'!$E:$E,Summary!$D294,'BPC Data'!$B:$B,Summary!$C294)</f>
        <v>0</v>
      </c>
      <c r="M294" s="27">
        <f t="shared" ca="1" si="77"/>
        <v>0</v>
      </c>
    </row>
    <row r="295" spans="1:13" s="16" customFormat="1" hidden="1" outlineLevel="1" x14ac:dyDescent="0.25">
      <c r="A295" s="16">
        <f>IF(AND(F295&lt;&gt;"",D295=""),A294+1,A294)</f>
        <v>24</v>
      </c>
      <c r="C295">
        <f>$F294</f>
        <v>0</v>
      </c>
      <c r="D295" s="3" t="str">
        <f t="shared" si="78"/>
        <v>PAY_PAT_DAYS - Total Payor Patient Days</v>
      </c>
      <c r="F295" s="23" t="str">
        <f>_xll.EVDES(D295)</f>
        <v>Total Payor Patient Days</v>
      </c>
      <c r="G295" s="18">
        <f ca="1">SUMIFS(OFFSET('BPC Data'!$F:$F,0,Summary!G$2),'BPC Data'!$E:$E,Summary!$D295,'BPC Data'!$B:$B,Summary!$C295)</f>
        <v>0</v>
      </c>
      <c r="H295" s="168">
        <f ca="1">SUMIFS(OFFSET('BPC Data'!$F:$F,0,Summary!H$2),'BPC Data'!$E:$E,Summary!$D295,'BPC Data'!$B:$B,Summary!$C295)</f>
        <v>0</v>
      </c>
      <c r="I295" s="18">
        <f ca="1">SUMIFS(OFFSET('BPC Data'!$F:$F,0,Summary!I$2),'BPC Data'!$E:$E,Summary!$D295,'BPC Data'!$B:$B,Summary!$C295)</f>
        <v>0</v>
      </c>
      <c r="J295" s="168">
        <f ca="1">SUMIFS(OFFSET('BPC Data'!$F:$F,0,Summary!J$2),'BPC Data'!$E:$E,Summary!$D295,'BPC Data'!$B:$B,Summary!$C295)</f>
        <v>0</v>
      </c>
      <c r="K295" s="18">
        <f ca="1">SUMIFS(OFFSET('BPC Data'!$F:$F,0,Summary!K$2),'BPC Data'!$E:$E,Summary!$D295,'BPC Data'!$B:$B,Summary!$C295)</f>
        <v>0</v>
      </c>
      <c r="L295" s="168">
        <f ca="1">SUMIFS(OFFSET('BPC Data'!$F:$F,0,Summary!L$2),'BPC Data'!$E:$E,Summary!$D295,'BPC Data'!$B:$B,Summary!$C295)</f>
        <v>0</v>
      </c>
      <c r="M295" s="27">
        <f t="shared" ca="1" si="77"/>
        <v>0</v>
      </c>
    </row>
    <row r="296" spans="1:13" s="16" customFormat="1" hidden="1" outlineLevel="1" x14ac:dyDescent="0.25">
      <c r="A296" s="16">
        <f t="shared" ref="A296:A304" si="83">IF(AND(F296&lt;&gt;"",D296=""),A295+1,A295)</f>
        <v>24</v>
      </c>
      <c r="C296">
        <f>$F294</f>
        <v>0</v>
      </c>
      <c r="D296" s="3" t="str">
        <f t="shared" si="78"/>
        <v>A_BEDS_TOTAL - Total Available Beds</v>
      </c>
      <c r="F296" s="23" t="str">
        <f>_xll.EVDES(D296)</f>
        <v>Total Available Beds</v>
      </c>
      <c r="G296" s="18">
        <f ca="1">SUMIFS(OFFSET('BPC Data'!$F:$F,0,Summary!G$2),'BPC Data'!$E:$E,Summary!$D296,'BPC Data'!$B:$B,Summary!$C296)</f>
        <v>0</v>
      </c>
      <c r="H296" s="168">
        <f ca="1">SUMIFS(OFFSET('BPC Data'!$F:$F,0,Summary!H$2),'BPC Data'!$E:$E,Summary!$D296,'BPC Data'!$B:$B,Summary!$C296)</f>
        <v>0</v>
      </c>
      <c r="I296" s="18">
        <f ca="1">SUMIFS(OFFSET('BPC Data'!$F:$F,0,Summary!I$2),'BPC Data'!$E:$E,Summary!$D296,'BPC Data'!$B:$B,Summary!$C296)</f>
        <v>0</v>
      </c>
      <c r="J296" s="168">
        <f ca="1">SUMIFS(OFFSET('BPC Data'!$F:$F,0,Summary!J$2),'BPC Data'!$E:$E,Summary!$D296,'BPC Data'!$B:$B,Summary!$C296)</f>
        <v>0</v>
      </c>
      <c r="K296" s="18">
        <f ca="1">SUMIFS(OFFSET('BPC Data'!$F:$F,0,Summary!K$2),'BPC Data'!$E:$E,Summary!$D296,'BPC Data'!$B:$B,Summary!$C296)</f>
        <v>0</v>
      </c>
      <c r="L296" s="168">
        <f ca="1">SUMIFS(OFFSET('BPC Data'!$F:$F,0,Summary!L$2),'BPC Data'!$E:$E,Summary!$D296,'BPC Data'!$B:$B,Summary!$C296)</f>
        <v>0</v>
      </c>
      <c r="M296" s="27">
        <f t="shared" ca="1" si="77"/>
        <v>0</v>
      </c>
    </row>
    <row r="297" spans="1:13" s="16" customFormat="1" hidden="1" outlineLevel="1" x14ac:dyDescent="0.25">
      <c r="A297" s="16">
        <f t="shared" si="83"/>
        <v>24</v>
      </c>
      <c r="B297"/>
      <c r="C297">
        <f>$F294</f>
        <v>0</v>
      </c>
      <c r="D297" s="3" t="str">
        <f t="shared" si="78"/>
        <v>T_REVENUES - Total Tenant Revenues</v>
      </c>
      <c r="E297"/>
      <c r="F297" s="23" t="str">
        <f>_xll.EVDES(D297)</f>
        <v>Total Tenant Revenues</v>
      </c>
      <c r="G297" s="18">
        <f ca="1">SUMIFS(OFFSET('BPC Data'!$F:$F,0,Summary!G$2),'BPC Data'!$E:$E,Summary!$D297,'BPC Data'!$B:$B,Summary!$C297)</f>
        <v>0</v>
      </c>
      <c r="H297" s="168">
        <f ca="1">SUMIFS(OFFSET('BPC Data'!$F:$F,0,Summary!H$2),'BPC Data'!$E:$E,Summary!$D297,'BPC Data'!$B:$B,Summary!$C297)</f>
        <v>0</v>
      </c>
      <c r="I297" s="18">
        <f ca="1">SUMIFS(OFFSET('BPC Data'!$F:$F,0,Summary!I$2),'BPC Data'!$E:$E,Summary!$D297,'BPC Data'!$B:$B,Summary!$C297)</f>
        <v>0</v>
      </c>
      <c r="J297" s="168">
        <f ca="1">SUMIFS(OFFSET('BPC Data'!$F:$F,0,Summary!J$2),'BPC Data'!$E:$E,Summary!$D297,'BPC Data'!$B:$B,Summary!$C297)</f>
        <v>0</v>
      </c>
      <c r="K297" s="18">
        <f ca="1">SUMIFS(OFFSET('BPC Data'!$F:$F,0,Summary!K$2),'BPC Data'!$E:$E,Summary!$D297,'BPC Data'!$B:$B,Summary!$C297)</f>
        <v>0</v>
      </c>
      <c r="L297" s="168">
        <f ca="1">SUMIFS(OFFSET('BPC Data'!$F:$F,0,Summary!L$2),'BPC Data'!$E:$E,Summary!$D297,'BPC Data'!$B:$B,Summary!$C297)</f>
        <v>0</v>
      </c>
      <c r="M297" s="27">
        <f t="shared" ca="1" si="77"/>
        <v>0</v>
      </c>
    </row>
    <row r="298" spans="1:13" s="16" customFormat="1" hidden="1" outlineLevel="1" x14ac:dyDescent="0.25">
      <c r="A298" s="16">
        <f t="shared" si="83"/>
        <v>24</v>
      </c>
      <c r="B298"/>
      <c r="C298">
        <f>$F294</f>
        <v>0</v>
      </c>
      <c r="D298" s="3" t="str">
        <f t="shared" si="78"/>
        <v>T_OPEX - Tenant Operating Expenses</v>
      </c>
      <c r="E298"/>
      <c r="F298" s="23" t="str">
        <f>_xll.EVDES(D298)</f>
        <v>Tenant Operating Expenses</v>
      </c>
      <c r="G298" s="18">
        <f ca="1">SUMIFS(OFFSET('BPC Data'!$F:$F,0,Summary!G$2),'BPC Data'!$E:$E,Summary!$D298,'BPC Data'!$B:$B,Summary!$C298)</f>
        <v>0</v>
      </c>
      <c r="H298" s="168">
        <f ca="1">SUMIFS(OFFSET('BPC Data'!$F:$F,0,Summary!H$2),'BPC Data'!$E:$E,Summary!$D298,'BPC Data'!$B:$B,Summary!$C298)</f>
        <v>0</v>
      </c>
      <c r="I298" s="18">
        <f ca="1">SUMIFS(OFFSET('BPC Data'!$F:$F,0,Summary!I$2),'BPC Data'!$E:$E,Summary!$D298,'BPC Data'!$B:$B,Summary!$C298)</f>
        <v>0</v>
      </c>
      <c r="J298" s="168">
        <f ca="1">SUMIFS(OFFSET('BPC Data'!$F:$F,0,Summary!J$2),'BPC Data'!$E:$E,Summary!$D298,'BPC Data'!$B:$B,Summary!$C298)</f>
        <v>0</v>
      </c>
      <c r="K298" s="18">
        <f ca="1">SUMIFS(OFFSET('BPC Data'!$F:$F,0,Summary!K$2),'BPC Data'!$E:$E,Summary!$D298,'BPC Data'!$B:$B,Summary!$C298)</f>
        <v>0</v>
      </c>
      <c r="L298" s="168">
        <f ca="1">SUMIFS(OFFSET('BPC Data'!$F:$F,0,Summary!L$2),'BPC Data'!$E:$E,Summary!$D298,'BPC Data'!$B:$B,Summary!$C298)</f>
        <v>0</v>
      </c>
      <c r="M298" s="27">
        <f t="shared" ca="1" si="77"/>
        <v>0</v>
      </c>
    </row>
    <row r="299" spans="1:13" s="16" customFormat="1" hidden="1" outlineLevel="1" x14ac:dyDescent="0.25">
      <c r="A299" s="16">
        <f t="shared" si="83"/>
        <v>24</v>
      </c>
      <c r="B299"/>
      <c r="C299">
        <f>$F294</f>
        <v>0</v>
      </c>
      <c r="D299" s="3" t="str">
        <f t="shared" si="78"/>
        <v>T_BAD_DEBT - Tenant Bad Debt Expense</v>
      </c>
      <c r="E299"/>
      <c r="F299" s="23" t="str">
        <f>_xll.EVDES(D299)</f>
        <v>Tenant Bad Debt Expense</v>
      </c>
      <c r="G299" s="18">
        <f ca="1">SUMIFS(OFFSET('BPC Data'!$F:$F,0,Summary!G$2),'BPC Data'!$E:$E,Summary!$D299,'BPC Data'!$B:$B,Summary!$C299)</f>
        <v>0</v>
      </c>
      <c r="H299" s="168">
        <f ca="1">SUMIFS(OFFSET('BPC Data'!$F:$F,0,Summary!H$2),'BPC Data'!$E:$E,Summary!$D299,'BPC Data'!$B:$B,Summary!$C299)</f>
        <v>0</v>
      </c>
      <c r="I299" s="18">
        <f ca="1">SUMIFS(OFFSET('BPC Data'!$F:$F,0,Summary!I$2),'BPC Data'!$E:$E,Summary!$D299,'BPC Data'!$B:$B,Summary!$C299)</f>
        <v>0</v>
      </c>
      <c r="J299" s="168">
        <f ca="1">SUMIFS(OFFSET('BPC Data'!$F:$F,0,Summary!J$2),'BPC Data'!$E:$E,Summary!$D299,'BPC Data'!$B:$B,Summary!$C299)</f>
        <v>0</v>
      </c>
      <c r="K299" s="18">
        <f ca="1">SUMIFS(OFFSET('BPC Data'!$F:$F,0,Summary!K$2),'BPC Data'!$E:$E,Summary!$D299,'BPC Data'!$B:$B,Summary!$C299)</f>
        <v>0</v>
      </c>
      <c r="L299" s="168">
        <f ca="1">SUMIFS(OFFSET('BPC Data'!$F:$F,0,Summary!L$2),'BPC Data'!$E:$E,Summary!$D299,'BPC Data'!$B:$B,Summary!$C299)</f>
        <v>0</v>
      </c>
      <c r="M299" s="27">
        <f t="shared" ca="1" si="77"/>
        <v>0</v>
      </c>
    </row>
    <row r="300" spans="1:13" s="16" customFormat="1" hidden="1" outlineLevel="1" x14ac:dyDescent="0.25">
      <c r="A300" s="16">
        <f t="shared" si="83"/>
        <v>24</v>
      </c>
      <c r="B300"/>
      <c r="C300">
        <f>$F294</f>
        <v>0</v>
      </c>
      <c r="D300" s="2" t="str">
        <f t="shared" si="78"/>
        <v>T_EBITDARM - EBITDARM</v>
      </c>
      <c r="E300"/>
      <c r="F300" s="23" t="str">
        <f>_xll.EVDES(D300)</f>
        <v>EBITDARM</v>
      </c>
      <c r="G300" s="18">
        <f ca="1">SUMIFS(OFFSET('BPC Data'!$F:$F,0,Summary!G$2),'BPC Data'!$E:$E,Summary!$D300,'BPC Data'!$B:$B,Summary!$C300)</f>
        <v>0</v>
      </c>
      <c r="H300" s="168">
        <f ca="1">SUMIFS(OFFSET('BPC Data'!$F:$F,0,Summary!H$2),'BPC Data'!$E:$E,Summary!$D300,'BPC Data'!$B:$B,Summary!$C300)</f>
        <v>0</v>
      </c>
      <c r="I300" s="18">
        <f ca="1">SUMIFS(OFFSET('BPC Data'!$F:$F,0,Summary!I$2),'BPC Data'!$E:$E,Summary!$D300,'BPC Data'!$B:$B,Summary!$C300)</f>
        <v>0</v>
      </c>
      <c r="J300" s="168">
        <f ca="1">SUMIFS(OFFSET('BPC Data'!$F:$F,0,Summary!J$2),'BPC Data'!$E:$E,Summary!$D300,'BPC Data'!$B:$B,Summary!$C300)</f>
        <v>0</v>
      </c>
      <c r="K300" s="18">
        <f ca="1">SUMIFS(OFFSET('BPC Data'!$F:$F,0,Summary!K$2),'BPC Data'!$E:$E,Summary!$D300,'BPC Data'!$B:$B,Summary!$C300)</f>
        <v>0</v>
      </c>
      <c r="L300" s="168">
        <f ca="1">SUMIFS(OFFSET('BPC Data'!$F:$F,0,Summary!L$2),'BPC Data'!$E:$E,Summary!$D300,'BPC Data'!$B:$B,Summary!$C300)</f>
        <v>0</v>
      </c>
      <c r="M300" s="27">
        <f t="shared" ca="1" si="77"/>
        <v>0</v>
      </c>
    </row>
    <row r="301" spans="1:13" s="16" customFormat="1" hidden="1" outlineLevel="1" x14ac:dyDescent="0.25">
      <c r="A301" s="16">
        <f t="shared" si="83"/>
        <v>24</v>
      </c>
      <c r="B301"/>
      <c r="C301">
        <f>$F294</f>
        <v>0</v>
      </c>
      <c r="D301" s="2" t="str">
        <f t="shared" si="78"/>
        <v>T_MGMT_FEE - Tenant Management Fee - Actual</v>
      </c>
      <c r="E301"/>
      <c r="F301" s="23" t="str">
        <f>_xll.EVDES(D301)</f>
        <v>Tenant Management Fee - Actual</v>
      </c>
      <c r="G301" s="18">
        <f ca="1">SUMIFS(OFFSET('BPC Data'!$F:$F,0,Summary!G$2),'BPC Data'!$E:$E,Summary!$D301,'BPC Data'!$B:$B,Summary!$C301)</f>
        <v>0</v>
      </c>
      <c r="H301" s="168">
        <f ca="1">SUMIFS(OFFSET('BPC Data'!$F:$F,0,Summary!H$2),'BPC Data'!$E:$E,Summary!$D301,'BPC Data'!$B:$B,Summary!$C301)</f>
        <v>0</v>
      </c>
      <c r="I301" s="18">
        <f ca="1">SUMIFS(OFFSET('BPC Data'!$F:$F,0,Summary!I$2),'BPC Data'!$E:$E,Summary!$D301,'BPC Data'!$B:$B,Summary!$C301)</f>
        <v>0</v>
      </c>
      <c r="J301" s="168">
        <f ca="1">SUMIFS(OFFSET('BPC Data'!$F:$F,0,Summary!J$2),'BPC Data'!$E:$E,Summary!$D301,'BPC Data'!$B:$B,Summary!$C301)</f>
        <v>0</v>
      </c>
      <c r="K301" s="18">
        <f ca="1">SUMIFS(OFFSET('BPC Data'!$F:$F,0,Summary!K$2),'BPC Data'!$E:$E,Summary!$D301,'BPC Data'!$B:$B,Summary!$C301)</f>
        <v>0</v>
      </c>
      <c r="L301" s="168">
        <f ca="1">SUMIFS(OFFSET('BPC Data'!$F:$F,0,Summary!L$2),'BPC Data'!$E:$E,Summary!$D301,'BPC Data'!$B:$B,Summary!$C301)</f>
        <v>0</v>
      </c>
      <c r="M301" s="27">
        <f t="shared" ca="1" si="77"/>
        <v>0</v>
      </c>
    </row>
    <row r="302" spans="1:13" s="16" customFormat="1" hidden="1" outlineLevel="1" x14ac:dyDescent="0.25">
      <c r="A302" s="16">
        <f t="shared" si="83"/>
        <v>24</v>
      </c>
      <c r="B302"/>
      <c r="C302">
        <f>$F294</f>
        <v>0</v>
      </c>
      <c r="D302" s="1" t="str">
        <f t="shared" si="78"/>
        <v>T_EBITDAR - EBITDAR</v>
      </c>
      <c r="E302"/>
      <c r="F302" s="23" t="str">
        <f>_xll.EVDES(D302)</f>
        <v>EBITDAR</v>
      </c>
      <c r="G302" s="18">
        <f ca="1">SUMIFS(OFFSET('BPC Data'!$F:$F,0,Summary!G$2),'BPC Data'!$E:$E,Summary!$D302,'BPC Data'!$B:$B,Summary!$C302)</f>
        <v>0</v>
      </c>
      <c r="H302" s="168">
        <f ca="1">SUMIFS(OFFSET('BPC Data'!$F:$F,0,Summary!H$2),'BPC Data'!$E:$E,Summary!$D302,'BPC Data'!$B:$B,Summary!$C302)</f>
        <v>0</v>
      </c>
      <c r="I302" s="18">
        <f ca="1">SUMIFS(OFFSET('BPC Data'!$F:$F,0,Summary!I$2),'BPC Data'!$E:$E,Summary!$D302,'BPC Data'!$B:$B,Summary!$C302)</f>
        <v>0</v>
      </c>
      <c r="J302" s="168">
        <f ca="1">SUMIFS(OFFSET('BPC Data'!$F:$F,0,Summary!J$2),'BPC Data'!$E:$E,Summary!$D302,'BPC Data'!$B:$B,Summary!$C302)</f>
        <v>0</v>
      </c>
      <c r="K302" s="18">
        <f ca="1">SUMIFS(OFFSET('BPC Data'!$F:$F,0,Summary!K$2),'BPC Data'!$E:$E,Summary!$D302,'BPC Data'!$B:$B,Summary!$C302)</f>
        <v>0</v>
      </c>
      <c r="L302" s="168">
        <f ca="1">SUMIFS(OFFSET('BPC Data'!$F:$F,0,Summary!L$2),'BPC Data'!$E:$E,Summary!$D302,'BPC Data'!$B:$B,Summary!$C302)</f>
        <v>0</v>
      </c>
      <c r="M302" s="27">
        <f t="shared" ca="1" si="77"/>
        <v>0</v>
      </c>
    </row>
    <row r="303" spans="1:13" s="16" customFormat="1" hidden="1" outlineLevel="1" x14ac:dyDescent="0.25">
      <c r="A303" s="16">
        <f t="shared" si="83"/>
        <v>24</v>
      </c>
      <c r="B303"/>
      <c r="C303">
        <f>$F294</f>
        <v>0</v>
      </c>
      <c r="D303" s="1" t="str">
        <f t="shared" si="78"/>
        <v>T_RENT_EXP - Tenant Rent Expense</v>
      </c>
      <c r="E303"/>
      <c r="F303" s="23" t="str">
        <f>_xll.EVDES(D303)</f>
        <v>Tenant Rent Expense</v>
      </c>
      <c r="G303" s="18">
        <f ca="1">SUMIFS(OFFSET('BPC Data'!$F:$F,0,Summary!G$2),'BPC Data'!$E:$E,Summary!$D303,'BPC Data'!$B:$B,Summary!$C303)</f>
        <v>0</v>
      </c>
      <c r="H303" s="168">
        <f ca="1">SUMIFS(OFFSET('BPC Data'!$F:$F,0,Summary!H$2),'BPC Data'!$E:$E,Summary!$D303,'BPC Data'!$B:$B,Summary!$C303)</f>
        <v>0</v>
      </c>
      <c r="I303" s="18">
        <f ca="1">SUMIFS(OFFSET('BPC Data'!$F:$F,0,Summary!I$2),'BPC Data'!$E:$E,Summary!$D303,'BPC Data'!$B:$B,Summary!$C303)</f>
        <v>0</v>
      </c>
      <c r="J303" s="168">
        <f ca="1">SUMIFS(OFFSET('BPC Data'!$F:$F,0,Summary!J$2),'BPC Data'!$E:$E,Summary!$D303,'BPC Data'!$B:$B,Summary!$C303)</f>
        <v>0</v>
      </c>
      <c r="K303" s="18">
        <f ca="1">SUMIFS(OFFSET('BPC Data'!$F:$F,0,Summary!K$2),'BPC Data'!$E:$E,Summary!$D303,'BPC Data'!$B:$B,Summary!$C303)</f>
        <v>0</v>
      </c>
      <c r="L303" s="168">
        <f ca="1">SUMIFS(OFFSET('BPC Data'!$F:$F,0,Summary!L$2),'BPC Data'!$E:$E,Summary!$D303,'BPC Data'!$B:$B,Summary!$C303)</f>
        <v>0</v>
      </c>
      <c r="M303" s="27">
        <f t="shared" ca="1" si="77"/>
        <v>0</v>
      </c>
    </row>
    <row r="304" spans="1:13" s="16" customFormat="1" hidden="1" outlineLevel="1" x14ac:dyDescent="0.25">
      <c r="A304" s="16">
        <f t="shared" si="83"/>
        <v>24</v>
      </c>
      <c r="B304"/>
      <c r="C304"/>
      <c r="D304" s="1" t="str">
        <f t="shared" si="78"/>
        <v>x</v>
      </c>
      <c r="E304"/>
      <c r="F304" s="23" t="s">
        <v>0</v>
      </c>
      <c r="G304" s="12">
        <f ca="1">SUMIFS(OFFSET('BPC Data'!$F:$F,0,Summary!G$2),'BPC Data'!$E:$E,Summary!$D304,'BPC Data'!$B:$B,Summary!$C304)</f>
        <v>0</v>
      </c>
      <c r="H304" s="169">
        <f ca="1">SUMIFS(OFFSET('BPC Data'!$F:$F,0,Summary!H$2),'BPC Data'!$E:$E,Summary!$D304,'BPC Data'!$B:$B,Summary!$C304)</f>
        <v>0</v>
      </c>
      <c r="I304" s="12">
        <f ca="1">SUMIFS(OFFSET('BPC Data'!$F:$F,0,Summary!I$2),'BPC Data'!$E:$E,Summary!$D304,'BPC Data'!$B:$B,Summary!$C304)</f>
        <v>0</v>
      </c>
      <c r="J304" s="169">
        <f ca="1">SUMIFS(OFFSET('BPC Data'!$F:$F,0,Summary!J$2),'BPC Data'!$E:$E,Summary!$D304,'BPC Data'!$B:$B,Summary!$C304)</f>
        <v>0</v>
      </c>
      <c r="K304" s="12">
        <f ca="1">SUMIFS(OFFSET('BPC Data'!$F:$F,0,Summary!K$2),'BPC Data'!$E:$E,Summary!$D304,'BPC Data'!$B:$B,Summary!$C304)</f>
        <v>0</v>
      </c>
      <c r="L304" s="169">
        <f ca="1">SUMIFS(OFFSET('BPC Data'!$F:$F,0,Summary!L$2),'BPC Data'!$E:$E,Summary!$D304,'BPC Data'!$B:$B,Summary!$C304)</f>
        <v>0</v>
      </c>
      <c r="M304" s="27">
        <f t="shared" ca="1" si="77"/>
        <v>0</v>
      </c>
    </row>
    <row r="305" spans="1:13" s="16" customFormat="1" hidden="1" outlineLevel="1" x14ac:dyDescent="0.25">
      <c r="A305" s="16">
        <f>IF(AND(D305&lt;&gt;"",C305=""),A304+1,A304)</f>
        <v>25</v>
      </c>
      <c r="B305" s="5"/>
      <c r="C305" s="5"/>
      <c r="D305" s="5" t="str">
        <f t="shared" si="78"/>
        <v>x</v>
      </c>
      <c r="E305" s="5"/>
      <c r="F305" s="22">
        <f>INDEX(PropertyList!$D:$D,MATCH(Summary!$A305,PropertyList!$C:$C,0))</f>
        <v>0</v>
      </c>
      <c r="G305" s="11">
        <f ca="1">SUMIFS(OFFSET('BPC Data'!$F:$F,0,Summary!G$2),'BPC Data'!$E:$E,Summary!$D305,'BPC Data'!$B:$B,Summary!$C305)</f>
        <v>0</v>
      </c>
      <c r="H305" s="167">
        <f ca="1">SUMIFS(OFFSET('BPC Data'!$F:$F,0,Summary!H$2),'BPC Data'!$E:$E,Summary!$D305,'BPC Data'!$B:$B,Summary!$C305)</f>
        <v>0</v>
      </c>
      <c r="I305" s="11">
        <f ca="1">SUMIFS(OFFSET('BPC Data'!$F:$F,0,Summary!I$2),'BPC Data'!$E:$E,Summary!$D305,'BPC Data'!$B:$B,Summary!$C305)</f>
        <v>0</v>
      </c>
      <c r="J305" s="167">
        <f ca="1">SUMIFS(OFFSET('BPC Data'!$F:$F,0,Summary!J$2),'BPC Data'!$E:$E,Summary!$D305,'BPC Data'!$B:$B,Summary!$C305)</f>
        <v>0</v>
      </c>
      <c r="K305" s="11">
        <f ca="1">SUMIFS(OFFSET('BPC Data'!$F:$F,0,Summary!K$2),'BPC Data'!$E:$E,Summary!$D305,'BPC Data'!$B:$B,Summary!$C305)</f>
        <v>0</v>
      </c>
      <c r="L305" s="167">
        <f ca="1">SUMIFS(OFFSET('BPC Data'!$F:$F,0,Summary!L$2),'BPC Data'!$E:$E,Summary!$D305,'BPC Data'!$B:$B,Summary!$C305)</f>
        <v>0</v>
      </c>
      <c r="M305" s="27">
        <f t="shared" ca="1" si="77"/>
        <v>0</v>
      </c>
    </row>
    <row r="306" spans="1:13" s="16" customFormat="1" hidden="1" outlineLevel="1" x14ac:dyDescent="0.25">
      <c r="A306" s="16">
        <f>IF(AND(F306&lt;&gt;"",D306=""),A305+1,A305)</f>
        <v>25</v>
      </c>
      <c r="C306">
        <f>$F305</f>
        <v>0</v>
      </c>
      <c r="D306" s="3" t="str">
        <f t="shared" si="78"/>
        <v>PAY_PAT_DAYS - Total Payor Patient Days</v>
      </c>
      <c r="F306" s="23" t="str">
        <f>_xll.EVDES(D306)</f>
        <v>Total Payor Patient Days</v>
      </c>
      <c r="G306" s="18">
        <f ca="1">SUMIFS(OFFSET('BPC Data'!$F:$F,0,Summary!G$2),'BPC Data'!$E:$E,Summary!$D306,'BPC Data'!$B:$B,Summary!$C306)</f>
        <v>0</v>
      </c>
      <c r="H306" s="168">
        <f ca="1">SUMIFS(OFFSET('BPC Data'!$F:$F,0,Summary!H$2),'BPC Data'!$E:$E,Summary!$D306,'BPC Data'!$B:$B,Summary!$C306)</f>
        <v>0</v>
      </c>
      <c r="I306" s="18">
        <f ca="1">SUMIFS(OFFSET('BPC Data'!$F:$F,0,Summary!I$2),'BPC Data'!$E:$E,Summary!$D306,'BPC Data'!$B:$B,Summary!$C306)</f>
        <v>0</v>
      </c>
      <c r="J306" s="168">
        <f ca="1">SUMIFS(OFFSET('BPC Data'!$F:$F,0,Summary!J$2),'BPC Data'!$E:$E,Summary!$D306,'BPC Data'!$B:$B,Summary!$C306)</f>
        <v>0</v>
      </c>
      <c r="K306" s="18">
        <f ca="1">SUMIFS(OFFSET('BPC Data'!$F:$F,0,Summary!K$2),'BPC Data'!$E:$E,Summary!$D306,'BPC Data'!$B:$B,Summary!$C306)</f>
        <v>0</v>
      </c>
      <c r="L306" s="168">
        <f ca="1">SUMIFS(OFFSET('BPC Data'!$F:$F,0,Summary!L$2),'BPC Data'!$E:$E,Summary!$D306,'BPC Data'!$B:$B,Summary!$C306)</f>
        <v>0</v>
      </c>
      <c r="M306" s="27">
        <f t="shared" ca="1" si="77"/>
        <v>0</v>
      </c>
    </row>
    <row r="307" spans="1:13" s="16" customFormat="1" hidden="1" outlineLevel="1" x14ac:dyDescent="0.25">
      <c r="A307" s="16">
        <f t="shared" ref="A307:A315" si="84">IF(AND(F307&lt;&gt;"",D307=""),A306+1,A306)</f>
        <v>25</v>
      </c>
      <c r="C307">
        <f>$F305</f>
        <v>0</v>
      </c>
      <c r="D307" s="3" t="str">
        <f t="shared" si="78"/>
        <v>A_BEDS_TOTAL - Total Available Beds</v>
      </c>
      <c r="F307" s="23" t="str">
        <f>_xll.EVDES(D307)</f>
        <v>Total Available Beds</v>
      </c>
      <c r="G307" s="18">
        <f ca="1">SUMIFS(OFFSET('BPC Data'!$F:$F,0,Summary!G$2),'BPC Data'!$E:$E,Summary!$D307,'BPC Data'!$B:$B,Summary!$C307)</f>
        <v>0</v>
      </c>
      <c r="H307" s="168">
        <f ca="1">SUMIFS(OFFSET('BPC Data'!$F:$F,0,Summary!H$2),'BPC Data'!$E:$E,Summary!$D307,'BPC Data'!$B:$B,Summary!$C307)</f>
        <v>0</v>
      </c>
      <c r="I307" s="18">
        <f ca="1">SUMIFS(OFFSET('BPC Data'!$F:$F,0,Summary!I$2),'BPC Data'!$E:$E,Summary!$D307,'BPC Data'!$B:$B,Summary!$C307)</f>
        <v>0</v>
      </c>
      <c r="J307" s="168">
        <f ca="1">SUMIFS(OFFSET('BPC Data'!$F:$F,0,Summary!J$2),'BPC Data'!$E:$E,Summary!$D307,'BPC Data'!$B:$B,Summary!$C307)</f>
        <v>0</v>
      </c>
      <c r="K307" s="18">
        <f ca="1">SUMIFS(OFFSET('BPC Data'!$F:$F,0,Summary!K$2),'BPC Data'!$E:$E,Summary!$D307,'BPC Data'!$B:$B,Summary!$C307)</f>
        <v>0</v>
      </c>
      <c r="L307" s="168">
        <f ca="1">SUMIFS(OFFSET('BPC Data'!$F:$F,0,Summary!L$2),'BPC Data'!$E:$E,Summary!$D307,'BPC Data'!$B:$B,Summary!$C307)</f>
        <v>0</v>
      </c>
      <c r="M307" s="27">
        <f t="shared" ref="M307:M370" ca="1" si="85">SUM(G307:L307)</f>
        <v>0</v>
      </c>
    </row>
    <row r="308" spans="1:13" s="16" customFormat="1" hidden="1" outlineLevel="1" x14ac:dyDescent="0.25">
      <c r="A308" s="16">
        <f t="shared" si="84"/>
        <v>25</v>
      </c>
      <c r="B308"/>
      <c r="C308">
        <f>$F305</f>
        <v>0</v>
      </c>
      <c r="D308" s="3" t="str">
        <f t="shared" si="78"/>
        <v>T_REVENUES - Total Tenant Revenues</v>
      </c>
      <c r="E308"/>
      <c r="F308" s="23" t="str">
        <f>_xll.EVDES(D308)</f>
        <v>Total Tenant Revenues</v>
      </c>
      <c r="G308" s="18">
        <f ca="1">SUMIFS(OFFSET('BPC Data'!$F:$F,0,Summary!G$2),'BPC Data'!$E:$E,Summary!$D308,'BPC Data'!$B:$B,Summary!$C308)</f>
        <v>0</v>
      </c>
      <c r="H308" s="168">
        <f ca="1">SUMIFS(OFFSET('BPC Data'!$F:$F,0,Summary!H$2),'BPC Data'!$E:$E,Summary!$D308,'BPC Data'!$B:$B,Summary!$C308)</f>
        <v>0</v>
      </c>
      <c r="I308" s="18">
        <f ca="1">SUMIFS(OFFSET('BPC Data'!$F:$F,0,Summary!I$2),'BPC Data'!$E:$E,Summary!$D308,'BPC Data'!$B:$B,Summary!$C308)</f>
        <v>0</v>
      </c>
      <c r="J308" s="168">
        <f ca="1">SUMIFS(OFFSET('BPC Data'!$F:$F,0,Summary!J$2),'BPC Data'!$E:$E,Summary!$D308,'BPC Data'!$B:$B,Summary!$C308)</f>
        <v>0</v>
      </c>
      <c r="K308" s="18">
        <f ca="1">SUMIFS(OFFSET('BPC Data'!$F:$F,0,Summary!K$2),'BPC Data'!$E:$E,Summary!$D308,'BPC Data'!$B:$B,Summary!$C308)</f>
        <v>0</v>
      </c>
      <c r="L308" s="168">
        <f ca="1">SUMIFS(OFFSET('BPC Data'!$F:$F,0,Summary!L$2),'BPC Data'!$E:$E,Summary!$D308,'BPC Data'!$B:$B,Summary!$C308)</f>
        <v>0</v>
      </c>
      <c r="M308" s="27">
        <f t="shared" ca="1" si="85"/>
        <v>0</v>
      </c>
    </row>
    <row r="309" spans="1:13" s="16" customFormat="1" hidden="1" outlineLevel="1" x14ac:dyDescent="0.25">
      <c r="A309" s="16">
        <f t="shared" si="84"/>
        <v>25</v>
      </c>
      <c r="B309"/>
      <c r="C309">
        <f>$F305</f>
        <v>0</v>
      </c>
      <c r="D309" s="3" t="str">
        <f t="shared" si="78"/>
        <v>T_OPEX - Tenant Operating Expenses</v>
      </c>
      <c r="E309"/>
      <c r="F309" s="23" t="str">
        <f>_xll.EVDES(D309)</f>
        <v>Tenant Operating Expenses</v>
      </c>
      <c r="G309" s="18">
        <f ca="1">SUMIFS(OFFSET('BPC Data'!$F:$F,0,Summary!G$2),'BPC Data'!$E:$E,Summary!$D309,'BPC Data'!$B:$B,Summary!$C309)</f>
        <v>0</v>
      </c>
      <c r="H309" s="168">
        <f ca="1">SUMIFS(OFFSET('BPC Data'!$F:$F,0,Summary!H$2),'BPC Data'!$E:$E,Summary!$D309,'BPC Data'!$B:$B,Summary!$C309)</f>
        <v>0</v>
      </c>
      <c r="I309" s="18">
        <f ca="1">SUMIFS(OFFSET('BPC Data'!$F:$F,0,Summary!I$2),'BPC Data'!$E:$E,Summary!$D309,'BPC Data'!$B:$B,Summary!$C309)</f>
        <v>0</v>
      </c>
      <c r="J309" s="168">
        <f ca="1">SUMIFS(OFFSET('BPC Data'!$F:$F,0,Summary!J$2),'BPC Data'!$E:$E,Summary!$D309,'BPC Data'!$B:$B,Summary!$C309)</f>
        <v>0</v>
      </c>
      <c r="K309" s="18">
        <f ca="1">SUMIFS(OFFSET('BPC Data'!$F:$F,0,Summary!K$2),'BPC Data'!$E:$E,Summary!$D309,'BPC Data'!$B:$B,Summary!$C309)</f>
        <v>0</v>
      </c>
      <c r="L309" s="168">
        <f ca="1">SUMIFS(OFFSET('BPC Data'!$F:$F,0,Summary!L$2),'BPC Data'!$E:$E,Summary!$D309,'BPC Data'!$B:$B,Summary!$C309)</f>
        <v>0</v>
      </c>
      <c r="M309" s="27">
        <f t="shared" ca="1" si="85"/>
        <v>0</v>
      </c>
    </row>
    <row r="310" spans="1:13" s="16" customFormat="1" hidden="1" outlineLevel="1" x14ac:dyDescent="0.25">
      <c r="A310" s="16">
        <f t="shared" si="84"/>
        <v>25</v>
      </c>
      <c r="B310"/>
      <c r="C310">
        <f>$F305</f>
        <v>0</v>
      </c>
      <c r="D310" s="3" t="str">
        <f t="shared" ref="D310:D373" si="86">$D299</f>
        <v>T_BAD_DEBT - Tenant Bad Debt Expense</v>
      </c>
      <c r="E310"/>
      <c r="F310" s="23" t="str">
        <f>_xll.EVDES(D310)</f>
        <v>Tenant Bad Debt Expense</v>
      </c>
      <c r="G310" s="18">
        <f ca="1">SUMIFS(OFFSET('BPC Data'!$F:$F,0,Summary!G$2),'BPC Data'!$E:$E,Summary!$D310,'BPC Data'!$B:$B,Summary!$C310)</f>
        <v>0</v>
      </c>
      <c r="H310" s="168">
        <f ca="1">SUMIFS(OFFSET('BPC Data'!$F:$F,0,Summary!H$2),'BPC Data'!$E:$E,Summary!$D310,'BPC Data'!$B:$B,Summary!$C310)</f>
        <v>0</v>
      </c>
      <c r="I310" s="18">
        <f ca="1">SUMIFS(OFFSET('BPC Data'!$F:$F,0,Summary!I$2),'BPC Data'!$E:$E,Summary!$D310,'BPC Data'!$B:$B,Summary!$C310)</f>
        <v>0</v>
      </c>
      <c r="J310" s="168">
        <f ca="1">SUMIFS(OFFSET('BPC Data'!$F:$F,0,Summary!J$2),'BPC Data'!$E:$E,Summary!$D310,'BPC Data'!$B:$B,Summary!$C310)</f>
        <v>0</v>
      </c>
      <c r="K310" s="18">
        <f ca="1">SUMIFS(OFFSET('BPC Data'!$F:$F,0,Summary!K$2),'BPC Data'!$E:$E,Summary!$D310,'BPC Data'!$B:$B,Summary!$C310)</f>
        <v>0</v>
      </c>
      <c r="L310" s="168">
        <f ca="1">SUMIFS(OFFSET('BPC Data'!$F:$F,0,Summary!L$2),'BPC Data'!$E:$E,Summary!$D310,'BPC Data'!$B:$B,Summary!$C310)</f>
        <v>0</v>
      </c>
      <c r="M310" s="27">
        <f t="shared" ca="1" si="85"/>
        <v>0</v>
      </c>
    </row>
    <row r="311" spans="1:13" s="16" customFormat="1" hidden="1" outlineLevel="1" x14ac:dyDescent="0.25">
      <c r="A311" s="16">
        <f t="shared" si="84"/>
        <v>25</v>
      </c>
      <c r="B311"/>
      <c r="C311">
        <f>$F305</f>
        <v>0</v>
      </c>
      <c r="D311" s="2" t="str">
        <f t="shared" si="86"/>
        <v>T_EBITDARM - EBITDARM</v>
      </c>
      <c r="E311"/>
      <c r="F311" s="23" t="str">
        <f>_xll.EVDES(D311)</f>
        <v>EBITDARM</v>
      </c>
      <c r="G311" s="18">
        <f ca="1">SUMIFS(OFFSET('BPC Data'!$F:$F,0,Summary!G$2),'BPC Data'!$E:$E,Summary!$D311,'BPC Data'!$B:$B,Summary!$C311)</f>
        <v>0</v>
      </c>
      <c r="H311" s="168">
        <f ca="1">SUMIFS(OFFSET('BPC Data'!$F:$F,0,Summary!H$2),'BPC Data'!$E:$E,Summary!$D311,'BPC Data'!$B:$B,Summary!$C311)</f>
        <v>0</v>
      </c>
      <c r="I311" s="18">
        <f ca="1">SUMIFS(OFFSET('BPC Data'!$F:$F,0,Summary!I$2),'BPC Data'!$E:$E,Summary!$D311,'BPC Data'!$B:$B,Summary!$C311)</f>
        <v>0</v>
      </c>
      <c r="J311" s="168">
        <f ca="1">SUMIFS(OFFSET('BPC Data'!$F:$F,0,Summary!J$2),'BPC Data'!$E:$E,Summary!$D311,'BPC Data'!$B:$B,Summary!$C311)</f>
        <v>0</v>
      </c>
      <c r="K311" s="18">
        <f ca="1">SUMIFS(OFFSET('BPC Data'!$F:$F,0,Summary!K$2),'BPC Data'!$E:$E,Summary!$D311,'BPC Data'!$B:$B,Summary!$C311)</f>
        <v>0</v>
      </c>
      <c r="L311" s="168">
        <f ca="1">SUMIFS(OFFSET('BPC Data'!$F:$F,0,Summary!L$2),'BPC Data'!$E:$E,Summary!$D311,'BPC Data'!$B:$B,Summary!$C311)</f>
        <v>0</v>
      </c>
      <c r="M311" s="27">
        <f t="shared" ca="1" si="85"/>
        <v>0</v>
      </c>
    </row>
    <row r="312" spans="1:13" s="16" customFormat="1" hidden="1" outlineLevel="1" x14ac:dyDescent="0.25">
      <c r="A312" s="16">
        <f t="shared" si="84"/>
        <v>25</v>
      </c>
      <c r="B312"/>
      <c r="C312">
        <f>$F305</f>
        <v>0</v>
      </c>
      <c r="D312" s="2" t="str">
        <f t="shared" si="86"/>
        <v>T_MGMT_FEE - Tenant Management Fee - Actual</v>
      </c>
      <c r="E312"/>
      <c r="F312" s="23" t="str">
        <f>_xll.EVDES(D312)</f>
        <v>Tenant Management Fee - Actual</v>
      </c>
      <c r="G312" s="18">
        <f ca="1">SUMIFS(OFFSET('BPC Data'!$F:$F,0,Summary!G$2),'BPC Data'!$E:$E,Summary!$D312,'BPC Data'!$B:$B,Summary!$C312)</f>
        <v>0</v>
      </c>
      <c r="H312" s="168">
        <f ca="1">SUMIFS(OFFSET('BPC Data'!$F:$F,0,Summary!H$2),'BPC Data'!$E:$E,Summary!$D312,'BPC Data'!$B:$B,Summary!$C312)</f>
        <v>0</v>
      </c>
      <c r="I312" s="18">
        <f ca="1">SUMIFS(OFFSET('BPC Data'!$F:$F,0,Summary!I$2),'BPC Data'!$E:$E,Summary!$D312,'BPC Data'!$B:$B,Summary!$C312)</f>
        <v>0</v>
      </c>
      <c r="J312" s="168">
        <f ca="1">SUMIFS(OFFSET('BPC Data'!$F:$F,0,Summary!J$2),'BPC Data'!$E:$E,Summary!$D312,'BPC Data'!$B:$B,Summary!$C312)</f>
        <v>0</v>
      </c>
      <c r="K312" s="18">
        <f ca="1">SUMIFS(OFFSET('BPC Data'!$F:$F,0,Summary!K$2),'BPC Data'!$E:$E,Summary!$D312,'BPC Data'!$B:$B,Summary!$C312)</f>
        <v>0</v>
      </c>
      <c r="L312" s="168">
        <f ca="1">SUMIFS(OFFSET('BPC Data'!$F:$F,0,Summary!L$2),'BPC Data'!$E:$E,Summary!$D312,'BPC Data'!$B:$B,Summary!$C312)</f>
        <v>0</v>
      </c>
      <c r="M312" s="27">
        <f t="shared" ca="1" si="85"/>
        <v>0</v>
      </c>
    </row>
    <row r="313" spans="1:13" s="16" customFormat="1" hidden="1" outlineLevel="1" x14ac:dyDescent="0.25">
      <c r="A313" s="16">
        <f t="shared" si="84"/>
        <v>25</v>
      </c>
      <c r="B313"/>
      <c r="C313">
        <f>$F305</f>
        <v>0</v>
      </c>
      <c r="D313" s="1" t="str">
        <f t="shared" si="86"/>
        <v>T_EBITDAR - EBITDAR</v>
      </c>
      <c r="E313"/>
      <c r="F313" s="23" t="str">
        <f>_xll.EVDES(D313)</f>
        <v>EBITDAR</v>
      </c>
      <c r="G313" s="18">
        <f ca="1">SUMIFS(OFFSET('BPC Data'!$F:$F,0,Summary!G$2),'BPC Data'!$E:$E,Summary!$D313,'BPC Data'!$B:$B,Summary!$C313)</f>
        <v>0</v>
      </c>
      <c r="H313" s="168">
        <f ca="1">SUMIFS(OFFSET('BPC Data'!$F:$F,0,Summary!H$2),'BPC Data'!$E:$E,Summary!$D313,'BPC Data'!$B:$B,Summary!$C313)</f>
        <v>0</v>
      </c>
      <c r="I313" s="18">
        <f ca="1">SUMIFS(OFFSET('BPC Data'!$F:$F,0,Summary!I$2),'BPC Data'!$E:$E,Summary!$D313,'BPC Data'!$B:$B,Summary!$C313)</f>
        <v>0</v>
      </c>
      <c r="J313" s="168">
        <f ca="1">SUMIFS(OFFSET('BPC Data'!$F:$F,0,Summary!J$2),'BPC Data'!$E:$E,Summary!$D313,'BPC Data'!$B:$B,Summary!$C313)</f>
        <v>0</v>
      </c>
      <c r="K313" s="18">
        <f ca="1">SUMIFS(OFFSET('BPC Data'!$F:$F,0,Summary!K$2),'BPC Data'!$E:$E,Summary!$D313,'BPC Data'!$B:$B,Summary!$C313)</f>
        <v>0</v>
      </c>
      <c r="L313" s="168">
        <f ca="1">SUMIFS(OFFSET('BPC Data'!$F:$F,0,Summary!L$2),'BPC Data'!$E:$E,Summary!$D313,'BPC Data'!$B:$B,Summary!$C313)</f>
        <v>0</v>
      </c>
      <c r="M313" s="27">
        <f t="shared" ca="1" si="85"/>
        <v>0</v>
      </c>
    </row>
    <row r="314" spans="1:13" s="16" customFormat="1" hidden="1" outlineLevel="1" x14ac:dyDescent="0.25">
      <c r="A314" s="16">
        <f t="shared" si="84"/>
        <v>25</v>
      </c>
      <c r="B314"/>
      <c r="C314">
        <f>$F305</f>
        <v>0</v>
      </c>
      <c r="D314" s="1" t="str">
        <f t="shared" si="86"/>
        <v>T_RENT_EXP - Tenant Rent Expense</v>
      </c>
      <c r="E314"/>
      <c r="F314" s="23" t="str">
        <f>_xll.EVDES(D314)</f>
        <v>Tenant Rent Expense</v>
      </c>
      <c r="G314" s="18">
        <f ca="1">SUMIFS(OFFSET('BPC Data'!$F:$F,0,Summary!G$2),'BPC Data'!$E:$E,Summary!$D314,'BPC Data'!$B:$B,Summary!$C314)</f>
        <v>0</v>
      </c>
      <c r="H314" s="168">
        <f ca="1">SUMIFS(OFFSET('BPC Data'!$F:$F,0,Summary!H$2),'BPC Data'!$E:$E,Summary!$D314,'BPC Data'!$B:$B,Summary!$C314)</f>
        <v>0</v>
      </c>
      <c r="I314" s="18">
        <f ca="1">SUMIFS(OFFSET('BPC Data'!$F:$F,0,Summary!I$2),'BPC Data'!$E:$E,Summary!$D314,'BPC Data'!$B:$B,Summary!$C314)</f>
        <v>0</v>
      </c>
      <c r="J314" s="168">
        <f ca="1">SUMIFS(OFFSET('BPC Data'!$F:$F,0,Summary!J$2),'BPC Data'!$E:$E,Summary!$D314,'BPC Data'!$B:$B,Summary!$C314)</f>
        <v>0</v>
      </c>
      <c r="K314" s="18">
        <f ca="1">SUMIFS(OFFSET('BPC Data'!$F:$F,0,Summary!K$2),'BPC Data'!$E:$E,Summary!$D314,'BPC Data'!$B:$B,Summary!$C314)</f>
        <v>0</v>
      </c>
      <c r="L314" s="168">
        <f ca="1">SUMIFS(OFFSET('BPC Data'!$F:$F,0,Summary!L$2),'BPC Data'!$E:$E,Summary!$D314,'BPC Data'!$B:$B,Summary!$C314)</f>
        <v>0</v>
      </c>
      <c r="M314" s="27">
        <f t="shared" ca="1" si="85"/>
        <v>0</v>
      </c>
    </row>
    <row r="315" spans="1:13" s="16" customFormat="1" hidden="1" outlineLevel="1" x14ac:dyDescent="0.25">
      <c r="A315" s="16">
        <f t="shared" si="84"/>
        <v>25</v>
      </c>
      <c r="B315"/>
      <c r="C315"/>
      <c r="D315" s="1" t="str">
        <f t="shared" si="86"/>
        <v>x</v>
      </c>
      <c r="E315"/>
      <c r="F315" s="23" t="s">
        <v>0</v>
      </c>
      <c r="G315" s="12">
        <f ca="1">SUMIFS(OFFSET('BPC Data'!$F:$F,0,Summary!G$2),'BPC Data'!$E:$E,Summary!$D315,'BPC Data'!$B:$B,Summary!$C315)</f>
        <v>0</v>
      </c>
      <c r="H315" s="169">
        <f ca="1">SUMIFS(OFFSET('BPC Data'!$F:$F,0,Summary!H$2),'BPC Data'!$E:$E,Summary!$D315,'BPC Data'!$B:$B,Summary!$C315)</f>
        <v>0</v>
      </c>
      <c r="I315" s="12">
        <f ca="1">SUMIFS(OFFSET('BPC Data'!$F:$F,0,Summary!I$2),'BPC Data'!$E:$E,Summary!$D315,'BPC Data'!$B:$B,Summary!$C315)</f>
        <v>0</v>
      </c>
      <c r="J315" s="169">
        <f ca="1">SUMIFS(OFFSET('BPC Data'!$F:$F,0,Summary!J$2),'BPC Data'!$E:$E,Summary!$D315,'BPC Data'!$B:$B,Summary!$C315)</f>
        <v>0</v>
      </c>
      <c r="K315" s="12">
        <f ca="1">SUMIFS(OFFSET('BPC Data'!$F:$F,0,Summary!K$2),'BPC Data'!$E:$E,Summary!$D315,'BPC Data'!$B:$B,Summary!$C315)</f>
        <v>0</v>
      </c>
      <c r="L315" s="169">
        <f ca="1">SUMIFS(OFFSET('BPC Data'!$F:$F,0,Summary!L$2),'BPC Data'!$E:$E,Summary!$D315,'BPC Data'!$B:$B,Summary!$C315)</f>
        <v>0</v>
      </c>
      <c r="M315" s="27">
        <f t="shared" ca="1" si="85"/>
        <v>0</v>
      </c>
    </row>
    <row r="316" spans="1:13" s="16" customFormat="1" hidden="1" outlineLevel="1" x14ac:dyDescent="0.25">
      <c r="A316" s="16">
        <f>IF(AND(D316&lt;&gt;"",C316=""),A315+1,A315)</f>
        <v>26</v>
      </c>
      <c r="B316" s="5"/>
      <c r="C316" s="5"/>
      <c r="D316" s="5" t="str">
        <f t="shared" si="86"/>
        <v>x</v>
      </c>
      <c r="E316" s="5"/>
      <c r="F316" s="22">
        <f>INDEX(PropertyList!$D:$D,MATCH(Summary!$A316,PropertyList!$C:$C,0))</f>
        <v>0</v>
      </c>
      <c r="G316" s="11">
        <f ca="1">SUMIFS(OFFSET('BPC Data'!$F:$F,0,Summary!G$2),'BPC Data'!$E:$E,Summary!$D316,'BPC Data'!$B:$B,Summary!$C316)</f>
        <v>0</v>
      </c>
      <c r="H316" s="167">
        <f ca="1">SUMIFS(OFFSET('BPC Data'!$F:$F,0,Summary!H$2),'BPC Data'!$E:$E,Summary!$D316,'BPC Data'!$B:$B,Summary!$C316)</f>
        <v>0</v>
      </c>
      <c r="I316" s="11">
        <f ca="1">SUMIFS(OFFSET('BPC Data'!$F:$F,0,Summary!I$2),'BPC Data'!$E:$E,Summary!$D316,'BPC Data'!$B:$B,Summary!$C316)</f>
        <v>0</v>
      </c>
      <c r="J316" s="167">
        <f ca="1">SUMIFS(OFFSET('BPC Data'!$F:$F,0,Summary!J$2),'BPC Data'!$E:$E,Summary!$D316,'BPC Data'!$B:$B,Summary!$C316)</f>
        <v>0</v>
      </c>
      <c r="K316" s="11">
        <f ca="1">SUMIFS(OFFSET('BPC Data'!$F:$F,0,Summary!K$2),'BPC Data'!$E:$E,Summary!$D316,'BPC Data'!$B:$B,Summary!$C316)</f>
        <v>0</v>
      </c>
      <c r="L316" s="167">
        <f ca="1">SUMIFS(OFFSET('BPC Data'!$F:$F,0,Summary!L$2),'BPC Data'!$E:$E,Summary!$D316,'BPC Data'!$B:$B,Summary!$C316)</f>
        <v>0</v>
      </c>
      <c r="M316" s="27">
        <f t="shared" ca="1" si="85"/>
        <v>0</v>
      </c>
    </row>
    <row r="317" spans="1:13" s="16" customFormat="1" hidden="1" outlineLevel="1" x14ac:dyDescent="0.25">
      <c r="A317" s="16">
        <f>IF(AND(F317&lt;&gt;"",D317=""),A316+1,A316)</f>
        <v>26</v>
      </c>
      <c r="C317">
        <f>$F316</f>
        <v>0</v>
      </c>
      <c r="D317" s="3" t="str">
        <f t="shared" si="86"/>
        <v>PAY_PAT_DAYS - Total Payor Patient Days</v>
      </c>
      <c r="F317" s="23" t="str">
        <f>_xll.EVDES(D317)</f>
        <v>Total Payor Patient Days</v>
      </c>
      <c r="G317" s="18">
        <f ca="1">SUMIFS(OFFSET('BPC Data'!$F:$F,0,Summary!G$2),'BPC Data'!$E:$E,Summary!$D317,'BPC Data'!$B:$B,Summary!$C317)</f>
        <v>0</v>
      </c>
      <c r="H317" s="168">
        <f ca="1">SUMIFS(OFFSET('BPC Data'!$F:$F,0,Summary!H$2),'BPC Data'!$E:$E,Summary!$D317,'BPC Data'!$B:$B,Summary!$C317)</f>
        <v>0</v>
      </c>
      <c r="I317" s="18">
        <f ca="1">SUMIFS(OFFSET('BPC Data'!$F:$F,0,Summary!I$2),'BPC Data'!$E:$E,Summary!$D317,'BPC Data'!$B:$B,Summary!$C317)</f>
        <v>0</v>
      </c>
      <c r="J317" s="168">
        <f ca="1">SUMIFS(OFFSET('BPC Data'!$F:$F,0,Summary!J$2),'BPC Data'!$E:$E,Summary!$D317,'BPC Data'!$B:$B,Summary!$C317)</f>
        <v>0</v>
      </c>
      <c r="K317" s="18">
        <f ca="1">SUMIFS(OFFSET('BPC Data'!$F:$F,0,Summary!K$2),'BPC Data'!$E:$E,Summary!$D317,'BPC Data'!$B:$B,Summary!$C317)</f>
        <v>0</v>
      </c>
      <c r="L317" s="168">
        <f ca="1">SUMIFS(OFFSET('BPC Data'!$F:$F,0,Summary!L$2),'BPC Data'!$E:$E,Summary!$D317,'BPC Data'!$B:$B,Summary!$C317)</f>
        <v>0</v>
      </c>
      <c r="M317" s="27">
        <f t="shared" ca="1" si="85"/>
        <v>0</v>
      </c>
    </row>
    <row r="318" spans="1:13" s="16" customFormat="1" hidden="1" outlineLevel="1" x14ac:dyDescent="0.25">
      <c r="A318" s="16">
        <f t="shared" ref="A318:A326" si="87">IF(AND(F318&lt;&gt;"",D318=""),A317+1,A317)</f>
        <v>26</v>
      </c>
      <c r="C318">
        <f>$F316</f>
        <v>0</v>
      </c>
      <c r="D318" s="3" t="str">
        <f t="shared" si="86"/>
        <v>A_BEDS_TOTAL - Total Available Beds</v>
      </c>
      <c r="F318" s="23" t="str">
        <f>_xll.EVDES(D318)</f>
        <v>Total Available Beds</v>
      </c>
      <c r="G318" s="18">
        <f ca="1">SUMIFS(OFFSET('BPC Data'!$F:$F,0,Summary!G$2),'BPC Data'!$E:$E,Summary!$D318,'BPC Data'!$B:$B,Summary!$C318)</f>
        <v>0</v>
      </c>
      <c r="H318" s="168">
        <f ca="1">SUMIFS(OFFSET('BPC Data'!$F:$F,0,Summary!H$2),'BPC Data'!$E:$E,Summary!$D318,'BPC Data'!$B:$B,Summary!$C318)</f>
        <v>0</v>
      </c>
      <c r="I318" s="18">
        <f ca="1">SUMIFS(OFFSET('BPC Data'!$F:$F,0,Summary!I$2),'BPC Data'!$E:$E,Summary!$D318,'BPC Data'!$B:$B,Summary!$C318)</f>
        <v>0</v>
      </c>
      <c r="J318" s="168">
        <f ca="1">SUMIFS(OFFSET('BPC Data'!$F:$F,0,Summary!J$2),'BPC Data'!$E:$E,Summary!$D318,'BPC Data'!$B:$B,Summary!$C318)</f>
        <v>0</v>
      </c>
      <c r="K318" s="18">
        <f ca="1">SUMIFS(OFFSET('BPC Data'!$F:$F,0,Summary!K$2),'BPC Data'!$E:$E,Summary!$D318,'BPC Data'!$B:$B,Summary!$C318)</f>
        <v>0</v>
      </c>
      <c r="L318" s="168">
        <f ca="1">SUMIFS(OFFSET('BPC Data'!$F:$F,0,Summary!L$2),'BPC Data'!$E:$E,Summary!$D318,'BPC Data'!$B:$B,Summary!$C318)</f>
        <v>0</v>
      </c>
      <c r="M318" s="27">
        <f t="shared" ca="1" si="85"/>
        <v>0</v>
      </c>
    </row>
    <row r="319" spans="1:13" s="16" customFormat="1" hidden="1" outlineLevel="1" x14ac:dyDescent="0.25">
      <c r="A319" s="16">
        <f t="shared" si="87"/>
        <v>26</v>
      </c>
      <c r="B319"/>
      <c r="C319">
        <f>$F316</f>
        <v>0</v>
      </c>
      <c r="D319" s="3" t="str">
        <f t="shared" si="86"/>
        <v>T_REVENUES - Total Tenant Revenues</v>
      </c>
      <c r="E319"/>
      <c r="F319" s="23" t="str">
        <f>_xll.EVDES(D319)</f>
        <v>Total Tenant Revenues</v>
      </c>
      <c r="G319" s="18">
        <f ca="1">SUMIFS(OFFSET('BPC Data'!$F:$F,0,Summary!G$2),'BPC Data'!$E:$E,Summary!$D319,'BPC Data'!$B:$B,Summary!$C319)</f>
        <v>0</v>
      </c>
      <c r="H319" s="168">
        <f ca="1">SUMIFS(OFFSET('BPC Data'!$F:$F,0,Summary!H$2),'BPC Data'!$E:$E,Summary!$D319,'BPC Data'!$B:$B,Summary!$C319)</f>
        <v>0</v>
      </c>
      <c r="I319" s="18">
        <f ca="1">SUMIFS(OFFSET('BPC Data'!$F:$F,0,Summary!I$2),'BPC Data'!$E:$E,Summary!$D319,'BPC Data'!$B:$B,Summary!$C319)</f>
        <v>0</v>
      </c>
      <c r="J319" s="168">
        <f ca="1">SUMIFS(OFFSET('BPC Data'!$F:$F,0,Summary!J$2),'BPC Data'!$E:$E,Summary!$D319,'BPC Data'!$B:$B,Summary!$C319)</f>
        <v>0</v>
      </c>
      <c r="K319" s="18">
        <f ca="1">SUMIFS(OFFSET('BPC Data'!$F:$F,0,Summary!K$2),'BPC Data'!$E:$E,Summary!$D319,'BPC Data'!$B:$B,Summary!$C319)</f>
        <v>0</v>
      </c>
      <c r="L319" s="168">
        <f ca="1">SUMIFS(OFFSET('BPC Data'!$F:$F,0,Summary!L$2),'BPC Data'!$E:$E,Summary!$D319,'BPC Data'!$B:$B,Summary!$C319)</f>
        <v>0</v>
      </c>
      <c r="M319" s="27">
        <f t="shared" ca="1" si="85"/>
        <v>0</v>
      </c>
    </row>
    <row r="320" spans="1:13" s="16" customFormat="1" hidden="1" outlineLevel="1" x14ac:dyDescent="0.25">
      <c r="A320" s="16">
        <f t="shared" si="87"/>
        <v>26</v>
      </c>
      <c r="B320"/>
      <c r="C320">
        <f>$F316</f>
        <v>0</v>
      </c>
      <c r="D320" s="3" t="str">
        <f t="shared" si="86"/>
        <v>T_OPEX - Tenant Operating Expenses</v>
      </c>
      <c r="E320"/>
      <c r="F320" s="23" t="str">
        <f>_xll.EVDES(D320)</f>
        <v>Tenant Operating Expenses</v>
      </c>
      <c r="G320" s="18">
        <f ca="1">SUMIFS(OFFSET('BPC Data'!$F:$F,0,Summary!G$2),'BPC Data'!$E:$E,Summary!$D320,'BPC Data'!$B:$B,Summary!$C320)</f>
        <v>0</v>
      </c>
      <c r="H320" s="168">
        <f ca="1">SUMIFS(OFFSET('BPC Data'!$F:$F,0,Summary!H$2),'BPC Data'!$E:$E,Summary!$D320,'BPC Data'!$B:$B,Summary!$C320)</f>
        <v>0</v>
      </c>
      <c r="I320" s="18">
        <f ca="1">SUMIFS(OFFSET('BPC Data'!$F:$F,0,Summary!I$2),'BPC Data'!$E:$E,Summary!$D320,'BPC Data'!$B:$B,Summary!$C320)</f>
        <v>0</v>
      </c>
      <c r="J320" s="168">
        <f ca="1">SUMIFS(OFFSET('BPC Data'!$F:$F,0,Summary!J$2),'BPC Data'!$E:$E,Summary!$D320,'BPC Data'!$B:$B,Summary!$C320)</f>
        <v>0</v>
      </c>
      <c r="K320" s="18">
        <f ca="1">SUMIFS(OFFSET('BPC Data'!$F:$F,0,Summary!K$2),'BPC Data'!$E:$E,Summary!$D320,'BPC Data'!$B:$B,Summary!$C320)</f>
        <v>0</v>
      </c>
      <c r="L320" s="168">
        <f ca="1">SUMIFS(OFFSET('BPC Data'!$F:$F,0,Summary!L$2),'BPC Data'!$E:$E,Summary!$D320,'BPC Data'!$B:$B,Summary!$C320)</f>
        <v>0</v>
      </c>
      <c r="M320" s="27">
        <f t="shared" ca="1" si="85"/>
        <v>0</v>
      </c>
    </row>
    <row r="321" spans="1:13" s="16" customFormat="1" hidden="1" outlineLevel="1" x14ac:dyDescent="0.25">
      <c r="A321" s="16">
        <f t="shared" si="87"/>
        <v>26</v>
      </c>
      <c r="B321"/>
      <c r="C321">
        <f>$F316</f>
        <v>0</v>
      </c>
      <c r="D321" s="3" t="str">
        <f t="shared" si="86"/>
        <v>T_BAD_DEBT - Tenant Bad Debt Expense</v>
      </c>
      <c r="E321"/>
      <c r="F321" s="23" t="str">
        <f>_xll.EVDES(D321)</f>
        <v>Tenant Bad Debt Expense</v>
      </c>
      <c r="G321" s="18">
        <f ca="1">SUMIFS(OFFSET('BPC Data'!$F:$F,0,Summary!G$2),'BPC Data'!$E:$E,Summary!$D321,'BPC Data'!$B:$B,Summary!$C321)</f>
        <v>0</v>
      </c>
      <c r="H321" s="168">
        <f ca="1">SUMIFS(OFFSET('BPC Data'!$F:$F,0,Summary!H$2),'BPC Data'!$E:$E,Summary!$D321,'BPC Data'!$B:$B,Summary!$C321)</f>
        <v>0</v>
      </c>
      <c r="I321" s="18">
        <f ca="1">SUMIFS(OFFSET('BPC Data'!$F:$F,0,Summary!I$2),'BPC Data'!$E:$E,Summary!$D321,'BPC Data'!$B:$B,Summary!$C321)</f>
        <v>0</v>
      </c>
      <c r="J321" s="168">
        <f ca="1">SUMIFS(OFFSET('BPC Data'!$F:$F,0,Summary!J$2),'BPC Data'!$E:$E,Summary!$D321,'BPC Data'!$B:$B,Summary!$C321)</f>
        <v>0</v>
      </c>
      <c r="K321" s="18">
        <f ca="1">SUMIFS(OFFSET('BPC Data'!$F:$F,0,Summary!K$2),'BPC Data'!$E:$E,Summary!$D321,'BPC Data'!$B:$B,Summary!$C321)</f>
        <v>0</v>
      </c>
      <c r="L321" s="168">
        <f ca="1">SUMIFS(OFFSET('BPC Data'!$F:$F,0,Summary!L$2),'BPC Data'!$E:$E,Summary!$D321,'BPC Data'!$B:$B,Summary!$C321)</f>
        <v>0</v>
      </c>
      <c r="M321" s="27">
        <f t="shared" ca="1" si="85"/>
        <v>0</v>
      </c>
    </row>
    <row r="322" spans="1:13" s="16" customFormat="1" hidden="1" outlineLevel="1" x14ac:dyDescent="0.25">
      <c r="A322" s="16">
        <f t="shared" si="87"/>
        <v>26</v>
      </c>
      <c r="B322"/>
      <c r="C322">
        <f>$F316</f>
        <v>0</v>
      </c>
      <c r="D322" s="2" t="str">
        <f t="shared" si="86"/>
        <v>T_EBITDARM - EBITDARM</v>
      </c>
      <c r="E322"/>
      <c r="F322" s="23" t="str">
        <f>_xll.EVDES(D322)</f>
        <v>EBITDARM</v>
      </c>
      <c r="G322" s="18">
        <f ca="1">SUMIFS(OFFSET('BPC Data'!$F:$F,0,Summary!G$2),'BPC Data'!$E:$E,Summary!$D322,'BPC Data'!$B:$B,Summary!$C322)</f>
        <v>0</v>
      </c>
      <c r="H322" s="168">
        <f ca="1">SUMIFS(OFFSET('BPC Data'!$F:$F,0,Summary!H$2),'BPC Data'!$E:$E,Summary!$D322,'BPC Data'!$B:$B,Summary!$C322)</f>
        <v>0</v>
      </c>
      <c r="I322" s="18">
        <f ca="1">SUMIFS(OFFSET('BPC Data'!$F:$F,0,Summary!I$2),'BPC Data'!$E:$E,Summary!$D322,'BPC Data'!$B:$B,Summary!$C322)</f>
        <v>0</v>
      </c>
      <c r="J322" s="168">
        <f ca="1">SUMIFS(OFFSET('BPC Data'!$F:$F,0,Summary!J$2),'BPC Data'!$E:$E,Summary!$D322,'BPC Data'!$B:$B,Summary!$C322)</f>
        <v>0</v>
      </c>
      <c r="K322" s="18">
        <f ca="1">SUMIFS(OFFSET('BPC Data'!$F:$F,0,Summary!K$2),'BPC Data'!$E:$E,Summary!$D322,'BPC Data'!$B:$B,Summary!$C322)</f>
        <v>0</v>
      </c>
      <c r="L322" s="168">
        <f ca="1">SUMIFS(OFFSET('BPC Data'!$F:$F,0,Summary!L$2),'BPC Data'!$E:$E,Summary!$D322,'BPC Data'!$B:$B,Summary!$C322)</f>
        <v>0</v>
      </c>
      <c r="M322" s="27">
        <f t="shared" ca="1" si="85"/>
        <v>0</v>
      </c>
    </row>
    <row r="323" spans="1:13" s="16" customFormat="1" hidden="1" outlineLevel="1" x14ac:dyDescent="0.25">
      <c r="A323" s="16">
        <f t="shared" si="87"/>
        <v>26</v>
      </c>
      <c r="B323"/>
      <c r="C323">
        <f>$F316</f>
        <v>0</v>
      </c>
      <c r="D323" s="2" t="str">
        <f t="shared" si="86"/>
        <v>T_MGMT_FEE - Tenant Management Fee - Actual</v>
      </c>
      <c r="E323"/>
      <c r="F323" s="23" t="str">
        <f>_xll.EVDES(D323)</f>
        <v>Tenant Management Fee - Actual</v>
      </c>
      <c r="G323" s="18">
        <f ca="1">SUMIFS(OFFSET('BPC Data'!$F:$F,0,Summary!G$2),'BPC Data'!$E:$E,Summary!$D323,'BPC Data'!$B:$B,Summary!$C323)</f>
        <v>0</v>
      </c>
      <c r="H323" s="168">
        <f ca="1">SUMIFS(OFFSET('BPC Data'!$F:$F,0,Summary!H$2),'BPC Data'!$E:$E,Summary!$D323,'BPC Data'!$B:$B,Summary!$C323)</f>
        <v>0</v>
      </c>
      <c r="I323" s="18">
        <f ca="1">SUMIFS(OFFSET('BPC Data'!$F:$F,0,Summary!I$2),'BPC Data'!$E:$E,Summary!$D323,'BPC Data'!$B:$B,Summary!$C323)</f>
        <v>0</v>
      </c>
      <c r="J323" s="168">
        <f ca="1">SUMIFS(OFFSET('BPC Data'!$F:$F,0,Summary!J$2),'BPC Data'!$E:$E,Summary!$D323,'BPC Data'!$B:$B,Summary!$C323)</f>
        <v>0</v>
      </c>
      <c r="K323" s="18">
        <f ca="1">SUMIFS(OFFSET('BPC Data'!$F:$F,0,Summary!K$2),'BPC Data'!$E:$E,Summary!$D323,'BPC Data'!$B:$B,Summary!$C323)</f>
        <v>0</v>
      </c>
      <c r="L323" s="168">
        <f ca="1">SUMIFS(OFFSET('BPC Data'!$F:$F,0,Summary!L$2),'BPC Data'!$E:$E,Summary!$D323,'BPC Data'!$B:$B,Summary!$C323)</f>
        <v>0</v>
      </c>
      <c r="M323" s="27">
        <f t="shared" ca="1" si="85"/>
        <v>0</v>
      </c>
    </row>
    <row r="324" spans="1:13" s="16" customFormat="1" hidden="1" outlineLevel="1" x14ac:dyDescent="0.25">
      <c r="A324" s="16">
        <f t="shared" si="87"/>
        <v>26</v>
      </c>
      <c r="B324"/>
      <c r="C324">
        <f>$F316</f>
        <v>0</v>
      </c>
      <c r="D324" s="1" t="str">
        <f t="shared" si="86"/>
        <v>T_EBITDAR - EBITDAR</v>
      </c>
      <c r="E324"/>
      <c r="F324" s="23" t="str">
        <f>_xll.EVDES(D324)</f>
        <v>EBITDAR</v>
      </c>
      <c r="G324" s="18">
        <f ca="1">SUMIFS(OFFSET('BPC Data'!$F:$F,0,Summary!G$2),'BPC Data'!$E:$E,Summary!$D324,'BPC Data'!$B:$B,Summary!$C324)</f>
        <v>0</v>
      </c>
      <c r="H324" s="168">
        <f ca="1">SUMIFS(OFFSET('BPC Data'!$F:$F,0,Summary!H$2),'BPC Data'!$E:$E,Summary!$D324,'BPC Data'!$B:$B,Summary!$C324)</f>
        <v>0</v>
      </c>
      <c r="I324" s="18">
        <f ca="1">SUMIFS(OFFSET('BPC Data'!$F:$F,0,Summary!I$2),'BPC Data'!$E:$E,Summary!$D324,'BPC Data'!$B:$B,Summary!$C324)</f>
        <v>0</v>
      </c>
      <c r="J324" s="168">
        <f ca="1">SUMIFS(OFFSET('BPC Data'!$F:$F,0,Summary!J$2),'BPC Data'!$E:$E,Summary!$D324,'BPC Data'!$B:$B,Summary!$C324)</f>
        <v>0</v>
      </c>
      <c r="K324" s="18">
        <f ca="1">SUMIFS(OFFSET('BPC Data'!$F:$F,0,Summary!K$2),'BPC Data'!$E:$E,Summary!$D324,'BPC Data'!$B:$B,Summary!$C324)</f>
        <v>0</v>
      </c>
      <c r="L324" s="168">
        <f ca="1">SUMIFS(OFFSET('BPC Data'!$F:$F,0,Summary!L$2),'BPC Data'!$E:$E,Summary!$D324,'BPC Data'!$B:$B,Summary!$C324)</f>
        <v>0</v>
      </c>
      <c r="M324" s="27">
        <f t="shared" ca="1" si="85"/>
        <v>0</v>
      </c>
    </row>
    <row r="325" spans="1:13" s="16" customFormat="1" hidden="1" outlineLevel="1" x14ac:dyDescent="0.25">
      <c r="A325" s="16">
        <f t="shared" si="87"/>
        <v>26</v>
      </c>
      <c r="B325"/>
      <c r="C325">
        <f>$F316</f>
        <v>0</v>
      </c>
      <c r="D325" s="1" t="str">
        <f t="shared" si="86"/>
        <v>T_RENT_EXP - Tenant Rent Expense</v>
      </c>
      <c r="E325"/>
      <c r="F325" s="23" t="str">
        <f>_xll.EVDES(D325)</f>
        <v>Tenant Rent Expense</v>
      </c>
      <c r="G325" s="18">
        <f ca="1">SUMIFS(OFFSET('BPC Data'!$F:$F,0,Summary!G$2),'BPC Data'!$E:$E,Summary!$D325,'BPC Data'!$B:$B,Summary!$C325)</f>
        <v>0</v>
      </c>
      <c r="H325" s="168">
        <f ca="1">SUMIFS(OFFSET('BPC Data'!$F:$F,0,Summary!H$2),'BPC Data'!$E:$E,Summary!$D325,'BPC Data'!$B:$B,Summary!$C325)</f>
        <v>0</v>
      </c>
      <c r="I325" s="18">
        <f ca="1">SUMIFS(OFFSET('BPC Data'!$F:$F,0,Summary!I$2),'BPC Data'!$E:$E,Summary!$D325,'BPC Data'!$B:$B,Summary!$C325)</f>
        <v>0</v>
      </c>
      <c r="J325" s="168">
        <f ca="1">SUMIFS(OFFSET('BPC Data'!$F:$F,0,Summary!J$2),'BPC Data'!$E:$E,Summary!$D325,'BPC Data'!$B:$B,Summary!$C325)</f>
        <v>0</v>
      </c>
      <c r="K325" s="18">
        <f ca="1">SUMIFS(OFFSET('BPC Data'!$F:$F,0,Summary!K$2),'BPC Data'!$E:$E,Summary!$D325,'BPC Data'!$B:$B,Summary!$C325)</f>
        <v>0</v>
      </c>
      <c r="L325" s="168">
        <f ca="1">SUMIFS(OFFSET('BPC Data'!$F:$F,0,Summary!L$2),'BPC Data'!$E:$E,Summary!$D325,'BPC Data'!$B:$B,Summary!$C325)</f>
        <v>0</v>
      </c>
      <c r="M325" s="27">
        <f t="shared" ca="1" si="85"/>
        <v>0</v>
      </c>
    </row>
    <row r="326" spans="1:13" s="16" customFormat="1" hidden="1" outlineLevel="1" x14ac:dyDescent="0.25">
      <c r="A326" s="16">
        <f t="shared" si="87"/>
        <v>26</v>
      </c>
      <c r="B326"/>
      <c r="C326"/>
      <c r="D326" s="1" t="str">
        <f t="shared" si="86"/>
        <v>x</v>
      </c>
      <c r="E326"/>
      <c r="F326" s="23" t="s">
        <v>0</v>
      </c>
      <c r="G326" s="12">
        <f ca="1">SUMIFS(OFFSET('BPC Data'!$F:$F,0,Summary!G$2),'BPC Data'!$E:$E,Summary!$D326,'BPC Data'!$B:$B,Summary!$C326)</f>
        <v>0</v>
      </c>
      <c r="H326" s="169">
        <f ca="1">SUMIFS(OFFSET('BPC Data'!$F:$F,0,Summary!H$2),'BPC Data'!$E:$E,Summary!$D326,'BPC Data'!$B:$B,Summary!$C326)</f>
        <v>0</v>
      </c>
      <c r="I326" s="12">
        <f ca="1">SUMIFS(OFFSET('BPC Data'!$F:$F,0,Summary!I$2),'BPC Data'!$E:$E,Summary!$D326,'BPC Data'!$B:$B,Summary!$C326)</f>
        <v>0</v>
      </c>
      <c r="J326" s="169">
        <f ca="1">SUMIFS(OFFSET('BPC Data'!$F:$F,0,Summary!J$2),'BPC Data'!$E:$E,Summary!$D326,'BPC Data'!$B:$B,Summary!$C326)</f>
        <v>0</v>
      </c>
      <c r="K326" s="12">
        <f ca="1">SUMIFS(OFFSET('BPC Data'!$F:$F,0,Summary!K$2),'BPC Data'!$E:$E,Summary!$D326,'BPC Data'!$B:$B,Summary!$C326)</f>
        <v>0</v>
      </c>
      <c r="L326" s="169">
        <f ca="1">SUMIFS(OFFSET('BPC Data'!$F:$F,0,Summary!L$2),'BPC Data'!$E:$E,Summary!$D326,'BPC Data'!$B:$B,Summary!$C326)</f>
        <v>0</v>
      </c>
      <c r="M326" s="27">
        <f t="shared" ca="1" si="85"/>
        <v>0</v>
      </c>
    </row>
    <row r="327" spans="1:13" s="16" customFormat="1" hidden="1" outlineLevel="1" x14ac:dyDescent="0.25">
      <c r="A327" s="16">
        <f>IF(AND(D327&lt;&gt;"",C327=""),A326+1,A326)</f>
        <v>27</v>
      </c>
      <c r="B327" s="5"/>
      <c r="C327" s="5"/>
      <c r="D327" s="5" t="str">
        <f t="shared" si="86"/>
        <v>x</v>
      </c>
      <c r="E327" s="5"/>
      <c r="F327" s="22">
        <f>INDEX(PropertyList!$D:$D,MATCH(Summary!$A327,PropertyList!$C:$C,0))</f>
        <v>0</v>
      </c>
      <c r="G327" s="11">
        <f ca="1">SUMIFS(OFFSET('BPC Data'!$F:$F,0,Summary!G$2),'BPC Data'!$E:$E,Summary!$D327,'BPC Data'!$B:$B,Summary!$C327)</f>
        <v>0</v>
      </c>
      <c r="H327" s="167">
        <f ca="1">SUMIFS(OFFSET('BPC Data'!$F:$F,0,Summary!H$2),'BPC Data'!$E:$E,Summary!$D327,'BPC Data'!$B:$B,Summary!$C327)</f>
        <v>0</v>
      </c>
      <c r="I327" s="11">
        <f ca="1">SUMIFS(OFFSET('BPC Data'!$F:$F,0,Summary!I$2),'BPC Data'!$E:$E,Summary!$D327,'BPC Data'!$B:$B,Summary!$C327)</f>
        <v>0</v>
      </c>
      <c r="J327" s="167">
        <f ca="1">SUMIFS(OFFSET('BPC Data'!$F:$F,0,Summary!J$2),'BPC Data'!$E:$E,Summary!$D327,'BPC Data'!$B:$B,Summary!$C327)</f>
        <v>0</v>
      </c>
      <c r="K327" s="11">
        <f ca="1">SUMIFS(OFFSET('BPC Data'!$F:$F,0,Summary!K$2),'BPC Data'!$E:$E,Summary!$D327,'BPC Data'!$B:$B,Summary!$C327)</f>
        <v>0</v>
      </c>
      <c r="L327" s="167">
        <f ca="1">SUMIFS(OFFSET('BPC Data'!$F:$F,0,Summary!L$2),'BPC Data'!$E:$E,Summary!$D327,'BPC Data'!$B:$B,Summary!$C327)</f>
        <v>0</v>
      </c>
      <c r="M327" s="27">
        <f t="shared" ca="1" si="85"/>
        <v>0</v>
      </c>
    </row>
    <row r="328" spans="1:13" s="16" customFormat="1" hidden="1" outlineLevel="1" x14ac:dyDescent="0.25">
      <c r="A328" s="16">
        <f>IF(AND(F328&lt;&gt;"",D328=""),A327+1,A327)</f>
        <v>27</v>
      </c>
      <c r="C328">
        <f>$F327</f>
        <v>0</v>
      </c>
      <c r="D328" s="3" t="str">
        <f t="shared" si="86"/>
        <v>PAY_PAT_DAYS - Total Payor Patient Days</v>
      </c>
      <c r="F328" s="23" t="str">
        <f>_xll.EVDES(D328)</f>
        <v>Total Payor Patient Days</v>
      </c>
      <c r="G328" s="18">
        <f ca="1">SUMIFS(OFFSET('BPC Data'!$F:$F,0,Summary!G$2),'BPC Data'!$E:$E,Summary!$D328,'BPC Data'!$B:$B,Summary!$C328)</f>
        <v>0</v>
      </c>
      <c r="H328" s="168">
        <f ca="1">SUMIFS(OFFSET('BPC Data'!$F:$F,0,Summary!H$2),'BPC Data'!$E:$E,Summary!$D328,'BPC Data'!$B:$B,Summary!$C328)</f>
        <v>0</v>
      </c>
      <c r="I328" s="18">
        <f ca="1">SUMIFS(OFFSET('BPC Data'!$F:$F,0,Summary!I$2),'BPC Data'!$E:$E,Summary!$D328,'BPC Data'!$B:$B,Summary!$C328)</f>
        <v>0</v>
      </c>
      <c r="J328" s="168">
        <f ca="1">SUMIFS(OFFSET('BPC Data'!$F:$F,0,Summary!J$2),'BPC Data'!$E:$E,Summary!$D328,'BPC Data'!$B:$B,Summary!$C328)</f>
        <v>0</v>
      </c>
      <c r="K328" s="18">
        <f ca="1">SUMIFS(OFFSET('BPC Data'!$F:$F,0,Summary!K$2),'BPC Data'!$E:$E,Summary!$D328,'BPC Data'!$B:$B,Summary!$C328)</f>
        <v>0</v>
      </c>
      <c r="L328" s="168">
        <f ca="1">SUMIFS(OFFSET('BPC Data'!$F:$F,0,Summary!L$2),'BPC Data'!$E:$E,Summary!$D328,'BPC Data'!$B:$B,Summary!$C328)</f>
        <v>0</v>
      </c>
      <c r="M328" s="27">
        <f t="shared" ca="1" si="85"/>
        <v>0</v>
      </c>
    </row>
    <row r="329" spans="1:13" s="16" customFormat="1" hidden="1" outlineLevel="1" x14ac:dyDescent="0.25">
      <c r="A329" s="16">
        <f t="shared" ref="A329:A337" si="88">IF(AND(F329&lt;&gt;"",D329=""),A328+1,A328)</f>
        <v>27</v>
      </c>
      <c r="C329">
        <f>$F327</f>
        <v>0</v>
      </c>
      <c r="D329" s="3" t="str">
        <f t="shared" si="86"/>
        <v>A_BEDS_TOTAL - Total Available Beds</v>
      </c>
      <c r="F329" s="23" t="str">
        <f>_xll.EVDES(D329)</f>
        <v>Total Available Beds</v>
      </c>
      <c r="G329" s="18">
        <f ca="1">SUMIFS(OFFSET('BPC Data'!$F:$F,0,Summary!G$2),'BPC Data'!$E:$E,Summary!$D329,'BPC Data'!$B:$B,Summary!$C329)</f>
        <v>0</v>
      </c>
      <c r="H329" s="168">
        <f ca="1">SUMIFS(OFFSET('BPC Data'!$F:$F,0,Summary!H$2),'BPC Data'!$E:$E,Summary!$D329,'BPC Data'!$B:$B,Summary!$C329)</f>
        <v>0</v>
      </c>
      <c r="I329" s="18">
        <f ca="1">SUMIFS(OFFSET('BPC Data'!$F:$F,0,Summary!I$2),'BPC Data'!$E:$E,Summary!$D329,'BPC Data'!$B:$B,Summary!$C329)</f>
        <v>0</v>
      </c>
      <c r="J329" s="168">
        <f ca="1">SUMIFS(OFFSET('BPC Data'!$F:$F,0,Summary!J$2),'BPC Data'!$E:$E,Summary!$D329,'BPC Data'!$B:$B,Summary!$C329)</f>
        <v>0</v>
      </c>
      <c r="K329" s="18">
        <f ca="1">SUMIFS(OFFSET('BPC Data'!$F:$F,0,Summary!K$2),'BPC Data'!$E:$E,Summary!$D329,'BPC Data'!$B:$B,Summary!$C329)</f>
        <v>0</v>
      </c>
      <c r="L329" s="168">
        <f ca="1">SUMIFS(OFFSET('BPC Data'!$F:$F,0,Summary!L$2),'BPC Data'!$E:$E,Summary!$D329,'BPC Data'!$B:$B,Summary!$C329)</f>
        <v>0</v>
      </c>
      <c r="M329" s="27">
        <f t="shared" ca="1" si="85"/>
        <v>0</v>
      </c>
    </row>
    <row r="330" spans="1:13" s="16" customFormat="1" hidden="1" outlineLevel="1" x14ac:dyDescent="0.25">
      <c r="A330" s="16">
        <f t="shared" si="88"/>
        <v>27</v>
      </c>
      <c r="B330"/>
      <c r="C330">
        <f>$F327</f>
        <v>0</v>
      </c>
      <c r="D330" s="3" t="str">
        <f t="shared" si="86"/>
        <v>T_REVENUES - Total Tenant Revenues</v>
      </c>
      <c r="E330"/>
      <c r="F330" s="23" t="str">
        <f>_xll.EVDES(D330)</f>
        <v>Total Tenant Revenues</v>
      </c>
      <c r="G330" s="18">
        <f ca="1">SUMIFS(OFFSET('BPC Data'!$F:$F,0,Summary!G$2),'BPC Data'!$E:$E,Summary!$D330,'BPC Data'!$B:$B,Summary!$C330)</f>
        <v>0</v>
      </c>
      <c r="H330" s="168">
        <f ca="1">SUMIFS(OFFSET('BPC Data'!$F:$F,0,Summary!H$2),'BPC Data'!$E:$E,Summary!$D330,'BPC Data'!$B:$B,Summary!$C330)</f>
        <v>0</v>
      </c>
      <c r="I330" s="18">
        <f ca="1">SUMIFS(OFFSET('BPC Data'!$F:$F,0,Summary!I$2),'BPC Data'!$E:$E,Summary!$D330,'BPC Data'!$B:$B,Summary!$C330)</f>
        <v>0</v>
      </c>
      <c r="J330" s="168">
        <f ca="1">SUMIFS(OFFSET('BPC Data'!$F:$F,0,Summary!J$2),'BPC Data'!$E:$E,Summary!$D330,'BPC Data'!$B:$B,Summary!$C330)</f>
        <v>0</v>
      </c>
      <c r="K330" s="18">
        <f ca="1">SUMIFS(OFFSET('BPC Data'!$F:$F,0,Summary!K$2),'BPC Data'!$E:$E,Summary!$D330,'BPC Data'!$B:$B,Summary!$C330)</f>
        <v>0</v>
      </c>
      <c r="L330" s="168">
        <f ca="1">SUMIFS(OFFSET('BPC Data'!$F:$F,0,Summary!L$2),'BPC Data'!$E:$E,Summary!$D330,'BPC Data'!$B:$B,Summary!$C330)</f>
        <v>0</v>
      </c>
      <c r="M330" s="27">
        <f t="shared" ca="1" si="85"/>
        <v>0</v>
      </c>
    </row>
    <row r="331" spans="1:13" s="16" customFormat="1" hidden="1" outlineLevel="1" x14ac:dyDescent="0.25">
      <c r="A331" s="16">
        <f t="shared" si="88"/>
        <v>27</v>
      </c>
      <c r="B331"/>
      <c r="C331">
        <f>$F327</f>
        <v>0</v>
      </c>
      <c r="D331" s="3" t="str">
        <f t="shared" si="86"/>
        <v>T_OPEX - Tenant Operating Expenses</v>
      </c>
      <c r="E331"/>
      <c r="F331" s="23" t="str">
        <f>_xll.EVDES(D331)</f>
        <v>Tenant Operating Expenses</v>
      </c>
      <c r="G331" s="18">
        <f ca="1">SUMIFS(OFFSET('BPC Data'!$F:$F,0,Summary!G$2),'BPC Data'!$E:$E,Summary!$D331,'BPC Data'!$B:$B,Summary!$C331)</f>
        <v>0</v>
      </c>
      <c r="H331" s="168">
        <f ca="1">SUMIFS(OFFSET('BPC Data'!$F:$F,0,Summary!H$2),'BPC Data'!$E:$E,Summary!$D331,'BPC Data'!$B:$B,Summary!$C331)</f>
        <v>0</v>
      </c>
      <c r="I331" s="18">
        <f ca="1">SUMIFS(OFFSET('BPC Data'!$F:$F,0,Summary!I$2),'BPC Data'!$E:$E,Summary!$D331,'BPC Data'!$B:$B,Summary!$C331)</f>
        <v>0</v>
      </c>
      <c r="J331" s="168">
        <f ca="1">SUMIFS(OFFSET('BPC Data'!$F:$F,0,Summary!J$2),'BPC Data'!$E:$E,Summary!$D331,'BPC Data'!$B:$B,Summary!$C331)</f>
        <v>0</v>
      </c>
      <c r="K331" s="18">
        <f ca="1">SUMIFS(OFFSET('BPC Data'!$F:$F,0,Summary!K$2),'BPC Data'!$E:$E,Summary!$D331,'BPC Data'!$B:$B,Summary!$C331)</f>
        <v>0</v>
      </c>
      <c r="L331" s="168">
        <f ca="1">SUMIFS(OFFSET('BPC Data'!$F:$F,0,Summary!L$2),'BPC Data'!$E:$E,Summary!$D331,'BPC Data'!$B:$B,Summary!$C331)</f>
        <v>0</v>
      </c>
      <c r="M331" s="27">
        <f t="shared" ca="1" si="85"/>
        <v>0</v>
      </c>
    </row>
    <row r="332" spans="1:13" s="16" customFormat="1" hidden="1" outlineLevel="1" x14ac:dyDescent="0.25">
      <c r="A332" s="16">
        <f t="shared" si="88"/>
        <v>27</v>
      </c>
      <c r="B332"/>
      <c r="C332">
        <f>$F327</f>
        <v>0</v>
      </c>
      <c r="D332" s="3" t="str">
        <f t="shared" si="86"/>
        <v>T_BAD_DEBT - Tenant Bad Debt Expense</v>
      </c>
      <c r="E332"/>
      <c r="F332" s="23" t="str">
        <f>_xll.EVDES(D332)</f>
        <v>Tenant Bad Debt Expense</v>
      </c>
      <c r="G332" s="18">
        <f ca="1">SUMIFS(OFFSET('BPC Data'!$F:$F,0,Summary!G$2),'BPC Data'!$E:$E,Summary!$D332,'BPC Data'!$B:$B,Summary!$C332)</f>
        <v>0</v>
      </c>
      <c r="H332" s="168">
        <f ca="1">SUMIFS(OFFSET('BPC Data'!$F:$F,0,Summary!H$2),'BPC Data'!$E:$E,Summary!$D332,'BPC Data'!$B:$B,Summary!$C332)</f>
        <v>0</v>
      </c>
      <c r="I332" s="18">
        <f ca="1">SUMIFS(OFFSET('BPC Data'!$F:$F,0,Summary!I$2),'BPC Data'!$E:$E,Summary!$D332,'BPC Data'!$B:$B,Summary!$C332)</f>
        <v>0</v>
      </c>
      <c r="J332" s="168">
        <f ca="1">SUMIFS(OFFSET('BPC Data'!$F:$F,0,Summary!J$2),'BPC Data'!$E:$E,Summary!$D332,'BPC Data'!$B:$B,Summary!$C332)</f>
        <v>0</v>
      </c>
      <c r="K332" s="18">
        <f ca="1">SUMIFS(OFFSET('BPC Data'!$F:$F,0,Summary!K$2),'BPC Data'!$E:$E,Summary!$D332,'BPC Data'!$B:$B,Summary!$C332)</f>
        <v>0</v>
      </c>
      <c r="L332" s="168">
        <f ca="1">SUMIFS(OFFSET('BPC Data'!$F:$F,0,Summary!L$2),'BPC Data'!$E:$E,Summary!$D332,'BPC Data'!$B:$B,Summary!$C332)</f>
        <v>0</v>
      </c>
      <c r="M332" s="27">
        <f t="shared" ca="1" si="85"/>
        <v>0</v>
      </c>
    </row>
    <row r="333" spans="1:13" s="16" customFormat="1" hidden="1" outlineLevel="1" x14ac:dyDescent="0.25">
      <c r="A333" s="16">
        <f t="shared" si="88"/>
        <v>27</v>
      </c>
      <c r="B333"/>
      <c r="C333">
        <f>$F327</f>
        <v>0</v>
      </c>
      <c r="D333" s="2" t="str">
        <f t="shared" si="86"/>
        <v>T_EBITDARM - EBITDARM</v>
      </c>
      <c r="E333"/>
      <c r="F333" s="23" t="str">
        <f>_xll.EVDES(D333)</f>
        <v>EBITDARM</v>
      </c>
      <c r="G333" s="18">
        <f ca="1">SUMIFS(OFFSET('BPC Data'!$F:$F,0,Summary!G$2),'BPC Data'!$E:$E,Summary!$D333,'BPC Data'!$B:$B,Summary!$C333)</f>
        <v>0</v>
      </c>
      <c r="H333" s="168">
        <f ca="1">SUMIFS(OFFSET('BPC Data'!$F:$F,0,Summary!H$2),'BPC Data'!$E:$E,Summary!$D333,'BPC Data'!$B:$B,Summary!$C333)</f>
        <v>0</v>
      </c>
      <c r="I333" s="18">
        <f ca="1">SUMIFS(OFFSET('BPC Data'!$F:$F,0,Summary!I$2),'BPC Data'!$E:$E,Summary!$D333,'BPC Data'!$B:$B,Summary!$C333)</f>
        <v>0</v>
      </c>
      <c r="J333" s="168">
        <f ca="1">SUMIFS(OFFSET('BPC Data'!$F:$F,0,Summary!J$2),'BPC Data'!$E:$E,Summary!$D333,'BPC Data'!$B:$B,Summary!$C333)</f>
        <v>0</v>
      </c>
      <c r="K333" s="18">
        <f ca="1">SUMIFS(OFFSET('BPC Data'!$F:$F,0,Summary!K$2),'BPC Data'!$E:$E,Summary!$D333,'BPC Data'!$B:$B,Summary!$C333)</f>
        <v>0</v>
      </c>
      <c r="L333" s="168">
        <f ca="1">SUMIFS(OFFSET('BPC Data'!$F:$F,0,Summary!L$2),'BPC Data'!$E:$E,Summary!$D333,'BPC Data'!$B:$B,Summary!$C333)</f>
        <v>0</v>
      </c>
      <c r="M333" s="27">
        <f t="shared" ca="1" si="85"/>
        <v>0</v>
      </c>
    </row>
    <row r="334" spans="1:13" s="16" customFormat="1" hidden="1" outlineLevel="1" x14ac:dyDescent="0.25">
      <c r="A334" s="16">
        <f t="shared" si="88"/>
        <v>27</v>
      </c>
      <c r="B334"/>
      <c r="C334">
        <f>$F327</f>
        <v>0</v>
      </c>
      <c r="D334" s="2" t="str">
        <f t="shared" si="86"/>
        <v>T_MGMT_FEE - Tenant Management Fee - Actual</v>
      </c>
      <c r="E334"/>
      <c r="F334" s="23" t="str">
        <f>_xll.EVDES(D334)</f>
        <v>Tenant Management Fee - Actual</v>
      </c>
      <c r="G334" s="18">
        <f ca="1">SUMIFS(OFFSET('BPC Data'!$F:$F,0,Summary!G$2),'BPC Data'!$E:$E,Summary!$D334,'BPC Data'!$B:$B,Summary!$C334)</f>
        <v>0</v>
      </c>
      <c r="H334" s="168">
        <f ca="1">SUMIFS(OFFSET('BPC Data'!$F:$F,0,Summary!H$2),'BPC Data'!$E:$E,Summary!$D334,'BPC Data'!$B:$B,Summary!$C334)</f>
        <v>0</v>
      </c>
      <c r="I334" s="18">
        <f ca="1">SUMIFS(OFFSET('BPC Data'!$F:$F,0,Summary!I$2),'BPC Data'!$E:$E,Summary!$D334,'BPC Data'!$B:$B,Summary!$C334)</f>
        <v>0</v>
      </c>
      <c r="J334" s="168">
        <f ca="1">SUMIFS(OFFSET('BPC Data'!$F:$F,0,Summary!J$2),'BPC Data'!$E:$E,Summary!$D334,'BPC Data'!$B:$B,Summary!$C334)</f>
        <v>0</v>
      </c>
      <c r="K334" s="18">
        <f ca="1">SUMIFS(OFFSET('BPC Data'!$F:$F,0,Summary!K$2),'BPC Data'!$E:$E,Summary!$D334,'BPC Data'!$B:$B,Summary!$C334)</f>
        <v>0</v>
      </c>
      <c r="L334" s="168">
        <f ca="1">SUMIFS(OFFSET('BPC Data'!$F:$F,0,Summary!L$2),'BPC Data'!$E:$E,Summary!$D334,'BPC Data'!$B:$B,Summary!$C334)</f>
        <v>0</v>
      </c>
      <c r="M334" s="27">
        <f t="shared" ca="1" si="85"/>
        <v>0</v>
      </c>
    </row>
    <row r="335" spans="1:13" s="16" customFormat="1" hidden="1" outlineLevel="1" x14ac:dyDescent="0.25">
      <c r="A335" s="16">
        <f t="shared" si="88"/>
        <v>27</v>
      </c>
      <c r="B335"/>
      <c r="C335">
        <f>$F327</f>
        <v>0</v>
      </c>
      <c r="D335" s="1" t="str">
        <f t="shared" si="86"/>
        <v>T_EBITDAR - EBITDAR</v>
      </c>
      <c r="E335"/>
      <c r="F335" s="23" t="str">
        <f>_xll.EVDES(D335)</f>
        <v>EBITDAR</v>
      </c>
      <c r="G335" s="18">
        <f ca="1">SUMIFS(OFFSET('BPC Data'!$F:$F,0,Summary!G$2),'BPC Data'!$E:$E,Summary!$D335,'BPC Data'!$B:$B,Summary!$C335)</f>
        <v>0</v>
      </c>
      <c r="H335" s="168">
        <f ca="1">SUMIFS(OFFSET('BPC Data'!$F:$F,0,Summary!H$2),'BPC Data'!$E:$E,Summary!$D335,'BPC Data'!$B:$B,Summary!$C335)</f>
        <v>0</v>
      </c>
      <c r="I335" s="18">
        <f ca="1">SUMIFS(OFFSET('BPC Data'!$F:$F,0,Summary!I$2),'BPC Data'!$E:$E,Summary!$D335,'BPC Data'!$B:$B,Summary!$C335)</f>
        <v>0</v>
      </c>
      <c r="J335" s="168">
        <f ca="1">SUMIFS(OFFSET('BPC Data'!$F:$F,0,Summary!J$2),'BPC Data'!$E:$E,Summary!$D335,'BPC Data'!$B:$B,Summary!$C335)</f>
        <v>0</v>
      </c>
      <c r="K335" s="18">
        <f ca="1">SUMIFS(OFFSET('BPC Data'!$F:$F,0,Summary!K$2),'BPC Data'!$E:$E,Summary!$D335,'BPC Data'!$B:$B,Summary!$C335)</f>
        <v>0</v>
      </c>
      <c r="L335" s="168">
        <f ca="1">SUMIFS(OFFSET('BPC Data'!$F:$F,0,Summary!L$2),'BPC Data'!$E:$E,Summary!$D335,'BPC Data'!$B:$B,Summary!$C335)</f>
        <v>0</v>
      </c>
      <c r="M335" s="27">
        <f t="shared" ca="1" si="85"/>
        <v>0</v>
      </c>
    </row>
    <row r="336" spans="1:13" s="16" customFormat="1" hidden="1" outlineLevel="1" x14ac:dyDescent="0.25">
      <c r="A336" s="16">
        <f t="shared" si="88"/>
        <v>27</v>
      </c>
      <c r="B336"/>
      <c r="C336">
        <f>$F327</f>
        <v>0</v>
      </c>
      <c r="D336" s="1" t="str">
        <f t="shared" si="86"/>
        <v>T_RENT_EXP - Tenant Rent Expense</v>
      </c>
      <c r="E336"/>
      <c r="F336" s="23" t="str">
        <f>_xll.EVDES(D336)</f>
        <v>Tenant Rent Expense</v>
      </c>
      <c r="G336" s="18">
        <f ca="1">SUMIFS(OFFSET('BPC Data'!$F:$F,0,Summary!G$2),'BPC Data'!$E:$E,Summary!$D336,'BPC Data'!$B:$B,Summary!$C336)</f>
        <v>0</v>
      </c>
      <c r="H336" s="168">
        <f ca="1">SUMIFS(OFFSET('BPC Data'!$F:$F,0,Summary!H$2),'BPC Data'!$E:$E,Summary!$D336,'BPC Data'!$B:$B,Summary!$C336)</f>
        <v>0</v>
      </c>
      <c r="I336" s="18">
        <f ca="1">SUMIFS(OFFSET('BPC Data'!$F:$F,0,Summary!I$2),'BPC Data'!$E:$E,Summary!$D336,'BPC Data'!$B:$B,Summary!$C336)</f>
        <v>0</v>
      </c>
      <c r="J336" s="168">
        <f ca="1">SUMIFS(OFFSET('BPC Data'!$F:$F,0,Summary!J$2),'BPC Data'!$E:$E,Summary!$D336,'BPC Data'!$B:$B,Summary!$C336)</f>
        <v>0</v>
      </c>
      <c r="K336" s="18">
        <f ca="1">SUMIFS(OFFSET('BPC Data'!$F:$F,0,Summary!K$2),'BPC Data'!$E:$E,Summary!$D336,'BPC Data'!$B:$B,Summary!$C336)</f>
        <v>0</v>
      </c>
      <c r="L336" s="168">
        <f ca="1">SUMIFS(OFFSET('BPC Data'!$F:$F,0,Summary!L$2),'BPC Data'!$E:$E,Summary!$D336,'BPC Data'!$B:$B,Summary!$C336)</f>
        <v>0</v>
      </c>
      <c r="M336" s="27">
        <f t="shared" ca="1" si="85"/>
        <v>0</v>
      </c>
    </row>
    <row r="337" spans="1:13" s="16" customFormat="1" hidden="1" outlineLevel="1" x14ac:dyDescent="0.25">
      <c r="A337" s="16">
        <f t="shared" si="88"/>
        <v>27</v>
      </c>
      <c r="B337"/>
      <c r="C337"/>
      <c r="D337" s="1" t="str">
        <f t="shared" si="86"/>
        <v>x</v>
      </c>
      <c r="E337"/>
      <c r="F337" s="23" t="s">
        <v>0</v>
      </c>
      <c r="G337" s="12">
        <f ca="1">SUMIFS(OFFSET('BPC Data'!$F:$F,0,Summary!G$2),'BPC Data'!$E:$E,Summary!$D337,'BPC Data'!$B:$B,Summary!$C337)</f>
        <v>0</v>
      </c>
      <c r="H337" s="169">
        <f ca="1">SUMIFS(OFFSET('BPC Data'!$F:$F,0,Summary!H$2),'BPC Data'!$E:$E,Summary!$D337,'BPC Data'!$B:$B,Summary!$C337)</f>
        <v>0</v>
      </c>
      <c r="I337" s="12">
        <f ca="1">SUMIFS(OFFSET('BPC Data'!$F:$F,0,Summary!I$2),'BPC Data'!$E:$E,Summary!$D337,'BPC Data'!$B:$B,Summary!$C337)</f>
        <v>0</v>
      </c>
      <c r="J337" s="169">
        <f ca="1">SUMIFS(OFFSET('BPC Data'!$F:$F,0,Summary!J$2),'BPC Data'!$E:$E,Summary!$D337,'BPC Data'!$B:$B,Summary!$C337)</f>
        <v>0</v>
      </c>
      <c r="K337" s="12">
        <f ca="1">SUMIFS(OFFSET('BPC Data'!$F:$F,0,Summary!K$2),'BPC Data'!$E:$E,Summary!$D337,'BPC Data'!$B:$B,Summary!$C337)</f>
        <v>0</v>
      </c>
      <c r="L337" s="169">
        <f ca="1">SUMIFS(OFFSET('BPC Data'!$F:$F,0,Summary!L$2),'BPC Data'!$E:$E,Summary!$D337,'BPC Data'!$B:$B,Summary!$C337)</f>
        <v>0</v>
      </c>
      <c r="M337" s="27">
        <f t="shared" ca="1" si="85"/>
        <v>0</v>
      </c>
    </row>
    <row r="338" spans="1:13" s="16" customFormat="1" hidden="1" outlineLevel="1" x14ac:dyDescent="0.25">
      <c r="A338" s="16">
        <f>IF(AND(D338&lt;&gt;"",C338=""),A337+1,A337)</f>
        <v>28</v>
      </c>
      <c r="B338" s="5"/>
      <c r="C338" s="5"/>
      <c r="D338" s="5" t="str">
        <f t="shared" si="86"/>
        <v>x</v>
      </c>
      <c r="E338" s="5"/>
      <c r="F338" s="22">
        <f>INDEX(PropertyList!$D:$D,MATCH(Summary!$A338,PropertyList!$C:$C,0))</f>
        <v>0</v>
      </c>
      <c r="G338" s="11">
        <f ca="1">SUMIFS(OFFSET('BPC Data'!$F:$F,0,Summary!G$2),'BPC Data'!$E:$E,Summary!$D338,'BPC Data'!$B:$B,Summary!$C338)</f>
        <v>0</v>
      </c>
      <c r="H338" s="167">
        <f ca="1">SUMIFS(OFFSET('BPC Data'!$F:$F,0,Summary!H$2),'BPC Data'!$E:$E,Summary!$D338,'BPC Data'!$B:$B,Summary!$C338)</f>
        <v>0</v>
      </c>
      <c r="I338" s="11">
        <f ca="1">SUMIFS(OFFSET('BPC Data'!$F:$F,0,Summary!I$2),'BPC Data'!$E:$E,Summary!$D338,'BPC Data'!$B:$B,Summary!$C338)</f>
        <v>0</v>
      </c>
      <c r="J338" s="167">
        <f ca="1">SUMIFS(OFFSET('BPC Data'!$F:$F,0,Summary!J$2),'BPC Data'!$E:$E,Summary!$D338,'BPC Data'!$B:$B,Summary!$C338)</f>
        <v>0</v>
      </c>
      <c r="K338" s="11">
        <f ca="1">SUMIFS(OFFSET('BPC Data'!$F:$F,0,Summary!K$2),'BPC Data'!$E:$E,Summary!$D338,'BPC Data'!$B:$B,Summary!$C338)</f>
        <v>0</v>
      </c>
      <c r="L338" s="167">
        <f ca="1">SUMIFS(OFFSET('BPC Data'!$F:$F,0,Summary!L$2),'BPC Data'!$E:$E,Summary!$D338,'BPC Data'!$B:$B,Summary!$C338)</f>
        <v>0</v>
      </c>
      <c r="M338" s="27">
        <f t="shared" ca="1" si="85"/>
        <v>0</v>
      </c>
    </row>
    <row r="339" spans="1:13" s="16" customFormat="1" hidden="1" outlineLevel="1" x14ac:dyDescent="0.25">
      <c r="A339" s="16">
        <f>IF(AND(F339&lt;&gt;"",D339=""),A338+1,A338)</f>
        <v>28</v>
      </c>
      <c r="C339">
        <f>$F338</f>
        <v>0</v>
      </c>
      <c r="D339" s="3" t="str">
        <f t="shared" si="86"/>
        <v>PAY_PAT_DAYS - Total Payor Patient Days</v>
      </c>
      <c r="F339" s="23" t="str">
        <f>_xll.EVDES(D339)</f>
        <v>Total Payor Patient Days</v>
      </c>
      <c r="G339" s="18">
        <f ca="1">SUMIFS(OFFSET('BPC Data'!$F:$F,0,Summary!G$2),'BPC Data'!$E:$E,Summary!$D339,'BPC Data'!$B:$B,Summary!$C339)</f>
        <v>0</v>
      </c>
      <c r="H339" s="168">
        <f ca="1">SUMIFS(OFFSET('BPC Data'!$F:$F,0,Summary!H$2),'BPC Data'!$E:$E,Summary!$D339,'BPC Data'!$B:$B,Summary!$C339)</f>
        <v>0</v>
      </c>
      <c r="I339" s="18">
        <f ca="1">SUMIFS(OFFSET('BPC Data'!$F:$F,0,Summary!I$2),'BPC Data'!$E:$E,Summary!$D339,'BPC Data'!$B:$B,Summary!$C339)</f>
        <v>0</v>
      </c>
      <c r="J339" s="168">
        <f ca="1">SUMIFS(OFFSET('BPC Data'!$F:$F,0,Summary!J$2),'BPC Data'!$E:$E,Summary!$D339,'BPC Data'!$B:$B,Summary!$C339)</f>
        <v>0</v>
      </c>
      <c r="K339" s="18">
        <f ca="1">SUMIFS(OFFSET('BPC Data'!$F:$F,0,Summary!K$2),'BPC Data'!$E:$E,Summary!$D339,'BPC Data'!$B:$B,Summary!$C339)</f>
        <v>0</v>
      </c>
      <c r="L339" s="168">
        <f ca="1">SUMIFS(OFFSET('BPC Data'!$F:$F,0,Summary!L$2),'BPC Data'!$E:$E,Summary!$D339,'BPC Data'!$B:$B,Summary!$C339)</f>
        <v>0</v>
      </c>
      <c r="M339" s="27">
        <f t="shared" ca="1" si="85"/>
        <v>0</v>
      </c>
    </row>
    <row r="340" spans="1:13" s="16" customFormat="1" hidden="1" outlineLevel="1" x14ac:dyDescent="0.25">
      <c r="A340" s="16">
        <f t="shared" ref="A340:A348" si="89">IF(AND(F340&lt;&gt;"",D340=""),A339+1,A339)</f>
        <v>28</v>
      </c>
      <c r="C340">
        <f>$F338</f>
        <v>0</v>
      </c>
      <c r="D340" s="3" t="str">
        <f t="shared" si="86"/>
        <v>A_BEDS_TOTAL - Total Available Beds</v>
      </c>
      <c r="F340" s="23" t="str">
        <f>_xll.EVDES(D340)</f>
        <v>Total Available Beds</v>
      </c>
      <c r="G340" s="18">
        <f ca="1">SUMIFS(OFFSET('BPC Data'!$F:$F,0,Summary!G$2),'BPC Data'!$E:$E,Summary!$D340,'BPC Data'!$B:$B,Summary!$C340)</f>
        <v>0</v>
      </c>
      <c r="H340" s="168">
        <f ca="1">SUMIFS(OFFSET('BPC Data'!$F:$F,0,Summary!H$2),'BPC Data'!$E:$E,Summary!$D340,'BPC Data'!$B:$B,Summary!$C340)</f>
        <v>0</v>
      </c>
      <c r="I340" s="18">
        <f ca="1">SUMIFS(OFFSET('BPC Data'!$F:$F,0,Summary!I$2),'BPC Data'!$E:$E,Summary!$D340,'BPC Data'!$B:$B,Summary!$C340)</f>
        <v>0</v>
      </c>
      <c r="J340" s="168">
        <f ca="1">SUMIFS(OFFSET('BPC Data'!$F:$F,0,Summary!J$2),'BPC Data'!$E:$E,Summary!$D340,'BPC Data'!$B:$B,Summary!$C340)</f>
        <v>0</v>
      </c>
      <c r="K340" s="18">
        <f ca="1">SUMIFS(OFFSET('BPC Data'!$F:$F,0,Summary!K$2),'BPC Data'!$E:$E,Summary!$D340,'BPC Data'!$B:$B,Summary!$C340)</f>
        <v>0</v>
      </c>
      <c r="L340" s="168">
        <f ca="1">SUMIFS(OFFSET('BPC Data'!$F:$F,0,Summary!L$2),'BPC Data'!$E:$E,Summary!$D340,'BPC Data'!$B:$B,Summary!$C340)</f>
        <v>0</v>
      </c>
      <c r="M340" s="27">
        <f t="shared" ca="1" si="85"/>
        <v>0</v>
      </c>
    </row>
    <row r="341" spans="1:13" s="16" customFormat="1" hidden="1" outlineLevel="1" x14ac:dyDescent="0.25">
      <c r="A341" s="16">
        <f t="shared" si="89"/>
        <v>28</v>
      </c>
      <c r="B341"/>
      <c r="C341">
        <f>$F338</f>
        <v>0</v>
      </c>
      <c r="D341" s="3" t="str">
        <f t="shared" si="86"/>
        <v>T_REVENUES - Total Tenant Revenues</v>
      </c>
      <c r="E341"/>
      <c r="F341" s="23" t="str">
        <f>_xll.EVDES(D341)</f>
        <v>Total Tenant Revenues</v>
      </c>
      <c r="G341" s="18">
        <f ca="1">SUMIFS(OFFSET('BPC Data'!$F:$F,0,Summary!G$2),'BPC Data'!$E:$E,Summary!$D341,'BPC Data'!$B:$B,Summary!$C341)</f>
        <v>0</v>
      </c>
      <c r="H341" s="168">
        <f ca="1">SUMIFS(OFFSET('BPC Data'!$F:$F,0,Summary!H$2),'BPC Data'!$E:$E,Summary!$D341,'BPC Data'!$B:$B,Summary!$C341)</f>
        <v>0</v>
      </c>
      <c r="I341" s="18">
        <f ca="1">SUMIFS(OFFSET('BPC Data'!$F:$F,0,Summary!I$2),'BPC Data'!$E:$E,Summary!$D341,'BPC Data'!$B:$B,Summary!$C341)</f>
        <v>0</v>
      </c>
      <c r="J341" s="168">
        <f ca="1">SUMIFS(OFFSET('BPC Data'!$F:$F,0,Summary!J$2),'BPC Data'!$E:$E,Summary!$D341,'BPC Data'!$B:$B,Summary!$C341)</f>
        <v>0</v>
      </c>
      <c r="K341" s="18">
        <f ca="1">SUMIFS(OFFSET('BPC Data'!$F:$F,0,Summary!K$2),'BPC Data'!$E:$E,Summary!$D341,'BPC Data'!$B:$B,Summary!$C341)</f>
        <v>0</v>
      </c>
      <c r="L341" s="168">
        <f ca="1">SUMIFS(OFFSET('BPC Data'!$F:$F,0,Summary!L$2),'BPC Data'!$E:$E,Summary!$D341,'BPC Data'!$B:$B,Summary!$C341)</f>
        <v>0</v>
      </c>
      <c r="M341" s="27">
        <f t="shared" ca="1" si="85"/>
        <v>0</v>
      </c>
    </row>
    <row r="342" spans="1:13" s="16" customFormat="1" hidden="1" outlineLevel="1" x14ac:dyDescent="0.25">
      <c r="A342" s="16">
        <f t="shared" si="89"/>
        <v>28</v>
      </c>
      <c r="B342"/>
      <c r="C342">
        <f>$F338</f>
        <v>0</v>
      </c>
      <c r="D342" s="3" t="str">
        <f t="shared" si="86"/>
        <v>T_OPEX - Tenant Operating Expenses</v>
      </c>
      <c r="E342"/>
      <c r="F342" s="23" t="str">
        <f>_xll.EVDES(D342)</f>
        <v>Tenant Operating Expenses</v>
      </c>
      <c r="G342" s="18">
        <f ca="1">SUMIFS(OFFSET('BPC Data'!$F:$F,0,Summary!G$2),'BPC Data'!$E:$E,Summary!$D342,'BPC Data'!$B:$B,Summary!$C342)</f>
        <v>0</v>
      </c>
      <c r="H342" s="168">
        <f ca="1">SUMIFS(OFFSET('BPC Data'!$F:$F,0,Summary!H$2),'BPC Data'!$E:$E,Summary!$D342,'BPC Data'!$B:$B,Summary!$C342)</f>
        <v>0</v>
      </c>
      <c r="I342" s="18">
        <f ca="1">SUMIFS(OFFSET('BPC Data'!$F:$F,0,Summary!I$2),'BPC Data'!$E:$E,Summary!$D342,'BPC Data'!$B:$B,Summary!$C342)</f>
        <v>0</v>
      </c>
      <c r="J342" s="168">
        <f ca="1">SUMIFS(OFFSET('BPC Data'!$F:$F,0,Summary!J$2),'BPC Data'!$E:$E,Summary!$D342,'BPC Data'!$B:$B,Summary!$C342)</f>
        <v>0</v>
      </c>
      <c r="K342" s="18">
        <f ca="1">SUMIFS(OFFSET('BPC Data'!$F:$F,0,Summary!K$2),'BPC Data'!$E:$E,Summary!$D342,'BPC Data'!$B:$B,Summary!$C342)</f>
        <v>0</v>
      </c>
      <c r="L342" s="168">
        <f ca="1">SUMIFS(OFFSET('BPC Data'!$F:$F,0,Summary!L$2),'BPC Data'!$E:$E,Summary!$D342,'BPC Data'!$B:$B,Summary!$C342)</f>
        <v>0</v>
      </c>
      <c r="M342" s="27">
        <f t="shared" ca="1" si="85"/>
        <v>0</v>
      </c>
    </row>
    <row r="343" spans="1:13" s="16" customFormat="1" hidden="1" outlineLevel="1" x14ac:dyDescent="0.25">
      <c r="A343" s="16">
        <f t="shared" si="89"/>
        <v>28</v>
      </c>
      <c r="B343"/>
      <c r="C343">
        <f>$F338</f>
        <v>0</v>
      </c>
      <c r="D343" s="3" t="str">
        <f t="shared" si="86"/>
        <v>T_BAD_DEBT - Tenant Bad Debt Expense</v>
      </c>
      <c r="E343"/>
      <c r="F343" s="23" t="str">
        <f>_xll.EVDES(D343)</f>
        <v>Tenant Bad Debt Expense</v>
      </c>
      <c r="G343" s="18">
        <f ca="1">SUMIFS(OFFSET('BPC Data'!$F:$F,0,Summary!G$2),'BPC Data'!$E:$E,Summary!$D343,'BPC Data'!$B:$B,Summary!$C343)</f>
        <v>0</v>
      </c>
      <c r="H343" s="168">
        <f ca="1">SUMIFS(OFFSET('BPC Data'!$F:$F,0,Summary!H$2),'BPC Data'!$E:$E,Summary!$D343,'BPC Data'!$B:$B,Summary!$C343)</f>
        <v>0</v>
      </c>
      <c r="I343" s="18">
        <f ca="1">SUMIFS(OFFSET('BPC Data'!$F:$F,0,Summary!I$2),'BPC Data'!$E:$E,Summary!$D343,'BPC Data'!$B:$B,Summary!$C343)</f>
        <v>0</v>
      </c>
      <c r="J343" s="168">
        <f ca="1">SUMIFS(OFFSET('BPC Data'!$F:$F,0,Summary!J$2),'BPC Data'!$E:$E,Summary!$D343,'BPC Data'!$B:$B,Summary!$C343)</f>
        <v>0</v>
      </c>
      <c r="K343" s="18">
        <f ca="1">SUMIFS(OFFSET('BPC Data'!$F:$F,0,Summary!K$2),'BPC Data'!$E:$E,Summary!$D343,'BPC Data'!$B:$B,Summary!$C343)</f>
        <v>0</v>
      </c>
      <c r="L343" s="168">
        <f ca="1">SUMIFS(OFFSET('BPC Data'!$F:$F,0,Summary!L$2),'BPC Data'!$E:$E,Summary!$D343,'BPC Data'!$B:$B,Summary!$C343)</f>
        <v>0</v>
      </c>
      <c r="M343" s="27">
        <f t="shared" ca="1" si="85"/>
        <v>0</v>
      </c>
    </row>
    <row r="344" spans="1:13" s="16" customFormat="1" hidden="1" outlineLevel="1" x14ac:dyDescent="0.25">
      <c r="A344" s="16">
        <f t="shared" si="89"/>
        <v>28</v>
      </c>
      <c r="B344"/>
      <c r="C344">
        <f>$F338</f>
        <v>0</v>
      </c>
      <c r="D344" s="2" t="str">
        <f t="shared" si="86"/>
        <v>T_EBITDARM - EBITDARM</v>
      </c>
      <c r="E344"/>
      <c r="F344" s="23" t="str">
        <f>_xll.EVDES(D344)</f>
        <v>EBITDARM</v>
      </c>
      <c r="G344" s="18">
        <f ca="1">SUMIFS(OFFSET('BPC Data'!$F:$F,0,Summary!G$2),'BPC Data'!$E:$E,Summary!$D344,'BPC Data'!$B:$B,Summary!$C344)</f>
        <v>0</v>
      </c>
      <c r="H344" s="168">
        <f ca="1">SUMIFS(OFFSET('BPC Data'!$F:$F,0,Summary!H$2),'BPC Data'!$E:$E,Summary!$D344,'BPC Data'!$B:$B,Summary!$C344)</f>
        <v>0</v>
      </c>
      <c r="I344" s="18">
        <f ca="1">SUMIFS(OFFSET('BPC Data'!$F:$F,0,Summary!I$2),'BPC Data'!$E:$E,Summary!$D344,'BPC Data'!$B:$B,Summary!$C344)</f>
        <v>0</v>
      </c>
      <c r="J344" s="168">
        <f ca="1">SUMIFS(OFFSET('BPC Data'!$F:$F,0,Summary!J$2),'BPC Data'!$E:$E,Summary!$D344,'BPC Data'!$B:$B,Summary!$C344)</f>
        <v>0</v>
      </c>
      <c r="K344" s="18">
        <f ca="1">SUMIFS(OFFSET('BPC Data'!$F:$F,0,Summary!K$2),'BPC Data'!$E:$E,Summary!$D344,'BPC Data'!$B:$B,Summary!$C344)</f>
        <v>0</v>
      </c>
      <c r="L344" s="168">
        <f ca="1">SUMIFS(OFFSET('BPC Data'!$F:$F,0,Summary!L$2),'BPC Data'!$E:$E,Summary!$D344,'BPC Data'!$B:$B,Summary!$C344)</f>
        <v>0</v>
      </c>
      <c r="M344" s="27">
        <f t="shared" ca="1" si="85"/>
        <v>0</v>
      </c>
    </row>
    <row r="345" spans="1:13" s="16" customFormat="1" hidden="1" outlineLevel="1" x14ac:dyDescent="0.25">
      <c r="A345" s="16">
        <f t="shared" si="89"/>
        <v>28</v>
      </c>
      <c r="B345"/>
      <c r="C345">
        <f>$F338</f>
        <v>0</v>
      </c>
      <c r="D345" s="2" t="str">
        <f t="shared" si="86"/>
        <v>T_MGMT_FEE - Tenant Management Fee - Actual</v>
      </c>
      <c r="E345"/>
      <c r="F345" s="23" t="str">
        <f>_xll.EVDES(D345)</f>
        <v>Tenant Management Fee - Actual</v>
      </c>
      <c r="G345" s="18">
        <f ca="1">SUMIFS(OFFSET('BPC Data'!$F:$F,0,Summary!G$2),'BPC Data'!$E:$E,Summary!$D345,'BPC Data'!$B:$B,Summary!$C345)</f>
        <v>0</v>
      </c>
      <c r="H345" s="168">
        <f ca="1">SUMIFS(OFFSET('BPC Data'!$F:$F,0,Summary!H$2),'BPC Data'!$E:$E,Summary!$D345,'BPC Data'!$B:$B,Summary!$C345)</f>
        <v>0</v>
      </c>
      <c r="I345" s="18">
        <f ca="1">SUMIFS(OFFSET('BPC Data'!$F:$F,0,Summary!I$2),'BPC Data'!$E:$E,Summary!$D345,'BPC Data'!$B:$B,Summary!$C345)</f>
        <v>0</v>
      </c>
      <c r="J345" s="168">
        <f ca="1">SUMIFS(OFFSET('BPC Data'!$F:$F,0,Summary!J$2),'BPC Data'!$E:$E,Summary!$D345,'BPC Data'!$B:$B,Summary!$C345)</f>
        <v>0</v>
      </c>
      <c r="K345" s="18">
        <f ca="1">SUMIFS(OFFSET('BPC Data'!$F:$F,0,Summary!K$2),'BPC Data'!$E:$E,Summary!$D345,'BPC Data'!$B:$B,Summary!$C345)</f>
        <v>0</v>
      </c>
      <c r="L345" s="168">
        <f ca="1">SUMIFS(OFFSET('BPC Data'!$F:$F,0,Summary!L$2),'BPC Data'!$E:$E,Summary!$D345,'BPC Data'!$B:$B,Summary!$C345)</f>
        <v>0</v>
      </c>
      <c r="M345" s="27">
        <f t="shared" ca="1" si="85"/>
        <v>0</v>
      </c>
    </row>
    <row r="346" spans="1:13" s="16" customFormat="1" hidden="1" outlineLevel="1" x14ac:dyDescent="0.25">
      <c r="A346" s="16">
        <f t="shared" si="89"/>
        <v>28</v>
      </c>
      <c r="B346"/>
      <c r="C346">
        <f>$F338</f>
        <v>0</v>
      </c>
      <c r="D346" s="1" t="str">
        <f t="shared" si="86"/>
        <v>T_EBITDAR - EBITDAR</v>
      </c>
      <c r="E346"/>
      <c r="F346" s="23" t="str">
        <f>_xll.EVDES(D346)</f>
        <v>EBITDAR</v>
      </c>
      <c r="G346" s="18">
        <f ca="1">SUMIFS(OFFSET('BPC Data'!$F:$F,0,Summary!G$2),'BPC Data'!$E:$E,Summary!$D346,'BPC Data'!$B:$B,Summary!$C346)</f>
        <v>0</v>
      </c>
      <c r="H346" s="168">
        <f ca="1">SUMIFS(OFFSET('BPC Data'!$F:$F,0,Summary!H$2),'BPC Data'!$E:$E,Summary!$D346,'BPC Data'!$B:$B,Summary!$C346)</f>
        <v>0</v>
      </c>
      <c r="I346" s="18">
        <f ca="1">SUMIFS(OFFSET('BPC Data'!$F:$F,0,Summary!I$2),'BPC Data'!$E:$E,Summary!$D346,'BPC Data'!$B:$B,Summary!$C346)</f>
        <v>0</v>
      </c>
      <c r="J346" s="168">
        <f ca="1">SUMIFS(OFFSET('BPC Data'!$F:$F,0,Summary!J$2),'BPC Data'!$E:$E,Summary!$D346,'BPC Data'!$B:$B,Summary!$C346)</f>
        <v>0</v>
      </c>
      <c r="K346" s="18">
        <f ca="1">SUMIFS(OFFSET('BPC Data'!$F:$F,0,Summary!K$2),'BPC Data'!$E:$E,Summary!$D346,'BPC Data'!$B:$B,Summary!$C346)</f>
        <v>0</v>
      </c>
      <c r="L346" s="168">
        <f ca="1">SUMIFS(OFFSET('BPC Data'!$F:$F,0,Summary!L$2),'BPC Data'!$E:$E,Summary!$D346,'BPC Data'!$B:$B,Summary!$C346)</f>
        <v>0</v>
      </c>
      <c r="M346" s="27">
        <f t="shared" ca="1" si="85"/>
        <v>0</v>
      </c>
    </row>
    <row r="347" spans="1:13" s="16" customFormat="1" hidden="1" outlineLevel="1" x14ac:dyDescent="0.25">
      <c r="A347" s="16">
        <f t="shared" si="89"/>
        <v>28</v>
      </c>
      <c r="B347"/>
      <c r="C347">
        <f>$F338</f>
        <v>0</v>
      </c>
      <c r="D347" s="1" t="str">
        <f t="shared" si="86"/>
        <v>T_RENT_EXP - Tenant Rent Expense</v>
      </c>
      <c r="E347"/>
      <c r="F347" s="23" t="str">
        <f>_xll.EVDES(D347)</f>
        <v>Tenant Rent Expense</v>
      </c>
      <c r="G347" s="18">
        <f ca="1">SUMIFS(OFFSET('BPC Data'!$F:$F,0,Summary!G$2),'BPC Data'!$E:$E,Summary!$D347,'BPC Data'!$B:$B,Summary!$C347)</f>
        <v>0</v>
      </c>
      <c r="H347" s="168">
        <f ca="1">SUMIFS(OFFSET('BPC Data'!$F:$F,0,Summary!H$2),'BPC Data'!$E:$E,Summary!$D347,'BPC Data'!$B:$B,Summary!$C347)</f>
        <v>0</v>
      </c>
      <c r="I347" s="18">
        <f ca="1">SUMIFS(OFFSET('BPC Data'!$F:$F,0,Summary!I$2),'BPC Data'!$E:$E,Summary!$D347,'BPC Data'!$B:$B,Summary!$C347)</f>
        <v>0</v>
      </c>
      <c r="J347" s="168">
        <f ca="1">SUMIFS(OFFSET('BPC Data'!$F:$F,0,Summary!J$2),'BPC Data'!$E:$E,Summary!$D347,'BPC Data'!$B:$B,Summary!$C347)</f>
        <v>0</v>
      </c>
      <c r="K347" s="18">
        <f ca="1">SUMIFS(OFFSET('BPC Data'!$F:$F,0,Summary!K$2),'BPC Data'!$E:$E,Summary!$D347,'BPC Data'!$B:$B,Summary!$C347)</f>
        <v>0</v>
      </c>
      <c r="L347" s="168">
        <f ca="1">SUMIFS(OFFSET('BPC Data'!$F:$F,0,Summary!L$2),'BPC Data'!$E:$E,Summary!$D347,'BPC Data'!$B:$B,Summary!$C347)</f>
        <v>0</v>
      </c>
      <c r="M347" s="27">
        <f t="shared" ca="1" si="85"/>
        <v>0</v>
      </c>
    </row>
    <row r="348" spans="1:13" s="16" customFormat="1" hidden="1" outlineLevel="1" x14ac:dyDescent="0.25">
      <c r="A348" s="16">
        <f t="shared" si="89"/>
        <v>28</v>
      </c>
      <c r="B348"/>
      <c r="C348"/>
      <c r="D348" s="1" t="str">
        <f t="shared" si="86"/>
        <v>x</v>
      </c>
      <c r="E348"/>
      <c r="F348" s="23" t="s">
        <v>0</v>
      </c>
      <c r="G348" s="12">
        <f ca="1">SUMIFS(OFFSET('BPC Data'!$F:$F,0,Summary!G$2),'BPC Data'!$E:$E,Summary!$D348,'BPC Data'!$B:$B,Summary!$C348)</f>
        <v>0</v>
      </c>
      <c r="H348" s="169">
        <f ca="1">SUMIFS(OFFSET('BPC Data'!$F:$F,0,Summary!H$2),'BPC Data'!$E:$E,Summary!$D348,'BPC Data'!$B:$B,Summary!$C348)</f>
        <v>0</v>
      </c>
      <c r="I348" s="12">
        <f ca="1">SUMIFS(OFFSET('BPC Data'!$F:$F,0,Summary!I$2),'BPC Data'!$E:$E,Summary!$D348,'BPC Data'!$B:$B,Summary!$C348)</f>
        <v>0</v>
      </c>
      <c r="J348" s="169">
        <f ca="1">SUMIFS(OFFSET('BPC Data'!$F:$F,0,Summary!J$2),'BPC Data'!$E:$E,Summary!$D348,'BPC Data'!$B:$B,Summary!$C348)</f>
        <v>0</v>
      </c>
      <c r="K348" s="12">
        <f ca="1">SUMIFS(OFFSET('BPC Data'!$F:$F,0,Summary!K$2),'BPC Data'!$E:$E,Summary!$D348,'BPC Data'!$B:$B,Summary!$C348)</f>
        <v>0</v>
      </c>
      <c r="L348" s="169">
        <f ca="1">SUMIFS(OFFSET('BPC Data'!$F:$F,0,Summary!L$2),'BPC Data'!$E:$E,Summary!$D348,'BPC Data'!$B:$B,Summary!$C348)</f>
        <v>0</v>
      </c>
      <c r="M348" s="27">
        <f t="shared" ca="1" si="85"/>
        <v>0</v>
      </c>
    </row>
    <row r="349" spans="1:13" s="16" customFormat="1" hidden="1" outlineLevel="1" x14ac:dyDescent="0.25">
      <c r="A349" s="16">
        <f>IF(AND(D349&lt;&gt;"",C349=""),A348+1,A348)</f>
        <v>29</v>
      </c>
      <c r="B349" s="5"/>
      <c r="C349" s="5"/>
      <c r="D349" s="5" t="str">
        <f t="shared" si="86"/>
        <v>x</v>
      </c>
      <c r="E349" s="5"/>
      <c r="F349" s="22">
        <f>INDEX(PropertyList!$D:$D,MATCH(Summary!$A349,PropertyList!$C:$C,0))</f>
        <v>0</v>
      </c>
      <c r="G349" s="11">
        <f ca="1">SUMIFS(OFFSET('BPC Data'!$F:$F,0,Summary!G$2),'BPC Data'!$E:$E,Summary!$D349,'BPC Data'!$B:$B,Summary!$C349)</f>
        <v>0</v>
      </c>
      <c r="H349" s="167">
        <f ca="1">SUMIFS(OFFSET('BPC Data'!$F:$F,0,Summary!H$2),'BPC Data'!$E:$E,Summary!$D349,'BPC Data'!$B:$B,Summary!$C349)</f>
        <v>0</v>
      </c>
      <c r="I349" s="11">
        <f ca="1">SUMIFS(OFFSET('BPC Data'!$F:$F,0,Summary!I$2),'BPC Data'!$E:$E,Summary!$D349,'BPC Data'!$B:$B,Summary!$C349)</f>
        <v>0</v>
      </c>
      <c r="J349" s="167">
        <f ca="1">SUMIFS(OFFSET('BPC Data'!$F:$F,0,Summary!J$2),'BPC Data'!$E:$E,Summary!$D349,'BPC Data'!$B:$B,Summary!$C349)</f>
        <v>0</v>
      </c>
      <c r="K349" s="11">
        <f ca="1">SUMIFS(OFFSET('BPC Data'!$F:$F,0,Summary!K$2),'BPC Data'!$E:$E,Summary!$D349,'BPC Data'!$B:$B,Summary!$C349)</f>
        <v>0</v>
      </c>
      <c r="L349" s="167">
        <f ca="1">SUMIFS(OFFSET('BPC Data'!$F:$F,0,Summary!L$2),'BPC Data'!$E:$E,Summary!$D349,'BPC Data'!$B:$B,Summary!$C349)</f>
        <v>0</v>
      </c>
      <c r="M349" s="27">
        <f t="shared" ca="1" si="85"/>
        <v>0</v>
      </c>
    </row>
    <row r="350" spans="1:13" s="16" customFormat="1" hidden="1" outlineLevel="1" x14ac:dyDescent="0.25">
      <c r="A350" s="16">
        <f>IF(AND(F350&lt;&gt;"",D350=""),A349+1,A349)</f>
        <v>29</v>
      </c>
      <c r="C350">
        <f>$F349</f>
        <v>0</v>
      </c>
      <c r="D350" s="3" t="str">
        <f t="shared" si="86"/>
        <v>PAY_PAT_DAYS - Total Payor Patient Days</v>
      </c>
      <c r="F350" s="23" t="str">
        <f>_xll.EVDES(D350)</f>
        <v>Total Payor Patient Days</v>
      </c>
      <c r="G350" s="18">
        <f ca="1">SUMIFS(OFFSET('BPC Data'!$F:$F,0,Summary!G$2),'BPC Data'!$E:$E,Summary!$D350,'BPC Data'!$B:$B,Summary!$C350)</f>
        <v>0</v>
      </c>
      <c r="H350" s="168">
        <f ca="1">SUMIFS(OFFSET('BPC Data'!$F:$F,0,Summary!H$2),'BPC Data'!$E:$E,Summary!$D350,'BPC Data'!$B:$B,Summary!$C350)</f>
        <v>0</v>
      </c>
      <c r="I350" s="18">
        <f ca="1">SUMIFS(OFFSET('BPC Data'!$F:$F,0,Summary!I$2),'BPC Data'!$E:$E,Summary!$D350,'BPC Data'!$B:$B,Summary!$C350)</f>
        <v>0</v>
      </c>
      <c r="J350" s="168">
        <f ca="1">SUMIFS(OFFSET('BPC Data'!$F:$F,0,Summary!J$2),'BPC Data'!$E:$E,Summary!$D350,'BPC Data'!$B:$B,Summary!$C350)</f>
        <v>0</v>
      </c>
      <c r="K350" s="18">
        <f ca="1">SUMIFS(OFFSET('BPC Data'!$F:$F,0,Summary!K$2),'BPC Data'!$E:$E,Summary!$D350,'BPC Data'!$B:$B,Summary!$C350)</f>
        <v>0</v>
      </c>
      <c r="L350" s="168">
        <f ca="1">SUMIFS(OFFSET('BPC Data'!$F:$F,0,Summary!L$2),'BPC Data'!$E:$E,Summary!$D350,'BPC Data'!$B:$B,Summary!$C350)</f>
        <v>0</v>
      </c>
      <c r="M350" s="27">
        <f t="shared" ca="1" si="85"/>
        <v>0</v>
      </c>
    </row>
    <row r="351" spans="1:13" s="16" customFormat="1" hidden="1" outlineLevel="1" x14ac:dyDescent="0.25">
      <c r="A351" s="16">
        <f t="shared" ref="A351:A359" si="90">IF(AND(F351&lt;&gt;"",D351=""),A350+1,A350)</f>
        <v>29</v>
      </c>
      <c r="C351">
        <f>$F349</f>
        <v>0</v>
      </c>
      <c r="D351" s="3" t="str">
        <f t="shared" si="86"/>
        <v>A_BEDS_TOTAL - Total Available Beds</v>
      </c>
      <c r="F351" s="23" t="str">
        <f>_xll.EVDES(D351)</f>
        <v>Total Available Beds</v>
      </c>
      <c r="G351" s="18">
        <f ca="1">SUMIFS(OFFSET('BPC Data'!$F:$F,0,Summary!G$2),'BPC Data'!$E:$E,Summary!$D351,'BPC Data'!$B:$B,Summary!$C351)</f>
        <v>0</v>
      </c>
      <c r="H351" s="168">
        <f ca="1">SUMIFS(OFFSET('BPC Data'!$F:$F,0,Summary!H$2),'BPC Data'!$E:$E,Summary!$D351,'BPC Data'!$B:$B,Summary!$C351)</f>
        <v>0</v>
      </c>
      <c r="I351" s="18">
        <f ca="1">SUMIFS(OFFSET('BPC Data'!$F:$F,0,Summary!I$2),'BPC Data'!$E:$E,Summary!$D351,'BPC Data'!$B:$B,Summary!$C351)</f>
        <v>0</v>
      </c>
      <c r="J351" s="168">
        <f ca="1">SUMIFS(OFFSET('BPC Data'!$F:$F,0,Summary!J$2),'BPC Data'!$E:$E,Summary!$D351,'BPC Data'!$B:$B,Summary!$C351)</f>
        <v>0</v>
      </c>
      <c r="K351" s="18">
        <f ca="1">SUMIFS(OFFSET('BPC Data'!$F:$F,0,Summary!K$2),'BPC Data'!$E:$E,Summary!$D351,'BPC Data'!$B:$B,Summary!$C351)</f>
        <v>0</v>
      </c>
      <c r="L351" s="168">
        <f ca="1">SUMIFS(OFFSET('BPC Data'!$F:$F,0,Summary!L$2),'BPC Data'!$E:$E,Summary!$D351,'BPC Data'!$B:$B,Summary!$C351)</f>
        <v>0</v>
      </c>
      <c r="M351" s="27">
        <f t="shared" ca="1" si="85"/>
        <v>0</v>
      </c>
    </row>
    <row r="352" spans="1:13" s="16" customFormat="1" hidden="1" outlineLevel="1" x14ac:dyDescent="0.25">
      <c r="A352" s="16">
        <f t="shared" si="90"/>
        <v>29</v>
      </c>
      <c r="B352"/>
      <c r="C352">
        <f>$F349</f>
        <v>0</v>
      </c>
      <c r="D352" s="3" t="str">
        <f t="shared" si="86"/>
        <v>T_REVENUES - Total Tenant Revenues</v>
      </c>
      <c r="E352"/>
      <c r="F352" s="23" t="str">
        <f>_xll.EVDES(D352)</f>
        <v>Total Tenant Revenues</v>
      </c>
      <c r="G352" s="18">
        <f ca="1">SUMIFS(OFFSET('BPC Data'!$F:$F,0,Summary!G$2),'BPC Data'!$E:$E,Summary!$D352,'BPC Data'!$B:$B,Summary!$C352)</f>
        <v>0</v>
      </c>
      <c r="H352" s="168">
        <f ca="1">SUMIFS(OFFSET('BPC Data'!$F:$F,0,Summary!H$2),'BPC Data'!$E:$E,Summary!$D352,'BPC Data'!$B:$B,Summary!$C352)</f>
        <v>0</v>
      </c>
      <c r="I352" s="18">
        <f ca="1">SUMIFS(OFFSET('BPC Data'!$F:$F,0,Summary!I$2),'BPC Data'!$E:$E,Summary!$D352,'BPC Data'!$B:$B,Summary!$C352)</f>
        <v>0</v>
      </c>
      <c r="J352" s="168">
        <f ca="1">SUMIFS(OFFSET('BPC Data'!$F:$F,0,Summary!J$2),'BPC Data'!$E:$E,Summary!$D352,'BPC Data'!$B:$B,Summary!$C352)</f>
        <v>0</v>
      </c>
      <c r="K352" s="18">
        <f ca="1">SUMIFS(OFFSET('BPC Data'!$F:$F,0,Summary!K$2),'BPC Data'!$E:$E,Summary!$D352,'BPC Data'!$B:$B,Summary!$C352)</f>
        <v>0</v>
      </c>
      <c r="L352" s="168">
        <f ca="1">SUMIFS(OFFSET('BPC Data'!$F:$F,0,Summary!L$2),'BPC Data'!$E:$E,Summary!$D352,'BPC Data'!$B:$B,Summary!$C352)</f>
        <v>0</v>
      </c>
      <c r="M352" s="27">
        <f t="shared" ca="1" si="85"/>
        <v>0</v>
      </c>
    </row>
    <row r="353" spans="1:13" s="16" customFormat="1" hidden="1" outlineLevel="1" x14ac:dyDescent="0.25">
      <c r="A353" s="16">
        <f t="shared" si="90"/>
        <v>29</v>
      </c>
      <c r="B353"/>
      <c r="C353">
        <f>$F349</f>
        <v>0</v>
      </c>
      <c r="D353" s="3" t="str">
        <f t="shared" si="86"/>
        <v>T_OPEX - Tenant Operating Expenses</v>
      </c>
      <c r="E353"/>
      <c r="F353" s="23" t="str">
        <f>_xll.EVDES(D353)</f>
        <v>Tenant Operating Expenses</v>
      </c>
      <c r="G353" s="18">
        <f ca="1">SUMIFS(OFFSET('BPC Data'!$F:$F,0,Summary!G$2),'BPC Data'!$E:$E,Summary!$D353,'BPC Data'!$B:$B,Summary!$C353)</f>
        <v>0</v>
      </c>
      <c r="H353" s="168">
        <f ca="1">SUMIFS(OFFSET('BPC Data'!$F:$F,0,Summary!H$2),'BPC Data'!$E:$E,Summary!$D353,'BPC Data'!$B:$B,Summary!$C353)</f>
        <v>0</v>
      </c>
      <c r="I353" s="18">
        <f ca="1">SUMIFS(OFFSET('BPC Data'!$F:$F,0,Summary!I$2),'BPC Data'!$E:$E,Summary!$D353,'BPC Data'!$B:$B,Summary!$C353)</f>
        <v>0</v>
      </c>
      <c r="J353" s="168">
        <f ca="1">SUMIFS(OFFSET('BPC Data'!$F:$F,0,Summary!J$2),'BPC Data'!$E:$E,Summary!$D353,'BPC Data'!$B:$B,Summary!$C353)</f>
        <v>0</v>
      </c>
      <c r="K353" s="18">
        <f ca="1">SUMIFS(OFFSET('BPC Data'!$F:$F,0,Summary!K$2),'BPC Data'!$E:$E,Summary!$D353,'BPC Data'!$B:$B,Summary!$C353)</f>
        <v>0</v>
      </c>
      <c r="L353" s="168">
        <f ca="1">SUMIFS(OFFSET('BPC Data'!$F:$F,0,Summary!L$2),'BPC Data'!$E:$E,Summary!$D353,'BPC Data'!$B:$B,Summary!$C353)</f>
        <v>0</v>
      </c>
      <c r="M353" s="27">
        <f t="shared" ca="1" si="85"/>
        <v>0</v>
      </c>
    </row>
    <row r="354" spans="1:13" s="16" customFormat="1" hidden="1" outlineLevel="1" x14ac:dyDescent="0.25">
      <c r="A354" s="16">
        <f t="shared" si="90"/>
        <v>29</v>
      </c>
      <c r="B354"/>
      <c r="C354">
        <f>$F349</f>
        <v>0</v>
      </c>
      <c r="D354" s="3" t="str">
        <f t="shared" si="86"/>
        <v>T_BAD_DEBT - Tenant Bad Debt Expense</v>
      </c>
      <c r="E354"/>
      <c r="F354" s="23" t="str">
        <f>_xll.EVDES(D354)</f>
        <v>Tenant Bad Debt Expense</v>
      </c>
      <c r="G354" s="18">
        <f ca="1">SUMIFS(OFFSET('BPC Data'!$F:$F,0,Summary!G$2),'BPC Data'!$E:$E,Summary!$D354,'BPC Data'!$B:$B,Summary!$C354)</f>
        <v>0</v>
      </c>
      <c r="H354" s="168">
        <f ca="1">SUMIFS(OFFSET('BPC Data'!$F:$F,0,Summary!H$2),'BPC Data'!$E:$E,Summary!$D354,'BPC Data'!$B:$B,Summary!$C354)</f>
        <v>0</v>
      </c>
      <c r="I354" s="18">
        <f ca="1">SUMIFS(OFFSET('BPC Data'!$F:$F,0,Summary!I$2),'BPC Data'!$E:$E,Summary!$D354,'BPC Data'!$B:$B,Summary!$C354)</f>
        <v>0</v>
      </c>
      <c r="J354" s="168">
        <f ca="1">SUMIFS(OFFSET('BPC Data'!$F:$F,0,Summary!J$2),'BPC Data'!$E:$E,Summary!$D354,'BPC Data'!$B:$B,Summary!$C354)</f>
        <v>0</v>
      </c>
      <c r="K354" s="18">
        <f ca="1">SUMIFS(OFFSET('BPC Data'!$F:$F,0,Summary!K$2),'BPC Data'!$E:$E,Summary!$D354,'BPC Data'!$B:$B,Summary!$C354)</f>
        <v>0</v>
      </c>
      <c r="L354" s="168">
        <f ca="1">SUMIFS(OFFSET('BPC Data'!$F:$F,0,Summary!L$2),'BPC Data'!$E:$E,Summary!$D354,'BPC Data'!$B:$B,Summary!$C354)</f>
        <v>0</v>
      </c>
      <c r="M354" s="27">
        <f t="shared" ca="1" si="85"/>
        <v>0</v>
      </c>
    </row>
    <row r="355" spans="1:13" s="16" customFormat="1" hidden="1" outlineLevel="1" x14ac:dyDescent="0.25">
      <c r="A355" s="16">
        <f t="shared" si="90"/>
        <v>29</v>
      </c>
      <c r="B355"/>
      <c r="C355">
        <f>$F349</f>
        <v>0</v>
      </c>
      <c r="D355" s="2" t="str">
        <f t="shared" si="86"/>
        <v>T_EBITDARM - EBITDARM</v>
      </c>
      <c r="E355"/>
      <c r="F355" s="23" t="str">
        <f>_xll.EVDES(D355)</f>
        <v>EBITDARM</v>
      </c>
      <c r="G355" s="18">
        <f ca="1">SUMIFS(OFFSET('BPC Data'!$F:$F,0,Summary!G$2),'BPC Data'!$E:$E,Summary!$D355,'BPC Data'!$B:$B,Summary!$C355)</f>
        <v>0</v>
      </c>
      <c r="H355" s="168">
        <f ca="1">SUMIFS(OFFSET('BPC Data'!$F:$F,0,Summary!H$2),'BPC Data'!$E:$E,Summary!$D355,'BPC Data'!$B:$B,Summary!$C355)</f>
        <v>0</v>
      </c>
      <c r="I355" s="18">
        <f ca="1">SUMIFS(OFFSET('BPC Data'!$F:$F,0,Summary!I$2),'BPC Data'!$E:$E,Summary!$D355,'BPC Data'!$B:$B,Summary!$C355)</f>
        <v>0</v>
      </c>
      <c r="J355" s="168">
        <f ca="1">SUMIFS(OFFSET('BPC Data'!$F:$F,0,Summary!J$2),'BPC Data'!$E:$E,Summary!$D355,'BPC Data'!$B:$B,Summary!$C355)</f>
        <v>0</v>
      </c>
      <c r="K355" s="18">
        <f ca="1">SUMIFS(OFFSET('BPC Data'!$F:$F,0,Summary!K$2),'BPC Data'!$E:$E,Summary!$D355,'BPC Data'!$B:$B,Summary!$C355)</f>
        <v>0</v>
      </c>
      <c r="L355" s="168">
        <f ca="1">SUMIFS(OFFSET('BPC Data'!$F:$F,0,Summary!L$2),'BPC Data'!$E:$E,Summary!$D355,'BPC Data'!$B:$B,Summary!$C355)</f>
        <v>0</v>
      </c>
      <c r="M355" s="27">
        <f t="shared" ca="1" si="85"/>
        <v>0</v>
      </c>
    </row>
    <row r="356" spans="1:13" s="16" customFormat="1" hidden="1" outlineLevel="1" x14ac:dyDescent="0.25">
      <c r="A356" s="16">
        <f t="shared" si="90"/>
        <v>29</v>
      </c>
      <c r="B356"/>
      <c r="C356">
        <f>$F349</f>
        <v>0</v>
      </c>
      <c r="D356" s="2" t="str">
        <f t="shared" si="86"/>
        <v>T_MGMT_FEE - Tenant Management Fee - Actual</v>
      </c>
      <c r="E356"/>
      <c r="F356" s="23" t="str">
        <f>_xll.EVDES(D356)</f>
        <v>Tenant Management Fee - Actual</v>
      </c>
      <c r="G356" s="18">
        <f ca="1">SUMIFS(OFFSET('BPC Data'!$F:$F,0,Summary!G$2),'BPC Data'!$E:$E,Summary!$D356,'BPC Data'!$B:$B,Summary!$C356)</f>
        <v>0</v>
      </c>
      <c r="H356" s="168">
        <f ca="1">SUMIFS(OFFSET('BPC Data'!$F:$F,0,Summary!H$2),'BPC Data'!$E:$E,Summary!$D356,'BPC Data'!$B:$B,Summary!$C356)</f>
        <v>0</v>
      </c>
      <c r="I356" s="18">
        <f ca="1">SUMIFS(OFFSET('BPC Data'!$F:$F,0,Summary!I$2),'BPC Data'!$E:$E,Summary!$D356,'BPC Data'!$B:$B,Summary!$C356)</f>
        <v>0</v>
      </c>
      <c r="J356" s="168">
        <f ca="1">SUMIFS(OFFSET('BPC Data'!$F:$F,0,Summary!J$2),'BPC Data'!$E:$E,Summary!$D356,'BPC Data'!$B:$B,Summary!$C356)</f>
        <v>0</v>
      </c>
      <c r="K356" s="18">
        <f ca="1">SUMIFS(OFFSET('BPC Data'!$F:$F,0,Summary!K$2),'BPC Data'!$E:$E,Summary!$D356,'BPC Data'!$B:$B,Summary!$C356)</f>
        <v>0</v>
      </c>
      <c r="L356" s="168">
        <f ca="1">SUMIFS(OFFSET('BPC Data'!$F:$F,0,Summary!L$2),'BPC Data'!$E:$E,Summary!$D356,'BPC Data'!$B:$B,Summary!$C356)</f>
        <v>0</v>
      </c>
      <c r="M356" s="27">
        <f t="shared" ca="1" si="85"/>
        <v>0</v>
      </c>
    </row>
    <row r="357" spans="1:13" s="16" customFormat="1" hidden="1" outlineLevel="1" x14ac:dyDescent="0.25">
      <c r="A357" s="16">
        <f t="shared" si="90"/>
        <v>29</v>
      </c>
      <c r="B357"/>
      <c r="C357">
        <f>$F349</f>
        <v>0</v>
      </c>
      <c r="D357" s="1" t="str">
        <f t="shared" si="86"/>
        <v>T_EBITDAR - EBITDAR</v>
      </c>
      <c r="E357"/>
      <c r="F357" s="23" t="str">
        <f>_xll.EVDES(D357)</f>
        <v>EBITDAR</v>
      </c>
      <c r="G357" s="18">
        <f ca="1">SUMIFS(OFFSET('BPC Data'!$F:$F,0,Summary!G$2),'BPC Data'!$E:$E,Summary!$D357,'BPC Data'!$B:$B,Summary!$C357)</f>
        <v>0</v>
      </c>
      <c r="H357" s="168">
        <f ca="1">SUMIFS(OFFSET('BPC Data'!$F:$F,0,Summary!H$2),'BPC Data'!$E:$E,Summary!$D357,'BPC Data'!$B:$B,Summary!$C357)</f>
        <v>0</v>
      </c>
      <c r="I357" s="18">
        <f ca="1">SUMIFS(OFFSET('BPC Data'!$F:$F,0,Summary!I$2),'BPC Data'!$E:$E,Summary!$D357,'BPC Data'!$B:$B,Summary!$C357)</f>
        <v>0</v>
      </c>
      <c r="J357" s="168">
        <f ca="1">SUMIFS(OFFSET('BPC Data'!$F:$F,0,Summary!J$2),'BPC Data'!$E:$E,Summary!$D357,'BPC Data'!$B:$B,Summary!$C357)</f>
        <v>0</v>
      </c>
      <c r="K357" s="18">
        <f ca="1">SUMIFS(OFFSET('BPC Data'!$F:$F,0,Summary!K$2),'BPC Data'!$E:$E,Summary!$D357,'BPC Data'!$B:$B,Summary!$C357)</f>
        <v>0</v>
      </c>
      <c r="L357" s="168">
        <f ca="1">SUMIFS(OFFSET('BPC Data'!$F:$F,0,Summary!L$2),'BPC Data'!$E:$E,Summary!$D357,'BPC Data'!$B:$B,Summary!$C357)</f>
        <v>0</v>
      </c>
      <c r="M357" s="27">
        <f t="shared" ca="1" si="85"/>
        <v>0</v>
      </c>
    </row>
    <row r="358" spans="1:13" s="16" customFormat="1" hidden="1" outlineLevel="1" x14ac:dyDescent="0.25">
      <c r="A358" s="16">
        <f t="shared" si="90"/>
        <v>29</v>
      </c>
      <c r="B358"/>
      <c r="C358">
        <f>$F349</f>
        <v>0</v>
      </c>
      <c r="D358" s="1" t="str">
        <f t="shared" si="86"/>
        <v>T_RENT_EXP - Tenant Rent Expense</v>
      </c>
      <c r="E358"/>
      <c r="F358" s="23" t="str">
        <f>_xll.EVDES(D358)</f>
        <v>Tenant Rent Expense</v>
      </c>
      <c r="G358" s="18">
        <f ca="1">SUMIFS(OFFSET('BPC Data'!$F:$F,0,Summary!G$2),'BPC Data'!$E:$E,Summary!$D358,'BPC Data'!$B:$B,Summary!$C358)</f>
        <v>0</v>
      </c>
      <c r="H358" s="168">
        <f ca="1">SUMIFS(OFFSET('BPC Data'!$F:$F,0,Summary!H$2),'BPC Data'!$E:$E,Summary!$D358,'BPC Data'!$B:$B,Summary!$C358)</f>
        <v>0</v>
      </c>
      <c r="I358" s="18">
        <f ca="1">SUMIFS(OFFSET('BPC Data'!$F:$F,0,Summary!I$2),'BPC Data'!$E:$E,Summary!$D358,'BPC Data'!$B:$B,Summary!$C358)</f>
        <v>0</v>
      </c>
      <c r="J358" s="168">
        <f ca="1">SUMIFS(OFFSET('BPC Data'!$F:$F,0,Summary!J$2),'BPC Data'!$E:$E,Summary!$D358,'BPC Data'!$B:$B,Summary!$C358)</f>
        <v>0</v>
      </c>
      <c r="K358" s="18">
        <f ca="1">SUMIFS(OFFSET('BPC Data'!$F:$F,0,Summary!K$2),'BPC Data'!$E:$E,Summary!$D358,'BPC Data'!$B:$B,Summary!$C358)</f>
        <v>0</v>
      </c>
      <c r="L358" s="168">
        <f ca="1">SUMIFS(OFFSET('BPC Data'!$F:$F,0,Summary!L$2),'BPC Data'!$E:$E,Summary!$D358,'BPC Data'!$B:$B,Summary!$C358)</f>
        <v>0</v>
      </c>
      <c r="M358" s="27">
        <f t="shared" ca="1" si="85"/>
        <v>0</v>
      </c>
    </row>
    <row r="359" spans="1:13" s="16" customFormat="1" hidden="1" outlineLevel="1" x14ac:dyDescent="0.25">
      <c r="A359" s="16">
        <f t="shared" si="90"/>
        <v>29</v>
      </c>
      <c r="B359"/>
      <c r="C359"/>
      <c r="D359" s="1" t="str">
        <f t="shared" si="86"/>
        <v>x</v>
      </c>
      <c r="E359"/>
      <c r="F359" s="23" t="s">
        <v>0</v>
      </c>
      <c r="G359" s="12">
        <f ca="1">SUMIFS(OFFSET('BPC Data'!$F:$F,0,Summary!G$2),'BPC Data'!$E:$E,Summary!$D359,'BPC Data'!$B:$B,Summary!$C359)</f>
        <v>0</v>
      </c>
      <c r="H359" s="169">
        <f ca="1">SUMIFS(OFFSET('BPC Data'!$F:$F,0,Summary!H$2),'BPC Data'!$E:$E,Summary!$D359,'BPC Data'!$B:$B,Summary!$C359)</f>
        <v>0</v>
      </c>
      <c r="I359" s="12">
        <f ca="1">SUMIFS(OFFSET('BPC Data'!$F:$F,0,Summary!I$2),'BPC Data'!$E:$E,Summary!$D359,'BPC Data'!$B:$B,Summary!$C359)</f>
        <v>0</v>
      </c>
      <c r="J359" s="169">
        <f ca="1">SUMIFS(OFFSET('BPC Data'!$F:$F,0,Summary!J$2),'BPC Data'!$E:$E,Summary!$D359,'BPC Data'!$B:$B,Summary!$C359)</f>
        <v>0</v>
      </c>
      <c r="K359" s="12">
        <f ca="1">SUMIFS(OFFSET('BPC Data'!$F:$F,0,Summary!K$2),'BPC Data'!$E:$E,Summary!$D359,'BPC Data'!$B:$B,Summary!$C359)</f>
        <v>0</v>
      </c>
      <c r="L359" s="169">
        <f ca="1">SUMIFS(OFFSET('BPC Data'!$F:$F,0,Summary!L$2),'BPC Data'!$E:$E,Summary!$D359,'BPC Data'!$B:$B,Summary!$C359)</f>
        <v>0</v>
      </c>
      <c r="M359" s="27">
        <f t="shared" ca="1" si="85"/>
        <v>0</v>
      </c>
    </row>
    <row r="360" spans="1:13" s="16" customFormat="1" hidden="1" outlineLevel="1" x14ac:dyDescent="0.25">
      <c r="A360" s="16">
        <f>IF(AND(D360&lt;&gt;"",C360=""),A359+1,A359)</f>
        <v>30</v>
      </c>
      <c r="B360" s="5"/>
      <c r="C360" s="5"/>
      <c r="D360" s="5" t="str">
        <f t="shared" si="86"/>
        <v>x</v>
      </c>
      <c r="E360" s="5"/>
      <c r="F360" s="22">
        <f>INDEX(PropertyList!$D:$D,MATCH(Summary!$A360,PropertyList!$C:$C,0))</f>
        <v>0</v>
      </c>
      <c r="G360" s="11">
        <f ca="1">SUMIFS(OFFSET('BPC Data'!$F:$F,0,Summary!G$2),'BPC Data'!$E:$E,Summary!$D360,'BPC Data'!$B:$B,Summary!$C360)</f>
        <v>0</v>
      </c>
      <c r="H360" s="167">
        <f ca="1">SUMIFS(OFFSET('BPC Data'!$F:$F,0,Summary!H$2),'BPC Data'!$E:$E,Summary!$D360,'BPC Data'!$B:$B,Summary!$C360)</f>
        <v>0</v>
      </c>
      <c r="I360" s="11">
        <f ca="1">SUMIFS(OFFSET('BPC Data'!$F:$F,0,Summary!I$2),'BPC Data'!$E:$E,Summary!$D360,'BPC Data'!$B:$B,Summary!$C360)</f>
        <v>0</v>
      </c>
      <c r="J360" s="167">
        <f ca="1">SUMIFS(OFFSET('BPC Data'!$F:$F,0,Summary!J$2),'BPC Data'!$E:$E,Summary!$D360,'BPC Data'!$B:$B,Summary!$C360)</f>
        <v>0</v>
      </c>
      <c r="K360" s="11">
        <f ca="1">SUMIFS(OFFSET('BPC Data'!$F:$F,0,Summary!K$2),'BPC Data'!$E:$E,Summary!$D360,'BPC Data'!$B:$B,Summary!$C360)</f>
        <v>0</v>
      </c>
      <c r="L360" s="167">
        <f ca="1">SUMIFS(OFFSET('BPC Data'!$F:$F,0,Summary!L$2),'BPC Data'!$E:$E,Summary!$D360,'BPC Data'!$B:$B,Summary!$C360)</f>
        <v>0</v>
      </c>
      <c r="M360" s="27">
        <f t="shared" ca="1" si="85"/>
        <v>0</v>
      </c>
    </row>
    <row r="361" spans="1:13" s="16" customFormat="1" hidden="1" outlineLevel="1" x14ac:dyDescent="0.25">
      <c r="A361" s="16">
        <f>IF(AND(F361&lt;&gt;"",D361=""),A360+1,A360)</f>
        <v>30</v>
      </c>
      <c r="C361">
        <f>$F360</f>
        <v>0</v>
      </c>
      <c r="D361" s="3" t="str">
        <f t="shared" si="86"/>
        <v>PAY_PAT_DAYS - Total Payor Patient Days</v>
      </c>
      <c r="F361" s="23" t="str">
        <f>_xll.EVDES(D361)</f>
        <v>Total Payor Patient Days</v>
      </c>
      <c r="G361" s="18">
        <f ca="1">SUMIFS(OFFSET('BPC Data'!$F:$F,0,Summary!G$2),'BPC Data'!$E:$E,Summary!$D361,'BPC Data'!$B:$B,Summary!$C361)</f>
        <v>0</v>
      </c>
      <c r="H361" s="168">
        <f ca="1">SUMIFS(OFFSET('BPC Data'!$F:$F,0,Summary!H$2),'BPC Data'!$E:$E,Summary!$D361,'BPC Data'!$B:$B,Summary!$C361)</f>
        <v>0</v>
      </c>
      <c r="I361" s="18">
        <f ca="1">SUMIFS(OFFSET('BPC Data'!$F:$F,0,Summary!I$2),'BPC Data'!$E:$E,Summary!$D361,'BPC Data'!$B:$B,Summary!$C361)</f>
        <v>0</v>
      </c>
      <c r="J361" s="168">
        <f ca="1">SUMIFS(OFFSET('BPC Data'!$F:$F,0,Summary!J$2),'BPC Data'!$E:$E,Summary!$D361,'BPC Data'!$B:$B,Summary!$C361)</f>
        <v>0</v>
      </c>
      <c r="K361" s="18">
        <f ca="1">SUMIFS(OFFSET('BPC Data'!$F:$F,0,Summary!K$2),'BPC Data'!$E:$E,Summary!$D361,'BPC Data'!$B:$B,Summary!$C361)</f>
        <v>0</v>
      </c>
      <c r="L361" s="168">
        <f ca="1">SUMIFS(OFFSET('BPC Data'!$F:$F,0,Summary!L$2),'BPC Data'!$E:$E,Summary!$D361,'BPC Data'!$B:$B,Summary!$C361)</f>
        <v>0</v>
      </c>
      <c r="M361" s="27">
        <f t="shared" ca="1" si="85"/>
        <v>0</v>
      </c>
    </row>
    <row r="362" spans="1:13" s="16" customFormat="1" hidden="1" outlineLevel="1" x14ac:dyDescent="0.25">
      <c r="A362" s="16">
        <f t="shared" ref="A362:A370" si="91">IF(AND(F362&lt;&gt;"",D362=""),A361+1,A361)</f>
        <v>30</v>
      </c>
      <c r="C362">
        <f>$F360</f>
        <v>0</v>
      </c>
      <c r="D362" s="3" t="str">
        <f t="shared" si="86"/>
        <v>A_BEDS_TOTAL - Total Available Beds</v>
      </c>
      <c r="F362" s="23" t="str">
        <f>_xll.EVDES(D362)</f>
        <v>Total Available Beds</v>
      </c>
      <c r="G362" s="18">
        <f ca="1">SUMIFS(OFFSET('BPC Data'!$F:$F,0,Summary!G$2),'BPC Data'!$E:$E,Summary!$D362,'BPC Data'!$B:$B,Summary!$C362)</f>
        <v>0</v>
      </c>
      <c r="H362" s="168">
        <f ca="1">SUMIFS(OFFSET('BPC Data'!$F:$F,0,Summary!H$2),'BPC Data'!$E:$E,Summary!$D362,'BPC Data'!$B:$B,Summary!$C362)</f>
        <v>0</v>
      </c>
      <c r="I362" s="18">
        <f ca="1">SUMIFS(OFFSET('BPC Data'!$F:$F,0,Summary!I$2),'BPC Data'!$E:$E,Summary!$D362,'BPC Data'!$B:$B,Summary!$C362)</f>
        <v>0</v>
      </c>
      <c r="J362" s="168">
        <f ca="1">SUMIFS(OFFSET('BPC Data'!$F:$F,0,Summary!J$2),'BPC Data'!$E:$E,Summary!$D362,'BPC Data'!$B:$B,Summary!$C362)</f>
        <v>0</v>
      </c>
      <c r="K362" s="18">
        <f ca="1">SUMIFS(OFFSET('BPC Data'!$F:$F,0,Summary!K$2),'BPC Data'!$E:$E,Summary!$D362,'BPC Data'!$B:$B,Summary!$C362)</f>
        <v>0</v>
      </c>
      <c r="L362" s="168">
        <f ca="1">SUMIFS(OFFSET('BPC Data'!$F:$F,0,Summary!L$2),'BPC Data'!$E:$E,Summary!$D362,'BPC Data'!$B:$B,Summary!$C362)</f>
        <v>0</v>
      </c>
      <c r="M362" s="27">
        <f t="shared" ca="1" si="85"/>
        <v>0</v>
      </c>
    </row>
    <row r="363" spans="1:13" s="16" customFormat="1" hidden="1" outlineLevel="1" x14ac:dyDescent="0.25">
      <c r="A363" s="16">
        <f t="shared" si="91"/>
        <v>30</v>
      </c>
      <c r="B363"/>
      <c r="C363">
        <f>$F360</f>
        <v>0</v>
      </c>
      <c r="D363" s="3" t="str">
        <f t="shared" si="86"/>
        <v>T_REVENUES - Total Tenant Revenues</v>
      </c>
      <c r="E363"/>
      <c r="F363" s="23" t="str">
        <f>_xll.EVDES(D363)</f>
        <v>Total Tenant Revenues</v>
      </c>
      <c r="G363" s="18">
        <f ca="1">SUMIFS(OFFSET('BPC Data'!$F:$F,0,Summary!G$2),'BPC Data'!$E:$E,Summary!$D363,'BPC Data'!$B:$B,Summary!$C363)</f>
        <v>0</v>
      </c>
      <c r="H363" s="168">
        <f ca="1">SUMIFS(OFFSET('BPC Data'!$F:$F,0,Summary!H$2),'BPC Data'!$E:$E,Summary!$D363,'BPC Data'!$B:$B,Summary!$C363)</f>
        <v>0</v>
      </c>
      <c r="I363" s="18">
        <f ca="1">SUMIFS(OFFSET('BPC Data'!$F:$F,0,Summary!I$2),'BPC Data'!$E:$E,Summary!$D363,'BPC Data'!$B:$B,Summary!$C363)</f>
        <v>0</v>
      </c>
      <c r="J363" s="168">
        <f ca="1">SUMIFS(OFFSET('BPC Data'!$F:$F,0,Summary!J$2),'BPC Data'!$E:$E,Summary!$D363,'BPC Data'!$B:$B,Summary!$C363)</f>
        <v>0</v>
      </c>
      <c r="K363" s="18">
        <f ca="1">SUMIFS(OFFSET('BPC Data'!$F:$F,0,Summary!K$2),'BPC Data'!$E:$E,Summary!$D363,'BPC Data'!$B:$B,Summary!$C363)</f>
        <v>0</v>
      </c>
      <c r="L363" s="168">
        <f ca="1">SUMIFS(OFFSET('BPC Data'!$F:$F,0,Summary!L$2),'BPC Data'!$E:$E,Summary!$D363,'BPC Data'!$B:$B,Summary!$C363)</f>
        <v>0</v>
      </c>
      <c r="M363" s="27">
        <f t="shared" ca="1" si="85"/>
        <v>0</v>
      </c>
    </row>
    <row r="364" spans="1:13" s="16" customFormat="1" hidden="1" outlineLevel="1" x14ac:dyDescent="0.25">
      <c r="A364" s="16">
        <f t="shared" si="91"/>
        <v>30</v>
      </c>
      <c r="B364"/>
      <c r="C364">
        <f>$F360</f>
        <v>0</v>
      </c>
      <c r="D364" s="3" t="str">
        <f t="shared" si="86"/>
        <v>T_OPEX - Tenant Operating Expenses</v>
      </c>
      <c r="E364"/>
      <c r="F364" s="23" t="str">
        <f>_xll.EVDES(D364)</f>
        <v>Tenant Operating Expenses</v>
      </c>
      <c r="G364" s="18">
        <f ca="1">SUMIFS(OFFSET('BPC Data'!$F:$F,0,Summary!G$2),'BPC Data'!$E:$E,Summary!$D364,'BPC Data'!$B:$B,Summary!$C364)</f>
        <v>0</v>
      </c>
      <c r="H364" s="168">
        <f ca="1">SUMIFS(OFFSET('BPC Data'!$F:$F,0,Summary!H$2),'BPC Data'!$E:$E,Summary!$D364,'BPC Data'!$B:$B,Summary!$C364)</f>
        <v>0</v>
      </c>
      <c r="I364" s="18">
        <f ca="1">SUMIFS(OFFSET('BPC Data'!$F:$F,0,Summary!I$2),'BPC Data'!$E:$E,Summary!$D364,'BPC Data'!$B:$B,Summary!$C364)</f>
        <v>0</v>
      </c>
      <c r="J364" s="168">
        <f ca="1">SUMIFS(OFFSET('BPC Data'!$F:$F,0,Summary!J$2),'BPC Data'!$E:$E,Summary!$D364,'BPC Data'!$B:$B,Summary!$C364)</f>
        <v>0</v>
      </c>
      <c r="K364" s="18">
        <f ca="1">SUMIFS(OFFSET('BPC Data'!$F:$F,0,Summary!K$2),'BPC Data'!$E:$E,Summary!$D364,'BPC Data'!$B:$B,Summary!$C364)</f>
        <v>0</v>
      </c>
      <c r="L364" s="168">
        <f ca="1">SUMIFS(OFFSET('BPC Data'!$F:$F,0,Summary!L$2),'BPC Data'!$E:$E,Summary!$D364,'BPC Data'!$B:$B,Summary!$C364)</f>
        <v>0</v>
      </c>
      <c r="M364" s="27">
        <f t="shared" ca="1" si="85"/>
        <v>0</v>
      </c>
    </row>
    <row r="365" spans="1:13" s="16" customFormat="1" hidden="1" outlineLevel="1" x14ac:dyDescent="0.25">
      <c r="A365" s="16">
        <f t="shared" si="91"/>
        <v>30</v>
      </c>
      <c r="B365"/>
      <c r="C365">
        <f>$F360</f>
        <v>0</v>
      </c>
      <c r="D365" s="3" t="str">
        <f t="shared" si="86"/>
        <v>T_BAD_DEBT - Tenant Bad Debt Expense</v>
      </c>
      <c r="E365"/>
      <c r="F365" s="23" t="str">
        <f>_xll.EVDES(D365)</f>
        <v>Tenant Bad Debt Expense</v>
      </c>
      <c r="G365" s="18">
        <f ca="1">SUMIFS(OFFSET('BPC Data'!$F:$F,0,Summary!G$2),'BPC Data'!$E:$E,Summary!$D365,'BPC Data'!$B:$B,Summary!$C365)</f>
        <v>0</v>
      </c>
      <c r="H365" s="168">
        <f ca="1">SUMIFS(OFFSET('BPC Data'!$F:$F,0,Summary!H$2),'BPC Data'!$E:$E,Summary!$D365,'BPC Data'!$B:$B,Summary!$C365)</f>
        <v>0</v>
      </c>
      <c r="I365" s="18">
        <f ca="1">SUMIFS(OFFSET('BPC Data'!$F:$F,0,Summary!I$2),'BPC Data'!$E:$E,Summary!$D365,'BPC Data'!$B:$B,Summary!$C365)</f>
        <v>0</v>
      </c>
      <c r="J365" s="168">
        <f ca="1">SUMIFS(OFFSET('BPC Data'!$F:$F,0,Summary!J$2),'BPC Data'!$E:$E,Summary!$D365,'BPC Data'!$B:$B,Summary!$C365)</f>
        <v>0</v>
      </c>
      <c r="K365" s="18">
        <f ca="1">SUMIFS(OFFSET('BPC Data'!$F:$F,0,Summary!K$2),'BPC Data'!$E:$E,Summary!$D365,'BPC Data'!$B:$B,Summary!$C365)</f>
        <v>0</v>
      </c>
      <c r="L365" s="168">
        <f ca="1">SUMIFS(OFFSET('BPC Data'!$F:$F,0,Summary!L$2),'BPC Data'!$E:$E,Summary!$D365,'BPC Data'!$B:$B,Summary!$C365)</f>
        <v>0</v>
      </c>
      <c r="M365" s="27">
        <f t="shared" ca="1" si="85"/>
        <v>0</v>
      </c>
    </row>
    <row r="366" spans="1:13" s="16" customFormat="1" hidden="1" outlineLevel="1" x14ac:dyDescent="0.25">
      <c r="A366" s="16">
        <f t="shared" si="91"/>
        <v>30</v>
      </c>
      <c r="B366"/>
      <c r="C366">
        <f>$F360</f>
        <v>0</v>
      </c>
      <c r="D366" s="2" t="str">
        <f t="shared" si="86"/>
        <v>T_EBITDARM - EBITDARM</v>
      </c>
      <c r="E366"/>
      <c r="F366" s="23" t="str">
        <f>_xll.EVDES(D366)</f>
        <v>EBITDARM</v>
      </c>
      <c r="G366" s="18">
        <f ca="1">SUMIFS(OFFSET('BPC Data'!$F:$F,0,Summary!G$2),'BPC Data'!$E:$E,Summary!$D366,'BPC Data'!$B:$B,Summary!$C366)</f>
        <v>0</v>
      </c>
      <c r="H366" s="168">
        <f ca="1">SUMIFS(OFFSET('BPC Data'!$F:$F,0,Summary!H$2),'BPC Data'!$E:$E,Summary!$D366,'BPC Data'!$B:$B,Summary!$C366)</f>
        <v>0</v>
      </c>
      <c r="I366" s="18">
        <f ca="1">SUMIFS(OFFSET('BPC Data'!$F:$F,0,Summary!I$2),'BPC Data'!$E:$E,Summary!$D366,'BPC Data'!$B:$B,Summary!$C366)</f>
        <v>0</v>
      </c>
      <c r="J366" s="168">
        <f ca="1">SUMIFS(OFFSET('BPC Data'!$F:$F,0,Summary!J$2),'BPC Data'!$E:$E,Summary!$D366,'BPC Data'!$B:$B,Summary!$C366)</f>
        <v>0</v>
      </c>
      <c r="K366" s="18">
        <f ca="1">SUMIFS(OFFSET('BPC Data'!$F:$F,0,Summary!K$2),'BPC Data'!$E:$E,Summary!$D366,'BPC Data'!$B:$B,Summary!$C366)</f>
        <v>0</v>
      </c>
      <c r="L366" s="168">
        <f ca="1">SUMIFS(OFFSET('BPC Data'!$F:$F,0,Summary!L$2),'BPC Data'!$E:$E,Summary!$D366,'BPC Data'!$B:$B,Summary!$C366)</f>
        <v>0</v>
      </c>
      <c r="M366" s="27">
        <f t="shared" ca="1" si="85"/>
        <v>0</v>
      </c>
    </row>
    <row r="367" spans="1:13" s="16" customFormat="1" hidden="1" outlineLevel="1" x14ac:dyDescent="0.25">
      <c r="A367" s="16">
        <f t="shared" si="91"/>
        <v>30</v>
      </c>
      <c r="B367"/>
      <c r="C367">
        <f>$F360</f>
        <v>0</v>
      </c>
      <c r="D367" s="2" t="str">
        <f t="shared" si="86"/>
        <v>T_MGMT_FEE - Tenant Management Fee - Actual</v>
      </c>
      <c r="E367"/>
      <c r="F367" s="23" t="str">
        <f>_xll.EVDES(D367)</f>
        <v>Tenant Management Fee - Actual</v>
      </c>
      <c r="G367" s="18">
        <f ca="1">SUMIFS(OFFSET('BPC Data'!$F:$F,0,Summary!G$2),'BPC Data'!$E:$E,Summary!$D367,'BPC Data'!$B:$B,Summary!$C367)</f>
        <v>0</v>
      </c>
      <c r="H367" s="168">
        <f ca="1">SUMIFS(OFFSET('BPC Data'!$F:$F,0,Summary!H$2),'BPC Data'!$E:$E,Summary!$D367,'BPC Data'!$B:$B,Summary!$C367)</f>
        <v>0</v>
      </c>
      <c r="I367" s="18">
        <f ca="1">SUMIFS(OFFSET('BPC Data'!$F:$F,0,Summary!I$2),'BPC Data'!$E:$E,Summary!$D367,'BPC Data'!$B:$B,Summary!$C367)</f>
        <v>0</v>
      </c>
      <c r="J367" s="168">
        <f ca="1">SUMIFS(OFFSET('BPC Data'!$F:$F,0,Summary!J$2),'BPC Data'!$E:$E,Summary!$D367,'BPC Data'!$B:$B,Summary!$C367)</f>
        <v>0</v>
      </c>
      <c r="K367" s="18">
        <f ca="1">SUMIFS(OFFSET('BPC Data'!$F:$F,0,Summary!K$2),'BPC Data'!$E:$E,Summary!$D367,'BPC Data'!$B:$B,Summary!$C367)</f>
        <v>0</v>
      </c>
      <c r="L367" s="168">
        <f ca="1">SUMIFS(OFFSET('BPC Data'!$F:$F,0,Summary!L$2),'BPC Data'!$E:$E,Summary!$D367,'BPC Data'!$B:$B,Summary!$C367)</f>
        <v>0</v>
      </c>
      <c r="M367" s="27">
        <f t="shared" ca="1" si="85"/>
        <v>0</v>
      </c>
    </row>
    <row r="368" spans="1:13" s="16" customFormat="1" hidden="1" outlineLevel="1" x14ac:dyDescent="0.25">
      <c r="A368" s="16">
        <f t="shared" si="91"/>
        <v>30</v>
      </c>
      <c r="B368"/>
      <c r="C368">
        <f>$F360</f>
        <v>0</v>
      </c>
      <c r="D368" s="1" t="str">
        <f t="shared" si="86"/>
        <v>T_EBITDAR - EBITDAR</v>
      </c>
      <c r="E368"/>
      <c r="F368" s="23" t="str">
        <f>_xll.EVDES(D368)</f>
        <v>EBITDAR</v>
      </c>
      <c r="G368" s="18">
        <f ca="1">SUMIFS(OFFSET('BPC Data'!$F:$F,0,Summary!G$2),'BPC Data'!$E:$E,Summary!$D368,'BPC Data'!$B:$B,Summary!$C368)</f>
        <v>0</v>
      </c>
      <c r="H368" s="168">
        <f ca="1">SUMIFS(OFFSET('BPC Data'!$F:$F,0,Summary!H$2),'BPC Data'!$E:$E,Summary!$D368,'BPC Data'!$B:$B,Summary!$C368)</f>
        <v>0</v>
      </c>
      <c r="I368" s="18">
        <f ca="1">SUMIFS(OFFSET('BPC Data'!$F:$F,0,Summary!I$2),'BPC Data'!$E:$E,Summary!$D368,'BPC Data'!$B:$B,Summary!$C368)</f>
        <v>0</v>
      </c>
      <c r="J368" s="168">
        <f ca="1">SUMIFS(OFFSET('BPC Data'!$F:$F,0,Summary!J$2),'BPC Data'!$E:$E,Summary!$D368,'BPC Data'!$B:$B,Summary!$C368)</f>
        <v>0</v>
      </c>
      <c r="K368" s="18">
        <f ca="1">SUMIFS(OFFSET('BPC Data'!$F:$F,0,Summary!K$2),'BPC Data'!$E:$E,Summary!$D368,'BPC Data'!$B:$B,Summary!$C368)</f>
        <v>0</v>
      </c>
      <c r="L368" s="168">
        <f ca="1">SUMIFS(OFFSET('BPC Data'!$F:$F,0,Summary!L$2),'BPC Data'!$E:$E,Summary!$D368,'BPC Data'!$B:$B,Summary!$C368)</f>
        <v>0</v>
      </c>
      <c r="M368" s="27">
        <f t="shared" ca="1" si="85"/>
        <v>0</v>
      </c>
    </row>
    <row r="369" spans="1:13" s="16" customFormat="1" hidden="1" outlineLevel="1" x14ac:dyDescent="0.25">
      <c r="A369" s="16">
        <f t="shared" si="91"/>
        <v>30</v>
      </c>
      <c r="B369"/>
      <c r="C369">
        <f>$F360</f>
        <v>0</v>
      </c>
      <c r="D369" s="1" t="str">
        <f t="shared" si="86"/>
        <v>T_RENT_EXP - Tenant Rent Expense</v>
      </c>
      <c r="E369"/>
      <c r="F369" s="23" t="str">
        <f>_xll.EVDES(D369)</f>
        <v>Tenant Rent Expense</v>
      </c>
      <c r="G369" s="18">
        <f ca="1">SUMIFS(OFFSET('BPC Data'!$F:$F,0,Summary!G$2),'BPC Data'!$E:$E,Summary!$D369,'BPC Data'!$B:$B,Summary!$C369)</f>
        <v>0</v>
      </c>
      <c r="H369" s="168">
        <f ca="1">SUMIFS(OFFSET('BPC Data'!$F:$F,0,Summary!H$2),'BPC Data'!$E:$E,Summary!$D369,'BPC Data'!$B:$B,Summary!$C369)</f>
        <v>0</v>
      </c>
      <c r="I369" s="18">
        <f ca="1">SUMIFS(OFFSET('BPC Data'!$F:$F,0,Summary!I$2),'BPC Data'!$E:$E,Summary!$D369,'BPC Data'!$B:$B,Summary!$C369)</f>
        <v>0</v>
      </c>
      <c r="J369" s="168">
        <f ca="1">SUMIFS(OFFSET('BPC Data'!$F:$F,0,Summary!J$2),'BPC Data'!$E:$E,Summary!$D369,'BPC Data'!$B:$B,Summary!$C369)</f>
        <v>0</v>
      </c>
      <c r="K369" s="18">
        <f ca="1">SUMIFS(OFFSET('BPC Data'!$F:$F,0,Summary!K$2),'BPC Data'!$E:$E,Summary!$D369,'BPC Data'!$B:$B,Summary!$C369)</f>
        <v>0</v>
      </c>
      <c r="L369" s="168">
        <f ca="1">SUMIFS(OFFSET('BPC Data'!$F:$F,0,Summary!L$2),'BPC Data'!$E:$E,Summary!$D369,'BPC Data'!$B:$B,Summary!$C369)</f>
        <v>0</v>
      </c>
      <c r="M369" s="27">
        <f t="shared" ca="1" si="85"/>
        <v>0</v>
      </c>
    </row>
    <row r="370" spans="1:13" s="16" customFormat="1" hidden="1" outlineLevel="1" x14ac:dyDescent="0.25">
      <c r="A370" s="16">
        <f t="shared" si="91"/>
        <v>30</v>
      </c>
      <c r="B370"/>
      <c r="C370"/>
      <c r="D370" s="1" t="str">
        <f t="shared" si="86"/>
        <v>x</v>
      </c>
      <c r="E370"/>
      <c r="F370" s="23" t="s">
        <v>0</v>
      </c>
      <c r="G370" s="12">
        <f ca="1">SUMIFS(OFFSET('BPC Data'!$F:$F,0,Summary!G$2),'BPC Data'!$E:$E,Summary!$D370,'BPC Data'!$B:$B,Summary!$C370)</f>
        <v>0</v>
      </c>
      <c r="H370" s="169">
        <f ca="1">SUMIFS(OFFSET('BPC Data'!$F:$F,0,Summary!H$2),'BPC Data'!$E:$E,Summary!$D370,'BPC Data'!$B:$B,Summary!$C370)</f>
        <v>0</v>
      </c>
      <c r="I370" s="12">
        <f ca="1">SUMIFS(OFFSET('BPC Data'!$F:$F,0,Summary!I$2),'BPC Data'!$E:$E,Summary!$D370,'BPC Data'!$B:$B,Summary!$C370)</f>
        <v>0</v>
      </c>
      <c r="J370" s="169">
        <f ca="1">SUMIFS(OFFSET('BPC Data'!$F:$F,0,Summary!J$2),'BPC Data'!$E:$E,Summary!$D370,'BPC Data'!$B:$B,Summary!$C370)</f>
        <v>0</v>
      </c>
      <c r="K370" s="12">
        <f ca="1">SUMIFS(OFFSET('BPC Data'!$F:$F,0,Summary!K$2),'BPC Data'!$E:$E,Summary!$D370,'BPC Data'!$B:$B,Summary!$C370)</f>
        <v>0</v>
      </c>
      <c r="L370" s="169">
        <f ca="1">SUMIFS(OFFSET('BPC Data'!$F:$F,0,Summary!L$2),'BPC Data'!$E:$E,Summary!$D370,'BPC Data'!$B:$B,Summary!$C370)</f>
        <v>0</v>
      </c>
      <c r="M370" s="27">
        <f t="shared" ca="1" si="85"/>
        <v>0</v>
      </c>
    </row>
    <row r="371" spans="1:13" s="16" customFormat="1" hidden="1" outlineLevel="1" x14ac:dyDescent="0.25">
      <c r="A371" s="16">
        <f>IF(AND(D371&lt;&gt;"",C371=""),A370+1,A370)</f>
        <v>31</v>
      </c>
      <c r="B371" s="5"/>
      <c r="C371" s="5"/>
      <c r="D371" s="5" t="str">
        <f t="shared" si="86"/>
        <v>x</v>
      </c>
      <c r="E371" s="5"/>
      <c r="F371" s="22">
        <f>INDEX(PropertyList!$D:$D,MATCH(Summary!$A371,PropertyList!$C:$C,0))</f>
        <v>0</v>
      </c>
      <c r="G371" s="11">
        <f ca="1">SUMIFS(OFFSET('BPC Data'!$F:$F,0,Summary!G$2),'BPC Data'!$E:$E,Summary!$D371,'BPC Data'!$B:$B,Summary!$C371)</f>
        <v>0</v>
      </c>
      <c r="H371" s="167">
        <f ca="1">SUMIFS(OFFSET('BPC Data'!$F:$F,0,Summary!H$2),'BPC Data'!$E:$E,Summary!$D371,'BPC Data'!$B:$B,Summary!$C371)</f>
        <v>0</v>
      </c>
      <c r="I371" s="11">
        <f ca="1">SUMIFS(OFFSET('BPC Data'!$F:$F,0,Summary!I$2),'BPC Data'!$E:$E,Summary!$D371,'BPC Data'!$B:$B,Summary!$C371)</f>
        <v>0</v>
      </c>
      <c r="J371" s="167">
        <f ca="1">SUMIFS(OFFSET('BPC Data'!$F:$F,0,Summary!J$2),'BPC Data'!$E:$E,Summary!$D371,'BPC Data'!$B:$B,Summary!$C371)</f>
        <v>0</v>
      </c>
      <c r="K371" s="11">
        <f ca="1">SUMIFS(OFFSET('BPC Data'!$F:$F,0,Summary!K$2),'BPC Data'!$E:$E,Summary!$D371,'BPC Data'!$B:$B,Summary!$C371)</f>
        <v>0</v>
      </c>
      <c r="L371" s="167">
        <f ca="1">SUMIFS(OFFSET('BPC Data'!$F:$F,0,Summary!L$2),'BPC Data'!$E:$E,Summary!$D371,'BPC Data'!$B:$B,Summary!$C371)</f>
        <v>0</v>
      </c>
      <c r="M371" s="27">
        <f t="shared" ref="M371:M434" ca="1" si="92">SUM(G371:L371)</f>
        <v>0</v>
      </c>
    </row>
    <row r="372" spans="1:13" s="16" customFormat="1" hidden="1" outlineLevel="1" x14ac:dyDescent="0.25">
      <c r="A372" s="16">
        <f>IF(AND(F372&lt;&gt;"",D372=""),A371+1,A371)</f>
        <v>31</v>
      </c>
      <c r="C372">
        <f>$F371</f>
        <v>0</v>
      </c>
      <c r="D372" s="3" t="str">
        <f t="shared" si="86"/>
        <v>PAY_PAT_DAYS - Total Payor Patient Days</v>
      </c>
      <c r="F372" s="23" t="str">
        <f>_xll.EVDES(D372)</f>
        <v>Total Payor Patient Days</v>
      </c>
      <c r="G372" s="18">
        <f ca="1">SUMIFS(OFFSET('BPC Data'!$F:$F,0,Summary!G$2),'BPC Data'!$E:$E,Summary!$D372,'BPC Data'!$B:$B,Summary!$C372)</f>
        <v>0</v>
      </c>
      <c r="H372" s="168">
        <f ca="1">SUMIFS(OFFSET('BPC Data'!$F:$F,0,Summary!H$2),'BPC Data'!$E:$E,Summary!$D372,'BPC Data'!$B:$B,Summary!$C372)</f>
        <v>0</v>
      </c>
      <c r="I372" s="18">
        <f ca="1">SUMIFS(OFFSET('BPC Data'!$F:$F,0,Summary!I$2),'BPC Data'!$E:$E,Summary!$D372,'BPC Data'!$B:$B,Summary!$C372)</f>
        <v>0</v>
      </c>
      <c r="J372" s="168">
        <f ca="1">SUMIFS(OFFSET('BPC Data'!$F:$F,0,Summary!J$2),'BPC Data'!$E:$E,Summary!$D372,'BPC Data'!$B:$B,Summary!$C372)</f>
        <v>0</v>
      </c>
      <c r="K372" s="18">
        <f ca="1">SUMIFS(OFFSET('BPC Data'!$F:$F,0,Summary!K$2),'BPC Data'!$E:$E,Summary!$D372,'BPC Data'!$B:$B,Summary!$C372)</f>
        <v>0</v>
      </c>
      <c r="L372" s="168">
        <f ca="1">SUMIFS(OFFSET('BPC Data'!$F:$F,0,Summary!L$2),'BPC Data'!$E:$E,Summary!$D372,'BPC Data'!$B:$B,Summary!$C372)</f>
        <v>0</v>
      </c>
      <c r="M372" s="27">
        <f t="shared" ca="1" si="92"/>
        <v>0</v>
      </c>
    </row>
    <row r="373" spans="1:13" s="16" customFormat="1" hidden="1" outlineLevel="1" x14ac:dyDescent="0.25">
      <c r="A373" s="16">
        <f t="shared" ref="A373:A381" si="93">IF(AND(F373&lt;&gt;"",D373=""),A372+1,A372)</f>
        <v>31</v>
      </c>
      <c r="C373">
        <f>$F371</f>
        <v>0</v>
      </c>
      <c r="D373" s="3" t="str">
        <f t="shared" si="86"/>
        <v>A_BEDS_TOTAL - Total Available Beds</v>
      </c>
      <c r="F373" s="23" t="str">
        <f>_xll.EVDES(D373)</f>
        <v>Total Available Beds</v>
      </c>
      <c r="G373" s="18">
        <f ca="1">SUMIFS(OFFSET('BPC Data'!$F:$F,0,Summary!G$2),'BPC Data'!$E:$E,Summary!$D373,'BPC Data'!$B:$B,Summary!$C373)</f>
        <v>0</v>
      </c>
      <c r="H373" s="168">
        <f ca="1">SUMIFS(OFFSET('BPC Data'!$F:$F,0,Summary!H$2),'BPC Data'!$E:$E,Summary!$D373,'BPC Data'!$B:$B,Summary!$C373)</f>
        <v>0</v>
      </c>
      <c r="I373" s="18">
        <f ca="1">SUMIFS(OFFSET('BPC Data'!$F:$F,0,Summary!I$2),'BPC Data'!$E:$E,Summary!$D373,'BPC Data'!$B:$B,Summary!$C373)</f>
        <v>0</v>
      </c>
      <c r="J373" s="168">
        <f ca="1">SUMIFS(OFFSET('BPC Data'!$F:$F,0,Summary!J$2),'BPC Data'!$E:$E,Summary!$D373,'BPC Data'!$B:$B,Summary!$C373)</f>
        <v>0</v>
      </c>
      <c r="K373" s="18">
        <f ca="1">SUMIFS(OFFSET('BPC Data'!$F:$F,0,Summary!K$2),'BPC Data'!$E:$E,Summary!$D373,'BPC Data'!$B:$B,Summary!$C373)</f>
        <v>0</v>
      </c>
      <c r="L373" s="168">
        <f ca="1">SUMIFS(OFFSET('BPC Data'!$F:$F,0,Summary!L$2),'BPC Data'!$E:$E,Summary!$D373,'BPC Data'!$B:$B,Summary!$C373)</f>
        <v>0</v>
      </c>
      <c r="M373" s="27">
        <f t="shared" ca="1" si="92"/>
        <v>0</v>
      </c>
    </row>
    <row r="374" spans="1:13" s="16" customFormat="1" hidden="1" outlineLevel="1" x14ac:dyDescent="0.25">
      <c r="A374" s="16">
        <f t="shared" si="93"/>
        <v>31</v>
      </c>
      <c r="B374"/>
      <c r="C374">
        <f>$F371</f>
        <v>0</v>
      </c>
      <c r="D374" s="3" t="str">
        <f t="shared" ref="D374:D437" si="94">$D363</f>
        <v>T_REVENUES - Total Tenant Revenues</v>
      </c>
      <c r="E374"/>
      <c r="F374" s="23" t="str">
        <f>_xll.EVDES(D374)</f>
        <v>Total Tenant Revenues</v>
      </c>
      <c r="G374" s="18">
        <f ca="1">SUMIFS(OFFSET('BPC Data'!$F:$F,0,Summary!G$2),'BPC Data'!$E:$E,Summary!$D374,'BPC Data'!$B:$B,Summary!$C374)</f>
        <v>0</v>
      </c>
      <c r="H374" s="168">
        <f ca="1">SUMIFS(OFFSET('BPC Data'!$F:$F,0,Summary!H$2),'BPC Data'!$E:$E,Summary!$D374,'BPC Data'!$B:$B,Summary!$C374)</f>
        <v>0</v>
      </c>
      <c r="I374" s="18">
        <f ca="1">SUMIFS(OFFSET('BPC Data'!$F:$F,0,Summary!I$2),'BPC Data'!$E:$E,Summary!$D374,'BPC Data'!$B:$B,Summary!$C374)</f>
        <v>0</v>
      </c>
      <c r="J374" s="168">
        <f ca="1">SUMIFS(OFFSET('BPC Data'!$F:$F,0,Summary!J$2),'BPC Data'!$E:$E,Summary!$D374,'BPC Data'!$B:$B,Summary!$C374)</f>
        <v>0</v>
      </c>
      <c r="K374" s="18">
        <f ca="1">SUMIFS(OFFSET('BPC Data'!$F:$F,0,Summary!K$2),'BPC Data'!$E:$E,Summary!$D374,'BPC Data'!$B:$B,Summary!$C374)</f>
        <v>0</v>
      </c>
      <c r="L374" s="168">
        <f ca="1">SUMIFS(OFFSET('BPC Data'!$F:$F,0,Summary!L$2),'BPC Data'!$E:$E,Summary!$D374,'BPC Data'!$B:$B,Summary!$C374)</f>
        <v>0</v>
      </c>
      <c r="M374" s="27">
        <f t="shared" ca="1" si="92"/>
        <v>0</v>
      </c>
    </row>
    <row r="375" spans="1:13" s="16" customFormat="1" hidden="1" outlineLevel="1" x14ac:dyDescent="0.25">
      <c r="A375" s="16">
        <f t="shared" si="93"/>
        <v>31</v>
      </c>
      <c r="B375"/>
      <c r="C375">
        <f>$F371</f>
        <v>0</v>
      </c>
      <c r="D375" s="3" t="str">
        <f t="shared" si="94"/>
        <v>T_OPEX - Tenant Operating Expenses</v>
      </c>
      <c r="E375"/>
      <c r="F375" s="23" t="str">
        <f>_xll.EVDES(D375)</f>
        <v>Tenant Operating Expenses</v>
      </c>
      <c r="G375" s="18">
        <f ca="1">SUMIFS(OFFSET('BPC Data'!$F:$F,0,Summary!G$2),'BPC Data'!$E:$E,Summary!$D375,'BPC Data'!$B:$B,Summary!$C375)</f>
        <v>0</v>
      </c>
      <c r="H375" s="168">
        <f ca="1">SUMIFS(OFFSET('BPC Data'!$F:$F,0,Summary!H$2),'BPC Data'!$E:$E,Summary!$D375,'BPC Data'!$B:$B,Summary!$C375)</f>
        <v>0</v>
      </c>
      <c r="I375" s="18">
        <f ca="1">SUMIFS(OFFSET('BPC Data'!$F:$F,0,Summary!I$2),'BPC Data'!$E:$E,Summary!$D375,'BPC Data'!$B:$B,Summary!$C375)</f>
        <v>0</v>
      </c>
      <c r="J375" s="168">
        <f ca="1">SUMIFS(OFFSET('BPC Data'!$F:$F,0,Summary!J$2),'BPC Data'!$E:$E,Summary!$D375,'BPC Data'!$B:$B,Summary!$C375)</f>
        <v>0</v>
      </c>
      <c r="K375" s="18">
        <f ca="1">SUMIFS(OFFSET('BPC Data'!$F:$F,0,Summary!K$2),'BPC Data'!$E:$E,Summary!$D375,'BPC Data'!$B:$B,Summary!$C375)</f>
        <v>0</v>
      </c>
      <c r="L375" s="168">
        <f ca="1">SUMIFS(OFFSET('BPC Data'!$F:$F,0,Summary!L$2),'BPC Data'!$E:$E,Summary!$D375,'BPC Data'!$B:$B,Summary!$C375)</f>
        <v>0</v>
      </c>
      <c r="M375" s="27">
        <f t="shared" ca="1" si="92"/>
        <v>0</v>
      </c>
    </row>
    <row r="376" spans="1:13" s="16" customFormat="1" hidden="1" outlineLevel="1" x14ac:dyDescent="0.25">
      <c r="A376" s="16">
        <f t="shared" si="93"/>
        <v>31</v>
      </c>
      <c r="B376"/>
      <c r="C376">
        <f>$F371</f>
        <v>0</v>
      </c>
      <c r="D376" s="3" t="str">
        <f t="shared" si="94"/>
        <v>T_BAD_DEBT - Tenant Bad Debt Expense</v>
      </c>
      <c r="E376"/>
      <c r="F376" s="23" t="str">
        <f>_xll.EVDES(D376)</f>
        <v>Tenant Bad Debt Expense</v>
      </c>
      <c r="G376" s="18">
        <f ca="1">SUMIFS(OFFSET('BPC Data'!$F:$F,0,Summary!G$2),'BPC Data'!$E:$E,Summary!$D376,'BPC Data'!$B:$B,Summary!$C376)</f>
        <v>0</v>
      </c>
      <c r="H376" s="168">
        <f ca="1">SUMIFS(OFFSET('BPC Data'!$F:$F,0,Summary!H$2),'BPC Data'!$E:$E,Summary!$D376,'BPC Data'!$B:$B,Summary!$C376)</f>
        <v>0</v>
      </c>
      <c r="I376" s="18">
        <f ca="1">SUMIFS(OFFSET('BPC Data'!$F:$F,0,Summary!I$2),'BPC Data'!$E:$E,Summary!$D376,'BPC Data'!$B:$B,Summary!$C376)</f>
        <v>0</v>
      </c>
      <c r="J376" s="168">
        <f ca="1">SUMIFS(OFFSET('BPC Data'!$F:$F,0,Summary!J$2),'BPC Data'!$E:$E,Summary!$D376,'BPC Data'!$B:$B,Summary!$C376)</f>
        <v>0</v>
      </c>
      <c r="K376" s="18">
        <f ca="1">SUMIFS(OFFSET('BPC Data'!$F:$F,0,Summary!K$2),'BPC Data'!$E:$E,Summary!$D376,'BPC Data'!$B:$B,Summary!$C376)</f>
        <v>0</v>
      </c>
      <c r="L376" s="168">
        <f ca="1">SUMIFS(OFFSET('BPC Data'!$F:$F,0,Summary!L$2),'BPC Data'!$E:$E,Summary!$D376,'BPC Data'!$B:$B,Summary!$C376)</f>
        <v>0</v>
      </c>
      <c r="M376" s="27">
        <f t="shared" ca="1" si="92"/>
        <v>0</v>
      </c>
    </row>
    <row r="377" spans="1:13" s="16" customFormat="1" hidden="1" outlineLevel="1" x14ac:dyDescent="0.25">
      <c r="A377" s="16">
        <f t="shared" si="93"/>
        <v>31</v>
      </c>
      <c r="B377"/>
      <c r="C377">
        <f>$F371</f>
        <v>0</v>
      </c>
      <c r="D377" s="2" t="str">
        <f t="shared" si="94"/>
        <v>T_EBITDARM - EBITDARM</v>
      </c>
      <c r="E377"/>
      <c r="F377" s="23" t="str">
        <f>_xll.EVDES(D377)</f>
        <v>EBITDARM</v>
      </c>
      <c r="G377" s="18">
        <f ca="1">SUMIFS(OFFSET('BPC Data'!$F:$F,0,Summary!G$2),'BPC Data'!$E:$E,Summary!$D377,'BPC Data'!$B:$B,Summary!$C377)</f>
        <v>0</v>
      </c>
      <c r="H377" s="168">
        <f ca="1">SUMIFS(OFFSET('BPC Data'!$F:$F,0,Summary!H$2),'BPC Data'!$E:$E,Summary!$D377,'BPC Data'!$B:$B,Summary!$C377)</f>
        <v>0</v>
      </c>
      <c r="I377" s="18">
        <f ca="1">SUMIFS(OFFSET('BPC Data'!$F:$F,0,Summary!I$2),'BPC Data'!$E:$E,Summary!$D377,'BPC Data'!$B:$B,Summary!$C377)</f>
        <v>0</v>
      </c>
      <c r="J377" s="168">
        <f ca="1">SUMIFS(OFFSET('BPC Data'!$F:$F,0,Summary!J$2),'BPC Data'!$E:$E,Summary!$D377,'BPC Data'!$B:$B,Summary!$C377)</f>
        <v>0</v>
      </c>
      <c r="K377" s="18">
        <f ca="1">SUMIFS(OFFSET('BPC Data'!$F:$F,0,Summary!K$2),'BPC Data'!$E:$E,Summary!$D377,'BPC Data'!$B:$B,Summary!$C377)</f>
        <v>0</v>
      </c>
      <c r="L377" s="168">
        <f ca="1">SUMIFS(OFFSET('BPC Data'!$F:$F,0,Summary!L$2),'BPC Data'!$E:$E,Summary!$D377,'BPC Data'!$B:$B,Summary!$C377)</f>
        <v>0</v>
      </c>
      <c r="M377" s="27">
        <f t="shared" ca="1" si="92"/>
        <v>0</v>
      </c>
    </row>
    <row r="378" spans="1:13" s="16" customFormat="1" hidden="1" outlineLevel="1" x14ac:dyDescent="0.25">
      <c r="A378" s="16">
        <f t="shared" si="93"/>
        <v>31</v>
      </c>
      <c r="B378"/>
      <c r="C378">
        <f>$F371</f>
        <v>0</v>
      </c>
      <c r="D378" s="2" t="str">
        <f t="shared" si="94"/>
        <v>T_MGMT_FEE - Tenant Management Fee - Actual</v>
      </c>
      <c r="E378"/>
      <c r="F378" s="23" t="str">
        <f>_xll.EVDES(D378)</f>
        <v>Tenant Management Fee - Actual</v>
      </c>
      <c r="G378" s="18">
        <f ca="1">SUMIFS(OFFSET('BPC Data'!$F:$F,0,Summary!G$2),'BPC Data'!$E:$E,Summary!$D378,'BPC Data'!$B:$B,Summary!$C378)</f>
        <v>0</v>
      </c>
      <c r="H378" s="168">
        <f ca="1">SUMIFS(OFFSET('BPC Data'!$F:$F,0,Summary!H$2),'BPC Data'!$E:$E,Summary!$D378,'BPC Data'!$B:$B,Summary!$C378)</f>
        <v>0</v>
      </c>
      <c r="I378" s="18">
        <f ca="1">SUMIFS(OFFSET('BPC Data'!$F:$F,0,Summary!I$2),'BPC Data'!$E:$E,Summary!$D378,'BPC Data'!$B:$B,Summary!$C378)</f>
        <v>0</v>
      </c>
      <c r="J378" s="168">
        <f ca="1">SUMIFS(OFFSET('BPC Data'!$F:$F,0,Summary!J$2),'BPC Data'!$E:$E,Summary!$D378,'BPC Data'!$B:$B,Summary!$C378)</f>
        <v>0</v>
      </c>
      <c r="K378" s="18">
        <f ca="1">SUMIFS(OFFSET('BPC Data'!$F:$F,0,Summary!K$2),'BPC Data'!$E:$E,Summary!$D378,'BPC Data'!$B:$B,Summary!$C378)</f>
        <v>0</v>
      </c>
      <c r="L378" s="168">
        <f ca="1">SUMIFS(OFFSET('BPC Data'!$F:$F,0,Summary!L$2),'BPC Data'!$E:$E,Summary!$D378,'BPC Data'!$B:$B,Summary!$C378)</f>
        <v>0</v>
      </c>
      <c r="M378" s="27">
        <f t="shared" ca="1" si="92"/>
        <v>0</v>
      </c>
    </row>
    <row r="379" spans="1:13" s="16" customFormat="1" hidden="1" outlineLevel="1" x14ac:dyDescent="0.25">
      <c r="A379" s="16">
        <f t="shared" si="93"/>
        <v>31</v>
      </c>
      <c r="B379"/>
      <c r="C379">
        <f>$F371</f>
        <v>0</v>
      </c>
      <c r="D379" s="1" t="str">
        <f t="shared" si="94"/>
        <v>T_EBITDAR - EBITDAR</v>
      </c>
      <c r="E379"/>
      <c r="F379" s="23" t="str">
        <f>_xll.EVDES(D379)</f>
        <v>EBITDAR</v>
      </c>
      <c r="G379" s="18">
        <f ca="1">SUMIFS(OFFSET('BPC Data'!$F:$F,0,Summary!G$2),'BPC Data'!$E:$E,Summary!$D379,'BPC Data'!$B:$B,Summary!$C379)</f>
        <v>0</v>
      </c>
      <c r="H379" s="168">
        <f ca="1">SUMIFS(OFFSET('BPC Data'!$F:$F,0,Summary!H$2),'BPC Data'!$E:$E,Summary!$D379,'BPC Data'!$B:$B,Summary!$C379)</f>
        <v>0</v>
      </c>
      <c r="I379" s="18">
        <f ca="1">SUMIFS(OFFSET('BPC Data'!$F:$F,0,Summary!I$2),'BPC Data'!$E:$E,Summary!$D379,'BPC Data'!$B:$B,Summary!$C379)</f>
        <v>0</v>
      </c>
      <c r="J379" s="168">
        <f ca="1">SUMIFS(OFFSET('BPC Data'!$F:$F,0,Summary!J$2),'BPC Data'!$E:$E,Summary!$D379,'BPC Data'!$B:$B,Summary!$C379)</f>
        <v>0</v>
      </c>
      <c r="K379" s="18">
        <f ca="1">SUMIFS(OFFSET('BPC Data'!$F:$F,0,Summary!K$2),'BPC Data'!$E:$E,Summary!$D379,'BPC Data'!$B:$B,Summary!$C379)</f>
        <v>0</v>
      </c>
      <c r="L379" s="168">
        <f ca="1">SUMIFS(OFFSET('BPC Data'!$F:$F,0,Summary!L$2),'BPC Data'!$E:$E,Summary!$D379,'BPC Data'!$B:$B,Summary!$C379)</f>
        <v>0</v>
      </c>
      <c r="M379" s="27">
        <f t="shared" ca="1" si="92"/>
        <v>0</v>
      </c>
    </row>
    <row r="380" spans="1:13" s="16" customFormat="1" hidden="1" outlineLevel="1" x14ac:dyDescent="0.25">
      <c r="A380" s="16">
        <f t="shared" si="93"/>
        <v>31</v>
      </c>
      <c r="B380"/>
      <c r="C380">
        <f>$F371</f>
        <v>0</v>
      </c>
      <c r="D380" s="1" t="str">
        <f t="shared" si="94"/>
        <v>T_RENT_EXP - Tenant Rent Expense</v>
      </c>
      <c r="E380"/>
      <c r="F380" s="23" t="str">
        <f>_xll.EVDES(D380)</f>
        <v>Tenant Rent Expense</v>
      </c>
      <c r="G380" s="18">
        <f ca="1">SUMIFS(OFFSET('BPC Data'!$F:$F,0,Summary!G$2),'BPC Data'!$E:$E,Summary!$D380,'BPC Data'!$B:$B,Summary!$C380)</f>
        <v>0</v>
      </c>
      <c r="H380" s="168">
        <f ca="1">SUMIFS(OFFSET('BPC Data'!$F:$F,0,Summary!H$2),'BPC Data'!$E:$E,Summary!$D380,'BPC Data'!$B:$B,Summary!$C380)</f>
        <v>0</v>
      </c>
      <c r="I380" s="18">
        <f ca="1">SUMIFS(OFFSET('BPC Data'!$F:$F,0,Summary!I$2),'BPC Data'!$E:$E,Summary!$D380,'BPC Data'!$B:$B,Summary!$C380)</f>
        <v>0</v>
      </c>
      <c r="J380" s="168">
        <f ca="1">SUMIFS(OFFSET('BPC Data'!$F:$F,0,Summary!J$2),'BPC Data'!$E:$E,Summary!$D380,'BPC Data'!$B:$B,Summary!$C380)</f>
        <v>0</v>
      </c>
      <c r="K380" s="18">
        <f ca="1">SUMIFS(OFFSET('BPC Data'!$F:$F,0,Summary!K$2),'BPC Data'!$E:$E,Summary!$D380,'BPC Data'!$B:$B,Summary!$C380)</f>
        <v>0</v>
      </c>
      <c r="L380" s="168">
        <f ca="1">SUMIFS(OFFSET('BPC Data'!$F:$F,0,Summary!L$2),'BPC Data'!$E:$E,Summary!$D380,'BPC Data'!$B:$B,Summary!$C380)</f>
        <v>0</v>
      </c>
      <c r="M380" s="27">
        <f t="shared" ca="1" si="92"/>
        <v>0</v>
      </c>
    </row>
    <row r="381" spans="1:13" s="16" customFormat="1" hidden="1" outlineLevel="1" x14ac:dyDescent="0.25">
      <c r="A381" s="16">
        <f t="shared" si="93"/>
        <v>31</v>
      </c>
      <c r="B381"/>
      <c r="C381"/>
      <c r="D381" s="1" t="str">
        <f t="shared" si="94"/>
        <v>x</v>
      </c>
      <c r="E381"/>
      <c r="F381" s="23" t="s">
        <v>0</v>
      </c>
      <c r="G381" s="12">
        <f ca="1">SUMIFS(OFFSET('BPC Data'!$F:$F,0,Summary!G$2),'BPC Data'!$E:$E,Summary!$D381,'BPC Data'!$B:$B,Summary!$C381)</f>
        <v>0</v>
      </c>
      <c r="H381" s="169">
        <f ca="1">SUMIFS(OFFSET('BPC Data'!$F:$F,0,Summary!H$2),'BPC Data'!$E:$E,Summary!$D381,'BPC Data'!$B:$B,Summary!$C381)</f>
        <v>0</v>
      </c>
      <c r="I381" s="12">
        <f ca="1">SUMIFS(OFFSET('BPC Data'!$F:$F,0,Summary!I$2),'BPC Data'!$E:$E,Summary!$D381,'BPC Data'!$B:$B,Summary!$C381)</f>
        <v>0</v>
      </c>
      <c r="J381" s="169">
        <f ca="1">SUMIFS(OFFSET('BPC Data'!$F:$F,0,Summary!J$2),'BPC Data'!$E:$E,Summary!$D381,'BPC Data'!$B:$B,Summary!$C381)</f>
        <v>0</v>
      </c>
      <c r="K381" s="12">
        <f ca="1">SUMIFS(OFFSET('BPC Data'!$F:$F,0,Summary!K$2),'BPC Data'!$E:$E,Summary!$D381,'BPC Data'!$B:$B,Summary!$C381)</f>
        <v>0</v>
      </c>
      <c r="L381" s="169">
        <f ca="1">SUMIFS(OFFSET('BPC Data'!$F:$F,0,Summary!L$2),'BPC Data'!$E:$E,Summary!$D381,'BPC Data'!$B:$B,Summary!$C381)</f>
        <v>0</v>
      </c>
      <c r="M381" s="27">
        <f t="shared" ca="1" si="92"/>
        <v>0</v>
      </c>
    </row>
    <row r="382" spans="1:13" s="16" customFormat="1" hidden="1" outlineLevel="1" x14ac:dyDescent="0.25">
      <c r="A382" s="16">
        <f>IF(AND(D382&lt;&gt;"",C382=""),A381+1,A381)</f>
        <v>32</v>
      </c>
      <c r="B382" s="5"/>
      <c r="C382" s="5"/>
      <c r="D382" s="5" t="str">
        <f t="shared" si="94"/>
        <v>x</v>
      </c>
      <c r="E382" s="5"/>
      <c r="F382" s="22">
        <f>INDEX(PropertyList!$D:$D,MATCH(Summary!$A382,PropertyList!$C:$C,0))</f>
        <v>0</v>
      </c>
      <c r="G382" s="11">
        <f ca="1">SUMIFS(OFFSET('BPC Data'!$F:$F,0,Summary!G$2),'BPC Data'!$E:$E,Summary!$D382,'BPC Data'!$B:$B,Summary!$C382)</f>
        <v>0</v>
      </c>
      <c r="H382" s="167">
        <f ca="1">SUMIFS(OFFSET('BPC Data'!$F:$F,0,Summary!H$2),'BPC Data'!$E:$E,Summary!$D382,'BPC Data'!$B:$B,Summary!$C382)</f>
        <v>0</v>
      </c>
      <c r="I382" s="11">
        <f ca="1">SUMIFS(OFFSET('BPC Data'!$F:$F,0,Summary!I$2),'BPC Data'!$E:$E,Summary!$D382,'BPC Data'!$B:$B,Summary!$C382)</f>
        <v>0</v>
      </c>
      <c r="J382" s="167">
        <f ca="1">SUMIFS(OFFSET('BPC Data'!$F:$F,0,Summary!J$2),'BPC Data'!$E:$E,Summary!$D382,'BPC Data'!$B:$B,Summary!$C382)</f>
        <v>0</v>
      </c>
      <c r="K382" s="11">
        <f ca="1">SUMIFS(OFFSET('BPC Data'!$F:$F,0,Summary!K$2),'BPC Data'!$E:$E,Summary!$D382,'BPC Data'!$B:$B,Summary!$C382)</f>
        <v>0</v>
      </c>
      <c r="L382" s="167">
        <f ca="1">SUMIFS(OFFSET('BPC Data'!$F:$F,0,Summary!L$2),'BPC Data'!$E:$E,Summary!$D382,'BPC Data'!$B:$B,Summary!$C382)</f>
        <v>0</v>
      </c>
      <c r="M382" s="27">
        <f t="shared" ca="1" si="92"/>
        <v>0</v>
      </c>
    </row>
    <row r="383" spans="1:13" s="16" customFormat="1" hidden="1" outlineLevel="1" x14ac:dyDescent="0.25">
      <c r="A383" s="16">
        <f>IF(AND(F383&lt;&gt;"",D383=""),A382+1,A382)</f>
        <v>32</v>
      </c>
      <c r="C383">
        <f>$F382</f>
        <v>0</v>
      </c>
      <c r="D383" s="3" t="str">
        <f t="shared" si="94"/>
        <v>PAY_PAT_DAYS - Total Payor Patient Days</v>
      </c>
      <c r="F383" s="23" t="str">
        <f>_xll.EVDES(D383)</f>
        <v>Total Payor Patient Days</v>
      </c>
      <c r="G383" s="18">
        <f ca="1">SUMIFS(OFFSET('BPC Data'!$F:$F,0,Summary!G$2),'BPC Data'!$E:$E,Summary!$D383,'BPC Data'!$B:$B,Summary!$C383)</f>
        <v>0</v>
      </c>
      <c r="H383" s="168">
        <f ca="1">SUMIFS(OFFSET('BPC Data'!$F:$F,0,Summary!H$2),'BPC Data'!$E:$E,Summary!$D383,'BPC Data'!$B:$B,Summary!$C383)</f>
        <v>0</v>
      </c>
      <c r="I383" s="18">
        <f ca="1">SUMIFS(OFFSET('BPC Data'!$F:$F,0,Summary!I$2),'BPC Data'!$E:$E,Summary!$D383,'BPC Data'!$B:$B,Summary!$C383)</f>
        <v>0</v>
      </c>
      <c r="J383" s="168">
        <f ca="1">SUMIFS(OFFSET('BPC Data'!$F:$F,0,Summary!J$2),'BPC Data'!$E:$E,Summary!$D383,'BPC Data'!$B:$B,Summary!$C383)</f>
        <v>0</v>
      </c>
      <c r="K383" s="18">
        <f ca="1">SUMIFS(OFFSET('BPC Data'!$F:$F,0,Summary!K$2),'BPC Data'!$E:$E,Summary!$D383,'BPC Data'!$B:$B,Summary!$C383)</f>
        <v>0</v>
      </c>
      <c r="L383" s="168">
        <f ca="1">SUMIFS(OFFSET('BPC Data'!$F:$F,0,Summary!L$2),'BPC Data'!$E:$E,Summary!$D383,'BPC Data'!$B:$B,Summary!$C383)</f>
        <v>0</v>
      </c>
      <c r="M383" s="27">
        <f t="shared" ca="1" si="92"/>
        <v>0</v>
      </c>
    </row>
    <row r="384" spans="1:13" s="16" customFormat="1" hidden="1" outlineLevel="1" x14ac:dyDescent="0.25">
      <c r="A384" s="16">
        <f t="shared" ref="A384:A392" si="95">IF(AND(F384&lt;&gt;"",D384=""),A383+1,A383)</f>
        <v>32</v>
      </c>
      <c r="C384">
        <f>$F382</f>
        <v>0</v>
      </c>
      <c r="D384" s="3" t="str">
        <f t="shared" si="94"/>
        <v>A_BEDS_TOTAL - Total Available Beds</v>
      </c>
      <c r="F384" s="23" t="str">
        <f>_xll.EVDES(D384)</f>
        <v>Total Available Beds</v>
      </c>
      <c r="G384" s="18">
        <f ca="1">SUMIFS(OFFSET('BPC Data'!$F:$F,0,Summary!G$2),'BPC Data'!$E:$E,Summary!$D384,'BPC Data'!$B:$B,Summary!$C384)</f>
        <v>0</v>
      </c>
      <c r="H384" s="168">
        <f ca="1">SUMIFS(OFFSET('BPC Data'!$F:$F,0,Summary!H$2),'BPC Data'!$E:$E,Summary!$D384,'BPC Data'!$B:$B,Summary!$C384)</f>
        <v>0</v>
      </c>
      <c r="I384" s="18">
        <f ca="1">SUMIFS(OFFSET('BPC Data'!$F:$F,0,Summary!I$2),'BPC Data'!$E:$E,Summary!$D384,'BPC Data'!$B:$B,Summary!$C384)</f>
        <v>0</v>
      </c>
      <c r="J384" s="168">
        <f ca="1">SUMIFS(OFFSET('BPC Data'!$F:$F,0,Summary!J$2),'BPC Data'!$E:$E,Summary!$D384,'BPC Data'!$B:$B,Summary!$C384)</f>
        <v>0</v>
      </c>
      <c r="K384" s="18">
        <f ca="1">SUMIFS(OFFSET('BPC Data'!$F:$F,0,Summary!K$2),'BPC Data'!$E:$E,Summary!$D384,'BPC Data'!$B:$B,Summary!$C384)</f>
        <v>0</v>
      </c>
      <c r="L384" s="168">
        <f ca="1">SUMIFS(OFFSET('BPC Data'!$F:$F,0,Summary!L$2),'BPC Data'!$E:$E,Summary!$D384,'BPC Data'!$B:$B,Summary!$C384)</f>
        <v>0</v>
      </c>
      <c r="M384" s="27">
        <f t="shared" ca="1" si="92"/>
        <v>0</v>
      </c>
    </row>
    <row r="385" spans="1:13" s="16" customFormat="1" hidden="1" outlineLevel="1" x14ac:dyDescent="0.25">
      <c r="A385" s="16">
        <f t="shared" si="95"/>
        <v>32</v>
      </c>
      <c r="B385"/>
      <c r="C385">
        <f>$F382</f>
        <v>0</v>
      </c>
      <c r="D385" s="3" t="str">
        <f t="shared" si="94"/>
        <v>T_REVENUES - Total Tenant Revenues</v>
      </c>
      <c r="E385"/>
      <c r="F385" s="23" t="str">
        <f>_xll.EVDES(D385)</f>
        <v>Total Tenant Revenues</v>
      </c>
      <c r="G385" s="18">
        <f ca="1">SUMIFS(OFFSET('BPC Data'!$F:$F,0,Summary!G$2),'BPC Data'!$E:$E,Summary!$D385,'BPC Data'!$B:$B,Summary!$C385)</f>
        <v>0</v>
      </c>
      <c r="H385" s="168">
        <f ca="1">SUMIFS(OFFSET('BPC Data'!$F:$F,0,Summary!H$2),'BPC Data'!$E:$E,Summary!$D385,'BPC Data'!$B:$B,Summary!$C385)</f>
        <v>0</v>
      </c>
      <c r="I385" s="18">
        <f ca="1">SUMIFS(OFFSET('BPC Data'!$F:$F,0,Summary!I$2),'BPC Data'!$E:$E,Summary!$D385,'BPC Data'!$B:$B,Summary!$C385)</f>
        <v>0</v>
      </c>
      <c r="J385" s="168">
        <f ca="1">SUMIFS(OFFSET('BPC Data'!$F:$F,0,Summary!J$2),'BPC Data'!$E:$E,Summary!$D385,'BPC Data'!$B:$B,Summary!$C385)</f>
        <v>0</v>
      </c>
      <c r="K385" s="18">
        <f ca="1">SUMIFS(OFFSET('BPC Data'!$F:$F,0,Summary!K$2),'BPC Data'!$E:$E,Summary!$D385,'BPC Data'!$B:$B,Summary!$C385)</f>
        <v>0</v>
      </c>
      <c r="L385" s="168">
        <f ca="1">SUMIFS(OFFSET('BPC Data'!$F:$F,0,Summary!L$2),'BPC Data'!$E:$E,Summary!$D385,'BPC Data'!$B:$B,Summary!$C385)</f>
        <v>0</v>
      </c>
      <c r="M385" s="27">
        <f t="shared" ca="1" si="92"/>
        <v>0</v>
      </c>
    </row>
    <row r="386" spans="1:13" s="16" customFormat="1" hidden="1" outlineLevel="1" x14ac:dyDescent="0.25">
      <c r="A386" s="16">
        <f t="shared" si="95"/>
        <v>32</v>
      </c>
      <c r="B386"/>
      <c r="C386">
        <f>$F382</f>
        <v>0</v>
      </c>
      <c r="D386" s="3" t="str">
        <f t="shared" si="94"/>
        <v>T_OPEX - Tenant Operating Expenses</v>
      </c>
      <c r="E386"/>
      <c r="F386" s="23" t="str">
        <f>_xll.EVDES(D386)</f>
        <v>Tenant Operating Expenses</v>
      </c>
      <c r="G386" s="18">
        <f ca="1">SUMIFS(OFFSET('BPC Data'!$F:$F,0,Summary!G$2),'BPC Data'!$E:$E,Summary!$D386,'BPC Data'!$B:$B,Summary!$C386)</f>
        <v>0</v>
      </c>
      <c r="H386" s="168">
        <f ca="1">SUMIFS(OFFSET('BPC Data'!$F:$F,0,Summary!H$2),'BPC Data'!$E:$E,Summary!$D386,'BPC Data'!$B:$B,Summary!$C386)</f>
        <v>0</v>
      </c>
      <c r="I386" s="18">
        <f ca="1">SUMIFS(OFFSET('BPC Data'!$F:$F,0,Summary!I$2),'BPC Data'!$E:$E,Summary!$D386,'BPC Data'!$B:$B,Summary!$C386)</f>
        <v>0</v>
      </c>
      <c r="J386" s="168">
        <f ca="1">SUMIFS(OFFSET('BPC Data'!$F:$F,0,Summary!J$2),'BPC Data'!$E:$E,Summary!$D386,'BPC Data'!$B:$B,Summary!$C386)</f>
        <v>0</v>
      </c>
      <c r="K386" s="18">
        <f ca="1">SUMIFS(OFFSET('BPC Data'!$F:$F,0,Summary!K$2),'BPC Data'!$E:$E,Summary!$D386,'BPC Data'!$B:$B,Summary!$C386)</f>
        <v>0</v>
      </c>
      <c r="L386" s="168">
        <f ca="1">SUMIFS(OFFSET('BPC Data'!$F:$F,0,Summary!L$2),'BPC Data'!$E:$E,Summary!$D386,'BPC Data'!$B:$B,Summary!$C386)</f>
        <v>0</v>
      </c>
      <c r="M386" s="27">
        <f t="shared" ca="1" si="92"/>
        <v>0</v>
      </c>
    </row>
    <row r="387" spans="1:13" s="16" customFormat="1" hidden="1" outlineLevel="1" x14ac:dyDescent="0.25">
      <c r="A387" s="16">
        <f t="shared" si="95"/>
        <v>32</v>
      </c>
      <c r="B387"/>
      <c r="C387">
        <f>$F382</f>
        <v>0</v>
      </c>
      <c r="D387" s="3" t="str">
        <f t="shared" si="94"/>
        <v>T_BAD_DEBT - Tenant Bad Debt Expense</v>
      </c>
      <c r="E387"/>
      <c r="F387" s="23" t="str">
        <f>_xll.EVDES(D387)</f>
        <v>Tenant Bad Debt Expense</v>
      </c>
      <c r="G387" s="18">
        <f ca="1">SUMIFS(OFFSET('BPC Data'!$F:$F,0,Summary!G$2),'BPC Data'!$E:$E,Summary!$D387,'BPC Data'!$B:$B,Summary!$C387)</f>
        <v>0</v>
      </c>
      <c r="H387" s="168">
        <f ca="1">SUMIFS(OFFSET('BPC Data'!$F:$F,0,Summary!H$2),'BPC Data'!$E:$E,Summary!$D387,'BPC Data'!$B:$B,Summary!$C387)</f>
        <v>0</v>
      </c>
      <c r="I387" s="18">
        <f ca="1">SUMIFS(OFFSET('BPC Data'!$F:$F,0,Summary!I$2),'BPC Data'!$E:$E,Summary!$D387,'BPC Data'!$B:$B,Summary!$C387)</f>
        <v>0</v>
      </c>
      <c r="J387" s="168">
        <f ca="1">SUMIFS(OFFSET('BPC Data'!$F:$F,0,Summary!J$2),'BPC Data'!$E:$E,Summary!$D387,'BPC Data'!$B:$B,Summary!$C387)</f>
        <v>0</v>
      </c>
      <c r="K387" s="18">
        <f ca="1">SUMIFS(OFFSET('BPC Data'!$F:$F,0,Summary!K$2),'BPC Data'!$E:$E,Summary!$D387,'BPC Data'!$B:$B,Summary!$C387)</f>
        <v>0</v>
      </c>
      <c r="L387" s="168">
        <f ca="1">SUMIFS(OFFSET('BPC Data'!$F:$F,0,Summary!L$2),'BPC Data'!$E:$E,Summary!$D387,'BPC Data'!$B:$B,Summary!$C387)</f>
        <v>0</v>
      </c>
      <c r="M387" s="27">
        <f t="shared" ca="1" si="92"/>
        <v>0</v>
      </c>
    </row>
    <row r="388" spans="1:13" s="16" customFormat="1" hidden="1" outlineLevel="1" x14ac:dyDescent="0.25">
      <c r="A388" s="16">
        <f t="shared" si="95"/>
        <v>32</v>
      </c>
      <c r="B388"/>
      <c r="C388">
        <f>$F382</f>
        <v>0</v>
      </c>
      <c r="D388" s="2" t="str">
        <f t="shared" si="94"/>
        <v>T_EBITDARM - EBITDARM</v>
      </c>
      <c r="E388"/>
      <c r="F388" s="23" t="str">
        <f>_xll.EVDES(D388)</f>
        <v>EBITDARM</v>
      </c>
      <c r="G388" s="18">
        <f ca="1">SUMIFS(OFFSET('BPC Data'!$F:$F,0,Summary!G$2),'BPC Data'!$E:$E,Summary!$D388,'BPC Data'!$B:$B,Summary!$C388)</f>
        <v>0</v>
      </c>
      <c r="H388" s="168">
        <f ca="1">SUMIFS(OFFSET('BPC Data'!$F:$F,0,Summary!H$2),'BPC Data'!$E:$E,Summary!$D388,'BPC Data'!$B:$B,Summary!$C388)</f>
        <v>0</v>
      </c>
      <c r="I388" s="18">
        <f ca="1">SUMIFS(OFFSET('BPC Data'!$F:$F,0,Summary!I$2),'BPC Data'!$E:$E,Summary!$D388,'BPC Data'!$B:$B,Summary!$C388)</f>
        <v>0</v>
      </c>
      <c r="J388" s="168">
        <f ca="1">SUMIFS(OFFSET('BPC Data'!$F:$F,0,Summary!J$2),'BPC Data'!$E:$E,Summary!$D388,'BPC Data'!$B:$B,Summary!$C388)</f>
        <v>0</v>
      </c>
      <c r="K388" s="18">
        <f ca="1">SUMIFS(OFFSET('BPC Data'!$F:$F,0,Summary!K$2),'BPC Data'!$E:$E,Summary!$D388,'BPC Data'!$B:$B,Summary!$C388)</f>
        <v>0</v>
      </c>
      <c r="L388" s="168">
        <f ca="1">SUMIFS(OFFSET('BPC Data'!$F:$F,0,Summary!L$2),'BPC Data'!$E:$E,Summary!$D388,'BPC Data'!$B:$B,Summary!$C388)</f>
        <v>0</v>
      </c>
      <c r="M388" s="27">
        <f t="shared" ca="1" si="92"/>
        <v>0</v>
      </c>
    </row>
    <row r="389" spans="1:13" s="16" customFormat="1" hidden="1" outlineLevel="1" x14ac:dyDescent="0.25">
      <c r="A389" s="16">
        <f t="shared" si="95"/>
        <v>32</v>
      </c>
      <c r="B389"/>
      <c r="C389">
        <f>$F382</f>
        <v>0</v>
      </c>
      <c r="D389" s="2" t="str">
        <f t="shared" si="94"/>
        <v>T_MGMT_FEE - Tenant Management Fee - Actual</v>
      </c>
      <c r="E389"/>
      <c r="F389" s="23" t="str">
        <f>_xll.EVDES(D389)</f>
        <v>Tenant Management Fee - Actual</v>
      </c>
      <c r="G389" s="18">
        <f ca="1">SUMIFS(OFFSET('BPC Data'!$F:$F,0,Summary!G$2),'BPC Data'!$E:$E,Summary!$D389,'BPC Data'!$B:$B,Summary!$C389)</f>
        <v>0</v>
      </c>
      <c r="H389" s="168">
        <f ca="1">SUMIFS(OFFSET('BPC Data'!$F:$F,0,Summary!H$2),'BPC Data'!$E:$E,Summary!$D389,'BPC Data'!$B:$B,Summary!$C389)</f>
        <v>0</v>
      </c>
      <c r="I389" s="18">
        <f ca="1">SUMIFS(OFFSET('BPC Data'!$F:$F,0,Summary!I$2),'BPC Data'!$E:$E,Summary!$D389,'BPC Data'!$B:$B,Summary!$C389)</f>
        <v>0</v>
      </c>
      <c r="J389" s="168">
        <f ca="1">SUMIFS(OFFSET('BPC Data'!$F:$F,0,Summary!J$2),'BPC Data'!$E:$E,Summary!$D389,'BPC Data'!$B:$B,Summary!$C389)</f>
        <v>0</v>
      </c>
      <c r="K389" s="18">
        <f ca="1">SUMIFS(OFFSET('BPC Data'!$F:$F,0,Summary!K$2),'BPC Data'!$E:$E,Summary!$D389,'BPC Data'!$B:$B,Summary!$C389)</f>
        <v>0</v>
      </c>
      <c r="L389" s="168">
        <f ca="1">SUMIFS(OFFSET('BPC Data'!$F:$F,0,Summary!L$2),'BPC Data'!$E:$E,Summary!$D389,'BPC Data'!$B:$B,Summary!$C389)</f>
        <v>0</v>
      </c>
      <c r="M389" s="27">
        <f t="shared" ca="1" si="92"/>
        <v>0</v>
      </c>
    </row>
    <row r="390" spans="1:13" s="16" customFormat="1" hidden="1" outlineLevel="1" x14ac:dyDescent="0.25">
      <c r="A390" s="16">
        <f t="shared" si="95"/>
        <v>32</v>
      </c>
      <c r="B390"/>
      <c r="C390">
        <f>$F382</f>
        <v>0</v>
      </c>
      <c r="D390" s="1" t="str">
        <f t="shared" si="94"/>
        <v>T_EBITDAR - EBITDAR</v>
      </c>
      <c r="E390"/>
      <c r="F390" s="23" t="str">
        <f>_xll.EVDES(D390)</f>
        <v>EBITDAR</v>
      </c>
      <c r="G390" s="18">
        <f ca="1">SUMIFS(OFFSET('BPC Data'!$F:$F,0,Summary!G$2),'BPC Data'!$E:$E,Summary!$D390,'BPC Data'!$B:$B,Summary!$C390)</f>
        <v>0</v>
      </c>
      <c r="H390" s="168">
        <f ca="1">SUMIFS(OFFSET('BPC Data'!$F:$F,0,Summary!H$2),'BPC Data'!$E:$E,Summary!$D390,'BPC Data'!$B:$B,Summary!$C390)</f>
        <v>0</v>
      </c>
      <c r="I390" s="18">
        <f ca="1">SUMIFS(OFFSET('BPC Data'!$F:$F,0,Summary!I$2),'BPC Data'!$E:$E,Summary!$D390,'BPC Data'!$B:$B,Summary!$C390)</f>
        <v>0</v>
      </c>
      <c r="J390" s="168">
        <f ca="1">SUMIFS(OFFSET('BPC Data'!$F:$F,0,Summary!J$2),'BPC Data'!$E:$E,Summary!$D390,'BPC Data'!$B:$B,Summary!$C390)</f>
        <v>0</v>
      </c>
      <c r="K390" s="18">
        <f ca="1">SUMIFS(OFFSET('BPC Data'!$F:$F,0,Summary!K$2),'BPC Data'!$E:$E,Summary!$D390,'BPC Data'!$B:$B,Summary!$C390)</f>
        <v>0</v>
      </c>
      <c r="L390" s="168">
        <f ca="1">SUMIFS(OFFSET('BPC Data'!$F:$F,0,Summary!L$2),'BPC Data'!$E:$E,Summary!$D390,'BPC Data'!$B:$B,Summary!$C390)</f>
        <v>0</v>
      </c>
      <c r="M390" s="27">
        <f t="shared" ca="1" si="92"/>
        <v>0</v>
      </c>
    </row>
    <row r="391" spans="1:13" s="16" customFormat="1" hidden="1" outlineLevel="1" x14ac:dyDescent="0.25">
      <c r="A391" s="16">
        <f t="shared" si="95"/>
        <v>32</v>
      </c>
      <c r="B391"/>
      <c r="C391">
        <f>$F382</f>
        <v>0</v>
      </c>
      <c r="D391" s="1" t="str">
        <f t="shared" si="94"/>
        <v>T_RENT_EXP - Tenant Rent Expense</v>
      </c>
      <c r="E391"/>
      <c r="F391" s="23" t="str">
        <f>_xll.EVDES(D391)</f>
        <v>Tenant Rent Expense</v>
      </c>
      <c r="G391" s="18">
        <f ca="1">SUMIFS(OFFSET('BPC Data'!$F:$F,0,Summary!G$2),'BPC Data'!$E:$E,Summary!$D391,'BPC Data'!$B:$B,Summary!$C391)</f>
        <v>0</v>
      </c>
      <c r="H391" s="168">
        <f ca="1">SUMIFS(OFFSET('BPC Data'!$F:$F,0,Summary!H$2),'BPC Data'!$E:$E,Summary!$D391,'BPC Data'!$B:$B,Summary!$C391)</f>
        <v>0</v>
      </c>
      <c r="I391" s="18">
        <f ca="1">SUMIFS(OFFSET('BPC Data'!$F:$F,0,Summary!I$2),'BPC Data'!$E:$E,Summary!$D391,'BPC Data'!$B:$B,Summary!$C391)</f>
        <v>0</v>
      </c>
      <c r="J391" s="168">
        <f ca="1">SUMIFS(OFFSET('BPC Data'!$F:$F,0,Summary!J$2),'BPC Data'!$E:$E,Summary!$D391,'BPC Data'!$B:$B,Summary!$C391)</f>
        <v>0</v>
      </c>
      <c r="K391" s="18">
        <f ca="1">SUMIFS(OFFSET('BPC Data'!$F:$F,0,Summary!K$2),'BPC Data'!$E:$E,Summary!$D391,'BPC Data'!$B:$B,Summary!$C391)</f>
        <v>0</v>
      </c>
      <c r="L391" s="168">
        <f ca="1">SUMIFS(OFFSET('BPC Data'!$F:$F,0,Summary!L$2),'BPC Data'!$E:$E,Summary!$D391,'BPC Data'!$B:$B,Summary!$C391)</f>
        <v>0</v>
      </c>
      <c r="M391" s="27">
        <f t="shared" ca="1" si="92"/>
        <v>0</v>
      </c>
    </row>
    <row r="392" spans="1:13" s="16" customFormat="1" hidden="1" outlineLevel="1" x14ac:dyDescent="0.25">
      <c r="A392" s="16">
        <f t="shared" si="95"/>
        <v>32</v>
      </c>
      <c r="B392"/>
      <c r="C392"/>
      <c r="D392" s="1" t="str">
        <f t="shared" si="94"/>
        <v>x</v>
      </c>
      <c r="E392"/>
      <c r="F392" s="23" t="s">
        <v>0</v>
      </c>
      <c r="G392" s="12">
        <f ca="1">SUMIFS(OFFSET('BPC Data'!$F:$F,0,Summary!G$2),'BPC Data'!$E:$E,Summary!$D392,'BPC Data'!$B:$B,Summary!$C392)</f>
        <v>0</v>
      </c>
      <c r="H392" s="169">
        <f ca="1">SUMIFS(OFFSET('BPC Data'!$F:$F,0,Summary!H$2),'BPC Data'!$E:$E,Summary!$D392,'BPC Data'!$B:$B,Summary!$C392)</f>
        <v>0</v>
      </c>
      <c r="I392" s="12">
        <f ca="1">SUMIFS(OFFSET('BPC Data'!$F:$F,0,Summary!I$2),'BPC Data'!$E:$E,Summary!$D392,'BPC Data'!$B:$B,Summary!$C392)</f>
        <v>0</v>
      </c>
      <c r="J392" s="169">
        <f ca="1">SUMIFS(OFFSET('BPC Data'!$F:$F,0,Summary!J$2),'BPC Data'!$E:$E,Summary!$D392,'BPC Data'!$B:$B,Summary!$C392)</f>
        <v>0</v>
      </c>
      <c r="K392" s="12">
        <f ca="1">SUMIFS(OFFSET('BPC Data'!$F:$F,0,Summary!K$2),'BPC Data'!$E:$E,Summary!$D392,'BPC Data'!$B:$B,Summary!$C392)</f>
        <v>0</v>
      </c>
      <c r="L392" s="169">
        <f ca="1">SUMIFS(OFFSET('BPC Data'!$F:$F,0,Summary!L$2),'BPC Data'!$E:$E,Summary!$D392,'BPC Data'!$B:$B,Summary!$C392)</f>
        <v>0</v>
      </c>
      <c r="M392" s="27">
        <f t="shared" ca="1" si="92"/>
        <v>0</v>
      </c>
    </row>
    <row r="393" spans="1:13" s="16" customFormat="1" hidden="1" outlineLevel="1" x14ac:dyDescent="0.25">
      <c r="A393" s="16">
        <f>IF(AND(D393&lt;&gt;"",C393=""),A392+1,A392)</f>
        <v>33</v>
      </c>
      <c r="B393" s="5"/>
      <c r="C393" s="5"/>
      <c r="D393" s="5" t="str">
        <f t="shared" si="94"/>
        <v>x</v>
      </c>
      <c r="E393" s="5"/>
      <c r="F393" s="22">
        <f>INDEX(PropertyList!$D:$D,MATCH(Summary!$A393,PropertyList!$C:$C,0))</f>
        <v>0</v>
      </c>
      <c r="G393" s="11">
        <f ca="1">SUMIFS(OFFSET('BPC Data'!$F:$F,0,Summary!G$2),'BPC Data'!$E:$E,Summary!$D393,'BPC Data'!$B:$B,Summary!$C393)</f>
        <v>0</v>
      </c>
      <c r="H393" s="167">
        <f ca="1">SUMIFS(OFFSET('BPC Data'!$F:$F,0,Summary!H$2),'BPC Data'!$E:$E,Summary!$D393,'BPC Data'!$B:$B,Summary!$C393)</f>
        <v>0</v>
      </c>
      <c r="I393" s="11">
        <f ca="1">SUMIFS(OFFSET('BPC Data'!$F:$F,0,Summary!I$2),'BPC Data'!$E:$E,Summary!$D393,'BPC Data'!$B:$B,Summary!$C393)</f>
        <v>0</v>
      </c>
      <c r="J393" s="167">
        <f ca="1">SUMIFS(OFFSET('BPC Data'!$F:$F,0,Summary!J$2),'BPC Data'!$E:$E,Summary!$D393,'BPC Data'!$B:$B,Summary!$C393)</f>
        <v>0</v>
      </c>
      <c r="K393" s="11">
        <f ca="1">SUMIFS(OFFSET('BPC Data'!$F:$F,0,Summary!K$2),'BPC Data'!$E:$E,Summary!$D393,'BPC Data'!$B:$B,Summary!$C393)</f>
        <v>0</v>
      </c>
      <c r="L393" s="167">
        <f ca="1">SUMIFS(OFFSET('BPC Data'!$F:$F,0,Summary!L$2),'BPC Data'!$E:$E,Summary!$D393,'BPC Data'!$B:$B,Summary!$C393)</f>
        <v>0</v>
      </c>
      <c r="M393" s="27">
        <f t="shared" ca="1" si="92"/>
        <v>0</v>
      </c>
    </row>
    <row r="394" spans="1:13" s="16" customFormat="1" hidden="1" outlineLevel="1" x14ac:dyDescent="0.25">
      <c r="A394" s="16">
        <f>IF(AND(F394&lt;&gt;"",D394=""),A393+1,A393)</f>
        <v>33</v>
      </c>
      <c r="C394">
        <f>$F393</f>
        <v>0</v>
      </c>
      <c r="D394" s="3" t="str">
        <f t="shared" si="94"/>
        <v>PAY_PAT_DAYS - Total Payor Patient Days</v>
      </c>
      <c r="F394" s="23" t="str">
        <f>_xll.EVDES(D394)</f>
        <v>Total Payor Patient Days</v>
      </c>
      <c r="G394" s="18">
        <f ca="1">SUMIFS(OFFSET('BPC Data'!$F:$F,0,Summary!G$2),'BPC Data'!$E:$E,Summary!$D394,'BPC Data'!$B:$B,Summary!$C394)</f>
        <v>0</v>
      </c>
      <c r="H394" s="168">
        <f ca="1">SUMIFS(OFFSET('BPC Data'!$F:$F,0,Summary!H$2),'BPC Data'!$E:$E,Summary!$D394,'BPC Data'!$B:$B,Summary!$C394)</f>
        <v>0</v>
      </c>
      <c r="I394" s="18">
        <f ca="1">SUMIFS(OFFSET('BPC Data'!$F:$F,0,Summary!I$2),'BPC Data'!$E:$E,Summary!$D394,'BPC Data'!$B:$B,Summary!$C394)</f>
        <v>0</v>
      </c>
      <c r="J394" s="168">
        <f ca="1">SUMIFS(OFFSET('BPC Data'!$F:$F,0,Summary!J$2),'BPC Data'!$E:$E,Summary!$D394,'BPC Data'!$B:$B,Summary!$C394)</f>
        <v>0</v>
      </c>
      <c r="K394" s="18">
        <f ca="1">SUMIFS(OFFSET('BPC Data'!$F:$F,0,Summary!K$2),'BPC Data'!$E:$E,Summary!$D394,'BPC Data'!$B:$B,Summary!$C394)</f>
        <v>0</v>
      </c>
      <c r="L394" s="168">
        <f ca="1">SUMIFS(OFFSET('BPC Data'!$F:$F,0,Summary!L$2),'BPC Data'!$E:$E,Summary!$D394,'BPC Data'!$B:$B,Summary!$C394)</f>
        <v>0</v>
      </c>
      <c r="M394" s="27">
        <f t="shared" ca="1" si="92"/>
        <v>0</v>
      </c>
    </row>
    <row r="395" spans="1:13" s="16" customFormat="1" hidden="1" outlineLevel="1" x14ac:dyDescent="0.25">
      <c r="A395" s="16">
        <f t="shared" ref="A395:A403" si="96">IF(AND(F395&lt;&gt;"",D395=""),A394+1,A394)</f>
        <v>33</v>
      </c>
      <c r="C395">
        <f>$F393</f>
        <v>0</v>
      </c>
      <c r="D395" s="3" t="str">
        <f t="shared" si="94"/>
        <v>A_BEDS_TOTAL - Total Available Beds</v>
      </c>
      <c r="F395" s="23" t="str">
        <f>_xll.EVDES(D395)</f>
        <v>Total Available Beds</v>
      </c>
      <c r="G395" s="18">
        <f ca="1">SUMIFS(OFFSET('BPC Data'!$F:$F,0,Summary!G$2),'BPC Data'!$E:$E,Summary!$D395,'BPC Data'!$B:$B,Summary!$C395)</f>
        <v>0</v>
      </c>
      <c r="H395" s="168">
        <f ca="1">SUMIFS(OFFSET('BPC Data'!$F:$F,0,Summary!H$2),'BPC Data'!$E:$E,Summary!$D395,'BPC Data'!$B:$B,Summary!$C395)</f>
        <v>0</v>
      </c>
      <c r="I395" s="18">
        <f ca="1">SUMIFS(OFFSET('BPC Data'!$F:$F,0,Summary!I$2),'BPC Data'!$E:$E,Summary!$D395,'BPC Data'!$B:$B,Summary!$C395)</f>
        <v>0</v>
      </c>
      <c r="J395" s="168">
        <f ca="1">SUMIFS(OFFSET('BPC Data'!$F:$F,0,Summary!J$2),'BPC Data'!$E:$E,Summary!$D395,'BPC Data'!$B:$B,Summary!$C395)</f>
        <v>0</v>
      </c>
      <c r="K395" s="18">
        <f ca="1">SUMIFS(OFFSET('BPC Data'!$F:$F,0,Summary!K$2),'BPC Data'!$E:$E,Summary!$D395,'BPC Data'!$B:$B,Summary!$C395)</f>
        <v>0</v>
      </c>
      <c r="L395" s="168">
        <f ca="1">SUMIFS(OFFSET('BPC Data'!$F:$F,0,Summary!L$2),'BPC Data'!$E:$E,Summary!$D395,'BPC Data'!$B:$B,Summary!$C395)</f>
        <v>0</v>
      </c>
      <c r="M395" s="27">
        <f t="shared" ca="1" si="92"/>
        <v>0</v>
      </c>
    </row>
    <row r="396" spans="1:13" s="16" customFormat="1" hidden="1" outlineLevel="1" x14ac:dyDescent="0.25">
      <c r="A396" s="16">
        <f t="shared" si="96"/>
        <v>33</v>
      </c>
      <c r="B396"/>
      <c r="C396">
        <f>$F393</f>
        <v>0</v>
      </c>
      <c r="D396" s="3" t="str">
        <f t="shared" si="94"/>
        <v>T_REVENUES - Total Tenant Revenues</v>
      </c>
      <c r="E396"/>
      <c r="F396" s="23" t="str">
        <f>_xll.EVDES(D396)</f>
        <v>Total Tenant Revenues</v>
      </c>
      <c r="G396" s="18">
        <f ca="1">SUMIFS(OFFSET('BPC Data'!$F:$F,0,Summary!G$2),'BPC Data'!$E:$E,Summary!$D396,'BPC Data'!$B:$B,Summary!$C396)</f>
        <v>0</v>
      </c>
      <c r="H396" s="168">
        <f ca="1">SUMIFS(OFFSET('BPC Data'!$F:$F,0,Summary!H$2),'BPC Data'!$E:$E,Summary!$D396,'BPC Data'!$B:$B,Summary!$C396)</f>
        <v>0</v>
      </c>
      <c r="I396" s="18">
        <f ca="1">SUMIFS(OFFSET('BPC Data'!$F:$F,0,Summary!I$2),'BPC Data'!$E:$E,Summary!$D396,'BPC Data'!$B:$B,Summary!$C396)</f>
        <v>0</v>
      </c>
      <c r="J396" s="168">
        <f ca="1">SUMIFS(OFFSET('BPC Data'!$F:$F,0,Summary!J$2),'BPC Data'!$E:$E,Summary!$D396,'BPC Data'!$B:$B,Summary!$C396)</f>
        <v>0</v>
      </c>
      <c r="K396" s="18">
        <f ca="1">SUMIFS(OFFSET('BPC Data'!$F:$F,0,Summary!K$2),'BPC Data'!$E:$E,Summary!$D396,'BPC Data'!$B:$B,Summary!$C396)</f>
        <v>0</v>
      </c>
      <c r="L396" s="168">
        <f ca="1">SUMIFS(OFFSET('BPC Data'!$F:$F,0,Summary!L$2),'BPC Data'!$E:$E,Summary!$D396,'BPC Data'!$B:$B,Summary!$C396)</f>
        <v>0</v>
      </c>
      <c r="M396" s="27">
        <f t="shared" ca="1" si="92"/>
        <v>0</v>
      </c>
    </row>
    <row r="397" spans="1:13" s="16" customFormat="1" hidden="1" outlineLevel="1" x14ac:dyDescent="0.25">
      <c r="A397" s="16">
        <f t="shared" si="96"/>
        <v>33</v>
      </c>
      <c r="B397"/>
      <c r="C397">
        <f>$F393</f>
        <v>0</v>
      </c>
      <c r="D397" s="3" t="str">
        <f t="shared" si="94"/>
        <v>T_OPEX - Tenant Operating Expenses</v>
      </c>
      <c r="E397"/>
      <c r="F397" s="23" t="str">
        <f>_xll.EVDES(D397)</f>
        <v>Tenant Operating Expenses</v>
      </c>
      <c r="G397" s="18">
        <f ca="1">SUMIFS(OFFSET('BPC Data'!$F:$F,0,Summary!G$2),'BPC Data'!$E:$E,Summary!$D397,'BPC Data'!$B:$B,Summary!$C397)</f>
        <v>0</v>
      </c>
      <c r="H397" s="168">
        <f ca="1">SUMIFS(OFFSET('BPC Data'!$F:$F,0,Summary!H$2),'BPC Data'!$E:$E,Summary!$D397,'BPC Data'!$B:$B,Summary!$C397)</f>
        <v>0</v>
      </c>
      <c r="I397" s="18">
        <f ca="1">SUMIFS(OFFSET('BPC Data'!$F:$F,0,Summary!I$2),'BPC Data'!$E:$E,Summary!$D397,'BPC Data'!$B:$B,Summary!$C397)</f>
        <v>0</v>
      </c>
      <c r="J397" s="168">
        <f ca="1">SUMIFS(OFFSET('BPC Data'!$F:$F,0,Summary!J$2),'BPC Data'!$E:$E,Summary!$D397,'BPC Data'!$B:$B,Summary!$C397)</f>
        <v>0</v>
      </c>
      <c r="K397" s="18">
        <f ca="1">SUMIFS(OFFSET('BPC Data'!$F:$F,0,Summary!K$2),'BPC Data'!$E:$E,Summary!$D397,'BPC Data'!$B:$B,Summary!$C397)</f>
        <v>0</v>
      </c>
      <c r="L397" s="168">
        <f ca="1">SUMIFS(OFFSET('BPC Data'!$F:$F,0,Summary!L$2),'BPC Data'!$E:$E,Summary!$D397,'BPC Data'!$B:$B,Summary!$C397)</f>
        <v>0</v>
      </c>
      <c r="M397" s="27">
        <f t="shared" ca="1" si="92"/>
        <v>0</v>
      </c>
    </row>
    <row r="398" spans="1:13" s="16" customFormat="1" hidden="1" outlineLevel="1" x14ac:dyDescent="0.25">
      <c r="A398" s="16">
        <f t="shared" si="96"/>
        <v>33</v>
      </c>
      <c r="B398"/>
      <c r="C398">
        <f>$F393</f>
        <v>0</v>
      </c>
      <c r="D398" s="3" t="str">
        <f t="shared" si="94"/>
        <v>T_BAD_DEBT - Tenant Bad Debt Expense</v>
      </c>
      <c r="E398"/>
      <c r="F398" s="23" t="str">
        <f>_xll.EVDES(D398)</f>
        <v>Tenant Bad Debt Expense</v>
      </c>
      <c r="G398" s="18">
        <f ca="1">SUMIFS(OFFSET('BPC Data'!$F:$F,0,Summary!G$2),'BPC Data'!$E:$E,Summary!$D398,'BPC Data'!$B:$B,Summary!$C398)</f>
        <v>0</v>
      </c>
      <c r="H398" s="168">
        <f ca="1">SUMIFS(OFFSET('BPC Data'!$F:$F,0,Summary!H$2),'BPC Data'!$E:$E,Summary!$D398,'BPC Data'!$B:$B,Summary!$C398)</f>
        <v>0</v>
      </c>
      <c r="I398" s="18">
        <f ca="1">SUMIFS(OFFSET('BPC Data'!$F:$F,0,Summary!I$2),'BPC Data'!$E:$E,Summary!$D398,'BPC Data'!$B:$B,Summary!$C398)</f>
        <v>0</v>
      </c>
      <c r="J398" s="168">
        <f ca="1">SUMIFS(OFFSET('BPC Data'!$F:$F,0,Summary!J$2),'BPC Data'!$E:$E,Summary!$D398,'BPC Data'!$B:$B,Summary!$C398)</f>
        <v>0</v>
      </c>
      <c r="K398" s="18">
        <f ca="1">SUMIFS(OFFSET('BPC Data'!$F:$F,0,Summary!K$2),'BPC Data'!$E:$E,Summary!$D398,'BPC Data'!$B:$B,Summary!$C398)</f>
        <v>0</v>
      </c>
      <c r="L398" s="168">
        <f ca="1">SUMIFS(OFFSET('BPC Data'!$F:$F,0,Summary!L$2),'BPC Data'!$E:$E,Summary!$D398,'BPC Data'!$B:$B,Summary!$C398)</f>
        <v>0</v>
      </c>
      <c r="M398" s="27">
        <f t="shared" ca="1" si="92"/>
        <v>0</v>
      </c>
    </row>
    <row r="399" spans="1:13" s="16" customFormat="1" hidden="1" outlineLevel="1" x14ac:dyDescent="0.25">
      <c r="A399" s="16">
        <f t="shared" si="96"/>
        <v>33</v>
      </c>
      <c r="B399"/>
      <c r="C399">
        <f>$F393</f>
        <v>0</v>
      </c>
      <c r="D399" s="2" t="str">
        <f t="shared" si="94"/>
        <v>T_EBITDARM - EBITDARM</v>
      </c>
      <c r="E399"/>
      <c r="F399" s="23" t="str">
        <f>_xll.EVDES(D399)</f>
        <v>EBITDARM</v>
      </c>
      <c r="G399" s="18">
        <f ca="1">SUMIFS(OFFSET('BPC Data'!$F:$F,0,Summary!G$2),'BPC Data'!$E:$E,Summary!$D399,'BPC Data'!$B:$B,Summary!$C399)</f>
        <v>0</v>
      </c>
      <c r="H399" s="168">
        <f ca="1">SUMIFS(OFFSET('BPC Data'!$F:$F,0,Summary!H$2),'BPC Data'!$E:$E,Summary!$D399,'BPC Data'!$B:$B,Summary!$C399)</f>
        <v>0</v>
      </c>
      <c r="I399" s="18">
        <f ca="1">SUMIFS(OFFSET('BPC Data'!$F:$F,0,Summary!I$2),'BPC Data'!$E:$E,Summary!$D399,'BPC Data'!$B:$B,Summary!$C399)</f>
        <v>0</v>
      </c>
      <c r="J399" s="168">
        <f ca="1">SUMIFS(OFFSET('BPC Data'!$F:$F,0,Summary!J$2),'BPC Data'!$E:$E,Summary!$D399,'BPC Data'!$B:$B,Summary!$C399)</f>
        <v>0</v>
      </c>
      <c r="K399" s="18">
        <f ca="1">SUMIFS(OFFSET('BPC Data'!$F:$F,0,Summary!K$2),'BPC Data'!$E:$E,Summary!$D399,'BPC Data'!$B:$B,Summary!$C399)</f>
        <v>0</v>
      </c>
      <c r="L399" s="168">
        <f ca="1">SUMIFS(OFFSET('BPC Data'!$F:$F,0,Summary!L$2),'BPC Data'!$E:$E,Summary!$D399,'BPC Data'!$B:$B,Summary!$C399)</f>
        <v>0</v>
      </c>
      <c r="M399" s="27">
        <f t="shared" ca="1" si="92"/>
        <v>0</v>
      </c>
    </row>
    <row r="400" spans="1:13" s="16" customFormat="1" hidden="1" outlineLevel="1" x14ac:dyDescent="0.25">
      <c r="A400" s="16">
        <f t="shared" si="96"/>
        <v>33</v>
      </c>
      <c r="B400"/>
      <c r="C400">
        <f>$F393</f>
        <v>0</v>
      </c>
      <c r="D400" s="2" t="str">
        <f t="shared" si="94"/>
        <v>T_MGMT_FEE - Tenant Management Fee - Actual</v>
      </c>
      <c r="E400"/>
      <c r="F400" s="23" t="str">
        <f>_xll.EVDES(D400)</f>
        <v>Tenant Management Fee - Actual</v>
      </c>
      <c r="G400" s="18">
        <f ca="1">SUMIFS(OFFSET('BPC Data'!$F:$F,0,Summary!G$2),'BPC Data'!$E:$E,Summary!$D400,'BPC Data'!$B:$B,Summary!$C400)</f>
        <v>0</v>
      </c>
      <c r="H400" s="168">
        <f ca="1">SUMIFS(OFFSET('BPC Data'!$F:$F,0,Summary!H$2),'BPC Data'!$E:$E,Summary!$D400,'BPC Data'!$B:$B,Summary!$C400)</f>
        <v>0</v>
      </c>
      <c r="I400" s="18">
        <f ca="1">SUMIFS(OFFSET('BPC Data'!$F:$F,0,Summary!I$2),'BPC Data'!$E:$E,Summary!$D400,'BPC Data'!$B:$B,Summary!$C400)</f>
        <v>0</v>
      </c>
      <c r="J400" s="168">
        <f ca="1">SUMIFS(OFFSET('BPC Data'!$F:$F,0,Summary!J$2),'BPC Data'!$E:$E,Summary!$D400,'BPC Data'!$B:$B,Summary!$C400)</f>
        <v>0</v>
      </c>
      <c r="K400" s="18">
        <f ca="1">SUMIFS(OFFSET('BPC Data'!$F:$F,0,Summary!K$2),'BPC Data'!$E:$E,Summary!$D400,'BPC Data'!$B:$B,Summary!$C400)</f>
        <v>0</v>
      </c>
      <c r="L400" s="168">
        <f ca="1">SUMIFS(OFFSET('BPC Data'!$F:$F,0,Summary!L$2),'BPC Data'!$E:$E,Summary!$D400,'BPC Data'!$B:$B,Summary!$C400)</f>
        <v>0</v>
      </c>
      <c r="M400" s="27">
        <f t="shared" ca="1" si="92"/>
        <v>0</v>
      </c>
    </row>
    <row r="401" spans="1:13" s="16" customFormat="1" hidden="1" outlineLevel="1" x14ac:dyDescent="0.25">
      <c r="A401" s="16">
        <f t="shared" si="96"/>
        <v>33</v>
      </c>
      <c r="B401"/>
      <c r="C401">
        <f>$F393</f>
        <v>0</v>
      </c>
      <c r="D401" s="1" t="str">
        <f t="shared" si="94"/>
        <v>T_EBITDAR - EBITDAR</v>
      </c>
      <c r="E401"/>
      <c r="F401" s="23" t="str">
        <f>_xll.EVDES(D401)</f>
        <v>EBITDAR</v>
      </c>
      <c r="G401" s="18">
        <f ca="1">SUMIFS(OFFSET('BPC Data'!$F:$F,0,Summary!G$2),'BPC Data'!$E:$E,Summary!$D401,'BPC Data'!$B:$B,Summary!$C401)</f>
        <v>0</v>
      </c>
      <c r="H401" s="168">
        <f ca="1">SUMIFS(OFFSET('BPC Data'!$F:$F,0,Summary!H$2),'BPC Data'!$E:$E,Summary!$D401,'BPC Data'!$B:$B,Summary!$C401)</f>
        <v>0</v>
      </c>
      <c r="I401" s="18">
        <f ca="1">SUMIFS(OFFSET('BPC Data'!$F:$F,0,Summary!I$2),'BPC Data'!$E:$E,Summary!$D401,'BPC Data'!$B:$B,Summary!$C401)</f>
        <v>0</v>
      </c>
      <c r="J401" s="168">
        <f ca="1">SUMIFS(OFFSET('BPC Data'!$F:$F,0,Summary!J$2),'BPC Data'!$E:$E,Summary!$D401,'BPC Data'!$B:$B,Summary!$C401)</f>
        <v>0</v>
      </c>
      <c r="K401" s="18">
        <f ca="1">SUMIFS(OFFSET('BPC Data'!$F:$F,0,Summary!K$2),'BPC Data'!$E:$E,Summary!$D401,'BPC Data'!$B:$B,Summary!$C401)</f>
        <v>0</v>
      </c>
      <c r="L401" s="168">
        <f ca="1">SUMIFS(OFFSET('BPC Data'!$F:$F,0,Summary!L$2),'BPC Data'!$E:$E,Summary!$D401,'BPC Data'!$B:$B,Summary!$C401)</f>
        <v>0</v>
      </c>
      <c r="M401" s="27">
        <f t="shared" ca="1" si="92"/>
        <v>0</v>
      </c>
    </row>
    <row r="402" spans="1:13" s="16" customFormat="1" hidden="1" outlineLevel="1" x14ac:dyDescent="0.25">
      <c r="A402" s="16">
        <f t="shared" si="96"/>
        <v>33</v>
      </c>
      <c r="B402"/>
      <c r="C402">
        <f>$F393</f>
        <v>0</v>
      </c>
      <c r="D402" s="1" t="str">
        <f t="shared" si="94"/>
        <v>T_RENT_EXP - Tenant Rent Expense</v>
      </c>
      <c r="E402"/>
      <c r="F402" s="23" t="str">
        <f>_xll.EVDES(D402)</f>
        <v>Tenant Rent Expense</v>
      </c>
      <c r="G402" s="18">
        <f ca="1">SUMIFS(OFFSET('BPC Data'!$F:$F,0,Summary!G$2),'BPC Data'!$E:$E,Summary!$D402,'BPC Data'!$B:$B,Summary!$C402)</f>
        <v>0</v>
      </c>
      <c r="H402" s="168">
        <f ca="1">SUMIFS(OFFSET('BPC Data'!$F:$F,0,Summary!H$2),'BPC Data'!$E:$E,Summary!$D402,'BPC Data'!$B:$B,Summary!$C402)</f>
        <v>0</v>
      </c>
      <c r="I402" s="18">
        <f ca="1">SUMIFS(OFFSET('BPC Data'!$F:$F,0,Summary!I$2),'BPC Data'!$E:$E,Summary!$D402,'BPC Data'!$B:$B,Summary!$C402)</f>
        <v>0</v>
      </c>
      <c r="J402" s="168">
        <f ca="1">SUMIFS(OFFSET('BPC Data'!$F:$F,0,Summary!J$2),'BPC Data'!$E:$E,Summary!$D402,'BPC Data'!$B:$B,Summary!$C402)</f>
        <v>0</v>
      </c>
      <c r="K402" s="18">
        <f ca="1">SUMIFS(OFFSET('BPC Data'!$F:$F,0,Summary!K$2),'BPC Data'!$E:$E,Summary!$D402,'BPC Data'!$B:$B,Summary!$C402)</f>
        <v>0</v>
      </c>
      <c r="L402" s="168">
        <f ca="1">SUMIFS(OFFSET('BPC Data'!$F:$F,0,Summary!L$2),'BPC Data'!$E:$E,Summary!$D402,'BPC Data'!$B:$B,Summary!$C402)</f>
        <v>0</v>
      </c>
      <c r="M402" s="27">
        <f t="shared" ca="1" si="92"/>
        <v>0</v>
      </c>
    </row>
    <row r="403" spans="1:13" s="16" customFormat="1" hidden="1" outlineLevel="1" x14ac:dyDescent="0.25">
      <c r="A403" s="16">
        <f t="shared" si="96"/>
        <v>33</v>
      </c>
      <c r="B403"/>
      <c r="C403"/>
      <c r="D403" s="1" t="str">
        <f t="shared" si="94"/>
        <v>x</v>
      </c>
      <c r="E403"/>
      <c r="F403" s="23" t="s">
        <v>0</v>
      </c>
      <c r="G403" s="12">
        <f ca="1">SUMIFS(OFFSET('BPC Data'!$F:$F,0,Summary!G$2),'BPC Data'!$E:$E,Summary!$D403,'BPC Data'!$B:$B,Summary!$C403)</f>
        <v>0</v>
      </c>
      <c r="H403" s="169">
        <f ca="1">SUMIFS(OFFSET('BPC Data'!$F:$F,0,Summary!H$2),'BPC Data'!$E:$E,Summary!$D403,'BPC Data'!$B:$B,Summary!$C403)</f>
        <v>0</v>
      </c>
      <c r="I403" s="12">
        <f ca="1">SUMIFS(OFFSET('BPC Data'!$F:$F,0,Summary!I$2),'BPC Data'!$E:$E,Summary!$D403,'BPC Data'!$B:$B,Summary!$C403)</f>
        <v>0</v>
      </c>
      <c r="J403" s="169">
        <f ca="1">SUMIFS(OFFSET('BPC Data'!$F:$F,0,Summary!J$2),'BPC Data'!$E:$E,Summary!$D403,'BPC Data'!$B:$B,Summary!$C403)</f>
        <v>0</v>
      </c>
      <c r="K403" s="12">
        <f ca="1">SUMIFS(OFFSET('BPC Data'!$F:$F,0,Summary!K$2),'BPC Data'!$E:$E,Summary!$D403,'BPC Data'!$B:$B,Summary!$C403)</f>
        <v>0</v>
      </c>
      <c r="L403" s="169">
        <f ca="1">SUMIFS(OFFSET('BPC Data'!$F:$F,0,Summary!L$2),'BPC Data'!$E:$E,Summary!$D403,'BPC Data'!$B:$B,Summary!$C403)</f>
        <v>0</v>
      </c>
      <c r="M403" s="27">
        <f t="shared" ca="1" si="92"/>
        <v>0</v>
      </c>
    </row>
    <row r="404" spans="1:13" s="16" customFormat="1" hidden="1" outlineLevel="1" x14ac:dyDescent="0.25">
      <c r="A404" s="16">
        <f>IF(AND(D404&lt;&gt;"",C404=""),A403+1,A403)</f>
        <v>34</v>
      </c>
      <c r="B404" s="5"/>
      <c r="C404" s="5"/>
      <c r="D404" s="5" t="str">
        <f t="shared" si="94"/>
        <v>x</v>
      </c>
      <c r="E404" s="5"/>
      <c r="F404" s="22">
        <f>INDEX(PropertyList!$D:$D,MATCH(Summary!$A404,PropertyList!$C:$C,0))</f>
        <v>0</v>
      </c>
      <c r="G404" s="11">
        <f ca="1">SUMIFS(OFFSET('BPC Data'!$F:$F,0,Summary!G$2),'BPC Data'!$E:$E,Summary!$D404,'BPC Data'!$B:$B,Summary!$C404)</f>
        <v>0</v>
      </c>
      <c r="H404" s="167">
        <f ca="1">SUMIFS(OFFSET('BPC Data'!$F:$F,0,Summary!H$2),'BPC Data'!$E:$E,Summary!$D404,'BPC Data'!$B:$B,Summary!$C404)</f>
        <v>0</v>
      </c>
      <c r="I404" s="11">
        <f ca="1">SUMIFS(OFFSET('BPC Data'!$F:$F,0,Summary!I$2),'BPC Data'!$E:$E,Summary!$D404,'BPC Data'!$B:$B,Summary!$C404)</f>
        <v>0</v>
      </c>
      <c r="J404" s="167">
        <f ca="1">SUMIFS(OFFSET('BPC Data'!$F:$F,0,Summary!J$2),'BPC Data'!$E:$E,Summary!$D404,'BPC Data'!$B:$B,Summary!$C404)</f>
        <v>0</v>
      </c>
      <c r="K404" s="11">
        <f ca="1">SUMIFS(OFFSET('BPC Data'!$F:$F,0,Summary!K$2),'BPC Data'!$E:$E,Summary!$D404,'BPC Data'!$B:$B,Summary!$C404)</f>
        <v>0</v>
      </c>
      <c r="L404" s="167">
        <f ca="1">SUMIFS(OFFSET('BPC Data'!$F:$F,0,Summary!L$2),'BPC Data'!$E:$E,Summary!$D404,'BPC Data'!$B:$B,Summary!$C404)</f>
        <v>0</v>
      </c>
      <c r="M404" s="27">
        <f t="shared" ca="1" si="92"/>
        <v>0</v>
      </c>
    </row>
    <row r="405" spans="1:13" s="16" customFormat="1" hidden="1" outlineLevel="1" x14ac:dyDescent="0.25">
      <c r="A405" s="16">
        <f>IF(AND(F405&lt;&gt;"",D405=""),A404+1,A404)</f>
        <v>34</v>
      </c>
      <c r="C405">
        <f>$F404</f>
        <v>0</v>
      </c>
      <c r="D405" s="3" t="str">
        <f t="shared" si="94"/>
        <v>PAY_PAT_DAYS - Total Payor Patient Days</v>
      </c>
      <c r="F405" s="23" t="str">
        <f>_xll.EVDES(D405)</f>
        <v>Total Payor Patient Days</v>
      </c>
      <c r="G405" s="18">
        <f ca="1">SUMIFS(OFFSET('BPC Data'!$F:$F,0,Summary!G$2),'BPC Data'!$E:$E,Summary!$D405,'BPC Data'!$B:$B,Summary!$C405)</f>
        <v>0</v>
      </c>
      <c r="H405" s="168">
        <f ca="1">SUMIFS(OFFSET('BPC Data'!$F:$F,0,Summary!H$2),'BPC Data'!$E:$E,Summary!$D405,'BPC Data'!$B:$B,Summary!$C405)</f>
        <v>0</v>
      </c>
      <c r="I405" s="18">
        <f ca="1">SUMIFS(OFFSET('BPC Data'!$F:$F,0,Summary!I$2),'BPC Data'!$E:$E,Summary!$D405,'BPC Data'!$B:$B,Summary!$C405)</f>
        <v>0</v>
      </c>
      <c r="J405" s="168">
        <f ca="1">SUMIFS(OFFSET('BPC Data'!$F:$F,0,Summary!J$2),'BPC Data'!$E:$E,Summary!$D405,'BPC Data'!$B:$B,Summary!$C405)</f>
        <v>0</v>
      </c>
      <c r="K405" s="18">
        <f ca="1">SUMIFS(OFFSET('BPC Data'!$F:$F,0,Summary!K$2),'BPC Data'!$E:$E,Summary!$D405,'BPC Data'!$B:$B,Summary!$C405)</f>
        <v>0</v>
      </c>
      <c r="L405" s="168">
        <f ca="1">SUMIFS(OFFSET('BPC Data'!$F:$F,0,Summary!L$2),'BPC Data'!$E:$E,Summary!$D405,'BPC Data'!$B:$B,Summary!$C405)</f>
        <v>0</v>
      </c>
      <c r="M405" s="27">
        <f t="shared" ca="1" si="92"/>
        <v>0</v>
      </c>
    </row>
    <row r="406" spans="1:13" s="16" customFormat="1" hidden="1" outlineLevel="1" x14ac:dyDescent="0.25">
      <c r="A406" s="16">
        <f t="shared" ref="A406:A414" si="97">IF(AND(F406&lt;&gt;"",D406=""),A405+1,A405)</f>
        <v>34</v>
      </c>
      <c r="C406">
        <f>$F404</f>
        <v>0</v>
      </c>
      <c r="D406" s="3" t="str">
        <f t="shared" si="94"/>
        <v>A_BEDS_TOTAL - Total Available Beds</v>
      </c>
      <c r="F406" s="23" t="str">
        <f>_xll.EVDES(D406)</f>
        <v>Total Available Beds</v>
      </c>
      <c r="G406" s="18">
        <f ca="1">SUMIFS(OFFSET('BPC Data'!$F:$F,0,Summary!G$2),'BPC Data'!$E:$E,Summary!$D406,'BPC Data'!$B:$B,Summary!$C406)</f>
        <v>0</v>
      </c>
      <c r="H406" s="168">
        <f ca="1">SUMIFS(OFFSET('BPC Data'!$F:$F,0,Summary!H$2),'BPC Data'!$E:$E,Summary!$D406,'BPC Data'!$B:$B,Summary!$C406)</f>
        <v>0</v>
      </c>
      <c r="I406" s="18">
        <f ca="1">SUMIFS(OFFSET('BPC Data'!$F:$F,0,Summary!I$2),'BPC Data'!$E:$E,Summary!$D406,'BPC Data'!$B:$B,Summary!$C406)</f>
        <v>0</v>
      </c>
      <c r="J406" s="168">
        <f ca="1">SUMIFS(OFFSET('BPC Data'!$F:$F,0,Summary!J$2),'BPC Data'!$E:$E,Summary!$D406,'BPC Data'!$B:$B,Summary!$C406)</f>
        <v>0</v>
      </c>
      <c r="K406" s="18">
        <f ca="1">SUMIFS(OFFSET('BPC Data'!$F:$F,0,Summary!K$2),'BPC Data'!$E:$E,Summary!$D406,'BPC Data'!$B:$B,Summary!$C406)</f>
        <v>0</v>
      </c>
      <c r="L406" s="168">
        <f ca="1">SUMIFS(OFFSET('BPC Data'!$F:$F,0,Summary!L$2),'BPC Data'!$E:$E,Summary!$D406,'BPC Data'!$B:$B,Summary!$C406)</f>
        <v>0</v>
      </c>
      <c r="M406" s="27">
        <f t="shared" ca="1" si="92"/>
        <v>0</v>
      </c>
    </row>
    <row r="407" spans="1:13" s="16" customFormat="1" hidden="1" outlineLevel="1" x14ac:dyDescent="0.25">
      <c r="A407" s="16">
        <f t="shared" si="97"/>
        <v>34</v>
      </c>
      <c r="B407"/>
      <c r="C407">
        <f>$F404</f>
        <v>0</v>
      </c>
      <c r="D407" s="3" t="str">
        <f t="shared" si="94"/>
        <v>T_REVENUES - Total Tenant Revenues</v>
      </c>
      <c r="E407"/>
      <c r="F407" s="23" t="str">
        <f>_xll.EVDES(D407)</f>
        <v>Total Tenant Revenues</v>
      </c>
      <c r="G407" s="18">
        <f ca="1">SUMIFS(OFFSET('BPC Data'!$F:$F,0,Summary!G$2),'BPC Data'!$E:$E,Summary!$D407,'BPC Data'!$B:$B,Summary!$C407)</f>
        <v>0</v>
      </c>
      <c r="H407" s="168">
        <f ca="1">SUMIFS(OFFSET('BPC Data'!$F:$F,0,Summary!H$2),'BPC Data'!$E:$E,Summary!$D407,'BPC Data'!$B:$B,Summary!$C407)</f>
        <v>0</v>
      </c>
      <c r="I407" s="18">
        <f ca="1">SUMIFS(OFFSET('BPC Data'!$F:$F,0,Summary!I$2),'BPC Data'!$E:$E,Summary!$D407,'BPC Data'!$B:$B,Summary!$C407)</f>
        <v>0</v>
      </c>
      <c r="J407" s="168">
        <f ca="1">SUMIFS(OFFSET('BPC Data'!$F:$F,0,Summary!J$2),'BPC Data'!$E:$E,Summary!$D407,'BPC Data'!$B:$B,Summary!$C407)</f>
        <v>0</v>
      </c>
      <c r="K407" s="18">
        <f ca="1">SUMIFS(OFFSET('BPC Data'!$F:$F,0,Summary!K$2),'BPC Data'!$E:$E,Summary!$D407,'BPC Data'!$B:$B,Summary!$C407)</f>
        <v>0</v>
      </c>
      <c r="L407" s="168">
        <f ca="1">SUMIFS(OFFSET('BPC Data'!$F:$F,0,Summary!L$2),'BPC Data'!$E:$E,Summary!$D407,'BPC Data'!$B:$B,Summary!$C407)</f>
        <v>0</v>
      </c>
      <c r="M407" s="27">
        <f t="shared" ca="1" si="92"/>
        <v>0</v>
      </c>
    </row>
    <row r="408" spans="1:13" s="16" customFormat="1" hidden="1" outlineLevel="1" x14ac:dyDescent="0.25">
      <c r="A408" s="16">
        <f t="shared" si="97"/>
        <v>34</v>
      </c>
      <c r="B408"/>
      <c r="C408">
        <f>$F404</f>
        <v>0</v>
      </c>
      <c r="D408" s="3" t="str">
        <f t="shared" si="94"/>
        <v>T_OPEX - Tenant Operating Expenses</v>
      </c>
      <c r="E408"/>
      <c r="F408" s="23" t="str">
        <f>_xll.EVDES(D408)</f>
        <v>Tenant Operating Expenses</v>
      </c>
      <c r="G408" s="18">
        <f ca="1">SUMIFS(OFFSET('BPC Data'!$F:$F,0,Summary!G$2),'BPC Data'!$E:$E,Summary!$D408,'BPC Data'!$B:$B,Summary!$C408)</f>
        <v>0</v>
      </c>
      <c r="H408" s="168">
        <f ca="1">SUMIFS(OFFSET('BPC Data'!$F:$F,0,Summary!H$2),'BPC Data'!$E:$E,Summary!$D408,'BPC Data'!$B:$B,Summary!$C408)</f>
        <v>0</v>
      </c>
      <c r="I408" s="18">
        <f ca="1">SUMIFS(OFFSET('BPC Data'!$F:$F,0,Summary!I$2),'BPC Data'!$E:$E,Summary!$D408,'BPC Data'!$B:$B,Summary!$C408)</f>
        <v>0</v>
      </c>
      <c r="J408" s="168">
        <f ca="1">SUMIFS(OFFSET('BPC Data'!$F:$F,0,Summary!J$2),'BPC Data'!$E:$E,Summary!$D408,'BPC Data'!$B:$B,Summary!$C408)</f>
        <v>0</v>
      </c>
      <c r="K408" s="18">
        <f ca="1">SUMIFS(OFFSET('BPC Data'!$F:$F,0,Summary!K$2),'BPC Data'!$E:$E,Summary!$D408,'BPC Data'!$B:$B,Summary!$C408)</f>
        <v>0</v>
      </c>
      <c r="L408" s="168">
        <f ca="1">SUMIFS(OFFSET('BPC Data'!$F:$F,0,Summary!L$2),'BPC Data'!$E:$E,Summary!$D408,'BPC Data'!$B:$B,Summary!$C408)</f>
        <v>0</v>
      </c>
      <c r="M408" s="27">
        <f t="shared" ca="1" si="92"/>
        <v>0</v>
      </c>
    </row>
    <row r="409" spans="1:13" s="16" customFormat="1" hidden="1" outlineLevel="1" x14ac:dyDescent="0.25">
      <c r="A409" s="16">
        <f t="shared" si="97"/>
        <v>34</v>
      </c>
      <c r="B409"/>
      <c r="C409">
        <f>$F404</f>
        <v>0</v>
      </c>
      <c r="D409" s="3" t="str">
        <f t="shared" si="94"/>
        <v>T_BAD_DEBT - Tenant Bad Debt Expense</v>
      </c>
      <c r="E409"/>
      <c r="F409" s="23" t="str">
        <f>_xll.EVDES(D409)</f>
        <v>Tenant Bad Debt Expense</v>
      </c>
      <c r="G409" s="18">
        <f ca="1">SUMIFS(OFFSET('BPC Data'!$F:$F,0,Summary!G$2),'BPC Data'!$E:$E,Summary!$D409,'BPC Data'!$B:$B,Summary!$C409)</f>
        <v>0</v>
      </c>
      <c r="H409" s="168">
        <f ca="1">SUMIFS(OFFSET('BPC Data'!$F:$F,0,Summary!H$2),'BPC Data'!$E:$E,Summary!$D409,'BPC Data'!$B:$B,Summary!$C409)</f>
        <v>0</v>
      </c>
      <c r="I409" s="18">
        <f ca="1">SUMIFS(OFFSET('BPC Data'!$F:$F,0,Summary!I$2),'BPC Data'!$E:$E,Summary!$D409,'BPC Data'!$B:$B,Summary!$C409)</f>
        <v>0</v>
      </c>
      <c r="J409" s="168">
        <f ca="1">SUMIFS(OFFSET('BPC Data'!$F:$F,0,Summary!J$2),'BPC Data'!$E:$E,Summary!$D409,'BPC Data'!$B:$B,Summary!$C409)</f>
        <v>0</v>
      </c>
      <c r="K409" s="18">
        <f ca="1">SUMIFS(OFFSET('BPC Data'!$F:$F,0,Summary!K$2),'BPC Data'!$E:$E,Summary!$D409,'BPC Data'!$B:$B,Summary!$C409)</f>
        <v>0</v>
      </c>
      <c r="L409" s="168">
        <f ca="1">SUMIFS(OFFSET('BPC Data'!$F:$F,0,Summary!L$2),'BPC Data'!$E:$E,Summary!$D409,'BPC Data'!$B:$B,Summary!$C409)</f>
        <v>0</v>
      </c>
      <c r="M409" s="27">
        <f t="shared" ca="1" si="92"/>
        <v>0</v>
      </c>
    </row>
    <row r="410" spans="1:13" s="16" customFormat="1" hidden="1" outlineLevel="1" x14ac:dyDescent="0.25">
      <c r="A410" s="16">
        <f t="shared" si="97"/>
        <v>34</v>
      </c>
      <c r="B410"/>
      <c r="C410">
        <f>$F404</f>
        <v>0</v>
      </c>
      <c r="D410" s="2" t="str">
        <f t="shared" si="94"/>
        <v>T_EBITDARM - EBITDARM</v>
      </c>
      <c r="E410"/>
      <c r="F410" s="23" t="str">
        <f>_xll.EVDES(D410)</f>
        <v>EBITDARM</v>
      </c>
      <c r="G410" s="18">
        <f ca="1">SUMIFS(OFFSET('BPC Data'!$F:$F,0,Summary!G$2),'BPC Data'!$E:$E,Summary!$D410,'BPC Data'!$B:$B,Summary!$C410)</f>
        <v>0</v>
      </c>
      <c r="H410" s="168">
        <f ca="1">SUMIFS(OFFSET('BPC Data'!$F:$F,0,Summary!H$2),'BPC Data'!$E:$E,Summary!$D410,'BPC Data'!$B:$B,Summary!$C410)</f>
        <v>0</v>
      </c>
      <c r="I410" s="18">
        <f ca="1">SUMIFS(OFFSET('BPC Data'!$F:$F,0,Summary!I$2),'BPC Data'!$E:$E,Summary!$D410,'BPC Data'!$B:$B,Summary!$C410)</f>
        <v>0</v>
      </c>
      <c r="J410" s="168">
        <f ca="1">SUMIFS(OFFSET('BPC Data'!$F:$F,0,Summary!J$2),'BPC Data'!$E:$E,Summary!$D410,'BPC Data'!$B:$B,Summary!$C410)</f>
        <v>0</v>
      </c>
      <c r="K410" s="18">
        <f ca="1">SUMIFS(OFFSET('BPC Data'!$F:$F,0,Summary!K$2),'BPC Data'!$E:$E,Summary!$D410,'BPC Data'!$B:$B,Summary!$C410)</f>
        <v>0</v>
      </c>
      <c r="L410" s="168">
        <f ca="1">SUMIFS(OFFSET('BPC Data'!$F:$F,0,Summary!L$2),'BPC Data'!$E:$E,Summary!$D410,'BPC Data'!$B:$B,Summary!$C410)</f>
        <v>0</v>
      </c>
      <c r="M410" s="27">
        <f t="shared" ca="1" si="92"/>
        <v>0</v>
      </c>
    </row>
    <row r="411" spans="1:13" s="16" customFormat="1" hidden="1" outlineLevel="1" x14ac:dyDescent="0.25">
      <c r="A411" s="16">
        <f t="shared" si="97"/>
        <v>34</v>
      </c>
      <c r="B411"/>
      <c r="C411">
        <f>$F404</f>
        <v>0</v>
      </c>
      <c r="D411" s="2" t="str">
        <f t="shared" si="94"/>
        <v>T_MGMT_FEE - Tenant Management Fee - Actual</v>
      </c>
      <c r="E411"/>
      <c r="F411" s="23" t="str">
        <f>_xll.EVDES(D411)</f>
        <v>Tenant Management Fee - Actual</v>
      </c>
      <c r="G411" s="18">
        <f ca="1">SUMIFS(OFFSET('BPC Data'!$F:$F,0,Summary!G$2),'BPC Data'!$E:$E,Summary!$D411,'BPC Data'!$B:$B,Summary!$C411)</f>
        <v>0</v>
      </c>
      <c r="H411" s="168">
        <f ca="1">SUMIFS(OFFSET('BPC Data'!$F:$F,0,Summary!H$2),'BPC Data'!$E:$E,Summary!$D411,'BPC Data'!$B:$B,Summary!$C411)</f>
        <v>0</v>
      </c>
      <c r="I411" s="18">
        <f ca="1">SUMIFS(OFFSET('BPC Data'!$F:$F,0,Summary!I$2),'BPC Data'!$E:$E,Summary!$D411,'BPC Data'!$B:$B,Summary!$C411)</f>
        <v>0</v>
      </c>
      <c r="J411" s="168">
        <f ca="1">SUMIFS(OFFSET('BPC Data'!$F:$F,0,Summary!J$2),'BPC Data'!$E:$E,Summary!$D411,'BPC Data'!$B:$B,Summary!$C411)</f>
        <v>0</v>
      </c>
      <c r="K411" s="18">
        <f ca="1">SUMIFS(OFFSET('BPC Data'!$F:$F,0,Summary!K$2),'BPC Data'!$E:$E,Summary!$D411,'BPC Data'!$B:$B,Summary!$C411)</f>
        <v>0</v>
      </c>
      <c r="L411" s="168">
        <f ca="1">SUMIFS(OFFSET('BPC Data'!$F:$F,0,Summary!L$2),'BPC Data'!$E:$E,Summary!$D411,'BPC Data'!$B:$B,Summary!$C411)</f>
        <v>0</v>
      </c>
      <c r="M411" s="27">
        <f t="shared" ca="1" si="92"/>
        <v>0</v>
      </c>
    </row>
    <row r="412" spans="1:13" s="16" customFormat="1" hidden="1" outlineLevel="1" x14ac:dyDescent="0.25">
      <c r="A412" s="16">
        <f t="shared" si="97"/>
        <v>34</v>
      </c>
      <c r="B412"/>
      <c r="C412">
        <f>$F404</f>
        <v>0</v>
      </c>
      <c r="D412" s="1" t="str">
        <f t="shared" si="94"/>
        <v>T_EBITDAR - EBITDAR</v>
      </c>
      <c r="E412"/>
      <c r="F412" s="23" t="str">
        <f>_xll.EVDES(D412)</f>
        <v>EBITDAR</v>
      </c>
      <c r="G412" s="18">
        <f ca="1">SUMIFS(OFFSET('BPC Data'!$F:$F,0,Summary!G$2),'BPC Data'!$E:$E,Summary!$D412,'BPC Data'!$B:$B,Summary!$C412)</f>
        <v>0</v>
      </c>
      <c r="H412" s="168">
        <f ca="1">SUMIFS(OFFSET('BPC Data'!$F:$F,0,Summary!H$2),'BPC Data'!$E:$E,Summary!$D412,'BPC Data'!$B:$B,Summary!$C412)</f>
        <v>0</v>
      </c>
      <c r="I412" s="18">
        <f ca="1">SUMIFS(OFFSET('BPC Data'!$F:$F,0,Summary!I$2),'BPC Data'!$E:$E,Summary!$D412,'BPC Data'!$B:$B,Summary!$C412)</f>
        <v>0</v>
      </c>
      <c r="J412" s="168">
        <f ca="1">SUMIFS(OFFSET('BPC Data'!$F:$F,0,Summary!J$2),'BPC Data'!$E:$E,Summary!$D412,'BPC Data'!$B:$B,Summary!$C412)</f>
        <v>0</v>
      </c>
      <c r="K412" s="18">
        <f ca="1">SUMIFS(OFFSET('BPC Data'!$F:$F,0,Summary!K$2),'BPC Data'!$E:$E,Summary!$D412,'BPC Data'!$B:$B,Summary!$C412)</f>
        <v>0</v>
      </c>
      <c r="L412" s="168">
        <f ca="1">SUMIFS(OFFSET('BPC Data'!$F:$F,0,Summary!L$2),'BPC Data'!$E:$E,Summary!$D412,'BPC Data'!$B:$B,Summary!$C412)</f>
        <v>0</v>
      </c>
      <c r="M412" s="27">
        <f t="shared" ca="1" si="92"/>
        <v>0</v>
      </c>
    </row>
    <row r="413" spans="1:13" s="16" customFormat="1" hidden="1" outlineLevel="1" x14ac:dyDescent="0.25">
      <c r="A413" s="16">
        <f t="shared" si="97"/>
        <v>34</v>
      </c>
      <c r="B413"/>
      <c r="C413">
        <f>$F404</f>
        <v>0</v>
      </c>
      <c r="D413" s="1" t="str">
        <f t="shared" si="94"/>
        <v>T_RENT_EXP - Tenant Rent Expense</v>
      </c>
      <c r="E413"/>
      <c r="F413" s="23" t="str">
        <f>_xll.EVDES(D413)</f>
        <v>Tenant Rent Expense</v>
      </c>
      <c r="G413" s="18">
        <f ca="1">SUMIFS(OFFSET('BPC Data'!$F:$F,0,Summary!G$2),'BPC Data'!$E:$E,Summary!$D413,'BPC Data'!$B:$B,Summary!$C413)</f>
        <v>0</v>
      </c>
      <c r="H413" s="168">
        <f ca="1">SUMIFS(OFFSET('BPC Data'!$F:$F,0,Summary!H$2),'BPC Data'!$E:$E,Summary!$D413,'BPC Data'!$B:$B,Summary!$C413)</f>
        <v>0</v>
      </c>
      <c r="I413" s="18">
        <f ca="1">SUMIFS(OFFSET('BPC Data'!$F:$F,0,Summary!I$2),'BPC Data'!$E:$E,Summary!$D413,'BPC Data'!$B:$B,Summary!$C413)</f>
        <v>0</v>
      </c>
      <c r="J413" s="168">
        <f ca="1">SUMIFS(OFFSET('BPC Data'!$F:$F,0,Summary!J$2),'BPC Data'!$E:$E,Summary!$D413,'BPC Data'!$B:$B,Summary!$C413)</f>
        <v>0</v>
      </c>
      <c r="K413" s="18">
        <f ca="1">SUMIFS(OFFSET('BPC Data'!$F:$F,0,Summary!K$2),'BPC Data'!$E:$E,Summary!$D413,'BPC Data'!$B:$B,Summary!$C413)</f>
        <v>0</v>
      </c>
      <c r="L413" s="168">
        <f ca="1">SUMIFS(OFFSET('BPC Data'!$F:$F,0,Summary!L$2),'BPC Data'!$E:$E,Summary!$D413,'BPC Data'!$B:$B,Summary!$C413)</f>
        <v>0</v>
      </c>
      <c r="M413" s="27">
        <f t="shared" ca="1" si="92"/>
        <v>0</v>
      </c>
    </row>
    <row r="414" spans="1:13" s="16" customFormat="1" hidden="1" outlineLevel="1" x14ac:dyDescent="0.25">
      <c r="A414" s="16">
        <f t="shared" si="97"/>
        <v>34</v>
      </c>
      <c r="B414"/>
      <c r="C414"/>
      <c r="D414" s="1" t="str">
        <f t="shared" si="94"/>
        <v>x</v>
      </c>
      <c r="E414"/>
      <c r="F414" s="23" t="s">
        <v>0</v>
      </c>
      <c r="G414" s="12">
        <f ca="1">SUMIFS(OFFSET('BPC Data'!$F:$F,0,Summary!G$2),'BPC Data'!$E:$E,Summary!$D414,'BPC Data'!$B:$B,Summary!$C414)</f>
        <v>0</v>
      </c>
      <c r="H414" s="169">
        <f ca="1">SUMIFS(OFFSET('BPC Data'!$F:$F,0,Summary!H$2),'BPC Data'!$E:$E,Summary!$D414,'BPC Data'!$B:$B,Summary!$C414)</f>
        <v>0</v>
      </c>
      <c r="I414" s="12">
        <f ca="1">SUMIFS(OFFSET('BPC Data'!$F:$F,0,Summary!I$2),'BPC Data'!$E:$E,Summary!$D414,'BPC Data'!$B:$B,Summary!$C414)</f>
        <v>0</v>
      </c>
      <c r="J414" s="169">
        <f ca="1">SUMIFS(OFFSET('BPC Data'!$F:$F,0,Summary!J$2),'BPC Data'!$E:$E,Summary!$D414,'BPC Data'!$B:$B,Summary!$C414)</f>
        <v>0</v>
      </c>
      <c r="K414" s="12">
        <f ca="1">SUMIFS(OFFSET('BPC Data'!$F:$F,0,Summary!K$2),'BPC Data'!$E:$E,Summary!$D414,'BPC Data'!$B:$B,Summary!$C414)</f>
        <v>0</v>
      </c>
      <c r="L414" s="169">
        <f ca="1">SUMIFS(OFFSET('BPC Data'!$F:$F,0,Summary!L$2),'BPC Data'!$E:$E,Summary!$D414,'BPC Data'!$B:$B,Summary!$C414)</f>
        <v>0</v>
      </c>
      <c r="M414" s="27">
        <f t="shared" ca="1" si="92"/>
        <v>0</v>
      </c>
    </row>
    <row r="415" spans="1:13" s="16" customFormat="1" hidden="1" outlineLevel="1" x14ac:dyDescent="0.25">
      <c r="A415" s="16">
        <f>IF(AND(D415&lt;&gt;"",C415=""),A414+1,A414)</f>
        <v>35</v>
      </c>
      <c r="B415" s="5"/>
      <c r="C415" s="5"/>
      <c r="D415" s="5" t="str">
        <f t="shared" si="94"/>
        <v>x</v>
      </c>
      <c r="E415" s="5"/>
      <c r="F415" s="22">
        <f>INDEX(PropertyList!$D:$D,MATCH(Summary!$A415,PropertyList!$C:$C,0))</f>
        <v>0</v>
      </c>
      <c r="G415" s="11">
        <f ca="1">SUMIFS(OFFSET('BPC Data'!$F:$F,0,Summary!G$2),'BPC Data'!$E:$E,Summary!$D415,'BPC Data'!$B:$B,Summary!$C415)</f>
        <v>0</v>
      </c>
      <c r="H415" s="167">
        <f ca="1">SUMIFS(OFFSET('BPC Data'!$F:$F,0,Summary!H$2),'BPC Data'!$E:$E,Summary!$D415,'BPC Data'!$B:$B,Summary!$C415)</f>
        <v>0</v>
      </c>
      <c r="I415" s="11">
        <f ca="1">SUMIFS(OFFSET('BPC Data'!$F:$F,0,Summary!I$2),'BPC Data'!$E:$E,Summary!$D415,'BPC Data'!$B:$B,Summary!$C415)</f>
        <v>0</v>
      </c>
      <c r="J415" s="167">
        <f ca="1">SUMIFS(OFFSET('BPC Data'!$F:$F,0,Summary!J$2),'BPC Data'!$E:$E,Summary!$D415,'BPC Data'!$B:$B,Summary!$C415)</f>
        <v>0</v>
      </c>
      <c r="K415" s="11">
        <f ca="1">SUMIFS(OFFSET('BPC Data'!$F:$F,0,Summary!K$2),'BPC Data'!$E:$E,Summary!$D415,'BPC Data'!$B:$B,Summary!$C415)</f>
        <v>0</v>
      </c>
      <c r="L415" s="167">
        <f ca="1">SUMIFS(OFFSET('BPC Data'!$F:$F,0,Summary!L$2),'BPC Data'!$E:$E,Summary!$D415,'BPC Data'!$B:$B,Summary!$C415)</f>
        <v>0</v>
      </c>
      <c r="M415" s="27">
        <f t="shared" ca="1" si="92"/>
        <v>0</v>
      </c>
    </row>
    <row r="416" spans="1:13" s="16" customFormat="1" hidden="1" outlineLevel="1" x14ac:dyDescent="0.25">
      <c r="A416" s="16">
        <f>IF(AND(F416&lt;&gt;"",D416=""),A415+1,A415)</f>
        <v>35</v>
      </c>
      <c r="C416">
        <f>$F415</f>
        <v>0</v>
      </c>
      <c r="D416" s="3" t="str">
        <f t="shared" si="94"/>
        <v>PAY_PAT_DAYS - Total Payor Patient Days</v>
      </c>
      <c r="F416" s="23" t="str">
        <f>_xll.EVDES(D416)</f>
        <v>Total Payor Patient Days</v>
      </c>
      <c r="G416" s="18">
        <f ca="1">SUMIFS(OFFSET('BPC Data'!$F:$F,0,Summary!G$2),'BPC Data'!$E:$E,Summary!$D416,'BPC Data'!$B:$B,Summary!$C416)</f>
        <v>0</v>
      </c>
      <c r="H416" s="168">
        <f ca="1">SUMIFS(OFFSET('BPC Data'!$F:$F,0,Summary!H$2),'BPC Data'!$E:$E,Summary!$D416,'BPC Data'!$B:$B,Summary!$C416)</f>
        <v>0</v>
      </c>
      <c r="I416" s="18">
        <f ca="1">SUMIFS(OFFSET('BPC Data'!$F:$F,0,Summary!I$2),'BPC Data'!$E:$E,Summary!$D416,'BPC Data'!$B:$B,Summary!$C416)</f>
        <v>0</v>
      </c>
      <c r="J416" s="168">
        <f ca="1">SUMIFS(OFFSET('BPC Data'!$F:$F,0,Summary!J$2),'BPC Data'!$E:$E,Summary!$D416,'BPC Data'!$B:$B,Summary!$C416)</f>
        <v>0</v>
      </c>
      <c r="K416" s="18">
        <f ca="1">SUMIFS(OFFSET('BPC Data'!$F:$F,0,Summary!K$2),'BPC Data'!$E:$E,Summary!$D416,'BPC Data'!$B:$B,Summary!$C416)</f>
        <v>0</v>
      </c>
      <c r="L416" s="168">
        <f ca="1">SUMIFS(OFFSET('BPC Data'!$F:$F,0,Summary!L$2),'BPC Data'!$E:$E,Summary!$D416,'BPC Data'!$B:$B,Summary!$C416)</f>
        <v>0</v>
      </c>
      <c r="M416" s="27">
        <f t="shared" ca="1" si="92"/>
        <v>0</v>
      </c>
    </row>
    <row r="417" spans="1:13" s="16" customFormat="1" hidden="1" outlineLevel="1" x14ac:dyDescent="0.25">
      <c r="A417" s="16">
        <f t="shared" ref="A417:A425" si="98">IF(AND(F417&lt;&gt;"",D417=""),A416+1,A416)</f>
        <v>35</v>
      </c>
      <c r="C417">
        <f>$F415</f>
        <v>0</v>
      </c>
      <c r="D417" s="3" t="str">
        <f t="shared" si="94"/>
        <v>A_BEDS_TOTAL - Total Available Beds</v>
      </c>
      <c r="F417" s="23" t="str">
        <f>_xll.EVDES(D417)</f>
        <v>Total Available Beds</v>
      </c>
      <c r="G417" s="18">
        <f ca="1">SUMIFS(OFFSET('BPC Data'!$F:$F,0,Summary!G$2),'BPC Data'!$E:$E,Summary!$D417,'BPC Data'!$B:$B,Summary!$C417)</f>
        <v>0</v>
      </c>
      <c r="H417" s="168">
        <f ca="1">SUMIFS(OFFSET('BPC Data'!$F:$F,0,Summary!H$2),'BPC Data'!$E:$E,Summary!$D417,'BPC Data'!$B:$B,Summary!$C417)</f>
        <v>0</v>
      </c>
      <c r="I417" s="18">
        <f ca="1">SUMIFS(OFFSET('BPC Data'!$F:$F,0,Summary!I$2),'BPC Data'!$E:$E,Summary!$D417,'BPC Data'!$B:$B,Summary!$C417)</f>
        <v>0</v>
      </c>
      <c r="J417" s="168">
        <f ca="1">SUMIFS(OFFSET('BPC Data'!$F:$F,0,Summary!J$2),'BPC Data'!$E:$E,Summary!$D417,'BPC Data'!$B:$B,Summary!$C417)</f>
        <v>0</v>
      </c>
      <c r="K417" s="18">
        <f ca="1">SUMIFS(OFFSET('BPC Data'!$F:$F,0,Summary!K$2),'BPC Data'!$E:$E,Summary!$D417,'BPC Data'!$B:$B,Summary!$C417)</f>
        <v>0</v>
      </c>
      <c r="L417" s="168">
        <f ca="1">SUMIFS(OFFSET('BPC Data'!$F:$F,0,Summary!L$2),'BPC Data'!$E:$E,Summary!$D417,'BPC Data'!$B:$B,Summary!$C417)</f>
        <v>0</v>
      </c>
      <c r="M417" s="27">
        <f t="shared" ca="1" si="92"/>
        <v>0</v>
      </c>
    </row>
    <row r="418" spans="1:13" s="16" customFormat="1" hidden="1" outlineLevel="1" x14ac:dyDescent="0.25">
      <c r="A418" s="16">
        <f t="shared" si="98"/>
        <v>35</v>
      </c>
      <c r="B418"/>
      <c r="C418">
        <f>$F415</f>
        <v>0</v>
      </c>
      <c r="D418" s="3" t="str">
        <f t="shared" si="94"/>
        <v>T_REVENUES - Total Tenant Revenues</v>
      </c>
      <c r="E418"/>
      <c r="F418" s="23" t="str">
        <f>_xll.EVDES(D418)</f>
        <v>Total Tenant Revenues</v>
      </c>
      <c r="G418" s="18">
        <f ca="1">SUMIFS(OFFSET('BPC Data'!$F:$F,0,Summary!G$2),'BPC Data'!$E:$E,Summary!$D418,'BPC Data'!$B:$B,Summary!$C418)</f>
        <v>0</v>
      </c>
      <c r="H418" s="168">
        <f ca="1">SUMIFS(OFFSET('BPC Data'!$F:$F,0,Summary!H$2),'BPC Data'!$E:$E,Summary!$D418,'BPC Data'!$B:$B,Summary!$C418)</f>
        <v>0</v>
      </c>
      <c r="I418" s="18">
        <f ca="1">SUMIFS(OFFSET('BPC Data'!$F:$F,0,Summary!I$2),'BPC Data'!$E:$E,Summary!$D418,'BPC Data'!$B:$B,Summary!$C418)</f>
        <v>0</v>
      </c>
      <c r="J418" s="168">
        <f ca="1">SUMIFS(OFFSET('BPC Data'!$F:$F,0,Summary!J$2),'BPC Data'!$E:$E,Summary!$D418,'BPC Data'!$B:$B,Summary!$C418)</f>
        <v>0</v>
      </c>
      <c r="K418" s="18">
        <f ca="1">SUMIFS(OFFSET('BPC Data'!$F:$F,0,Summary!K$2),'BPC Data'!$E:$E,Summary!$D418,'BPC Data'!$B:$B,Summary!$C418)</f>
        <v>0</v>
      </c>
      <c r="L418" s="168">
        <f ca="1">SUMIFS(OFFSET('BPC Data'!$F:$F,0,Summary!L$2),'BPC Data'!$E:$E,Summary!$D418,'BPC Data'!$B:$B,Summary!$C418)</f>
        <v>0</v>
      </c>
      <c r="M418" s="27">
        <f t="shared" ca="1" si="92"/>
        <v>0</v>
      </c>
    </row>
    <row r="419" spans="1:13" s="16" customFormat="1" hidden="1" outlineLevel="1" x14ac:dyDescent="0.25">
      <c r="A419" s="16">
        <f t="shared" si="98"/>
        <v>35</v>
      </c>
      <c r="B419"/>
      <c r="C419">
        <f>$F415</f>
        <v>0</v>
      </c>
      <c r="D419" s="3" t="str">
        <f t="shared" si="94"/>
        <v>T_OPEX - Tenant Operating Expenses</v>
      </c>
      <c r="E419"/>
      <c r="F419" s="23" t="str">
        <f>_xll.EVDES(D419)</f>
        <v>Tenant Operating Expenses</v>
      </c>
      <c r="G419" s="18">
        <f ca="1">SUMIFS(OFFSET('BPC Data'!$F:$F,0,Summary!G$2),'BPC Data'!$E:$E,Summary!$D419,'BPC Data'!$B:$B,Summary!$C419)</f>
        <v>0</v>
      </c>
      <c r="H419" s="168">
        <f ca="1">SUMIFS(OFFSET('BPC Data'!$F:$F,0,Summary!H$2),'BPC Data'!$E:$E,Summary!$D419,'BPC Data'!$B:$B,Summary!$C419)</f>
        <v>0</v>
      </c>
      <c r="I419" s="18">
        <f ca="1">SUMIFS(OFFSET('BPC Data'!$F:$F,0,Summary!I$2),'BPC Data'!$E:$E,Summary!$D419,'BPC Data'!$B:$B,Summary!$C419)</f>
        <v>0</v>
      </c>
      <c r="J419" s="168">
        <f ca="1">SUMIFS(OFFSET('BPC Data'!$F:$F,0,Summary!J$2),'BPC Data'!$E:$E,Summary!$D419,'BPC Data'!$B:$B,Summary!$C419)</f>
        <v>0</v>
      </c>
      <c r="K419" s="18">
        <f ca="1">SUMIFS(OFFSET('BPC Data'!$F:$F,0,Summary!K$2),'BPC Data'!$E:$E,Summary!$D419,'BPC Data'!$B:$B,Summary!$C419)</f>
        <v>0</v>
      </c>
      <c r="L419" s="168">
        <f ca="1">SUMIFS(OFFSET('BPC Data'!$F:$F,0,Summary!L$2),'BPC Data'!$E:$E,Summary!$D419,'BPC Data'!$B:$B,Summary!$C419)</f>
        <v>0</v>
      </c>
      <c r="M419" s="27">
        <f t="shared" ca="1" si="92"/>
        <v>0</v>
      </c>
    </row>
    <row r="420" spans="1:13" s="16" customFormat="1" hidden="1" outlineLevel="1" x14ac:dyDescent="0.25">
      <c r="A420" s="16">
        <f t="shared" si="98"/>
        <v>35</v>
      </c>
      <c r="B420"/>
      <c r="C420">
        <f>$F415</f>
        <v>0</v>
      </c>
      <c r="D420" s="3" t="str">
        <f t="shared" si="94"/>
        <v>T_BAD_DEBT - Tenant Bad Debt Expense</v>
      </c>
      <c r="E420"/>
      <c r="F420" s="23" t="str">
        <f>_xll.EVDES(D420)</f>
        <v>Tenant Bad Debt Expense</v>
      </c>
      <c r="G420" s="18">
        <f ca="1">SUMIFS(OFFSET('BPC Data'!$F:$F,0,Summary!G$2),'BPC Data'!$E:$E,Summary!$D420,'BPC Data'!$B:$B,Summary!$C420)</f>
        <v>0</v>
      </c>
      <c r="H420" s="168">
        <f ca="1">SUMIFS(OFFSET('BPC Data'!$F:$F,0,Summary!H$2),'BPC Data'!$E:$E,Summary!$D420,'BPC Data'!$B:$B,Summary!$C420)</f>
        <v>0</v>
      </c>
      <c r="I420" s="18">
        <f ca="1">SUMIFS(OFFSET('BPC Data'!$F:$F,0,Summary!I$2),'BPC Data'!$E:$E,Summary!$D420,'BPC Data'!$B:$B,Summary!$C420)</f>
        <v>0</v>
      </c>
      <c r="J420" s="168">
        <f ca="1">SUMIFS(OFFSET('BPC Data'!$F:$F,0,Summary!J$2),'BPC Data'!$E:$E,Summary!$D420,'BPC Data'!$B:$B,Summary!$C420)</f>
        <v>0</v>
      </c>
      <c r="K420" s="18">
        <f ca="1">SUMIFS(OFFSET('BPC Data'!$F:$F,0,Summary!K$2),'BPC Data'!$E:$E,Summary!$D420,'BPC Data'!$B:$B,Summary!$C420)</f>
        <v>0</v>
      </c>
      <c r="L420" s="168">
        <f ca="1">SUMIFS(OFFSET('BPC Data'!$F:$F,0,Summary!L$2),'BPC Data'!$E:$E,Summary!$D420,'BPC Data'!$B:$B,Summary!$C420)</f>
        <v>0</v>
      </c>
      <c r="M420" s="27">
        <f t="shared" ca="1" si="92"/>
        <v>0</v>
      </c>
    </row>
    <row r="421" spans="1:13" s="16" customFormat="1" hidden="1" outlineLevel="1" x14ac:dyDescent="0.25">
      <c r="A421" s="16">
        <f t="shared" si="98"/>
        <v>35</v>
      </c>
      <c r="B421"/>
      <c r="C421">
        <f>$F415</f>
        <v>0</v>
      </c>
      <c r="D421" s="2" t="str">
        <f t="shared" si="94"/>
        <v>T_EBITDARM - EBITDARM</v>
      </c>
      <c r="E421"/>
      <c r="F421" s="23" t="str">
        <f>_xll.EVDES(D421)</f>
        <v>EBITDARM</v>
      </c>
      <c r="G421" s="18">
        <f ca="1">SUMIFS(OFFSET('BPC Data'!$F:$F,0,Summary!G$2),'BPC Data'!$E:$E,Summary!$D421,'BPC Data'!$B:$B,Summary!$C421)</f>
        <v>0</v>
      </c>
      <c r="H421" s="168">
        <f ca="1">SUMIFS(OFFSET('BPC Data'!$F:$F,0,Summary!H$2),'BPC Data'!$E:$E,Summary!$D421,'BPC Data'!$B:$B,Summary!$C421)</f>
        <v>0</v>
      </c>
      <c r="I421" s="18">
        <f ca="1">SUMIFS(OFFSET('BPC Data'!$F:$F,0,Summary!I$2),'BPC Data'!$E:$E,Summary!$D421,'BPC Data'!$B:$B,Summary!$C421)</f>
        <v>0</v>
      </c>
      <c r="J421" s="168">
        <f ca="1">SUMIFS(OFFSET('BPC Data'!$F:$F,0,Summary!J$2),'BPC Data'!$E:$E,Summary!$D421,'BPC Data'!$B:$B,Summary!$C421)</f>
        <v>0</v>
      </c>
      <c r="K421" s="18">
        <f ca="1">SUMIFS(OFFSET('BPC Data'!$F:$F,0,Summary!K$2),'BPC Data'!$E:$E,Summary!$D421,'BPC Data'!$B:$B,Summary!$C421)</f>
        <v>0</v>
      </c>
      <c r="L421" s="168">
        <f ca="1">SUMIFS(OFFSET('BPC Data'!$F:$F,0,Summary!L$2),'BPC Data'!$E:$E,Summary!$D421,'BPC Data'!$B:$B,Summary!$C421)</f>
        <v>0</v>
      </c>
      <c r="M421" s="27">
        <f t="shared" ca="1" si="92"/>
        <v>0</v>
      </c>
    </row>
    <row r="422" spans="1:13" s="16" customFormat="1" hidden="1" outlineLevel="1" x14ac:dyDescent="0.25">
      <c r="A422" s="16">
        <f t="shared" si="98"/>
        <v>35</v>
      </c>
      <c r="B422"/>
      <c r="C422">
        <f>$F415</f>
        <v>0</v>
      </c>
      <c r="D422" s="2" t="str">
        <f t="shared" si="94"/>
        <v>T_MGMT_FEE - Tenant Management Fee - Actual</v>
      </c>
      <c r="E422"/>
      <c r="F422" s="23" t="str">
        <f>_xll.EVDES(D422)</f>
        <v>Tenant Management Fee - Actual</v>
      </c>
      <c r="G422" s="18">
        <f ca="1">SUMIFS(OFFSET('BPC Data'!$F:$F,0,Summary!G$2),'BPC Data'!$E:$E,Summary!$D422,'BPC Data'!$B:$B,Summary!$C422)</f>
        <v>0</v>
      </c>
      <c r="H422" s="168">
        <f ca="1">SUMIFS(OFFSET('BPC Data'!$F:$F,0,Summary!H$2),'BPC Data'!$E:$E,Summary!$D422,'BPC Data'!$B:$B,Summary!$C422)</f>
        <v>0</v>
      </c>
      <c r="I422" s="18">
        <f ca="1">SUMIFS(OFFSET('BPC Data'!$F:$F,0,Summary!I$2),'BPC Data'!$E:$E,Summary!$D422,'BPC Data'!$B:$B,Summary!$C422)</f>
        <v>0</v>
      </c>
      <c r="J422" s="168">
        <f ca="1">SUMIFS(OFFSET('BPC Data'!$F:$F,0,Summary!J$2),'BPC Data'!$E:$E,Summary!$D422,'BPC Data'!$B:$B,Summary!$C422)</f>
        <v>0</v>
      </c>
      <c r="K422" s="18">
        <f ca="1">SUMIFS(OFFSET('BPC Data'!$F:$F,0,Summary!K$2),'BPC Data'!$E:$E,Summary!$D422,'BPC Data'!$B:$B,Summary!$C422)</f>
        <v>0</v>
      </c>
      <c r="L422" s="168">
        <f ca="1">SUMIFS(OFFSET('BPC Data'!$F:$F,0,Summary!L$2),'BPC Data'!$E:$E,Summary!$D422,'BPC Data'!$B:$B,Summary!$C422)</f>
        <v>0</v>
      </c>
      <c r="M422" s="27">
        <f t="shared" ca="1" si="92"/>
        <v>0</v>
      </c>
    </row>
    <row r="423" spans="1:13" s="16" customFormat="1" hidden="1" outlineLevel="1" x14ac:dyDescent="0.25">
      <c r="A423" s="16">
        <f t="shared" si="98"/>
        <v>35</v>
      </c>
      <c r="B423"/>
      <c r="C423">
        <f>$F415</f>
        <v>0</v>
      </c>
      <c r="D423" s="1" t="str">
        <f t="shared" si="94"/>
        <v>T_EBITDAR - EBITDAR</v>
      </c>
      <c r="E423"/>
      <c r="F423" s="23" t="str">
        <f>_xll.EVDES(D423)</f>
        <v>EBITDAR</v>
      </c>
      <c r="G423" s="18">
        <f ca="1">SUMIFS(OFFSET('BPC Data'!$F:$F,0,Summary!G$2),'BPC Data'!$E:$E,Summary!$D423,'BPC Data'!$B:$B,Summary!$C423)</f>
        <v>0</v>
      </c>
      <c r="H423" s="168">
        <f ca="1">SUMIFS(OFFSET('BPC Data'!$F:$F,0,Summary!H$2),'BPC Data'!$E:$E,Summary!$D423,'BPC Data'!$B:$B,Summary!$C423)</f>
        <v>0</v>
      </c>
      <c r="I423" s="18">
        <f ca="1">SUMIFS(OFFSET('BPC Data'!$F:$F,0,Summary!I$2),'BPC Data'!$E:$E,Summary!$D423,'BPC Data'!$B:$B,Summary!$C423)</f>
        <v>0</v>
      </c>
      <c r="J423" s="168">
        <f ca="1">SUMIFS(OFFSET('BPC Data'!$F:$F,0,Summary!J$2),'BPC Data'!$E:$E,Summary!$D423,'BPC Data'!$B:$B,Summary!$C423)</f>
        <v>0</v>
      </c>
      <c r="K423" s="18">
        <f ca="1">SUMIFS(OFFSET('BPC Data'!$F:$F,0,Summary!K$2),'BPC Data'!$E:$E,Summary!$D423,'BPC Data'!$B:$B,Summary!$C423)</f>
        <v>0</v>
      </c>
      <c r="L423" s="168">
        <f ca="1">SUMIFS(OFFSET('BPC Data'!$F:$F,0,Summary!L$2),'BPC Data'!$E:$E,Summary!$D423,'BPC Data'!$B:$B,Summary!$C423)</f>
        <v>0</v>
      </c>
      <c r="M423" s="27">
        <f t="shared" ca="1" si="92"/>
        <v>0</v>
      </c>
    </row>
    <row r="424" spans="1:13" s="16" customFormat="1" hidden="1" outlineLevel="1" x14ac:dyDescent="0.25">
      <c r="A424" s="16">
        <f t="shared" si="98"/>
        <v>35</v>
      </c>
      <c r="B424"/>
      <c r="C424">
        <f>$F415</f>
        <v>0</v>
      </c>
      <c r="D424" s="1" t="str">
        <f t="shared" si="94"/>
        <v>T_RENT_EXP - Tenant Rent Expense</v>
      </c>
      <c r="E424"/>
      <c r="F424" s="23" t="str">
        <f>_xll.EVDES(D424)</f>
        <v>Tenant Rent Expense</v>
      </c>
      <c r="G424" s="18">
        <f ca="1">SUMIFS(OFFSET('BPC Data'!$F:$F,0,Summary!G$2),'BPC Data'!$E:$E,Summary!$D424,'BPC Data'!$B:$B,Summary!$C424)</f>
        <v>0</v>
      </c>
      <c r="H424" s="168">
        <f ca="1">SUMIFS(OFFSET('BPC Data'!$F:$F,0,Summary!H$2),'BPC Data'!$E:$E,Summary!$D424,'BPC Data'!$B:$B,Summary!$C424)</f>
        <v>0</v>
      </c>
      <c r="I424" s="18">
        <f ca="1">SUMIFS(OFFSET('BPC Data'!$F:$F,0,Summary!I$2),'BPC Data'!$E:$E,Summary!$D424,'BPC Data'!$B:$B,Summary!$C424)</f>
        <v>0</v>
      </c>
      <c r="J424" s="168">
        <f ca="1">SUMIFS(OFFSET('BPC Data'!$F:$F,0,Summary!J$2),'BPC Data'!$E:$E,Summary!$D424,'BPC Data'!$B:$B,Summary!$C424)</f>
        <v>0</v>
      </c>
      <c r="K424" s="18">
        <f ca="1">SUMIFS(OFFSET('BPC Data'!$F:$F,0,Summary!K$2),'BPC Data'!$E:$E,Summary!$D424,'BPC Data'!$B:$B,Summary!$C424)</f>
        <v>0</v>
      </c>
      <c r="L424" s="168">
        <f ca="1">SUMIFS(OFFSET('BPC Data'!$F:$F,0,Summary!L$2),'BPC Data'!$E:$E,Summary!$D424,'BPC Data'!$B:$B,Summary!$C424)</f>
        <v>0</v>
      </c>
      <c r="M424" s="27">
        <f t="shared" ca="1" si="92"/>
        <v>0</v>
      </c>
    </row>
    <row r="425" spans="1:13" s="16" customFormat="1" hidden="1" outlineLevel="1" x14ac:dyDescent="0.25">
      <c r="A425" s="16">
        <f t="shared" si="98"/>
        <v>35</v>
      </c>
      <c r="B425"/>
      <c r="C425"/>
      <c r="D425" s="1" t="str">
        <f t="shared" si="94"/>
        <v>x</v>
      </c>
      <c r="E425"/>
      <c r="F425" s="23" t="s">
        <v>0</v>
      </c>
      <c r="G425" s="12">
        <f ca="1">SUMIFS(OFFSET('BPC Data'!$F:$F,0,Summary!G$2),'BPC Data'!$E:$E,Summary!$D425,'BPC Data'!$B:$B,Summary!$C425)</f>
        <v>0</v>
      </c>
      <c r="H425" s="169">
        <f ca="1">SUMIFS(OFFSET('BPC Data'!$F:$F,0,Summary!H$2),'BPC Data'!$E:$E,Summary!$D425,'BPC Data'!$B:$B,Summary!$C425)</f>
        <v>0</v>
      </c>
      <c r="I425" s="12">
        <f ca="1">SUMIFS(OFFSET('BPC Data'!$F:$F,0,Summary!I$2),'BPC Data'!$E:$E,Summary!$D425,'BPC Data'!$B:$B,Summary!$C425)</f>
        <v>0</v>
      </c>
      <c r="J425" s="169">
        <f ca="1">SUMIFS(OFFSET('BPC Data'!$F:$F,0,Summary!J$2),'BPC Data'!$E:$E,Summary!$D425,'BPC Data'!$B:$B,Summary!$C425)</f>
        <v>0</v>
      </c>
      <c r="K425" s="12">
        <f ca="1">SUMIFS(OFFSET('BPC Data'!$F:$F,0,Summary!K$2),'BPC Data'!$E:$E,Summary!$D425,'BPC Data'!$B:$B,Summary!$C425)</f>
        <v>0</v>
      </c>
      <c r="L425" s="169">
        <f ca="1">SUMIFS(OFFSET('BPC Data'!$F:$F,0,Summary!L$2),'BPC Data'!$E:$E,Summary!$D425,'BPC Data'!$B:$B,Summary!$C425)</f>
        <v>0</v>
      </c>
      <c r="M425" s="27">
        <f t="shared" ca="1" si="92"/>
        <v>0</v>
      </c>
    </row>
    <row r="426" spans="1:13" s="16" customFormat="1" hidden="1" outlineLevel="1" x14ac:dyDescent="0.25">
      <c r="A426" s="16">
        <f>IF(AND(D426&lt;&gt;"",C426=""),A425+1,A425)</f>
        <v>36</v>
      </c>
      <c r="B426" s="5"/>
      <c r="C426" s="5"/>
      <c r="D426" s="5" t="str">
        <f t="shared" si="94"/>
        <v>x</v>
      </c>
      <c r="E426" s="5"/>
      <c r="F426" s="22">
        <f>INDEX(PropertyList!$D:$D,MATCH(Summary!$A426,PropertyList!$C:$C,0))</f>
        <v>0</v>
      </c>
      <c r="G426" s="11">
        <f ca="1">SUMIFS(OFFSET('BPC Data'!$F:$F,0,Summary!G$2),'BPC Data'!$E:$E,Summary!$D426,'BPC Data'!$B:$B,Summary!$C426)</f>
        <v>0</v>
      </c>
      <c r="H426" s="167">
        <f ca="1">SUMIFS(OFFSET('BPC Data'!$F:$F,0,Summary!H$2),'BPC Data'!$E:$E,Summary!$D426,'BPC Data'!$B:$B,Summary!$C426)</f>
        <v>0</v>
      </c>
      <c r="I426" s="11">
        <f ca="1">SUMIFS(OFFSET('BPC Data'!$F:$F,0,Summary!I$2),'BPC Data'!$E:$E,Summary!$D426,'BPC Data'!$B:$B,Summary!$C426)</f>
        <v>0</v>
      </c>
      <c r="J426" s="167">
        <f ca="1">SUMIFS(OFFSET('BPC Data'!$F:$F,0,Summary!J$2),'BPC Data'!$E:$E,Summary!$D426,'BPC Data'!$B:$B,Summary!$C426)</f>
        <v>0</v>
      </c>
      <c r="K426" s="11">
        <f ca="1">SUMIFS(OFFSET('BPC Data'!$F:$F,0,Summary!K$2),'BPC Data'!$E:$E,Summary!$D426,'BPC Data'!$B:$B,Summary!$C426)</f>
        <v>0</v>
      </c>
      <c r="L426" s="167">
        <f ca="1">SUMIFS(OFFSET('BPC Data'!$F:$F,0,Summary!L$2),'BPC Data'!$E:$E,Summary!$D426,'BPC Data'!$B:$B,Summary!$C426)</f>
        <v>0</v>
      </c>
      <c r="M426" s="27">
        <f t="shared" ca="1" si="92"/>
        <v>0</v>
      </c>
    </row>
    <row r="427" spans="1:13" s="16" customFormat="1" hidden="1" outlineLevel="1" x14ac:dyDescent="0.25">
      <c r="A427" s="16">
        <f>IF(AND(F427&lt;&gt;"",D427=""),A426+1,A426)</f>
        <v>36</v>
      </c>
      <c r="C427">
        <f>$F426</f>
        <v>0</v>
      </c>
      <c r="D427" s="3" t="str">
        <f t="shared" si="94"/>
        <v>PAY_PAT_DAYS - Total Payor Patient Days</v>
      </c>
      <c r="F427" s="23" t="str">
        <f>_xll.EVDES(D427)</f>
        <v>Total Payor Patient Days</v>
      </c>
      <c r="G427" s="18">
        <f ca="1">SUMIFS(OFFSET('BPC Data'!$F:$F,0,Summary!G$2),'BPC Data'!$E:$E,Summary!$D427,'BPC Data'!$B:$B,Summary!$C427)</f>
        <v>0</v>
      </c>
      <c r="H427" s="168">
        <f ca="1">SUMIFS(OFFSET('BPC Data'!$F:$F,0,Summary!H$2),'BPC Data'!$E:$E,Summary!$D427,'BPC Data'!$B:$B,Summary!$C427)</f>
        <v>0</v>
      </c>
      <c r="I427" s="18">
        <f ca="1">SUMIFS(OFFSET('BPC Data'!$F:$F,0,Summary!I$2),'BPC Data'!$E:$E,Summary!$D427,'BPC Data'!$B:$B,Summary!$C427)</f>
        <v>0</v>
      </c>
      <c r="J427" s="168">
        <f ca="1">SUMIFS(OFFSET('BPC Data'!$F:$F,0,Summary!J$2),'BPC Data'!$E:$E,Summary!$D427,'BPC Data'!$B:$B,Summary!$C427)</f>
        <v>0</v>
      </c>
      <c r="K427" s="18">
        <f ca="1">SUMIFS(OFFSET('BPC Data'!$F:$F,0,Summary!K$2),'BPC Data'!$E:$E,Summary!$D427,'BPC Data'!$B:$B,Summary!$C427)</f>
        <v>0</v>
      </c>
      <c r="L427" s="168">
        <f ca="1">SUMIFS(OFFSET('BPC Data'!$F:$F,0,Summary!L$2),'BPC Data'!$E:$E,Summary!$D427,'BPC Data'!$B:$B,Summary!$C427)</f>
        <v>0</v>
      </c>
      <c r="M427" s="27">
        <f t="shared" ca="1" si="92"/>
        <v>0</v>
      </c>
    </row>
    <row r="428" spans="1:13" s="16" customFormat="1" hidden="1" outlineLevel="1" x14ac:dyDescent="0.25">
      <c r="A428" s="16">
        <f t="shared" ref="A428:A436" si="99">IF(AND(F428&lt;&gt;"",D428=""),A427+1,A427)</f>
        <v>36</v>
      </c>
      <c r="C428">
        <f>$F426</f>
        <v>0</v>
      </c>
      <c r="D428" s="3" t="str">
        <f t="shared" si="94"/>
        <v>A_BEDS_TOTAL - Total Available Beds</v>
      </c>
      <c r="F428" s="23" t="str">
        <f>_xll.EVDES(D428)</f>
        <v>Total Available Beds</v>
      </c>
      <c r="G428" s="18">
        <f ca="1">SUMIFS(OFFSET('BPC Data'!$F:$F,0,Summary!G$2),'BPC Data'!$E:$E,Summary!$D428,'BPC Data'!$B:$B,Summary!$C428)</f>
        <v>0</v>
      </c>
      <c r="H428" s="168">
        <f ca="1">SUMIFS(OFFSET('BPC Data'!$F:$F,0,Summary!H$2),'BPC Data'!$E:$E,Summary!$D428,'BPC Data'!$B:$B,Summary!$C428)</f>
        <v>0</v>
      </c>
      <c r="I428" s="18">
        <f ca="1">SUMIFS(OFFSET('BPC Data'!$F:$F,0,Summary!I$2),'BPC Data'!$E:$E,Summary!$D428,'BPC Data'!$B:$B,Summary!$C428)</f>
        <v>0</v>
      </c>
      <c r="J428" s="168">
        <f ca="1">SUMIFS(OFFSET('BPC Data'!$F:$F,0,Summary!J$2),'BPC Data'!$E:$E,Summary!$D428,'BPC Data'!$B:$B,Summary!$C428)</f>
        <v>0</v>
      </c>
      <c r="K428" s="18">
        <f ca="1">SUMIFS(OFFSET('BPC Data'!$F:$F,0,Summary!K$2),'BPC Data'!$E:$E,Summary!$D428,'BPC Data'!$B:$B,Summary!$C428)</f>
        <v>0</v>
      </c>
      <c r="L428" s="168">
        <f ca="1">SUMIFS(OFFSET('BPC Data'!$F:$F,0,Summary!L$2),'BPC Data'!$E:$E,Summary!$D428,'BPC Data'!$B:$B,Summary!$C428)</f>
        <v>0</v>
      </c>
      <c r="M428" s="27">
        <f t="shared" ca="1" si="92"/>
        <v>0</v>
      </c>
    </row>
    <row r="429" spans="1:13" s="16" customFormat="1" hidden="1" outlineLevel="1" x14ac:dyDescent="0.25">
      <c r="A429" s="16">
        <f t="shared" si="99"/>
        <v>36</v>
      </c>
      <c r="B429"/>
      <c r="C429">
        <f>$F426</f>
        <v>0</v>
      </c>
      <c r="D429" s="3" t="str">
        <f t="shared" si="94"/>
        <v>T_REVENUES - Total Tenant Revenues</v>
      </c>
      <c r="E429"/>
      <c r="F429" s="23" t="str">
        <f>_xll.EVDES(D429)</f>
        <v>Total Tenant Revenues</v>
      </c>
      <c r="G429" s="18">
        <f ca="1">SUMIFS(OFFSET('BPC Data'!$F:$F,0,Summary!G$2),'BPC Data'!$E:$E,Summary!$D429,'BPC Data'!$B:$B,Summary!$C429)</f>
        <v>0</v>
      </c>
      <c r="H429" s="168">
        <f ca="1">SUMIFS(OFFSET('BPC Data'!$F:$F,0,Summary!H$2),'BPC Data'!$E:$E,Summary!$D429,'BPC Data'!$B:$B,Summary!$C429)</f>
        <v>0</v>
      </c>
      <c r="I429" s="18">
        <f ca="1">SUMIFS(OFFSET('BPC Data'!$F:$F,0,Summary!I$2),'BPC Data'!$E:$E,Summary!$D429,'BPC Data'!$B:$B,Summary!$C429)</f>
        <v>0</v>
      </c>
      <c r="J429" s="168">
        <f ca="1">SUMIFS(OFFSET('BPC Data'!$F:$F,0,Summary!J$2),'BPC Data'!$E:$E,Summary!$D429,'BPC Data'!$B:$B,Summary!$C429)</f>
        <v>0</v>
      </c>
      <c r="K429" s="18">
        <f ca="1">SUMIFS(OFFSET('BPC Data'!$F:$F,0,Summary!K$2),'BPC Data'!$E:$E,Summary!$D429,'BPC Data'!$B:$B,Summary!$C429)</f>
        <v>0</v>
      </c>
      <c r="L429" s="168">
        <f ca="1">SUMIFS(OFFSET('BPC Data'!$F:$F,0,Summary!L$2),'BPC Data'!$E:$E,Summary!$D429,'BPC Data'!$B:$B,Summary!$C429)</f>
        <v>0</v>
      </c>
      <c r="M429" s="27">
        <f t="shared" ca="1" si="92"/>
        <v>0</v>
      </c>
    </row>
    <row r="430" spans="1:13" s="16" customFormat="1" hidden="1" outlineLevel="1" x14ac:dyDescent="0.25">
      <c r="A430" s="16">
        <f t="shared" si="99"/>
        <v>36</v>
      </c>
      <c r="B430"/>
      <c r="C430">
        <f>$F426</f>
        <v>0</v>
      </c>
      <c r="D430" s="3" t="str">
        <f t="shared" si="94"/>
        <v>T_OPEX - Tenant Operating Expenses</v>
      </c>
      <c r="E430"/>
      <c r="F430" s="23" t="str">
        <f>_xll.EVDES(D430)</f>
        <v>Tenant Operating Expenses</v>
      </c>
      <c r="G430" s="18">
        <f ca="1">SUMIFS(OFFSET('BPC Data'!$F:$F,0,Summary!G$2),'BPC Data'!$E:$E,Summary!$D430,'BPC Data'!$B:$B,Summary!$C430)</f>
        <v>0</v>
      </c>
      <c r="H430" s="168">
        <f ca="1">SUMIFS(OFFSET('BPC Data'!$F:$F,0,Summary!H$2),'BPC Data'!$E:$E,Summary!$D430,'BPC Data'!$B:$B,Summary!$C430)</f>
        <v>0</v>
      </c>
      <c r="I430" s="18">
        <f ca="1">SUMIFS(OFFSET('BPC Data'!$F:$F,0,Summary!I$2),'BPC Data'!$E:$E,Summary!$D430,'BPC Data'!$B:$B,Summary!$C430)</f>
        <v>0</v>
      </c>
      <c r="J430" s="168">
        <f ca="1">SUMIFS(OFFSET('BPC Data'!$F:$F,0,Summary!J$2),'BPC Data'!$E:$E,Summary!$D430,'BPC Data'!$B:$B,Summary!$C430)</f>
        <v>0</v>
      </c>
      <c r="K430" s="18">
        <f ca="1">SUMIFS(OFFSET('BPC Data'!$F:$F,0,Summary!K$2),'BPC Data'!$E:$E,Summary!$D430,'BPC Data'!$B:$B,Summary!$C430)</f>
        <v>0</v>
      </c>
      <c r="L430" s="168">
        <f ca="1">SUMIFS(OFFSET('BPC Data'!$F:$F,0,Summary!L$2),'BPC Data'!$E:$E,Summary!$D430,'BPC Data'!$B:$B,Summary!$C430)</f>
        <v>0</v>
      </c>
      <c r="M430" s="27">
        <f t="shared" ca="1" si="92"/>
        <v>0</v>
      </c>
    </row>
    <row r="431" spans="1:13" s="16" customFormat="1" hidden="1" outlineLevel="1" x14ac:dyDescent="0.25">
      <c r="A431" s="16">
        <f t="shared" si="99"/>
        <v>36</v>
      </c>
      <c r="B431"/>
      <c r="C431">
        <f>$F426</f>
        <v>0</v>
      </c>
      <c r="D431" s="3" t="str">
        <f t="shared" si="94"/>
        <v>T_BAD_DEBT - Tenant Bad Debt Expense</v>
      </c>
      <c r="E431"/>
      <c r="F431" s="23" t="str">
        <f>_xll.EVDES(D431)</f>
        <v>Tenant Bad Debt Expense</v>
      </c>
      <c r="G431" s="18">
        <f ca="1">SUMIFS(OFFSET('BPC Data'!$F:$F,0,Summary!G$2),'BPC Data'!$E:$E,Summary!$D431,'BPC Data'!$B:$B,Summary!$C431)</f>
        <v>0</v>
      </c>
      <c r="H431" s="168">
        <f ca="1">SUMIFS(OFFSET('BPC Data'!$F:$F,0,Summary!H$2),'BPC Data'!$E:$E,Summary!$D431,'BPC Data'!$B:$B,Summary!$C431)</f>
        <v>0</v>
      </c>
      <c r="I431" s="18">
        <f ca="1">SUMIFS(OFFSET('BPC Data'!$F:$F,0,Summary!I$2),'BPC Data'!$E:$E,Summary!$D431,'BPC Data'!$B:$B,Summary!$C431)</f>
        <v>0</v>
      </c>
      <c r="J431" s="168">
        <f ca="1">SUMIFS(OFFSET('BPC Data'!$F:$F,0,Summary!J$2),'BPC Data'!$E:$E,Summary!$D431,'BPC Data'!$B:$B,Summary!$C431)</f>
        <v>0</v>
      </c>
      <c r="K431" s="18">
        <f ca="1">SUMIFS(OFFSET('BPC Data'!$F:$F,0,Summary!K$2),'BPC Data'!$E:$E,Summary!$D431,'BPC Data'!$B:$B,Summary!$C431)</f>
        <v>0</v>
      </c>
      <c r="L431" s="168">
        <f ca="1">SUMIFS(OFFSET('BPC Data'!$F:$F,0,Summary!L$2),'BPC Data'!$E:$E,Summary!$D431,'BPC Data'!$B:$B,Summary!$C431)</f>
        <v>0</v>
      </c>
      <c r="M431" s="27">
        <f t="shared" ca="1" si="92"/>
        <v>0</v>
      </c>
    </row>
    <row r="432" spans="1:13" s="16" customFormat="1" hidden="1" outlineLevel="1" x14ac:dyDescent="0.25">
      <c r="A432" s="16">
        <f t="shared" si="99"/>
        <v>36</v>
      </c>
      <c r="B432"/>
      <c r="C432">
        <f>$F426</f>
        <v>0</v>
      </c>
      <c r="D432" s="2" t="str">
        <f t="shared" si="94"/>
        <v>T_EBITDARM - EBITDARM</v>
      </c>
      <c r="E432"/>
      <c r="F432" s="23" t="str">
        <f>_xll.EVDES(D432)</f>
        <v>EBITDARM</v>
      </c>
      <c r="G432" s="18">
        <f ca="1">SUMIFS(OFFSET('BPC Data'!$F:$F,0,Summary!G$2),'BPC Data'!$E:$E,Summary!$D432,'BPC Data'!$B:$B,Summary!$C432)</f>
        <v>0</v>
      </c>
      <c r="H432" s="168">
        <f ca="1">SUMIFS(OFFSET('BPC Data'!$F:$F,0,Summary!H$2),'BPC Data'!$E:$E,Summary!$D432,'BPC Data'!$B:$B,Summary!$C432)</f>
        <v>0</v>
      </c>
      <c r="I432" s="18">
        <f ca="1">SUMIFS(OFFSET('BPC Data'!$F:$F,0,Summary!I$2),'BPC Data'!$E:$E,Summary!$D432,'BPC Data'!$B:$B,Summary!$C432)</f>
        <v>0</v>
      </c>
      <c r="J432" s="168">
        <f ca="1">SUMIFS(OFFSET('BPC Data'!$F:$F,0,Summary!J$2),'BPC Data'!$E:$E,Summary!$D432,'BPC Data'!$B:$B,Summary!$C432)</f>
        <v>0</v>
      </c>
      <c r="K432" s="18">
        <f ca="1">SUMIFS(OFFSET('BPC Data'!$F:$F,0,Summary!K$2),'BPC Data'!$E:$E,Summary!$D432,'BPC Data'!$B:$B,Summary!$C432)</f>
        <v>0</v>
      </c>
      <c r="L432" s="168">
        <f ca="1">SUMIFS(OFFSET('BPC Data'!$F:$F,0,Summary!L$2),'BPC Data'!$E:$E,Summary!$D432,'BPC Data'!$B:$B,Summary!$C432)</f>
        <v>0</v>
      </c>
      <c r="M432" s="27">
        <f t="shared" ca="1" si="92"/>
        <v>0</v>
      </c>
    </row>
    <row r="433" spans="1:13" s="16" customFormat="1" hidden="1" outlineLevel="1" x14ac:dyDescent="0.25">
      <c r="A433" s="16">
        <f t="shared" si="99"/>
        <v>36</v>
      </c>
      <c r="B433"/>
      <c r="C433">
        <f>$F426</f>
        <v>0</v>
      </c>
      <c r="D433" s="2" t="str">
        <f t="shared" si="94"/>
        <v>T_MGMT_FEE - Tenant Management Fee - Actual</v>
      </c>
      <c r="E433"/>
      <c r="F433" s="23" t="str">
        <f>_xll.EVDES(D433)</f>
        <v>Tenant Management Fee - Actual</v>
      </c>
      <c r="G433" s="18">
        <f ca="1">SUMIFS(OFFSET('BPC Data'!$F:$F,0,Summary!G$2),'BPC Data'!$E:$E,Summary!$D433,'BPC Data'!$B:$B,Summary!$C433)</f>
        <v>0</v>
      </c>
      <c r="H433" s="168">
        <f ca="1">SUMIFS(OFFSET('BPC Data'!$F:$F,0,Summary!H$2),'BPC Data'!$E:$E,Summary!$D433,'BPC Data'!$B:$B,Summary!$C433)</f>
        <v>0</v>
      </c>
      <c r="I433" s="18">
        <f ca="1">SUMIFS(OFFSET('BPC Data'!$F:$F,0,Summary!I$2),'BPC Data'!$E:$E,Summary!$D433,'BPC Data'!$B:$B,Summary!$C433)</f>
        <v>0</v>
      </c>
      <c r="J433" s="168">
        <f ca="1">SUMIFS(OFFSET('BPC Data'!$F:$F,0,Summary!J$2),'BPC Data'!$E:$E,Summary!$D433,'BPC Data'!$B:$B,Summary!$C433)</f>
        <v>0</v>
      </c>
      <c r="K433" s="18">
        <f ca="1">SUMIFS(OFFSET('BPC Data'!$F:$F,0,Summary!K$2),'BPC Data'!$E:$E,Summary!$D433,'BPC Data'!$B:$B,Summary!$C433)</f>
        <v>0</v>
      </c>
      <c r="L433" s="168">
        <f ca="1">SUMIFS(OFFSET('BPC Data'!$F:$F,0,Summary!L$2),'BPC Data'!$E:$E,Summary!$D433,'BPC Data'!$B:$B,Summary!$C433)</f>
        <v>0</v>
      </c>
      <c r="M433" s="27">
        <f t="shared" ca="1" si="92"/>
        <v>0</v>
      </c>
    </row>
    <row r="434" spans="1:13" s="16" customFormat="1" hidden="1" outlineLevel="1" x14ac:dyDescent="0.25">
      <c r="A434" s="16">
        <f t="shared" si="99"/>
        <v>36</v>
      </c>
      <c r="B434"/>
      <c r="C434">
        <f>$F426</f>
        <v>0</v>
      </c>
      <c r="D434" s="1" t="str">
        <f t="shared" si="94"/>
        <v>T_EBITDAR - EBITDAR</v>
      </c>
      <c r="E434"/>
      <c r="F434" s="23" t="str">
        <f>_xll.EVDES(D434)</f>
        <v>EBITDAR</v>
      </c>
      <c r="G434" s="18">
        <f ca="1">SUMIFS(OFFSET('BPC Data'!$F:$F,0,Summary!G$2),'BPC Data'!$E:$E,Summary!$D434,'BPC Data'!$B:$B,Summary!$C434)</f>
        <v>0</v>
      </c>
      <c r="H434" s="168">
        <f ca="1">SUMIFS(OFFSET('BPC Data'!$F:$F,0,Summary!H$2),'BPC Data'!$E:$E,Summary!$D434,'BPC Data'!$B:$B,Summary!$C434)</f>
        <v>0</v>
      </c>
      <c r="I434" s="18">
        <f ca="1">SUMIFS(OFFSET('BPC Data'!$F:$F,0,Summary!I$2),'BPC Data'!$E:$E,Summary!$D434,'BPC Data'!$B:$B,Summary!$C434)</f>
        <v>0</v>
      </c>
      <c r="J434" s="168">
        <f ca="1">SUMIFS(OFFSET('BPC Data'!$F:$F,0,Summary!J$2),'BPC Data'!$E:$E,Summary!$D434,'BPC Data'!$B:$B,Summary!$C434)</f>
        <v>0</v>
      </c>
      <c r="K434" s="18">
        <f ca="1">SUMIFS(OFFSET('BPC Data'!$F:$F,0,Summary!K$2),'BPC Data'!$E:$E,Summary!$D434,'BPC Data'!$B:$B,Summary!$C434)</f>
        <v>0</v>
      </c>
      <c r="L434" s="168">
        <f ca="1">SUMIFS(OFFSET('BPC Data'!$F:$F,0,Summary!L$2),'BPC Data'!$E:$E,Summary!$D434,'BPC Data'!$B:$B,Summary!$C434)</f>
        <v>0</v>
      </c>
      <c r="M434" s="27">
        <f t="shared" ca="1" si="92"/>
        <v>0</v>
      </c>
    </row>
    <row r="435" spans="1:13" s="16" customFormat="1" hidden="1" outlineLevel="1" x14ac:dyDescent="0.25">
      <c r="A435" s="16">
        <f t="shared" si="99"/>
        <v>36</v>
      </c>
      <c r="B435"/>
      <c r="C435">
        <f>$F426</f>
        <v>0</v>
      </c>
      <c r="D435" s="1" t="str">
        <f t="shared" si="94"/>
        <v>T_RENT_EXP - Tenant Rent Expense</v>
      </c>
      <c r="E435"/>
      <c r="F435" s="23" t="str">
        <f>_xll.EVDES(D435)</f>
        <v>Tenant Rent Expense</v>
      </c>
      <c r="G435" s="18">
        <f ca="1">SUMIFS(OFFSET('BPC Data'!$F:$F,0,Summary!G$2),'BPC Data'!$E:$E,Summary!$D435,'BPC Data'!$B:$B,Summary!$C435)</f>
        <v>0</v>
      </c>
      <c r="H435" s="168">
        <f ca="1">SUMIFS(OFFSET('BPC Data'!$F:$F,0,Summary!H$2),'BPC Data'!$E:$E,Summary!$D435,'BPC Data'!$B:$B,Summary!$C435)</f>
        <v>0</v>
      </c>
      <c r="I435" s="18">
        <f ca="1">SUMIFS(OFFSET('BPC Data'!$F:$F,0,Summary!I$2),'BPC Data'!$E:$E,Summary!$D435,'BPC Data'!$B:$B,Summary!$C435)</f>
        <v>0</v>
      </c>
      <c r="J435" s="168">
        <f ca="1">SUMIFS(OFFSET('BPC Data'!$F:$F,0,Summary!J$2),'BPC Data'!$E:$E,Summary!$D435,'BPC Data'!$B:$B,Summary!$C435)</f>
        <v>0</v>
      </c>
      <c r="K435" s="18">
        <f ca="1">SUMIFS(OFFSET('BPC Data'!$F:$F,0,Summary!K$2),'BPC Data'!$E:$E,Summary!$D435,'BPC Data'!$B:$B,Summary!$C435)</f>
        <v>0</v>
      </c>
      <c r="L435" s="168">
        <f ca="1">SUMIFS(OFFSET('BPC Data'!$F:$F,0,Summary!L$2),'BPC Data'!$E:$E,Summary!$D435,'BPC Data'!$B:$B,Summary!$C435)</f>
        <v>0</v>
      </c>
      <c r="M435" s="27">
        <f t="shared" ref="M435:M498" ca="1" si="100">SUM(G435:L435)</f>
        <v>0</v>
      </c>
    </row>
    <row r="436" spans="1:13" s="16" customFormat="1" hidden="1" outlineLevel="1" x14ac:dyDescent="0.25">
      <c r="A436" s="16">
        <f t="shared" si="99"/>
        <v>36</v>
      </c>
      <c r="B436"/>
      <c r="C436"/>
      <c r="D436" s="1" t="str">
        <f t="shared" si="94"/>
        <v>x</v>
      </c>
      <c r="E436"/>
      <c r="F436" s="23" t="s">
        <v>0</v>
      </c>
      <c r="G436" s="12">
        <f ca="1">SUMIFS(OFFSET('BPC Data'!$F:$F,0,Summary!G$2),'BPC Data'!$E:$E,Summary!$D436,'BPC Data'!$B:$B,Summary!$C436)</f>
        <v>0</v>
      </c>
      <c r="H436" s="169">
        <f ca="1">SUMIFS(OFFSET('BPC Data'!$F:$F,0,Summary!H$2),'BPC Data'!$E:$E,Summary!$D436,'BPC Data'!$B:$B,Summary!$C436)</f>
        <v>0</v>
      </c>
      <c r="I436" s="12">
        <f ca="1">SUMIFS(OFFSET('BPC Data'!$F:$F,0,Summary!I$2),'BPC Data'!$E:$E,Summary!$D436,'BPC Data'!$B:$B,Summary!$C436)</f>
        <v>0</v>
      </c>
      <c r="J436" s="169">
        <f ca="1">SUMIFS(OFFSET('BPC Data'!$F:$F,0,Summary!J$2),'BPC Data'!$E:$E,Summary!$D436,'BPC Data'!$B:$B,Summary!$C436)</f>
        <v>0</v>
      </c>
      <c r="K436" s="12">
        <f ca="1">SUMIFS(OFFSET('BPC Data'!$F:$F,0,Summary!K$2),'BPC Data'!$E:$E,Summary!$D436,'BPC Data'!$B:$B,Summary!$C436)</f>
        <v>0</v>
      </c>
      <c r="L436" s="169">
        <f ca="1">SUMIFS(OFFSET('BPC Data'!$F:$F,0,Summary!L$2),'BPC Data'!$E:$E,Summary!$D436,'BPC Data'!$B:$B,Summary!$C436)</f>
        <v>0</v>
      </c>
      <c r="M436" s="27">
        <f t="shared" ca="1" si="100"/>
        <v>0</v>
      </c>
    </row>
    <row r="437" spans="1:13" s="16" customFormat="1" hidden="1" outlineLevel="1" x14ac:dyDescent="0.25">
      <c r="A437" s="16">
        <f>IF(AND(D437&lt;&gt;"",C437=""),A436+1,A436)</f>
        <v>37</v>
      </c>
      <c r="B437" s="5"/>
      <c r="C437" s="5"/>
      <c r="D437" s="5" t="str">
        <f t="shared" si="94"/>
        <v>x</v>
      </c>
      <c r="E437" s="5"/>
      <c r="F437" s="22">
        <f>INDEX(PropertyList!$D:$D,MATCH(Summary!$A437,PropertyList!$C:$C,0))</f>
        <v>0</v>
      </c>
      <c r="G437" s="11">
        <f ca="1">SUMIFS(OFFSET('BPC Data'!$F:$F,0,Summary!G$2),'BPC Data'!$E:$E,Summary!$D437,'BPC Data'!$B:$B,Summary!$C437)</f>
        <v>0</v>
      </c>
      <c r="H437" s="167">
        <f ca="1">SUMIFS(OFFSET('BPC Data'!$F:$F,0,Summary!H$2),'BPC Data'!$E:$E,Summary!$D437,'BPC Data'!$B:$B,Summary!$C437)</f>
        <v>0</v>
      </c>
      <c r="I437" s="11">
        <f ca="1">SUMIFS(OFFSET('BPC Data'!$F:$F,0,Summary!I$2),'BPC Data'!$E:$E,Summary!$D437,'BPC Data'!$B:$B,Summary!$C437)</f>
        <v>0</v>
      </c>
      <c r="J437" s="167">
        <f ca="1">SUMIFS(OFFSET('BPC Data'!$F:$F,0,Summary!J$2),'BPC Data'!$E:$E,Summary!$D437,'BPC Data'!$B:$B,Summary!$C437)</f>
        <v>0</v>
      </c>
      <c r="K437" s="11">
        <f ca="1">SUMIFS(OFFSET('BPC Data'!$F:$F,0,Summary!K$2),'BPC Data'!$E:$E,Summary!$D437,'BPC Data'!$B:$B,Summary!$C437)</f>
        <v>0</v>
      </c>
      <c r="L437" s="167">
        <f ca="1">SUMIFS(OFFSET('BPC Data'!$F:$F,0,Summary!L$2),'BPC Data'!$E:$E,Summary!$D437,'BPC Data'!$B:$B,Summary!$C437)</f>
        <v>0</v>
      </c>
      <c r="M437" s="27">
        <f t="shared" ca="1" si="100"/>
        <v>0</v>
      </c>
    </row>
    <row r="438" spans="1:13" s="16" customFormat="1" hidden="1" outlineLevel="1" x14ac:dyDescent="0.25">
      <c r="A438" s="16">
        <f>IF(AND(F438&lt;&gt;"",D438=""),A437+1,A437)</f>
        <v>37</v>
      </c>
      <c r="C438">
        <f>$F437</f>
        <v>0</v>
      </c>
      <c r="D438" s="3" t="str">
        <f t="shared" ref="D438:D501" si="101">$D427</f>
        <v>PAY_PAT_DAYS - Total Payor Patient Days</v>
      </c>
      <c r="F438" s="23" t="str">
        <f>_xll.EVDES(D438)</f>
        <v>Total Payor Patient Days</v>
      </c>
      <c r="G438" s="18">
        <f ca="1">SUMIFS(OFFSET('BPC Data'!$F:$F,0,Summary!G$2),'BPC Data'!$E:$E,Summary!$D438,'BPC Data'!$B:$B,Summary!$C438)</f>
        <v>0</v>
      </c>
      <c r="H438" s="168">
        <f ca="1">SUMIFS(OFFSET('BPC Data'!$F:$F,0,Summary!H$2),'BPC Data'!$E:$E,Summary!$D438,'BPC Data'!$B:$B,Summary!$C438)</f>
        <v>0</v>
      </c>
      <c r="I438" s="18">
        <f ca="1">SUMIFS(OFFSET('BPC Data'!$F:$F,0,Summary!I$2),'BPC Data'!$E:$E,Summary!$D438,'BPC Data'!$B:$B,Summary!$C438)</f>
        <v>0</v>
      </c>
      <c r="J438" s="168">
        <f ca="1">SUMIFS(OFFSET('BPC Data'!$F:$F,0,Summary!J$2),'BPC Data'!$E:$E,Summary!$D438,'BPC Data'!$B:$B,Summary!$C438)</f>
        <v>0</v>
      </c>
      <c r="K438" s="18">
        <f ca="1">SUMIFS(OFFSET('BPC Data'!$F:$F,0,Summary!K$2),'BPC Data'!$E:$E,Summary!$D438,'BPC Data'!$B:$B,Summary!$C438)</f>
        <v>0</v>
      </c>
      <c r="L438" s="168">
        <f ca="1">SUMIFS(OFFSET('BPC Data'!$F:$F,0,Summary!L$2),'BPC Data'!$E:$E,Summary!$D438,'BPC Data'!$B:$B,Summary!$C438)</f>
        <v>0</v>
      </c>
      <c r="M438" s="27">
        <f t="shared" ca="1" si="100"/>
        <v>0</v>
      </c>
    </row>
    <row r="439" spans="1:13" s="16" customFormat="1" hidden="1" outlineLevel="1" x14ac:dyDescent="0.25">
      <c r="A439" s="16">
        <f t="shared" ref="A439:A447" si="102">IF(AND(F439&lt;&gt;"",D439=""),A438+1,A438)</f>
        <v>37</v>
      </c>
      <c r="C439">
        <f>$F437</f>
        <v>0</v>
      </c>
      <c r="D439" s="3" t="str">
        <f t="shared" si="101"/>
        <v>A_BEDS_TOTAL - Total Available Beds</v>
      </c>
      <c r="F439" s="23" t="str">
        <f>_xll.EVDES(D439)</f>
        <v>Total Available Beds</v>
      </c>
      <c r="G439" s="18">
        <f ca="1">SUMIFS(OFFSET('BPC Data'!$F:$F,0,Summary!G$2),'BPC Data'!$E:$E,Summary!$D439,'BPC Data'!$B:$B,Summary!$C439)</f>
        <v>0</v>
      </c>
      <c r="H439" s="168">
        <f ca="1">SUMIFS(OFFSET('BPC Data'!$F:$F,0,Summary!H$2),'BPC Data'!$E:$E,Summary!$D439,'BPC Data'!$B:$B,Summary!$C439)</f>
        <v>0</v>
      </c>
      <c r="I439" s="18">
        <f ca="1">SUMIFS(OFFSET('BPC Data'!$F:$F,0,Summary!I$2),'BPC Data'!$E:$E,Summary!$D439,'BPC Data'!$B:$B,Summary!$C439)</f>
        <v>0</v>
      </c>
      <c r="J439" s="168">
        <f ca="1">SUMIFS(OFFSET('BPC Data'!$F:$F,0,Summary!J$2),'BPC Data'!$E:$E,Summary!$D439,'BPC Data'!$B:$B,Summary!$C439)</f>
        <v>0</v>
      </c>
      <c r="K439" s="18">
        <f ca="1">SUMIFS(OFFSET('BPC Data'!$F:$F,0,Summary!K$2),'BPC Data'!$E:$E,Summary!$D439,'BPC Data'!$B:$B,Summary!$C439)</f>
        <v>0</v>
      </c>
      <c r="L439" s="168">
        <f ca="1">SUMIFS(OFFSET('BPC Data'!$F:$F,0,Summary!L$2),'BPC Data'!$E:$E,Summary!$D439,'BPC Data'!$B:$B,Summary!$C439)</f>
        <v>0</v>
      </c>
      <c r="M439" s="27">
        <f t="shared" ca="1" si="100"/>
        <v>0</v>
      </c>
    </row>
    <row r="440" spans="1:13" s="16" customFormat="1" hidden="1" outlineLevel="1" x14ac:dyDescent="0.25">
      <c r="A440" s="16">
        <f t="shared" si="102"/>
        <v>37</v>
      </c>
      <c r="B440"/>
      <c r="C440">
        <f>$F437</f>
        <v>0</v>
      </c>
      <c r="D440" s="3" t="str">
        <f t="shared" si="101"/>
        <v>T_REVENUES - Total Tenant Revenues</v>
      </c>
      <c r="E440"/>
      <c r="F440" s="23" t="str">
        <f>_xll.EVDES(D440)</f>
        <v>Total Tenant Revenues</v>
      </c>
      <c r="G440" s="18">
        <f ca="1">SUMIFS(OFFSET('BPC Data'!$F:$F,0,Summary!G$2),'BPC Data'!$E:$E,Summary!$D440,'BPC Data'!$B:$B,Summary!$C440)</f>
        <v>0</v>
      </c>
      <c r="H440" s="168">
        <f ca="1">SUMIFS(OFFSET('BPC Data'!$F:$F,0,Summary!H$2),'BPC Data'!$E:$E,Summary!$D440,'BPC Data'!$B:$B,Summary!$C440)</f>
        <v>0</v>
      </c>
      <c r="I440" s="18">
        <f ca="1">SUMIFS(OFFSET('BPC Data'!$F:$F,0,Summary!I$2),'BPC Data'!$E:$E,Summary!$D440,'BPC Data'!$B:$B,Summary!$C440)</f>
        <v>0</v>
      </c>
      <c r="J440" s="168">
        <f ca="1">SUMIFS(OFFSET('BPC Data'!$F:$F,0,Summary!J$2),'BPC Data'!$E:$E,Summary!$D440,'BPC Data'!$B:$B,Summary!$C440)</f>
        <v>0</v>
      </c>
      <c r="K440" s="18">
        <f ca="1">SUMIFS(OFFSET('BPC Data'!$F:$F,0,Summary!K$2),'BPC Data'!$E:$E,Summary!$D440,'BPC Data'!$B:$B,Summary!$C440)</f>
        <v>0</v>
      </c>
      <c r="L440" s="168">
        <f ca="1">SUMIFS(OFFSET('BPC Data'!$F:$F,0,Summary!L$2),'BPC Data'!$E:$E,Summary!$D440,'BPC Data'!$B:$B,Summary!$C440)</f>
        <v>0</v>
      </c>
      <c r="M440" s="27">
        <f t="shared" ca="1" si="100"/>
        <v>0</v>
      </c>
    </row>
    <row r="441" spans="1:13" s="16" customFormat="1" hidden="1" outlineLevel="1" x14ac:dyDescent="0.25">
      <c r="A441" s="16">
        <f t="shared" si="102"/>
        <v>37</v>
      </c>
      <c r="B441"/>
      <c r="C441">
        <f>$F437</f>
        <v>0</v>
      </c>
      <c r="D441" s="3" t="str">
        <f t="shared" si="101"/>
        <v>T_OPEX - Tenant Operating Expenses</v>
      </c>
      <c r="E441"/>
      <c r="F441" s="23" t="str">
        <f>_xll.EVDES(D441)</f>
        <v>Tenant Operating Expenses</v>
      </c>
      <c r="G441" s="18">
        <f ca="1">SUMIFS(OFFSET('BPC Data'!$F:$F,0,Summary!G$2),'BPC Data'!$E:$E,Summary!$D441,'BPC Data'!$B:$B,Summary!$C441)</f>
        <v>0</v>
      </c>
      <c r="H441" s="168">
        <f ca="1">SUMIFS(OFFSET('BPC Data'!$F:$F,0,Summary!H$2),'BPC Data'!$E:$E,Summary!$D441,'BPC Data'!$B:$B,Summary!$C441)</f>
        <v>0</v>
      </c>
      <c r="I441" s="18">
        <f ca="1">SUMIFS(OFFSET('BPC Data'!$F:$F,0,Summary!I$2),'BPC Data'!$E:$E,Summary!$D441,'BPC Data'!$B:$B,Summary!$C441)</f>
        <v>0</v>
      </c>
      <c r="J441" s="168">
        <f ca="1">SUMIFS(OFFSET('BPC Data'!$F:$F,0,Summary!J$2),'BPC Data'!$E:$E,Summary!$D441,'BPC Data'!$B:$B,Summary!$C441)</f>
        <v>0</v>
      </c>
      <c r="K441" s="18">
        <f ca="1">SUMIFS(OFFSET('BPC Data'!$F:$F,0,Summary!K$2),'BPC Data'!$E:$E,Summary!$D441,'BPC Data'!$B:$B,Summary!$C441)</f>
        <v>0</v>
      </c>
      <c r="L441" s="168">
        <f ca="1">SUMIFS(OFFSET('BPC Data'!$F:$F,0,Summary!L$2),'BPC Data'!$E:$E,Summary!$D441,'BPC Data'!$B:$B,Summary!$C441)</f>
        <v>0</v>
      </c>
      <c r="M441" s="27">
        <f t="shared" ca="1" si="100"/>
        <v>0</v>
      </c>
    </row>
    <row r="442" spans="1:13" s="16" customFormat="1" hidden="1" outlineLevel="1" x14ac:dyDescent="0.25">
      <c r="A442" s="16">
        <f t="shared" si="102"/>
        <v>37</v>
      </c>
      <c r="B442"/>
      <c r="C442">
        <f>$F437</f>
        <v>0</v>
      </c>
      <c r="D442" s="3" t="str">
        <f t="shared" si="101"/>
        <v>T_BAD_DEBT - Tenant Bad Debt Expense</v>
      </c>
      <c r="E442"/>
      <c r="F442" s="23" t="str">
        <f>_xll.EVDES(D442)</f>
        <v>Tenant Bad Debt Expense</v>
      </c>
      <c r="G442" s="18">
        <f ca="1">SUMIFS(OFFSET('BPC Data'!$F:$F,0,Summary!G$2),'BPC Data'!$E:$E,Summary!$D442,'BPC Data'!$B:$B,Summary!$C442)</f>
        <v>0</v>
      </c>
      <c r="H442" s="168">
        <f ca="1">SUMIFS(OFFSET('BPC Data'!$F:$F,0,Summary!H$2),'BPC Data'!$E:$E,Summary!$D442,'BPC Data'!$B:$B,Summary!$C442)</f>
        <v>0</v>
      </c>
      <c r="I442" s="18">
        <f ca="1">SUMIFS(OFFSET('BPC Data'!$F:$F,0,Summary!I$2),'BPC Data'!$E:$E,Summary!$D442,'BPC Data'!$B:$B,Summary!$C442)</f>
        <v>0</v>
      </c>
      <c r="J442" s="168">
        <f ca="1">SUMIFS(OFFSET('BPC Data'!$F:$F,0,Summary!J$2),'BPC Data'!$E:$E,Summary!$D442,'BPC Data'!$B:$B,Summary!$C442)</f>
        <v>0</v>
      </c>
      <c r="K442" s="18">
        <f ca="1">SUMIFS(OFFSET('BPC Data'!$F:$F,0,Summary!K$2),'BPC Data'!$E:$E,Summary!$D442,'BPC Data'!$B:$B,Summary!$C442)</f>
        <v>0</v>
      </c>
      <c r="L442" s="168">
        <f ca="1">SUMIFS(OFFSET('BPC Data'!$F:$F,0,Summary!L$2),'BPC Data'!$E:$E,Summary!$D442,'BPC Data'!$B:$B,Summary!$C442)</f>
        <v>0</v>
      </c>
      <c r="M442" s="27">
        <f t="shared" ca="1" si="100"/>
        <v>0</v>
      </c>
    </row>
    <row r="443" spans="1:13" s="16" customFormat="1" hidden="1" outlineLevel="1" x14ac:dyDescent="0.25">
      <c r="A443" s="16">
        <f t="shared" si="102"/>
        <v>37</v>
      </c>
      <c r="B443"/>
      <c r="C443">
        <f>$F437</f>
        <v>0</v>
      </c>
      <c r="D443" s="2" t="str">
        <f t="shared" si="101"/>
        <v>T_EBITDARM - EBITDARM</v>
      </c>
      <c r="E443"/>
      <c r="F443" s="23" t="str">
        <f>_xll.EVDES(D443)</f>
        <v>EBITDARM</v>
      </c>
      <c r="G443" s="18">
        <f ca="1">SUMIFS(OFFSET('BPC Data'!$F:$F,0,Summary!G$2),'BPC Data'!$E:$E,Summary!$D443,'BPC Data'!$B:$B,Summary!$C443)</f>
        <v>0</v>
      </c>
      <c r="H443" s="168">
        <f ca="1">SUMIFS(OFFSET('BPC Data'!$F:$F,0,Summary!H$2),'BPC Data'!$E:$E,Summary!$D443,'BPC Data'!$B:$B,Summary!$C443)</f>
        <v>0</v>
      </c>
      <c r="I443" s="18">
        <f ca="1">SUMIFS(OFFSET('BPC Data'!$F:$F,0,Summary!I$2),'BPC Data'!$E:$E,Summary!$D443,'BPC Data'!$B:$B,Summary!$C443)</f>
        <v>0</v>
      </c>
      <c r="J443" s="168">
        <f ca="1">SUMIFS(OFFSET('BPC Data'!$F:$F,0,Summary!J$2),'BPC Data'!$E:$E,Summary!$D443,'BPC Data'!$B:$B,Summary!$C443)</f>
        <v>0</v>
      </c>
      <c r="K443" s="18">
        <f ca="1">SUMIFS(OFFSET('BPC Data'!$F:$F,0,Summary!K$2),'BPC Data'!$E:$E,Summary!$D443,'BPC Data'!$B:$B,Summary!$C443)</f>
        <v>0</v>
      </c>
      <c r="L443" s="168">
        <f ca="1">SUMIFS(OFFSET('BPC Data'!$F:$F,0,Summary!L$2),'BPC Data'!$E:$E,Summary!$D443,'BPC Data'!$B:$B,Summary!$C443)</f>
        <v>0</v>
      </c>
      <c r="M443" s="27">
        <f t="shared" ca="1" si="100"/>
        <v>0</v>
      </c>
    </row>
    <row r="444" spans="1:13" s="16" customFormat="1" hidden="1" outlineLevel="1" x14ac:dyDescent="0.25">
      <c r="A444" s="16">
        <f t="shared" si="102"/>
        <v>37</v>
      </c>
      <c r="B444"/>
      <c r="C444">
        <f>$F437</f>
        <v>0</v>
      </c>
      <c r="D444" s="2" t="str">
        <f t="shared" si="101"/>
        <v>T_MGMT_FEE - Tenant Management Fee - Actual</v>
      </c>
      <c r="E444"/>
      <c r="F444" s="23" t="str">
        <f>_xll.EVDES(D444)</f>
        <v>Tenant Management Fee - Actual</v>
      </c>
      <c r="G444" s="18">
        <f ca="1">SUMIFS(OFFSET('BPC Data'!$F:$F,0,Summary!G$2),'BPC Data'!$E:$E,Summary!$D444,'BPC Data'!$B:$B,Summary!$C444)</f>
        <v>0</v>
      </c>
      <c r="H444" s="168">
        <f ca="1">SUMIFS(OFFSET('BPC Data'!$F:$F,0,Summary!H$2),'BPC Data'!$E:$E,Summary!$D444,'BPC Data'!$B:$B,Summary!$C444)</f>
        <v>0</v>
      </c>
      <c r="I444" s="18">
        <f ca="1">SUMIFS(OFFSET('BPC Data'!$F:$F,0,Summary!I$2),'BPC Data'!$E:$E,Summary!$D444,'BPC Data'!$B:$B,Summary!$C444)</f>
        <v>0</v>
      </c>
      <c r="J444" s="168">
        <f ca="1">SUMIFS(OFFSET('BPC Data'!$F:$F,0,Summary!J$2),'BPC Data'!$E:$E,Summary!$D444,'BPC Data'!$B:$B,Summary!$C444)</f>
        <v>0</v>
      </c>
      <c r="K444" s="18">
        <f ca="1">SUMIFS(OFFSET('BPC Data'!$F:$F,0,Summary!K$2),'BPC Data'!$E:$E,Summary!$D444,'BPC Data'!$B:$B,Summary!$C444)</f>
        <v>0</v>
      </c>
      <c r="L444" s="168">
        <f ca="1">SUMIFS(OFFSET('BPC Data'!$F:$F,0,Summary!L$2),'BPC Data'!$E:$E,Summary!$D444,'BPC Data'!$B:$B,Summary!$C444)</f>
        <v>0</v>
      </c>
      <c r="M444" s="27">
        <f t="shared" ca="1" si="100"/>
        <v>0</v>
      </c>
    </row>
    <row r="445" spans="1:13" s="16" customFormat="1" hidden="1" outlineLevel="1" x14ac:dyDescent="0.25">
      <c r="A445" s="16">
        <f t="shared" si="102"/>
        <v>37</v>
      </c>
      <c r="B445"/>
      <c r="C445">
        <f>$F437</f>
        <v>0</v>
      </c>
      <c r="D445" s="1" t="str">
        <f t="shared" si="101"/>
        <v>T_EBITDAR - EBITDAR</v>
      </c>
      <c r="E445"/>
      <c r="F445" s="23" t="str">
        <f>_xll.EVDES(D445)</f>
        <v>EBITDAR</v>
      </c>
      <c r="G445" s="18">
        <f ca="1">SUMIFS(OFFSET('BPC Data'!$F:$F,0,Summary!G$2),'BPC Data'!$E:$E,Summary!$D445,'BPC Data'!$B:$B,Summary!$C445)</f>
        <v>0</v>
      </c>
      <c r="H445" s="168">
        <f ca="1">SUMIFS(OFFSET('BPC Data'!$F:$F,0,Summary!H$2),'BPC Data'!$E:$E,Summary!$D445,'BPC Data'!$B:$B,Summary!$C445)</f>
        <v>0</v>
      </c>
      <c r="I445" s="18">
        <f ca="1">SUMIFS(OFFSET('BPC Data'!$F:$F,0,Summary!I$2),'BPC Data'!$E:$E,Summary!$D445,'BPC Data'!$B:$B,Summary!$C445)</f>
        <v>0</v>
      </c>
      <c r="J445" s="168">
        <f ca="1">SUMIFS(OFFSET('BPC Data'!$F:$F,0,Summary!J$2),'BPC Data'!$E:$E,Summary!$D445,'BPC Data'!$B:$B,Summary!$C445)</f>
        <v>0</v>
      </c>
      <c r="K445" s="18">
        <f ca="1">SUMIFS(OFFSET('BPC Data'!$F:$F,0,Summary!K$2),'BPC Data'!$E:$E,Summary!$D445,'BPC Data'!$B:$B,Summary!$C445)</f>
        <v>0</v>
      </c>
      <c r="L445" s="168">
        <f ca="1">SUMIFS(OFFSET('BPC Data'!$F:$F,0,Summary!L$2),'BPC Data'!$E:$E,Summary!$D445,'BPC Data'!$B:$B,Summary!$C445)</f>
        <v>0</v>
      </c>
      <c r="M445" s="27">
        <f t="shared" ca="1" si="100"/>
        <v>0</v>
      </c>
    </row>
    <row r="446" spans="1:13" s="16" customFormat="1" hidden="1" outlineLevel="1" x14ac:dyDescent="0.25">
      <c r="A446" s="16">
        <f t="shared" si="102"/>
        <v>37</v>
      </c>
      <c r="B446"/>
      <c r="C446">
        <f>$F437</f>
        <v>0</v>
      </c>
      <c r="D446" s="1" t="str">
        <f t="shared" si="101"/>
        <v>T_RENT_EXP - Tenant Rent Expense</v>
      </c>
      <c r="E446"/>
      <c r="F446" s="23" t="str">
        <f>_xll.EVDES(D446)</f>
        <v>Tenant Rent Expense</v>
      </c>
      <c r="G446" s="18">
        <f ca="1">SUMIFS(OFFSET('BPC Data'!$F:$F,0,Summary!G$2),'BPC Data'!$E:$E,Summary!$D446,'BPC Data'!$B:$B,Summary!$C446)</f>
        <v>0</v>
      </c>
      <c r="H446" s="168">
        <f ca="1">SUMIFS(OFFSET('BPC Data'!$F:$F,0,Summary!H$2),'BPC Data'!$E:$E,Summary!$D446,'BPC Data'!$B:$B,Summary!$C446)</f>
        <v>0</v>
      </c>
      <c r="I446" s="18">
        <f ca="1">SUMIFS(OFFSET('BPC Data'!$F:$F,0,Summary!I$2),'BPC Data'!$E:$E,Summary!$D446,'BPC Data'!$B:$B,Summary!$C446)</f>
        <v>0</v>
      </c>
      <c r="J446" s="168">
        <f ca="1">SUMIFS(OFFSET('BPC Data'!$F:$F,0,Summary!J$2),'BPC Data'!$E:$E,Summary!$D446,'BPC Data'!$B:$B,Summary!$C446)</f>
        <v>0</v>
      </c>
      <c r="K446" s="18">
        <f ca="1">SUMIFS(OFFSET('BPC Data'!$F:$F,0,Summary!K$2),'BPC Data'!$E:$E,Summary!$D446,'BPC Data'!$B:$B,Summary!$C446)</f>
        <v>0</v>
      </c>
      <c r="L446" s="168">
        <f ca="1">SUMIFS(OFFSET('BPC Data'!$F:$F,0,Summary!L$2),'BPC Data'!$E:$E,Summary!$D446,'BPC Data'!$B:$B,Summary!$C446)</f>
        <v>0</v>
      </c>
      <c r="M446" s="27">
        <f t="shared" ca="1" si="100"/>
        <v>0</v>
      </c>
    </row>
    <row r="447" spans="1:13" s="16" customFormat="1" hidden="1" outlineLevel="1" x14ac:dyDescent="0.25">
      <c r="A447" s="16">
        <f t="shared" si="102"/>
        <v>37</v>
      </c>
      <c r="B447"/>
      <c r="C447"/>
      <c r="D447" s="1" t="str">
        <f t="shared" si="101"/>
        <v>x</v>
      </c>
      <c r="E447"/>
      <c r="F447" s="23" t="s">
        <v>0</v>
      </c>
      <c r="G447" s="12">
        <f ca="1">SUMIFS(OFFSET('BPC Data'!$F:$F,0,Summary!G$2),'BPC Data'!$E:$E,Summary!$D447,'BPC Data'!$B:$B,Summary!$C447)</f>
        <v>0</v>
      </c>
      <c r="H447" s="169">
        <f ca="1">SUMIFS(OFFSET('BPC Data'!$F:$F,0,Summary!H$2),'BPC Data'!$E:$E,Summary!$D447,'BPC Data'!$B:$B,Summary!$C447)</f>
        <v>0</v>
      </c>
      <c r="I447" s="12">
        <f ca="1">SUMIFS(OFFSET('BPC Data'!$F:$F,0,Summary!I$2),'BPC Data'!$E:$E,Summary!$D447,'BPC Data'!$B:$B,Summary!$C447)</f>
        <v>0</v>
      </c>
      <c r="J447" s="169">
        <f ca="1">SUMIFS(OFFSET('BPC Data'!$F:$F,0,Summary!J$2),'BPC Data'!$E:$E,Summary!$D447,'BPC Data'!$B:$B,Summary!$C447)</f>
        <v>0</v>
      </c>
      <c r="K447" s="12">
        <f ca="1">SUMIFS(OFFSET('BPC Data'!$F:$F,0,Summary!K$2),'BPC Data'!$E:$E,Summary!$D447,'BPC Data'!$B:$B,Summary!$C447)</f>
        <v>0</v>
      </c>
      <c r="L447" s="169">
        <f ca="1">SUMIFS(OFFSET('BPC Data'!$F:$F,0,Summary!L$2),'BPC Data'!$E:$E,Summary!$D447,'BPC Data'!$B:$B,Summary!$C447)</f>
        <v>0</v>
      </c>
      <c r="M447" s="27">
        <f t="shared" ca="1" si="100"/>
        <v>0</v>
      </c>
    </row>
    <row r="448" spans="1:13" s="16" customFormat="1" hidden="1" outlineLevel="1" x14ac:dyDescent="0.25">
      <c r="A448" s="16">
        <f>IF(AND(D448&lt;&gt;"",C448=""),A447+1,A447)</f>
        <v>38</v>
      </c>
      <c r="B448" s="5"/>
      <c r="C448" s="5"/>
      <c r="D448" s="5" t="str">
        <f t="shared" si="101"/>
        <v>x</v>
      </c>
      <c r="E448" s="5"/>
      <c r="F448" s="22">
        <f>INDEX(PropertyList!$D:$D,MATCH(Summary!$A448,PropertyList!$C:$C,0))</f>
        <v>0</v>
      </c>
      <c r="G448" s="11">
        <f ca="1">SUMIFS(OFFSET('BPC Data'!$F:$F,0,Summary!G$2),'BPC Data'!$E:$E,Summary!$D448,'BPC Data'!$B:$B,Summary!$C448)</f>
        <v>0</v>
      </c>
      <c r="H448" s="167">
        <f ca="1">SUMIFS(OFFSET('BPC Data'!$F:$F,0,Summary!H$2),'BPC Data'!$E:$E,Summary!$D448,'BPC Data'!$B:$B,Summary!$C448)</f>
        <v>0</v>
      </c>
      <c r="I448" s="11">
        <f ca="1">SUMIFS(OFFSET('BPC Data'!$F:$F,0,Summary!I$2),'BPC Data'!$E:$E,Summary!$D448,'BPC Data'!$B:$B,Summary!$C448)</f>
        <v>0</v>
      </c>
      <c r="J448" s="167">
        <f ca="1">SUMIFS(OFFSET('BPC Data'!$F:$F,0,Summary!J$2),'BPC Data'!$E:$E,Summary!$D448,'BPC Data'!$B:$B,Summary!$C448)</f>
        <v>0</v>
      </c>
      <c r="K448" s="11">
        <f ca="1">SUMIFS(OFFSET('BPC Data'!$F:$F,0,Summary!K$2),'BPC Data'!$E:$E,Summary!$D448,'BPC Data'!$B:$B,Summary!$C448)</f>
        <v>0</v>
      </c>
      <c r="L448" s="167">
        <f ca="1">SUMIFS(OFFSET('BPC Data'!$F:$F,0,Summary!L$2),'BPC Data'!$E:$E,Summary!$D448,'BPC Data'!$B:$B,Summary!$C448)</f>
        <v>0</v>
      </c>
      <c r="M448" s="27">
        <f t="shared" ca="1" si="100"/>
        <v>0</v>
      </c>
    </row>
    <row r="449" spans="1:13" s="16" customFormat="1" hidden="1" outlineLevel="1" x14ac:dyDescent="0.25">
      <c r="A449" s="16">
        <f>IF(AND(F449&lt;&gt;"",D449=""),A448+1,A448)</f>
        <v>38</v>
      </c>
      <c r="C449">
        <f>$F448</f>
        <v>0</v>
      </c>
      <c r="D449" s="3" t="str">
        <f t="shared" si="101"/>
        <v>PAY_PAT_DAYS - Total Payor Patient Days</v>
      </c>
      <c r="F449" s="23" t="str">
        <f>_xll.EVDES(D449)</f>
        <v>Total Payor Patient Days</v>
      </c>
      <c r="G449" s="18">
        <f ca="1">SUMIFS(OFFSET('BPC Data'!$F:$F,0,Summary!G$2),'BPC Data'!$E:$E,Summary!$D449,'BPC Data'!$B:$B,Summary!$C449)</f>
        <v>0</v>
      </c>
      <c r="H449" s="168">
        <f ca="1">SUMIFS(OFFSET('BPC Data'!$F:$F,0,Summary!H$2),'BPC Data'!$E:$E,Summary!$D449,'BPC Data'!$B:$B,Summary!$C449)</f>
        <v>0</v>
      </c>
      <c r="I449" s="18">
        <f ca="1">SUMIFS(OFFSET('BPC Data'!$F:$F,0,Summary!I$2),'BPC Data'!$E:$E,Summary!$D449,'BPC Data'!$B:$B,Summary!$C449)</f>
        <v>0</v>
      </c>
      <c r="J449" s="168">
        <f ca="1">SUMIFS(OFFSET('BPC Data'!$F:$F,0,Summary!J$2),'BPC Data'!$E:$E,Summary!$D449,'BPC Data'!$B:$B,Summary!$C449)</f>
        <v>0</v>
      </c>
      <c r="K449" s="18">
        <f ca="1">SUMIFS(OFFSET('BPC Data'!$F:$F,0,Summary!K$2),'BPC Data'!$E:$E,Summary!$D449,'BPC Data'!$B:$B,Summary!$C449)</f>
        <v>0</v>
      </c>
      <c r="L449" s="168">
        <f ca="1">SUMIFS(OFFSET('BPC Data'!$F:$F,0,Summary!L$2),'BPC Data'!$E:$E,Summary!$D449,'BPC Data'!$B:$B,Summary!$C449)</f>
        <v>0</v>
      </c>
      <c r="M449" s="27">
        <f t="shared" ca="1" si="100"/>
        <v>0</v>
      </c>
    </row>
    <row r="450" spans="1:13" s="16" customFormat="1" hidden="1" outlineLevel="1" x14ac:dyDescent="0.25">
      <c r="A450" s="16">
        <f t="shared" ref="A450:A458" si="103">IF(AND(F450&lt;&gt;"",D450=""),A449+1,A449)</f>
        <v>38</v>
      </c>
      <c r="C450">
        <f>$F448</f>
        <v>0</v>
      </c>
      <c r="D450" s="3" t="str">
        <f t="shared" si="101"/>
        <v>A_BEDS_TOTAL - Total Available Beds</v>
      </c>
      <c r="F450" s="23" t="str">
        <f>_xll.EVDES(D450)</f>
        <v>Total Available Beds</v>
      </c>
      <c r="G450" s="18">
        <f ca="1">SUMIFS(OFFSET('BPC Data'!$F:$F,0,Summary!G$2),'BPC Data'!$E:$E,Summary!$D450,'BPC Data'!$B:$B,Summary!$C450)</f>
        <v>0</v>
      </c>
      <c r="H450" s="168">
        <f ca="1">SUMIFS(OFFSET('BPC Data'!$F:$F,0,Summary!H$2),'BPC Data'!$E:$E,Summary!$D450,'BPC Data'!$B:$B,Summary!$C450)</f>
        <v>0</v>
      </c>
      <c r="I450" s="18">
        <f ca="1">SUMIFS(OFFSET('BPC Data'!$F:$F,0,Summary!I$2),'BPC Data'!$E:$E,Summary!$D450,'BPC Data'!$B:$B,Summary!$C450)</f>
        <v>0</v>
      </c>
      <c r="J450" s="168">
        <f ca="1">SUMIFS(OFFSET('BPC Data'!$F:$F,0,Summary!J$2),'BPC Data'!$E:$E,Summary!$D450,'BPC Data'!$B:$B,Summary!$C450)</f>
        <v>0</v>
      </c>
      <c r="K450" s="18">
        <f ca="1">SUMIFS(OFFSET('BPC Data'!$F:$F,0,Summary!K$2),'BPC Data'!$E:$E,Summary!$D450,'BPC Data'!$B:$B,Summary!$C450)</f>
        <v>0</v>
      </c>
      <c r="L450" s="168">
        <f ca="1">SUMIFS(OFFSET('BPC Data'!$F:$F,0,Summary!L$2),'BPC Data'!$E:$E,Summary!$D450,'BPC Data'!$B:$B,Summary!$C450)</f>
        <v>0</v>
      </c>
      <c r="M450" s="27">
        <f t="shared" ca="1" si="100"/>
        <v>0</v>
      </c>
    </row>
    <row r="451" spans="1:13" s="16" customFormat="1" hidden="1" outlineLevel="1" x14ac:dyDescent="0.25">
      <c r="A451" s="16">
        <f t="shared" si="103"/>
        <v>38</v>
      </c>
      <c r="B451"/>
      <c r="C451">
        <f>$F448</f>
        <v>0</v>
      </c>
      <c r="D451" s="3" t="str">
        <f t="shared" si="101"/>
        <v>T_REVENUES - Total Tenant Revenues</v>
      </c>
      <c r="E451"/>
      <c r="F451" s="23" t="str">
        <f>_xll.EVDES(D451)</f>
        <v>Total Tenant Revenues</v>
      </c>
      <c r="G451" s="18">
        <f ca="1">SUMIFS(OFFSET('BPC Data'!$F:$F,0,Summary!G$2),'BPC Data'!$E:$E,Summary!$D451,'BPC Data'!$B:$B,Summary!$C451)</f>
        <v>0</v>
      </c>
      <c r="H451" s="168">
        <f ca="1">SUMIFS(OFFSET('BPC Data'!$F:$F,0,Summary!H$2),'BPC Data'!$E:$E,Summary!$D451,'BPC Data'!$B:$B,Summary!$C451)</f>
        <v>0</v>
      </c>
      <c r="I451" s="18">
        <f ca="1">SUMIFS(OFFSET('BPC Data'!$F:$F,0,Summary!I$2),'BPC Data'!$E:$E,Summary!$D451,'BPC Data'!$B:$B,Summary!$C451)</f>
        <v>0</v>
      </c>
      <c r="J451" s="168">
        <f ca="1">SUMIFS(OFFSET('BPC Data'!$F:$F,0,Summary!J$2),'BPC Data'!$E:$E,Summary!$D451,'BPC Data'!$B:$B,Summary!$C451)</f>
        <v>0</v>
      </c>
      <c r="K451" s="18">
        <f ca="1">SUMIFS(OFFSET('BPC Data'!$F:$F,0,Summary!K$2),'BPC Data'!$E:$E,Summary!$D451,'BPC Data'!$B:$B,Summary!$C451)</f>
        <v>0</v>
      </c>
      <c r="L451" s="168">
        <f ca="1">SUMIFS(OFFSET('BPC Data'!$F:$F,0,Summary!L$2),'BPC Data'!$E:$E,Summary!$D451,'BPC Data'!$B:$B,Summary!$C451)</f>
        <v>0</v>
      </c>
      <c r="M451" s="27">
        <f t="shared" ca="1" si="100"/>
        <v>0</v>
      </c>
    </row>
    <row r="452" spans="1:13" s="16" customFormat="1" hidden="1" outlineLevel="1" x14ac:dyDescent="0.25">
      <c r="A452" s="16">
        <f t="shared" si="103"/>
        <v>38</v>
      </c>
      <c r="B452"/>
      <c r="C452">
        <f>$F448</f>
        <v>0</v>
      </c>
      <c r="D452" s="3" t="str">
        <f t="shared" si="101"/>
        <v>T_OPEX - Tenant Operating Expenses</v>
      </c>
      <c r="E452"/>
      <c r="F452" s="23" t="str">
        <f>_xll.EVDES(D452)</f>
        <v>Tenant Operating Expenses</v>
      </c>
      <c r="G452" s="18">
        <f ca="1">SUMIFS(OFFSET('BPC Data'!$F:$F,0,Summary!G$2),'BPC Data'!$E:$E,Summary!$D452,'BPC Data'!$B:$B,Summary!$C452)</f>
        <v>0</v>
      </c>
      <c r="H452" s="168">
        <f ca="1">SUMIFS(OFFSET('BPC Data'!$F:$F,0,Summary!H$2),'BPC Data'!$E:$E,Summary!$D452,'BPC Data'!$B:$B,Summary!$C452)</f>
        <v>0</v>
      </c>
      <c r="I452" s="18">
        <f ca="1">SUMIFS(OFFSET('BPC Data'!$F:$F,0,Summary!I$2),'BPC Data'!$E:$E,Summary!$D452,'BPC Data'!$B:$B,Summary!$C452)</f>
        <v>0</v>
      </c>
      <c r="J452" s="168">
        <f ca="1">SUMIFS(OFFSET('BPC Data'!$F:$F,0,Summary!J$2),'BPC Data'!$E:$E,Summary!$D452,'BPC Data'!$B:$B,Summary!$C452)</f>
        <v>0</v>
      </c>
      <c r="K452" s="18">
        <f ca="1">SUMIFS(OFFSET('BPC Data'!$F:$F,0,Summary!K$2),'BPC Data'!$E:$E,Summary!$D452,'BPC Data'!$B:$B,Summary!$C452)</f>
        <v>0</v>
      </c>
      <c r="L452" s="168">
        <f ca="1">SUMIFS(OFFSET('BPC Data'!$F:$F,0,Summary!L$2),'BPC Data'!$E:$E,Summary!$D452,'BPC Data'!$B:$B,Summary!$C452)</f>
        <v>0</v>
      </c>
      <c r="M452" s="27">
        <f t="shared" ca="1" si="100"/>
        <v>0</v>
      </c>
    </row>
    <row r="453" spans="1:13" s="16" customFormat="1" hidden="1" outlineLevel="1" x14ac:dyDescent="0.25">
      <c r="A453" s="16">
        <f t="shared" si="103"/>
        <v>38</v>
      </c>
      <c r="B453"/>
      <c r="C453">
        <f>$F448</f>
        <v>0</v>
      </c>
      <c r="D453" s="3" t="str">
        <f t="shared" si="101"/>
        <v>T_BAD_DEBT - Tenant Bad Debt Expense</v>
      </c>
      <c r="E453"/>
      <c r="F453" s="23" t="str">
        <f>_xll.EVDES(D453)</f>
        <v>Tenant Bad Debt Expense</v>
      </c>
      <c r="G453" s="18">
        <f ca="1">SUMIFS(OFFSET('BPC Data'!$F:$F,0,Summary!G$2),'BPC Data'!$E:$E,Summary!$D453,'BPC Data'!$B:$B,Summary!$C453)</f>
        <v>0</v>
      </c>
      <c r="H453" s="168">
        <f ca="1">SUMIFS(OFFSET('BPC Data'!$F:$F,0,Summary!H$2),'BPC Data'!$E:$E,Summary!$D453,'BPC Data'!$B:$B,Summary!$C453)</f>
        <v>0</v>
      </c>
      <c r="I453" s="18">
        <f ca="1">SUMIFS(OFFSET('BPC Data'!$F:$F,0,Summary!I$2),'BPC Data'!$E:$E,Summary!$D453,'BPC Data'!$B:$B,Summary!$C453)</f>
        <v>0</v>
      </c>
      <c r="J453" s="168">
        <f ca="1">SUMIFS(OFFSET('BPC Data'!$F:$F,0,Summary!J$2),'BPC Data'!$E:$E,Summary!$D453,'BPC Data'!$B:$B,Summary!$C453)</f>
        <v>0</v>
      </c>
      <c r="K453" s="18">
        <f ca="1">SUMIFS(OFFSET('BPC Data'!$F:$F,0,Summary!K$2),'BPC Data'!$E:$E,Summary!$D453,'BPC Data'!$B:$B,Summary!$C453)</f>
        <v>0</v>
      </c>
      <c r="L453" s="168">
        <f ca="1">SUMIFS(OFFSET('BPC Data'!$F:$F,0,Summary!L$2),'BPC Data'!$E:$E,Summary!$D453,'BPC Data'!$B:$B,Summary!$C453)</f>
        <v>0</v>
      </c>
      <c r="M453" s="27">
        <f t="shared" ca="1" si="100"/>
        <v>0</v>
      </c>
    </row>
    <row r="454" spans="1:13" s="16" customFormat="1" hidden="1" outlineLevel="1" x14ac:dyDescent="0.25">
      <c r="A454" s="16">
        <f t="shared" si="103"/>
        <v>38</v>
      </c>
      <c r="B454"/>
      <c r="C454">
        <f>$F448</f>
        <v>0</v>
      </c>
      <c r="D454" s="2" t="str">
        <f t="shared" si="101"/>
        <v>T_EBITDARM - EBITDARM</v>
      </c>
      <c r="E454"/>
      <c r="F454" s="23" t="str">
        <f>_xll.EVDES(D454)</f>
        <v>EBITDARM</v>
      </c>
      <c r="G454" s="18">
        <f ca="1">SUMIFS(OFFSET('BPC Data'!$F:$F,0,Summary!G$2),'BPC Data'!$E:$E,Summary!$D454,'BPC Data'!$B:$B,Summary!$C454)</f>
        <v>0</v>
      </c>
      <c r="H454" s="168">
        <f ca="1">SUMIFS(OFFSET('BPC Data'!$F:$F,0,Summary!H$2),'BPC Data'!$E:$E,Summary!$D454,'BPC Data'!$B:$B,Summary!$C454)</f>
        <v>0</v>
      </c>
      <c r="I454" s="18">
        <f ca="1">SUMIFS(OFFSET('BPC Data'!$F:$F,0,Summary!I$2),'BPC Data'!$E:$E,Summary!$D454,'BPC Data'!$B:$B,Summary!$C454)</f>
        <v>0</v>
      </c>
      <c r="J454" s="168">
        <f ca="1">SUMIFS(OFFSET('BPC Data'!$F:$F,0,Summary!J$2),'BPC Data'!$E:$E,Summary!$D454,'BPC Data'!$B:$B,Summary!$C454)</f>
        <v>0</v>
      </c>
      <c r="K454" s="18">
        <f ca="1">SUMIFS(OFFSET('BPC Data'!$F:$F,0,Summary!K$2),'BPC Data'!$E:$E,Summary!$D454,'BPC Data'!$B:$B,Summary!$C454)</f>
        <v>0</v>
      </c>
      <c r="L454" s="168">
        <f ca="1">SUMIFS(OFFSET('BPC Data'!$F:$F,0,Summary!L$2),'BPC Data'!$E:$E,Summary!$D454,'BPC Data'!$B:$B,Summary!$C454)</f>
        <v>0</v>
      </c>
      <c r="M454" s="27">
        <f t="shared" ca="1" si="100"/>
        <v>0</v>
      </c>
    </row>
    <row r="455" spans="1:13" s="16" customFormat="1" hidden="1" outlineLevel="1" x14ac:dyDescent="0.25">
      <c r="A455" s="16">
        <f t="shared" si="103"/>
        <v>38</v>
      </c>
      <c r="B455"/>
      <c r="C455">
        <f>$F448</f>
        <v>0</v>
      </c>
      <c r="D455" s="2" t="str">
        <f t="shared" si="101"/>
        <v>T_MGMT_FEE - Tenant Management Fee - Actual</v>
      </c>
      <c r="E455"/>
      <c r="F455" s="23" t="str">
        <f>_xll.EVDES(D455)</f>
        <v>Tenant Management Fee - Actual</v>
      </c>
      <c r="G455" s="18">
        <f ca="1">SUMIFS(OFFSET('BPC Data'!$F:$F,0,Summary!G$2),'BPC Data'!$E:$E,Summary!$D455,'BPC Data'!$B:$B,Summary!$C455)</f>
        <v>0</v>
      </c>
      <c r="H455" s="168">
        <f ca="1">SUMIFS(OFFSET('BPC Data'!$F:$F,0,Summary!H$2),'BPC Data'!$E:$E,Summary!$D455,'BPC Data'!$B:$B,Summary!$C455)</f>
        <v>0</v>
      </c>
      <c r="I455" s="18">
        <f ca="1">SUMIFS(OFFSET('BPC Data'!$F:$F,0,Summary!I$2),'BPC Data'!$E:$E,Summary!$D455,'BPC Data'!$B:$B,Summary!$C455)</f>
        <v>0</v>
      </c>
      <c r="J455" s="168">
        <f ca="1">SUMIFS(OFFSET('BPC Data'!$F:$F,0,Summary!J$2),'BPC Data'!$E:$E,Summary!$D455,'BPC Data'!$B:$B,Summary!$C455)</f>
        <v>0</v>
      </c>
      <c r="K455" s="18">
        <f ca="1">SUMIFS(OFFSET('BPC Data'!$F:$F,0,Summary!K$2),'BPC Data'!$E:$E,Summary!$D455,'BPC Data'!$B:$B,Summary!$C455)</f>
        <v>0</v>
      </c>
      <c r="L455" s="168">
        <f ca="1">SUMIFS(OFFSET('BPC Data'!$F:$F,0,Summary!L$2),'BPC Data'!$E:$E,Summary!$D455,'BPC Data'!$B:$B,Summary!$C455)</f>
        <v>0</v>
      </c>
      <c r="M455" s="27">
        <f t="shared" ca="1" si="100"/>
        <v>0</v>
      </c>
    </row>
    <row r="456" spans="1:13" s="16" customFormat="1" hidden="1" outlineLevel="1" x14ac:dyDescent="0.25">
      <c r="A456" s="16">
        <f t="shared" si="103"/>
        <v>38</v>
      </c>
      <c r="B456"/>
      <c r="C456">
        <f>$F448</f>
        <v>0</v>
      </c>
      <c r="D456" s="1" t="str">
        <f t="shared" si="101"/>
        <v>T_EBITDAR - EBITDAR</v>
      </c>
      <c r="E456"/>
      <c r="F456" s="23" t="str">
        <f>_xll.EVDES(D456)</f>
        <v>EBITDAR</v>
      </c>
      <c r="G456" s="18">
        <f ca="1">SUMIFS(OFFSET('BPC Data'!$F:$F,0,Summary!G$2),'BPC Data'!$E:$E,Summary!$D456,'BPC Data'!$B:$B,Summary!$C456)</f>
        <v>0</v>
      </c>
      <c r="H456" s="168">
        <f ca="1">SUMIFS(OFFSET('BPC Data'!$F:$F,0,Summary!H$2),'BPC Data'!$E:$E,Summary!$D456,'BPC Data'!$B:$B,Summary!$C456)</f>
        <v>0</v>
      </c>
      <c r="I456" s="18">
        <f ca="1">SUMIFS(OFFSET('BPC Data'!$F:$F,0,Summary!I$2),'BPC Data'!$E:$E,Summary!$D456,'BPC Data'!$B:$B,Summary!$C456)</f>
        <v>0</v>
      </c>
      <c r="J456" s="168">
        <f ca="1">SUMIFS(OFFSET('BPC Data'!$F:$F,0,Summary!J$2),'BPC Data'!$E:$E,Summary!$D456,'BPC Data'!$B:$B,Summary!$C456)</f>
        <v>0</v>
      </c>
      <c r="K456" s="18">
        <f ca="1">SUMIFS(OFFSET('BPC Data'!$F:$F,0,Summary!K$2),'BPC Data'!$E:$E,Summary!$D456,'BPC Data'!$B:$B,Summary!$C456)</f>
        <v>0</v>
      </c>
      <c r="L456" s="168">
        <f ca="1">SUMIFS(OFFSET('BPC Data'!$F:$F,0,Summary!L$2),'BPC Data'!$E:$E,Summary!$D456,'BPC Data'!$B:$B,Summary!$C456)</f>
        <v>0</v>
      </c>
      <c r="M456" s="27">
        <f t="shared" ca="1" si="100"/>
        <v>0</v>
      </c>
    </row>
    <row r="457" spans="1:13" s="16" customFormat="1" hidden="1" outlineLevel="1" x14ac:dyDescent="0.25">
      <c r="A457" s="16">
        <f t="shared" si="103"/>
        <v>38</v>
      </c>
      <c r="B457"/>
      <c r="C457">
        <f>$F448</f>
        <v>0</v>
      </c>
      <c r="D457" s="1" t="str">
        <f t="shared" si="101"/>
        <v>T_RENT_EXP - Tenant Rent Expense</v>
      </c>
      <c r="E457"/>
      <c r="F457" s="23" t="str">
        <f>_xll.EVDES(D457)</f>
        <v>Tenant Rent Expense</v>
      </c>
      <c r="G457" s="18">
        <f ca="1">SUMIFS(OFFSET('BPC Data'!$F:$F,0,Summary!G$2),'BPC Data'!$E:$E,Summary!$D457,'BPC Data'!$B:$B,Summary!$C457)</f>
        <v>0</v>
      </c>
      <c r="H457" s="168">
        <f ca="1">SUMIFS(OFFSET('BPC Data'!$F:$F,0,Summary!H$2),'BPC Data'!$E:$E,Summary!$D457,'BPC Data'!$B:$B,Summary!$C457)</f>
        <v>0</v>
      </c>
      <c r="I457" s="18">
        <f ca="1">SUMIFS(OFFSET('BPC Data'!$F:$F,0,Summary!I$2),'BPC Data'!$E:$E,Summary!$D457,'BPC Data'!$B:$B,Summary!$C457)</f>
        <v>0</v>
      </c>
      <c r="J457" s="168">
        <f ca="1">SUMIFS(OFFSET('BPC Data'!$F:$F,0,Summary!J$2),'BPC Data'!$E:$E,Summary!$D457,'BPC Data'!$B:$B,Summary!$C457)</f>
        <v>0</v>
      </c>
      <c r="K457" s="18">
        <f ca="1">SUMIFS(OFFSET('BPC Data'!$F:$F,0,Summary!K$2),'BPC Data'!$E:$E,Summary!$D457,'BPC Data'!$B:$B,Summary!$C457)</f>
        <v>0</v>
      </c>
      <c r="L457" s="168">
        <f ca="1">SUMIFS(OFFSET('BPC Data'!$F:$F,0,Summary!L$2),'BPC Data'!$E:$E,Summary!$D457,'BPC Data'!$B:$B,Summary!$C457)</f>
        <v>0</v>
      </c>
      <c r="M457" s="27">
        <f t="shared" ca="1" si="100"/>
        <v>0</v>
      </c>
    </row>
    <row r="458" spans="1:13" s="16" customFormat="1" hidden="1" outlineLevel="1" x14ac:dyDescent="0.25">
      <c r="A458" s="16">
        <f t="shared" si="103"/>
        <v>38</v>
      </c>
      <c r="B458"/>
      <c r="C458"/>
      <c r="D458" s="1" t="str">
        <f t="shared" si="101"/>
        <v>x</v>
      </c>
      <c r="E458"/>
      <c r="F458" s="23" t="s">
        <v>0</v>
      </c>
      <c r="G458" s="12">
        <f ca="1">SUMIFS(OFFSET('BPC Data'!$F:$F,0,Summary!G$2),'BPC Data'!$E:$E,Summary!$D458,'BPC Data'!$B:$B,Summary!$C458)</f>
        <v>0</v>
      </c>
      <c r="H458" s="169">
        <f ca="1">SUMIFS(OFFSET('BPC Data'!$F:$F,0,Summary!H$2),'BPC Data'!$E:$E,Summary!$D458,'BPC Data'!$B:$B,Summary!$C458)</f>
        <v>0</v>
      </c>
      <c r="I458" s="12">
        <f ca="1">SUMIFS(OFFSET('BPC Data'!$F:$F,0,Summary!I$2),'BPC Data'!$E:$E,Summary!$D458,'BPC Data'!$B:$B,Summary!$C458)</f>
        <v>0</v>
      </c>
      <c r="J458" s="169">
        <f ca="1">SUMIFS(OFFSET('BPC Data'!$F:$F,0,Summary!J$2),'BPC Data'!$E:$E,Summary!$D458,'BPC Data'!$B:$B,Summary!$C458)</f>
        <v>0</v>
      </c>
      <c r="K458" s="12">
        <f ca="1">SUMIFS(OFFSET('BPC Data'!$F:$F,0,Summary!K$2),'BPC Data'!$E:$E,Summary!$D458,'BPC Data'!$B:$B,Summary!$C458)</f>
        <v>0</v>
      </c>
      <c r="L458" s="169">
        <f ca="1">SUMIFS(OFFSET('BPC Data'!$F:$F,0,Summary!L$2),'BPC Data'!$E:$E,Summary!$D458,'BPC Data'!$B:$B,Summary!$C458)</f>
        <v>0</v>
      </c>
      <c r="M458" s="27">
        <f t="shared" ca="1" si="100"/>
        <v>0</v>
      </c>
    </row>
    <row r="459" spans="1:13" s="16" customFormat="1" hidden="1" outlineLevel="1" x14ac:dyDescent="0.25">
      <c r="A459" s="16">
        <f>IF(AND(D459&lt;&gt;"",C459=""),A458+1,A458)</f>
        <v>39</v>
      </c>
      <c r="B459" s="5"/>
      <c r="C459" s="5"/>
      <c r="D459" s="5" t="str">
        <f t="shared" si="101"/>
        <v>x</v>
      </c>
      <c r="E459" s="5"/>
      <c r="F459" s="22">
        <f>INDEX(PropertyList!$D:$D,MATCH(Summary!$A459,PropertyList!$C:$C,0))</f>
        <v>0</v>
      </c>
      <c r="G459" s="11">
        <f ca="1">SUMIFS(OFFSET('BPC Data'!$F:$F,0,Summary!G$2),'BPC Data'!$E:$E,Summary!$D459,'BPC Data'!$B:$B,Summary!$C459)</f>
        <v>0</v>
      </c>
      <c r="H459" s="167">
        <f ca="1">SUMIFS(OFFSET('BPC Data'!$F:$F,0,Summary!H$2),'BPC Data'!$E:$E,Summary!$D459,'BPC Data'!$B:$B,Summary!$C459)</f>
        <v>0</v>
      </c>
      <c r="I459" s="11">
        <f ca="1">SUMIFS(OFFSET('BPC Data'!$F:$F,0,Summary!I$2),'BPC Data'!$E:$E,Summary!$D459,'BPC Data'!$B:$B,Summary!$C459)</f>
        <v>0</v>
      </c>
      <c r="J459" s="167">
        <f ca="1">SUMIFS(OFFSET('BPC Data'!$F:$F,0,Summary!J$2),'BPC Data'!$E:$E,Summary!$D459,'BPC Data'!$B:$B,Summary!$C459)</f>
        <v>0</v>
      </c>
      <c r="K459" s="11">
        <f ca="1">SUMIFS(OFFSET('BPC Data'!$F:$F,0,Summary!K$2),'BPC Data'!$E:$E,Summary!$D459,'BPC Data'!$B:$B,Summary!$C459)</f>
        <v>0</v>
      </c>
      <c r="L459" s="167">
        <f ca="1">SUMIFS(OFFSET('BPC Data'!$F:$F,0,Summary!L$2),'BPC Data'!$E:$E,Summary!$D459,'BPC Data'!$B:$B,Summary!$C459)</f>
        <v>0</v>
      </c>
      <c r="M459" s="27">
        <f t="shared" ca="1" si="100"/>
        <v>0</v>
      </c>
    </row>
    <row r="460" spans="1:13" s="16" customFormat="1" hidden="1" outlineLevel="1" x14ac:dyDescent="0.25">
      <c r="A460" s="16">
        <f>IF(AND(F460&lt;&gt;"",D460=""),A459+1,A459)</f>
        <v>39</v>
      </c>
      <c r="C460">
        <f>$F459</f>
        <v>0</v>
      </c>
      <c r="D460" s="3" t="str">
        <f t="shared" si="101"/>
        <v>PAY_PAT_DAYS - Total Payor Patient Days</v>
      </c>
      <c r="F460" s="23" t="str">
        <f>_xll.EVDES(D460)</f>
        <v>Total Payor Patient Days</v>
      </c>
      <c r="G460" s="18">
        <f ca="1">SUMIFS(OFFSET('BPC Data'!$F:$F,0,Summary!G$2),'BPC Data'!$E:$E,Summary!$D460,'BPC Data'!$B:$B,Summary!$C460)</f>
        <v>0</v>
      </c>
      <c r="H460" s="168">
        <f ca="1">SUMIFS(OFFSET('BPC Data'!$F:$F,0,Summary!H$2),'BPC Data'!$E:$E,Summary!$D460,'BPC Data'!$B:$B,Summary!$C460)</f>
        <v>0</v>
      </c>
      <c r="I460" s="18">
        <f ca="1">SUMIFS(OFFSET('BPC Data'!$F:$F,0,Summary!I$2),'BPC Data'!$E:$E,Summary!$D460,'BPC Data'!$B:$B,Summary!$C460)</f>
        <v>0</v>
      </c>
      <c r="J460" s="168">
        <f ca="1">SUMIFS(OFFSET('BPC Data'!$F:$F,0,Summary!J$2),'BPC Data'!$E:$E,Summary!$D460,'BPC Data'!$B:$B,Summary!$C460)</f>
        <v>0</v>
      </c>
      <c r="K460" s="18">
        <f ca="1">SUMIFS(OFFSET('BPC Data'!$F:$F,0,Summary!K$2),'BPC Data'!$E:$E,Summary!$D460,'BPC Data'!$B:$B,Summary!$C460)</f>
        <v>0</v>
      </c>
      <c r="L460" s="168">
        <f ca="1">SUMIFS(OFFSET('BPC Data'!$F:$F,0,Summary!L$2),'BPC Data'!$E:$E,Summary!$D460,'BPC Data'!$B:$B,Summary!$C460)</f>
        <v>0</v>
      </c>
      <c r="M460" s="27">
        <f t="shared" ca="1" si="100"/>
        <v>0</v>
      </c>
    </row>
    <row r="461" spans="1:13" s="16" customFormat="1" hidden="1" outlineLevel="1" x14ac:dyDescent="0.25">
      <c r="A461" s="16">
        <f t="shared" ref="A461:A469" si="104">IF(AND(F461&lt;&gt;"",D461=""),A460+1,A460)</f>
        <v>39</v>
      </c>
      <c r="C461">
        <f>$F459</f>
        <v>0</v>
      </c>
      <c r="D461" s="3" t="str">
        <f t="shared" si="101"/>
        <v>A_BEDS_TOTAL - Total Available Beds</v>
      </c>
      <c r="F461" s="23" t="str">
        <f>_xll.EVDES(D461)</f>
        <v>Total Available Beds</v>
      </c>
      <c r="G461" s="18">
        <f ca="1">SUMIFS(OFFSET('BPC Data'!$F:$F,0,Summary!G$2),'BPC Data'!$E:$E,Summary!$D461,'BPC Data'!$B:$B,Summary!$C461)</f>
        <v>0</v>
      </c>
      <c r="H461" s="168">
        <f ca="1">SUMIFS(OFFSET('BPC Data'!$F:$F,0,Summary!H$2),'BPC Data'!$E:$E,Summary!$D461,'BPC Data'!$B:$B,Summary!$C461)</f>
        <v>0</v>
      </c>
      <c r="I461" s="18">
        <f ca="1">SUMIFS(OFFSET('BPC Data'!$F:$F,0,Summary!I$2),'BPC Data'!$E:$E,Summary!$D461,'BPC Data'!$B:$B,Summary!$C461)</f>
        <v>0</v>
      </c>
      <c r="J461" s="168">
        <f ca="1">SUMIFS(OFFSET('BPC Data'!$F:$F,0,Summary!J$2),'BPC Data'!$E:$E,Summary!$D461,'BPC Data'!$B:$B,Summary!$C461)</f>
        <v>0</v>
      </c>
      <c r="K461" s="18">
        <f ca="1">SUMIFS(OFFSET('BPC Data'!$F:$F,0,Summary!K$2),'BPC Data'!$E:$E,Summary!$D461,'BPC Data'!$B:$B,Summary!$C461)</f>
        <v>0</v>
      </c>
      <c r="L461" s="168">
        <f ca="1">SUMIFS(OFFSET('BPC Data'!$F:$F,0,Summary!L$2),'BPC Data'!$E:$E,Summary!$D461,'BPC Data'!$B:$B,Summary!$C461)</f>
        <v>0</v>
      </c>
      <c r="M461" s="27">
        <f t="shared" ca="1" si="100"/>
        <v>0</v>
      </c>
    </row>
    <row r="462" spans="1:13" s="16" customFormat="1" hidden="1" outlineLevel="1" x14ac:dyDescent="0.25">
      <c r="A462" s="16">
        <f t="shared" si="104"/>
        <v>39</v>
      </c>
      <c r="B462"/>
      <c r="C462">
        <f>$F459</f>
        <v>0</v>
      </c>
      <c r="D462" s="3" t="str">
        <f t="shared" si="101"/>
        <v>T_REVENUES - Total Tenant Revenues</v>
      </c>
      <c r="E462"/>
      <c r="F462" s="23" t="str">
        <f>_xll.EVDES(D462)</f>
        <v>Total Tenant Revenues</v>
      </c>
      <c r="G462" s="18">
        <f ca="1">SUMIFS(OFFSET('BPC Data'!$F:$F,0,Summary!G$2),'BPC Data'!$E:$E,Summary!$D462,'BPC Data'!$B:$B,Summary!$C462)</f>
        <v>0</v>
      </c>
      <c r="H462" s="168">
        <f ca="1">SUMIFS(OFFSET('BPC Data'!$F:$F,0,Summary!H$2),'BPC Data'!$E:$E,Summary!$D462,'BPC Data'!$B:$B,Summary!$C462)</f>
        <v>0</v>
      </c>
      <c r="I462" s="18">
        <f ca="1">SUMIFS(OFFSET('BPC Data'!$F:$F,0,Summary!I$2),'BPC Data'!$E:$E,Summary!$D462,'BPC Data'!$B:$B,Summary!$C462)</f>
        <v>0</v>
      </c>
      <c r="J462" s="168">
        <f ca="1">SUMIFS(OFFSET('BPC Data'!$F:$F,0,Summary!J$2),'BPC Data'!$E:$E,Summary!$D462,'BPC Data'!$B:$B,Summary!$C462)</f>
        <v>0</v>
      </c>
      <c r="K462" s="18">
        <f ca="1">SUMIFS(OFFSET('BPC Data'!$F:$F,0,Summary!K$2),'BPC Data'!$E:$E,Summary!$D462,'BPC Data'!$B:$B,Summary!$C462)</f>
        <v>0</v>
      </c>
      <c r="L462" s="168">
        <f ca="1">SUMIFS(OFFSET('BPC Data'!$F:$F,0,Summary!L$2),'BPC Data'!$E:$E,Summary!$D462,'BPC Data'!$B:$B,Summary!$C462)</f>
        <v>0</v>
      </c>
      <c r="M462" s="27">
        <f t="shared" ca="1" si="100"/>
        <v>0</v>
      </c>
    </row>
    <row r="463" spans="1:13" s="16" customFormat="1" hidden="1" outlineLevel="1" x14ac:dyDescent="0.25">
      <c r="A463" s="16">
        <f t="shared" si="104"/>
        <v>39</v>
      </c>
      <c r="B463"/>
      <c r="C463">
        <f>$F459</f>
        <v>0</v>
      </c>
      <c r="D463" s="3" t="str">
        <f t="shared" si="101"/>
        <v>T_OPEX - Tenant Operating Expenses</v>
      </c>
      <c r="E463"/>
      <c r="F463" s="23" t="str">
        <f>_xll.EVDES(D463)</f>
        <v>Tenant Operating Expenses</v>
      </c>
      <c r="G463" s="18">
        <f ca="1">SUMIFS(OFFSET('BPC Data'!$F:$F,0,Summary!G$2),'BPC Data'!$E:$E,Summary!$D463,'BPC Data'!$B:$B,Summary!$C463)</f>
        <v>0</v>
      </c>
      <c r="H463" s="168">
        <f ca="1">SUMIFS(OFFSET('BPC Data'!$F:$F,0,Summary!H$2),'BPC Data'!$E:$E,Summary!$D463,'BPC Data'!$B:$B,Summary!$C463)</f>
        <v>0</v>
      </c>
      <c r="I463" s="18">
        <f ca="1">SUMIFS(OFFSET('BPC Data'!$F:$F,0,Summary!I$2),'BPC Data'!$E:$E,Summary!$D463,'BPC Data'!$B:$B,Summary!$C463)</f>
        <v>0</v>
      </c>
      <c r="J463" s="168">
        <f ca="1">SUMIFS(OFFSET('BPC Data'!$F:$F,0,Summary!J$2),'BPC Data'!$E:$E,Summary!$D463,'BPC Data'!$B:$B,Summary!$C463)</f>
        <v>0</v>
      </c>
      <c r="K463" s="18">
        <f ca="1">SUMIFS(OFFSET('BPC Data'!$F:$F,0,Summary!K$2),'BPC Data'!$E:$E,Summary!$D463,'BPC Data'!$B:$B,Summary!$C463)</f>
        <v>0</v>
      </c>
      <c r="L463" s="168">
        <f ca="1">SUMIFS(OFFSET('BPC Data'!$F:$F,0,Summary!L$2),'BPC Data'!$E:$E,Summary!$D463,'BPC Data'!$B:$B,Summary!$C463)</f>
        <v>0</v>
      </c>
      <c r="M463" s="27">
        <f t="shared" ca="1" si="100"/>
        <v>0</v>
      </c>
    </row>
    <row r="464" spans="1:13" s="16" customFormat="1" hidden="1" outlineLevel="1" x14ac:dyDescent="0.25">
      <c r="A464" s="16">
        <f t="shared" si="104"/>
        <v>39</v>
      </c>
      <c r="B464"/>
      <c r="C464">
        <f>$F459</f>
        <v>0</v>
      </c>
      <c r="D464" s="3" t="str">
        <f t="shared" si="101"/>
        <v>T_BAD_DEBT - Tenant Bad Debt Expense</v>
      </c>
      <c r="E464"/>
      <c r="F464" s="23" t="str">
        <f>_xll.EVDES(D464)</f>
        <v>Tenant Bad Debt Expense</v>
      </c>
      <c r="G464" s="18">
        <f ca="1">SUMIFS(OFFSET('BPC Data'!$F:$F,0,Summary!G$2),'BPC Data'!$E:$E,Summary!$D464,'BPC Data'!$B:$B,Summary!$C464)</f>
        <v>0</v>
      </c>
      <c r="H464" s="168">
        <f ca="1">SUMIFS(OFFSET('BPC Data'!$F:$F,0,Summary!H$2),'BPC Data'!$E:$E,Summary!$D464,'BPC Data'!$B:$B,Summary!$C464)</f>
        <v>0</v>
      </c>
      <c r="I464" s="18">
        <f ca="1">SUMIFS(OFFSET('BPC Data'!$F:$F,0,Summary!I$2),'BPC Data'!$E:$E,Summary!$D464,'BPC Data'!$B:$B,Summary!$C464)</f>
        <v>0</v>
      </c>
      <c r="J464" s="168">
        <f ca="1">SUMIFS(OFFSET('BPC Data'!$F:$F,0,Summary!J$2),'BPC Data'!$E:$E,Summary!$D464,'BPC Data'!$B:$B,Summary!$C464)</f>
        <v>0</v>
      </c>
      <c r="K464" s="18">
        <f ca="1">SUMIFS(OFFSET('BPC Data'!$F:$F,0,Summary!K$2),'BPC Data'!$E:$E,Summary!$D464,'BPC Data'!$B:$B,Summary!$C464)</f>
        <v>0</v>
      </c>
      <c r="L464" s="168">
        <f ca="1">SUMIFS(OFFSET('BPC Data'!$F:$F,0,Summary!L$2),'BPC Data'!$E:$E,Summary!$D464,'BPC Data'!$B:$B,Summary!$C464)</f>
        <v>0</v>
      </c>
      <c r="M464" s="27">
        <f t="shared" ca="1" si="100"/>
        <v>0</v>
      </c>
    </row>
    <row r="465" spans="1:13" s="16" customFormat="1" hidden="1" outlineLevel="1" x14ac:dyDescent="0.25">
      <c r="A465" s="16">
        <f t="shared" si="104"/>
        <v>39</v>
      </c>
      <c r="B465"/>
      <c r="C465">
        <f>$F459</f>
        <v>0</v>
      </c>
      <c r="D465" s="2" t="str">
        <f t="shared" si="101"/>
        <v>T_EBITDARM - EBITDARM</v>
      </c>
      <c r="E465"/>
      <c r="F465" s="23" t="str">
        <f>_xll.EVDES(D465)</f>
        <v>EBITDARM</v>
      </c>
      <c r="G465" s="18">
        <f ca="1">SUMIFS(OFFSET('BPC Data'!$F:$F,0,Summary!G$2),'BPC Data'!$E:$E,Summary!$D465,'BPC Data'!$B:$B,Summary!$C465)</f>
        <v>0</v>
      </c>
      <c r="H465" s="168">
        <f ca="1">SUMIFS(OFFSET('BPC Data'!$F:$F,0,Summary!H$2),'BPC Data'!$E:$E,Summary!$D465,'BPC Data'!$B:$B,Summary!$C465)</f>
        <v>0</v>
      </c>
      <c r="I465" s="18">
        <f ca="1">SUMIFS(OFFSET('BPC Data'!$F:$F,0,Summary!I$2),'BPC Data'!$E:$E,Summary!$D465,'BPC Data'!$B:$B,Summary!$C465)</f>
        <v>0</v>
      </c>
      <c r="J465" s="168">
        <f ca="1">SUMIFS(OFFSET('BPC Data'!$F:$F,0,Summary!J$2),'BPC Data'!$E:$E,Summary!$D465,'BPC Data'!$B:$B,Summary!$C465)</f>
        <v>0</v>
      </c>
      <c r="K465" s="18">
        <f ca="1">SUMIFS(OFFSET('BPC Data'!$F:$F,0,Summary!K$2),'BPC Data'!$E:$E,Summary!$D465,'BPC Data'!$B:$B,Summary!$C465)</f>
        <v>0</v>
      </c>
      <c r="L465" s="168">
        <f ca="1">SUMIFS(OFFSET('BPC Data'!$F:$F,0,Summary!L$2),'BPC Data'!$E:$E,Summary!$D465,'BPC Data'!$B:$B,Summary!$C465)</f>
        <v>0</v>
      </c>
      <c r="M465" s="27">
        <f t="shared" ca="1" si="100"/>
        <v>0</v>
      </c>
    </row>
    <row r="466" spans="1:13" s="16" customFormat="1" hidden="1" outlineLevel="1" x14ac:dyDescent="0.25">
      <c r="A466" s="16">
        <f t="shared" si="104"/>
        <v>39</v>
      </c>
      <c r="B466"/>
      <c r="C466">
        <f>$F459</f>
        <v>0</v>
      </c>
      <c r="D466" s="2" t="str">
        <f t="shared" si="101"/>
        <v>T_MGMT_FEE - Tenant Management Fee - Actual</v>
      </c>
      <c r="E466"/>
      <c r="F466" s="23" t="str">
        <f>_xll.EVDES(D466)</f>
        <v>Tenant Management Fee - Actual</v>
      </c>
      <c r="G466" s="18">
        <f ca="1">SUMIFS(OFFSET('BPC Data'!$F:$F,0,Summary!G$2),'BPC Data'!$E:$E,Summary!$D466,'BPC Data'!$B:$B,Summary!$C466)</f>
        <v>0</v>
      </c>
      <c r="H466" s="168">
        <f ca="1">SUMIFS(OFFSET('BPC Data'!$F:$F,0,Summary!H$2),'BPC Data'!$E:$E,Summary!$D466,'BPC Data'!$B:$B,Summary!$C466)</f>
        <v>0</v>
      </c>
      <c r="I466" s="18">
        <f ca="1">SUMIFS(OFFSET('BPC Data'!$F:$F,0,Summary!I$2),'BPC Data'!$E:$E,Summary!$D466,'BPC Data'!$B:$B,Summary!$C466)</f>
        <v>0</v>
      </c>
      <c r="J466" s="168">
        <f ca="1">SUMIFS(OFFSET('BPC Data'!$F:$F,0,Summary!J$2),'BPC Data'!$E:$E,Summary!$D466,'BPC Data'!$B:$B,Summary!$C466)</f>
        <v>0</v>
      </c>
      <c r="K466" s="18">
        <f ca="1">SUMIFS(OFFSET('BPC Data'!$F:$F,0,Summary!K$2),'BPC Data'!$E:$E,Summary!$D466,'BPC Data'!$B:$B,Summary!$C466)</f>
        <v>0</v>
      </c>
      <c r="L466" s="168">
        <f ca="1">SUMIFS(OFFSET('BPC Data'!$F:$F,0,Summary!L$2),'BPC Data'!$E:$E,Summary!$D466,'BPC Data'!$B:$B,Summary!$C466)</f>
        <v>0</v>
      </c>
      <c r="M466" s="27">
        <f t="shared" ca="1" si="100"/>
        <v>0</v>
      </c>
    </row>
    <row r="467" spans="1:13" s="16" customFormat="1" hidden="1" outlineLevel="1" x14ac:dyDescent="0.25">
      <c r="A467" s="16">
        <f t="shared" si="104"/>
        <v>39</v>
      </c>
      <c r="B467"/>
      <c r="C467">
        <f>$F459</f>
        <v>0</v>
      </c>
      <c r="D467" s="1" t="str">
        <f t="shared" si="101"/>
        <v>T_EBITDAR - EBITDAR</v>
      </c>
      <c r="E467"/>
      <c r="F467" s="23" t="str">
        <f>_xll.EVDES(D467)</f>
        <v>EBITDAR</v>
      </c>
      <c r="G467" s="18">
        <f ca="1">SUMIFS(OFFSET('BPC Data'!$F:$F,0,Summary!G$2),'BPC Data'!$E:$E,Summary!$D467,'BPC Data'!$B:$B,Summary!$C467)</f>
        <v>0</v>
      </c>
      <c r="H467" s="168">
        <f ca="1">SUMIFS(OFFSET('BPC Data'!$F:$F,0,Summary!H$2),'BPC Data'!$E:$E,Summary!$D467,'BPC Data'!$B:$B,Summary!$C467)</f>
        <v>0</v>
      </c>
      <c r="I467" s="18">
        <f ca="1">SUMIFS(OFFSET('BPC Data'!$F:$F,0,Summary!I$2),'BPC Data'!$E:$E,Summary!$D467,'BPC Data'!$B:$B,Summary!$C467)</f>
        <v>0</v>
      </c>
      <c r="J467" s="168">
        <f ca="1">SUMIFS(OFFSET('BPC Data'!$F:$F,0,Summary!J$2),'BPC Data'!$E:$E,Summary!$D467,'BPC Data'!$B:$B,Summary!$C467)</f>
        <v>0</v>
      </c>
      <c r="K467" s="18">
        <f ca="1">SUMIFS(OFFSET('BPC Data'!$F:$F,0,Summary!K$2),'BPC Data'!$E:$E,Summary!$D467,'BPC Data'!$B:$B,Summary!$C467)</f>
        <v>0</v>
      </c>
      <c r="L467" s="168">
        <f ca="1">SUMIFS(OFFSET('BPC Data'!$F:$F,0,Summary!L$2),'BPC Data'!$E:$E,Summary!$D467,'BPC Data'!$B:$B,Summary!$C467)</f>
        <v>0</v>
      </c>
      <c r="M467" s="27">
        <f t="shared" ca="1" si="100"/>
        <v>0</v>
      </c>
    </row>
    <row r="468" spans="1:13" s="16" customFormat="1" hidden="1" outlineLevel="1" x14ac:dyDescent="0.25">
      <c r="A468" s="16">
        <f t="shared" si="104"/>
        <v>39</v>
      </c>
      <c r="B468"/>
      <c r="C468">
        <f>$F459</f>
        <v>0</v>
      </c>
      <c r="D468" s="1" t="str">
        <f t="shared" si="101"/>
        <v>T_RENT_EXP - Tenant Rent Expense</v>
      </c>
      <c r="E468"/>
      <c r="F468" s="23" t="str">
        <f>_xll.EVDES(D468)</f>
        <v>Tenant Rent Expense</v>
      </c>
      <c r="G468" s="18">
        <f ca="1">SUMIFS(OFFSET('BPC Data'!$F:$F,0,Summary!G$2),'BPC Data'!$E:$E,Summary!$D468,'BPC Data'!$B:$B,Summary!$C468)</f>
        <v>0</v>
      </c>
      <c r="H468" s="168">
        <f ca="1">SUMIFS(OFFSET('BPC Data'!$F:$F,0,Summary!H$2),'BPC Data'!$E:$E,Summary!$D468,'BPC Data'!$B:$B,Summary!$C468)</f>
        <v>0</v>
      </c>
      <c r="I468" s="18">
        <f ca="1">SUMIFS(OFFSET('BPC Data'!$F:$F,0,Summary!I$2),'BPC Data'!$E:$E,Summary!$D468,'BPC Data'!$B:$B,Summary!$C468)</f>
        <v>0</v>
      </c>
      <c r="J468" s="168">
        <f ca="1">SUMIFS(OFFSET('BPC Data'!$F:$F,0,Summary!J$2),'BPC Data'!$E:$E,Summary!$D468,'BPC Data'!$B:$B,Summary!$C468)</f>
        <v>0</v>
      </c>
      <c r="K468" s="18">
        <f ca="1">SUMIFS(OFFSET('BPC Data'!$F:$F,0,Summary!K$2),'BPC Data'!$E:$E,Summary!$D468,'BPC Data'!$B:$B,Summary!$C468)</f>
        <v>0</v>
      </c>
      <c r="L468" s="168">
        <f ca="1">SUMIFS(OFFSET('BPC Data'!$F:$F,0,Summary!L$2),'BPC Data'!$E:$E,Summary!$D468,'BPC Data'!$B:$B,Summary!$C468)</f>
        <v>0</v>
      </c>
      <c r="M468" s="27">
        <f t="shared" ca="1" si="100"/>
        <v>0</v>
      </c>
    </row>
    <row r="469" spans="1:13" s="16" customFormat="1" hidden="1" outlineLevel="1" x14ac:dyDescent="0.25">
      <c r="A469" s="16">
        <f t="shared" si="104"/>
        <v>39</v>
      </c>
      <c r="B469"/>
      <c r="C469"/>
      <c r="D469" s="1" t="str">
        <f t="shared" si="101"/>
        <v>x</v>
      </c>
      <c r="E469"/>
      <c r="F469" s="23" t="s">
        <v>0</v>
      </c>
      <c r="G469" s="12">
        <f ca="1">SUMIFS(OFFSET('BPC Data'!$F:$F,0,Summary!G$2),'BPC Data'!$E:$E,Summary!$D469,'BPC Data'!$B:$B,Summary!$C469)</f>
        <v>0</v>
      </c>
      <c r="H469" s="169">
        <f ca="1">SUMIFS(OFFSET('BPC Data'!$F:$F,0,Summary!H$2),'BPC Data'!$E:$E,Summary!$D469,'BPC Data'!$B:$B,Summary!$C469)</f>
        <v>0</v>
      </c>
      <c r="I469" s="12">
        <f ca="1">SUMIFS(OFFSET('BPC Data'!$F:$F,0,Summary!I$2),'BPC Data'!$E:$E,Summary!$D469,'BPC Data'!$B:$B,Summary!$C469)</f>
        <v>0</v>
      </c>
      <c r="J469" s="169">
        <f ca="1">SUMIFS(OFFSET('BPC Data'!$F:$F,0,Summary!J$2),'BPC Data'!$E:$E,Summary!$D469,'BPC Data'!$B:$B,Summary!$C469)</f>
        <v>0</v>
      </c>
      <c r="K469" s="12">
        <f ca="1">SUMIFS(OFFSET('BPC Data'!$F:$F,0,Summary!K$2),'BPC Data'!$E:$E,Summary!$D469,'BPC Data'!$B:$B,Summary!$C469)</f>
        <v>0</v>
      </c>
      <c r="L469" s="169">
        <f ca="1">SUMIFS(OFFSET('BPC Data'!$F:$F,0,Summary!L$2),'BPC Data'!$E:$E,Summary!$D469,'BPC Data'!$B:$B,Summary!$C469)</f>
        <v>0</v>
      </c>
      <c r="M469" s="27">
        <f t="shared" ca="1" si="100"/>
        <v>0</v>
      </c>
    </row>
    <row r="470" spans="1:13" s="16" customFormat="1" hidden="1" outlineLevel="1" x14ac:dyDescent="0.25">
      <c r="A470" s="16">
        <f>IF(AND(D470&lt;&gt;"",C470=""),A469+1,A469)</f>
        <v>40</v>
      </c>
      <c r="B470" s="5"/>
      <c r="C470" s="5"/>
      <c r="D470" s="5" t="str">
        <f t="shared" si="101"/>
        <v>x</v>
      </c>
      <c r="E470" s="5"/>
      <c r="F470" s="22">
        <f>INDEX(PropertyList!$D:$D,MATCH(Summary!$A470,PropertyList!$C:$C,0))</f>
        <v>0</v>
      </c>
      <c r="G470" s="11">
        <f ca="1">SUMIFS(OFFSET('BPC Data'!$F:$F,0,Summary!G$2),'BPC Data'!$E:$E,Summary!$D470,'BPC Data'!$B:$B,Summary!$C470)</f>
        <v>0</v>
      </c>
      <c r="H470" s="167">
        <f ca="1">SUMIFS(OFFSET('BPC Data'!$F:$F,0,Summary!H$2),'BPC Data'!$E:$E,Summary!$D470,'BPC Data'!$B:$B,Summary!$C470)</f>
        <v>0</v>
      </c>
      <c r="I470" s="11">
        <f ca="1">SUMIFS(OFFSET('BPC Data'!$F:$F,0,Summary!I$2),'BPC Data'!$E:$E,Summary!$D470,'BPC Data'!$B:$B,Summary!$C470)</f>
        <v>0</v>
      </c>
      <c r="J470" s="167">
        <f ca="1">SUMIFS(OFFSET('BPC Data'!$F:$F,0,Summary!J$2),'BPC Data'!$E:$E,Summary!$D470,'BPC Data'!$B:$B,Summary!$C470)</f>
        <v>0</v>
      </c>
      <c r="K470" s="11">
        <f ca="1">SUMIFS(OFFSET('BPC Data'!$F:$F,0,Summary!K$2),'BPC Data'!$E:$E,Summary!$D470,'BPC Data'!$B:$B,Summary!$C470)</f>
        <v>0</v>
      </c>
      <c r="L470" s="167">
        <f ca="1">SUMIFS(OFFSET('BPC Data'!$F:$F,0,Summary!L$2),'BPC Data'!$E:$E,Summary!$D470,'BPC Data'!$B:$B,Summary!$C470)</f>
        <v>0</v>
      </c>
      <c r="M470" s="27">
        <f t="shared" ca="1" si="100"/>
        <v>0</v>
      </c>
    </row>
    <row r="471" spans="1:13" s="16" customFormat="1" hidden="1" outlineLevel="1" x14ac:dyDescent="0.25">
      <c r="A471" s="16">
        <f>IF(AND(F471&lt;&gt;"",D471=""),A470+1,A470)</f>
        <v>40</v>
      </c>
      <c r="C471">
        <f>$F470</f>
        <v>0</v>
      </c>
      <c r="D471" s="3" t="str">
        <f t="shared" si="101"/>
        <v>PAY_PAT_DAYS - Total Payor Patient Days</v>
      </c>
      <c r="F471" s="23" t="str">
        <f>_xll.EVDES(D471)</f>
        <v>Total Payor Patient Days</v>
      </c>
      <c r="G471" s="18">
        <f ca="1">SUMIFS(OFFSET('BPC Data'!$F:$F,0,Summary!G$2),'BPC Data'!$E:$E,Summary!$D471,'BPC Data'!$B:$B,Summary!$C471)</f>
        <v>0</v>
      </c>
      <c r="H471" s="168">
        <f ca="1">SUMIFS(OFFSET('BPC Data'!$F:$F,0,Summary!H$2),'BPC Data'!$E:$E,Summary!$D471,'BPC Data'!$B:$B,Summary!$C471)</f>
        <v>0</v>
      </c>
      <c r="I471" s="18">
        <f ca="1">SUMIFS(OFFSET('BPC Data'!$F:$F,0,Summary!I$2),'BPC Data'!$E:$E,Summary!$D471,'BPC Data'!$B:$B,Summary!$C471)</f>
        <v>0</v>
      </c>
      <c r="J471" s="168">
        <f ca="1">SUMIFS(OFFSET('BPC Data'!$F:$F,0,Summary!J$2),'BPC Data'!$E:$E,Summary!$D471,'BPC Data'!$B:$B,Summary!$C471)</f>
        <v>0</v>
      </c>
      <c r="K471" s="18">
        <f ca="1">SUMIFS(OFFSET('BPC Data'!$F:$F,0,Summary!K$2),'BPC Data'!$E:$E,Summary!$D471,'BPC Data'!$B:$B,Summary!$C471)</f>
        <v>0</v>
      </c>
      <c r="L471" s="168">
        <f ca="1">SUMIFS(OFFSET('BPC Data'!$F:$F,0,Summary!L$2),'BPC Data'!$E:$E,Summary!$D471,'BPC Data'!$B:$B,Summary!$C471)</f>
        <v>0</v>
      </c>
      <c r="M471" s="27">
        <f t="shared" ca="1" si="100"/>
        <v>0</v>
      </c>
    </row>
    <row r="472" spans="1:13" s="16" customFormat="1" hidden="1" outlineLevel="1" x14ac:dyDescent="0.25">
      <c r="A472" s="16">
        <f t="shared" ref="A472:A480" si="105">IF(AND(F472&lt;&gt;"",D472=""),A471+1,A471)</f>
        <v>40</v>
      </c>
      <c r="C472">
        <f>$F470</f>
        <v>0</v>
      </c>
      <c r="D472" s="3" t="str">
        <f t="shared" si="101"/>
        <v>A_BEDS_TOTAL - Total Available Beds</v>
      </c>
      <c r="F472" s="23" t="str">
        <f>_xll.EVDES(D472)</f>
        <v>Total Available Beds</v>
      </c>
      <c r="G472" s="18">
        <f ca="1">SUMIFS(OFFSET('BPC Data'!$F:$F,0,Summary!G$2),'BPC Data'!$E:$E,Summary!$D472,'BPC Data'!$B:$B,Summary!$C472)</f>
        <v>0</v>
      </c>
      <c r="H472" s="168">
        <f ca="1">SUMIFS(OFFSET('BPC Data'!$F:$F,0,Summary!H$2),'BPC Data'!$E:$E,Summary!$D472,'BPC Data'!$B:$B,Summary!$C472)</f>
        <v>0</v>
      </c>
      <c r="I472" s="18">
        <f ca="1">SUMIFS(OFFSET('BPC Data'!$F:$F,0,Summary!I$2),'BPC Data'!$E:$E,Summary!$D472,'BPC Data'!$B:$B,Summary!$C472)</f>
        <v>0</v>
      </c>
      <c r="J472" s="168">
        <f ca="1">SUMIFS(OFFSET('BPC Data'!$F:$F,0,Summary!J$2),'BPC Data'!$E:$E,Summary!$D472,'BPC Data'!$B:$B,Summary!$C472)</f>
        <v>0</v>
      </c>
      <c r="K472" s="18">
        <f ca="1">SUMIFS(OFFSET('BPC Data'!$F:$F,0,Summary!K$2),'BPC Data'!$E:$E,Summary!$D472,'BPC Data'!$B:$B,Summary!$C472)</f>
        <v>0</v>
      </c>
      <c r="L472" s="168">
        <f ca="1">SUMIFS(OFFSET('BPC Data'!$F:$F,0,Summary!L$2),'BPC Data'!$E:$E,Summary!$D472,'BPC Data'!$B:$B,Summary!$C472)</f>
        <v>0</v>
      </c>
      <c r="M472" s="27">
        <f t="shared" ca="1" si="100"/>
        <v>0</v>
      </c>
    </row>
    <row r="473" spans="1:13" s="16" customFormat="1" hidden="1" outlineLevel="1" x14ac:dyDescent="0.25">
      <c r="A473" s="16">
        <f t="shared" si="105"/>
        <v>40</v>
      </c>
      <c r="B473"/>
      <c r="C473">
        <f>$F470</f>
        <v>0</v>
      </c>
      <c r="D473" s="3" t="str">
        <f t="shared" si="101"/>
        <v>T_REVENUES - Total Tenant Revenues</v>
      </c>
      <c r="E473"/>
      <c r="F473" s="23" t="str">
        <f>_xll.EVDES(D473)</f>
        <v>Total Tenant Revenues</v>
      </c>
      <c r="G473" s="18">
        <f ca="1">SUMIFS(OFFSET('BPC Data'!$F:$F,0,Summary!G$2),'BPC Data'!$E:$E,Summary!$D473,'BPC Data'!$B:$B,Summary!$C473)</f>
        <v>0</v>
      </c>
      <c r="H473" s="168">
        <f ca="1">SUMIFS(OFFSET('BPC Data'!$F:$F,0,Summary!H$2),'BPC Data'!$E:$E,Summary!$D473,'BPC Data'!$B:$B,Summary!$C473)</f>
        <v>0</v>
      </c>
      <c r="I473" s="18">
        <f ca="1">SUMIFS(OFFSET('BPC Data'!$F:$F,0,Summary!I$2),'BPC Data'!$E:$E,Summary!$D473,'BPC Data'!$B:$B,Summary!$C473)</f>
        <v>0</v>
      </c>
      <c r="J473" s="168">
        <f ca="1">SUMIFS(OFFSET('BPC Data'!$F:$F,0,Summary!J$2),'BPC Data'!$E:$E,Summary!$D473,'BPC Data'!$B:$B,Summary!$C473)</f>
        <v>0</v>
      </c>
      <c r="K473" s="18">
        <f ca="1">SUMIFS(OFFSET('BPC Data'!$F:$F,0,Summary!K$2),'BPC Data'!$E:$E,Summary!$D473,'BPC Data'!$B:$B,Summary!$C473)</f>
        <v>0</v>
      </c>
      <c r="L473" s="168">
        <f ca="1">SUMIFS(OFFSET('BPC Data'!$F:$F,0,Summary!L$2),'BPC Data'!$E:$E,Summary!$D473,'BPC Data'!$B:$B,Summary!$C473)</f>
        <v>0</v>
      </c>
      <c r="M473" s="27">
        <f t="shared" ca="1" si="100"/>
        <v>0</v>
      </c>
    </row>
    <row r="474" spans="1:13" s="16" customFormat="1" hidden="1" outlineLevel="1" x14ac:dyDescent="0.25">
      <c r="A474" s="16">
        <f t="shared" si="105"/>
        <v>40</v>
      </c>
      <c r="B474"/>
      <c r="C474">
        <f>$F470</f>
        <v>0</v>
      </c>
      <c r="D474" s="3" t="str">
        <f t="shared" si="101"/>
        <v>T_OPEX - Tenant Operating Expenses</v>
      </c>
      <c r="E474"/>
      <c r="F474" s="23" t="str">
        <f>_xll.EVDES(D474)</f>
        <v>Tenant Operating Expenses</v>
      </c>
      <c r="G474" s="18">
        <f ca="1">SUMIFS(OFFSET('BPC Data'!$F:$F,0,Summary!G$2),'BPC Data'!$E:$E,Summary!$D474,'BPC Data'!$B:$B,Summary!$C474)</f>
        <v>0</v>
      </c>
      <c r="H474" s="168">
        <f ca="1">SUMIFS(OFFSET('BPC Data'!$F:$F,0,Summary!H$2),'BPC Data'!$E:$E,Summary!$D474,'BPC Data'!$B:$B,Summary!$C474)</f>
        <v>0</v>
      </c>
      <c r="I474" s="18">
        <f ca="1">SUMIFS(OFFSET('BPC Data'!$F:$F,0,Summary!I$2),'BPC Data'!$E:$E,Summary!$D474,'BPC Data'!$B:$B,Summary!$C474)</f>
        <v>0</v>
      </c>
      <c r="J474" s="168">
        <f ca="1">SUMIFS(OFFSET('BPC Data'!$F:$F,0,Summary!J$2),'BPC Data'!$E:$E,Summary!$D474,'BPC Data'!$B:$B,Summary!$C474)</f>
        <v>0</v>
      </c>
      <c r="K474" s="18">
        <f ca="1">SUMIFS(OFFSET('BPC Data'!$F:$F,0,Summary!K$2),'BPC Data'!$E:$E,Summary!$D474,'BPC Data'!$B:$B,Summary!$C474)</f>
        <v>0</v>
      </c>
      <c r="L474" s="168">
        <f ca="1">SUMIFS(OFFSET('BPC Data'!$F:$F,0,Summary!L$2),'BPC Data'!$E:$E,Summary!$D474,'BPC Data'!$B:$B,Summary!$C474)</f>
        <v>0</v>
      </c>
      <c r="M474" s="27">
        <f t="shared" ca="1" si="100"/>
        <v>0</v>
      </c>
    </row>
    <row r="475" spans="1:13" s="16" customFormat="1" hidden="1" outlineLevel="1" x14ac:dyDescent="0.25">
      <c r="A475" s="16">
        <f t="shared" si="105"/>
        <v>40</v>
      </c>
      <c r="B475"/>
      <c r="C475">
        <f>$F470</f>
        <v>0</v>
      </c>
      <c r="D475" s="3" t="str">
        <f t="shared" si="101"/>
        <v>T_BAD_DEBT - Tenant Bad Debt Expense</v>
      </c>
      <c r="E475"/>
      <c r="F475" s="23" t="str">
        <f>_xll.EVDES(D475)</f>
        <v>Tenant Bad Debt Expense</v>
      </c>
      <c r="G475" s="18">
        <f ca="1">SUMIFS(OFFSET('BPC Data'!$F:$F,0,Summary!G$2),'BPC Data'!$E:$E,Summary!$D475,'BPC Data'!$B:$B,Summary!$C475)</f>
        <v>0</v>
      </c>
      <c r="H475" s="168">
        <f ca="1">SUMIFS(OFFSET('BPC Data'!$F:$F,0,Summary!H$2),'BPC Data'!$E:$E,Summary!$D475,'BPC Data'!$B:$B,Summary!$C475)</f>
        <v>0</v>
      </c>
      <c r="I475" s="18">
        <f ca="1">SUMIFS(OFFSET('BPC Data'!$F:$F,0,Summary!I$2),'BPC Data'!$E:$E,Summary!$D475,'BPC Data'!$B:$B,Summary!$C475)</f>
        <v>0</v>
      </c>
      <c r="J475" s="168">
        <f ca="1">SUMIFS(OFFSET('BPC Data'!$F:$F,0,Summary!J$2),'BPC Data'!$E:$E,Summary!$D475,'BPC Data'!$B:$B,Summary!$C475)</f>
        <v>0</v>
      </c>
      <c r="K475" s="18">
        <f ca="1">SUMIFS(OFFSET('BPC Data'!$F:$F,0,Summary!K$2),'BPC Data'!$E:$E,Summary!$D475,'BPC Data'!$B:$B,Summary!$C475)</f>
        <v>0</v>
      </c>
      <c r="L475" s="168">
        <f ca="1">SUMIFS(OFFSET('BPC Data'!$F:$F,0,Summary!L$2),'BPC Data'!$E:$E,Summary!$D475,'BPC Data'!$B:$B,Summary!$C475)</f>
        <v>0</v>
      </c>
      <c r="M475" s="27">
        <f t="shared" ca="1" si="100"/>
        <v>0</v>
      </c>
    </row>
    <row r="476" spans="1:13" s="16" customFormat="1" hidden="1" outlineLevel="1" x14ac:dyDescent="0.25">
      <c r="A476" s="16">
        <f t="shared" si="105"/>
        <v>40</v>
      </c>
      <c r="B476"/>
      <c r="C476">
        <f>$F470</f>
        <v>0</v>
      </c>
      <c r="D476" s="2" t="str">
        <f t="shared" si="101"/>
        <v>T_EBITDARM - EBITDARM</v>
      </c>
      <c r="E476"/>
      <c r="F476" s="23" t="str">
        <f>_xll.EVDES(D476)</f>
        <v>EBITDARM</v>
      </c>
      <c r="G476" s="18">
        <f ca="1">SUMIFS(OFFSET('BPC Data'!$F:$F,0,Summary!G$2),'BPC Data'!$E:$E,Summary!$D476,'BPC Data'!$B:$B,Summary!$C476)</f>
        <v>0</v>
      </c>
      <c r="H476" s="168">
        <f ca="1">SUMIFS(OFFSET('BPC Data'!$F:$F,0,Summary!H$2),'BPC Data'!$E:$E,Summary!$D476,'BPC Data'!$B:$B,Summary!$C476)</f>
        <v>0</v>
      </c>
      <c r="I476" s="18">
        <f ca="1">SUMIFS(OFFSET('BPC Data'!$F:$F,0,Summary!I$2),'BPC Data'!$E:$E,Summary!$D476,'BPC Data'!$B:$B,Summary!$C476)</f>
        <v>0</v>
      </c>
      <c r="J476" s="168">
        <f ca="1">SUMIFS(OFFSET('BPC Data'!$F:$F,0,Summary!J$2),'BPC Data'!$E:$E,Summary!$D476,'BPC Data'!$B:$B,Summary!$C476)</f>
        <v>0</v>
      </c>
      <c r="K476" s="18">
        <f ca="1">SUMIFS(OFFSET('BPC Data'!$F:$F,0,Summary!K$2),'BPC Data'!$E:$E,Summary!$D476,'BPC Data'!$B:$B,Summary!$C476)</f>
        <v>0</v>
      </c>
      <c r="L476" s="168">
        <f ca="1">SUMIFS(OFFSET('BPC Data'!$F:$F,0,Summary!L$2),'BPC Data'!$E:$E,Summary!$D476,'BPC Data'!$B:$B,Summary!$C476)</f>
        <v>0</v>
      </c>
      <c r="M476" s="27">
        <f t="shared" ca="1" si="100"/>
        <v>0</v>
      </c>
    </row>
    <row r="477" spans="1:13" s="16" customFormat="1" hidden="1" outlineLevel="1" x14ac:dyDescent="0.25">
      <c r="A477" s="16">
        <f t="shared" si="105"/>
        <v>40</v>
      </c>
      <c r="B477"/>
      <c r="C477">
        <f>$F470</f>
        <v>0</v>
      </c>
      <c r="D477" s="2" t="str">
        <f t="shared" si="101"/>
        <v>T_MGMT_FEE - Tenant Management Fee - Actual</v>
      </c>
      <c r="E477"/>
      <c r="F477" s="23" t="str">
        <f>_xll.EVDES(D477)</f>
        <v>Tenant Management Fee - Actual</v>
      </c>
      <c r="G477" s="18">
        <f ca="1">SUMIFS(OFFSET('BPC Data'!$F:$F,0,Summary!G$2),'BPC Data'!$E:$E,Summary!$D477,'BPC Data'!$B:$B,Summary!$C477)</f>
        <v>0</v>
      </c>
      <c r="H477" s="168">
        <f ca="1">SUMIFS(OFFSET('BPC Data'!$F:$F,0,Summary!H$2),'BPC Data'!$E:$E,Summary!$D477,'BPC Data'!$B:$B,Summary!$C477)</f>
        <v>0</v>
      </c>
      <c r="I477" s="18">
        <f ca="1">SUMIFS(OFFSET('BPC Data'!$F:$F,0,Summary!I$2),'BPC Data'!$E:$E,Summary!$D477,'BPC Data'!$B:$B,Summary!$C477)</f>
        <v>0</v>
      </c>
      <c r="J477" s="168">
        <f ca="1">SUMIFS(OFFSET('BPC Data'!$F:$F,0,Summary!J$2),'BPC Data'!$E:$E,Summary!$D477,'BPC Data'!$B:$B,Summary!$C477)</f>
        <v>0</v>
      </c>
      <c r="K477" s="18">
        <f ca="1">SUMIFS(OFFSET('BPC Data'!$F:$F,0,Summary!K$2),'BPC Data'!$E:$E,Summary!$D477,'BPC Data'!$B:$B,Summary!$C477)</f>
        <v>0</v>
      </c>
      <c r="L477" s="168">
        <f ca="1">SUMIFS(OFFSET('BPC Data'!$F:$F,0,Summary!L$2),'BPC Data'!$E:$E,Summary!$D477,'BPC Data'!$B:$B,Summary!$C477)</f>
        <v>0</v>
      </c>
      <c r="M477" s="27">
        <f t="shared" ca="1" si="100"/>
        <v>0</v>
      </c>
    </row>
    <row r="478" spans="1:13" s="16" customFormat="1" hidden="1" outlineLevel="1" x14ac:dyDescent="0.25">
      <c r="A478" s="16">
        <f t="shared" si="105"/>
        <v>40</v>
      </c>
      <c r="B478"/>
      <c r="C478">
        <f>$F470</f>
        <v>0</v>
      </c>
      <c r="D478" s="1" t="str">
        <f t="shared" si="101"/>
        <v>T_EBITDAR - EBITDAR</v>
      </c>
      <c r="E478"/>
      <c r="F478" s="23" t="str">
        <f>_xll.EVDES(D478)</f>
        <v>EBITDAR</v>
      </c>
      <c r="G478" s="18">
        <f ca="1">SUMIFS(OFFSET('BPC Data'!$F:$F,0,Summary!G$2),'BPC Data'!$E:$E,Summary!$D478,'BPC Data'!$B:$B,Summary!$C478)</f>
        <v>0</v>
      </c>
      <c r="H478" s="168">
        <f ca="1">SUMIFS(OFFSET('BPC Data'!$F:$F,0,Summary!H$2),'BPC Data'!$E:$E,Summary!$D478,'BPC Data'!$B:$B,Summary!$C478)</f>
        <v>0</v>
      </c>
      <c r="I478" s="18">
        <f ca="1">SUMIFS(OFFSET('BPC Data'!$F:$F,0,Summary!I$2),'BPC Data'!$E:$E,Summary!$D478,'BPC Data'!$B:$B,Summary!$C478)</f>
        <v>0</v>
      </c>
      <c r="J478" s="168">
        <f ca="1">SUMIFS(OFFSET('BPC Data'!$F:$F,0,Summary!J$2),'BPC Data'!$E:$E,Summary!$D478,'BPC Data'!$B:$B,Summary!$C478)</f>
        <v>0</v>
      </c>
      <c r="K478" s="18">
        <f ca="1">SUMIFS(OFFSET('BPC Data'!$F:$F,0,Summary!K$2),'BPC Data'!$E:$E,Summary!$D478,'BPC Data'!$B:$B,Summary!$C478)</f>
        <v>0</v>
      </c>
      <c r="L478" s="168">
        <f ca="1">SUMIFS(OFFSET('BPC Data'!$F:$F,0,Summary!L$2),'BPC Data'!$E:$E,Summary!$D478,'BPC Data'!$B:$B,Summary!$C478)</f>
        <v>0</v>
      </c>
      <c r="M478" s="27">
        <f t="shared" ca="1" si="100"/>
        <v>0</v>
      </c>
    </row>
    <row r="479" spans="1:13" s="16" customFormat="1" hidden="1" outlineLevel="1" x14ac:dyDescent="0.25">
      <c r="A479" s="16">
        <f t="shared" si="105"/>
        <v>40</v>
      </c>
      <c r="B479"/>
      <c r="C479">
        <f>$F470</f>
        <v>0</v>
      </c>
      <c r="D479" s="1" t="str">
        <f t="shared" si="101"/>
        <v>T_RENT_EXP - Tenant Rent Expense</v>
      </c>
      <c r="E479"/>
      <c r="F479" s="23" t="str">
        <f>_xll.EVDES(D479)</f>
        <v>Tenant Rent Expense</v>
      </c>
      <c r="G479" s="18">
        <f ca="1">SUMIFS(OFFSET('BPC Data'!$F:$F,0,Summary!G$2),'BPC Data'!$E:$E,Summary!$D479,'BPC Data'!$B:$B,Summary!$C479)</f>
        <v>0</v>
      </c>
      <c r="H479" s="168">
        <f ca="1">SUMIFS(OFFSET('BPC Data'!$F:$F,0,Summary!H$2),'BPC Data'!$E:$E,Summary!$D479,'BPC Data'!$B:$B,Summary!$C479)</f>
        <v>0</v>
      </c>
      <c r="I479" s="18">
        <f ca="1">SUMIFS(OFFSET('BPC Data'!$F:$F,0,Summary!I$2),'BPC Data'!$E:$E,Summary!$D479,'BPC Data'!$B:$B,Summary!$C479)</f>
        <v>0</v>
      </c>
      <c r="J479" s="168">
        <f ca="1">SUMIFS(OFFSET('BPC Data'!$F:$F,0,Summary!J$2),'BPC Data'!$E:$E,Summary!$D479,'BPC Data'!$B:$B,Summary!$C479)</f>
        <v>0</v>
      </c>
      <c r="K479" s="18">
        <f ca="1">SUMIFS(OFFSET('BPC Data'!$F:$F,0,Summary!K$2),'BPC Data'!$E:$E,Summary!$D479,'BPC Data'!$B:$B,Summary!$C479)</f>
        <v>0</v>
      </c>
      <c r="L479" s="168">
        <f ca="1">SUMIFS(OFFSET('BPC Data'!$F:$F,0,Summary!L$2),'BPC Data'!$E:$E,Summary!$D479,'BPC Data'!$B:$B,Summary!$C479)</f>
        <v>0</v>
      </c>
      <c r="M479" s="27">
        <f t="shared" ca="1" si="100"/>
        <v>0</v>
      </c>
    </row>
    <row r="480" spans="1:13" s="16" customFormat="1" hidden="1" outlineLevel="1" x14ac:dyDescent="0.25">
      <c r="A480" s="16">
        <f t="shared" si="105"/>
        <v>40</v>
      </c>
      <c r="B480"/>
      <c r="C480"/>
      <c r="D480" s="1" t="str">
        <f t="shared" si="101"/>
        <v>x</v>
      </c>
      <c r="E480"/>
      <c r="F480" s="23" t="s">
        <v>0</v>
      </c>
      <c r="G480" s="12">
        <f ca="1">SUMIFS(OFFSET('BPC Data'!$F:$F,0,Summary!G$2),'BPC Data'!$E:$E,Summary!$D480,'BPC Data'!$B:$B,Summary!$C480)</f>
        <v>0</v>
      </c>
      <c r="H480" s="169">
        <f ca="1">SUMIFS(OFFSET('BPC Data'!$F:$F,0,Summary!H$2),'BPC Data'!$E:$E,Summary!$D480,'BPC Data'!$B:$B,Summary!$C480)</f>
        <v>0</v>
      </c>
      <c r="I480" s="12">
        <f ca="1">SUMIFS(OFFSET('BPC Data'!$F:$F,0,Summary!I$2),'BPC Data'!$E:$E,Summary!$D480,'BPC Data'!$B:$B,Summary!$C480)</f>
        <v>0</v>
      </c>
      <c r="J480" s="169">
        <f ca="1">SUMIFS(OFFSET('BPC Data'!$F:$F,0,Summary!J$2),'BPC Data'!$E:$E,Summary!$D480,'BPC Data'!$B:$B,Summary!$C480)</f>
        <v>0</v>
      </c>
      <c r="K480" s="12">
        <f ca="1">SUMIFS(OFFSET('BPC Data'!$F:$F,0,Summary!K$2),'BPC Data'!$E:$E,Summary!$D480,'BPC Data'!$B:$B,Summary!$C480)</f>
        <v>0</v>
      </c>
      <c r="L480" s="169">
        <f ca="1">SUMIFS(OFFSET('BPC Data'!$F:$F,0,Summary!L$2),'BPC Data'!$E:$E,Summary!$D480,'BPC Data'!$B:$B,Summary!$C480)</f>
        <v>0</v>
      </c>
      <c r="M480" s="27">
        <f t="shared" ca="1" si="100"/>
        <v>0</v>
      </c>
    </row>
    <row r="481" spans="1:13" s="16" customFormat="1" hidden="1" outlineLevel="1" x14ac:dyDescent="0.25">
      <c r="A481" s="16">
        <f>IF(AND(D481&lt;&gt;"",C481=""),A480+1,A480)</f>
        <v>41</v>
      </c>
      <c r="B481" s="5"/>
      <c r="C481" s="5"/>
      <c r="D481" s="5" t="str">
        <f t="shared" si="101"/>
        <v>x</v>
      </c>
      <c r="E481" s="5"/>
      <c r="F481" s="22">
        <f>INDEX(PropertyList!$D:$D,MATCH(Summary!$A481,PropertyList!$C:$C,0))</f>
        <v>0</v>
      </c>
      <c r="G481" s="11">
        <f ca="1">SUMIFS(OFFSET('BPC Data'!$F:$F,0,Summary!G$2),'BPC Data'!$E:$E,Summary!$D481,'BPC Data'!$B:$B,Summary!$C481)</f>
        <v>0</v>
      </c>
      <c r="H481" s="167">
        <f ca="1">SUMIFS(OFFSET('BPC Data'!$F:$F,0,Summary!H$2),'BPC Data'!$E:$E,Summary!$D481,'BPC Data'!$B:$B,Summary!$C481)</f>
        <v>0</v>
      </c>
      <c r="I481" s="11">
        <f ca="1">SUMIFS(OFFSET('BPC Data'!$F:$F,0,Summary!I$2),'BPC Data'!$E:$E,Summary!$D481,'BPC Data'!$B:$B,Summary!$C481)</f>
        <v>0</v>
      </c>
      <c r="J481" s="167">
        <f ca="1">SUMIFS(OFFSET('BPC Data'!$F:$F,0,Summary!J$2),'BPC Data'!$E:$E,Summary!$D481,'BPC Data'!$B:$B,Summary!$C481)</f>
        <v>0</v>
      </c>
      <c r="K481" s="11">
        <f ca="1">SUMIFS(OFFSET('BPC Data'!$F:$F,0,Summary!K$2),'BPC Data'!$E:$E,Summary!$D481,'BPC Data'!$B:$B,Summary!$C481)</f>
        <v>0</v>
      </c>
      <c r="L481" s="167">
        <f ca="1">SUMIFS(OFFSET('BPC Data'!$F:$F,0,Summary!L$2),'BPC Data'!$E:$E,Summary!$D481,'BPC Data'!$B:$B,Summary!$C481)</f>
        <v>0</v>
      </c>
      <c r="M481" s="27">
        <f t="shared" ca="1" si="100"/>
        <v>0</v>
      </c>
    </row>
    <row r="482" spans="1:13" s="16" customFormat="1" hidden="1" outlineLevel="1" x14ac:dyDescent="0.25">
      <c r="A482" s="16">
        <f>IF(AND(F482&lt;&gt;"",D482=""),A481+1,A481)</f>
        <v>41</v>
      </c>
      <c r="C482">
        <f>$F481</f>
        <v>0</v>
      </c>
      <c r="D482" s="3" t="str">
        <f t="shared" si="101"/>
        <v>PAY_PAT_DAYS - Total Payor Patient Days</v>
      </c>
      <c r="F482" s="23" t="str">
        <f>_xll.EVDES(D482)</f>
        <v>Total Payor Patient Days</v>
      </c>
      <c r="G482" s="18">
        <f ca="1">SUMIFS(OFFSET('BPC Data'!$F:$F,0,Summary!G$2),'BPC Data'!$E:$E,Summary!$D482,'BPC Data'!$B:$B,Summary!$C482)</f>
        <v>0</v>
      </c>
      <c r="H482" s="168">
        <f ca="1">SUMIFS(OFFSET('BPC Data'!$F:$F,0,Summary!H$2),'BPC Data'!$E:$E,Summary!$D482,'BPC Data'!$B:$B,Summary!$C482)</f>
        <v>0</v>
      </c>
      <c r="I482" s="18">
        <f ca="1">SUMIFS(OFFSET('BPC Data'!$F:$F,0,Summary!I$2),'BPC Data'!$E:$E,Summary!$D482,'BPC Data'!$B:$B,Summary!$C482)</f>
        <v>0</v>
      </c>
      <c r="J482" s="168">
        <f ca="1">SUMIFS(OFFSET('BPC Data'!$F:$F,0,Summary!J$2),'BPC Data'!$E:$E,Summary!$D482,'BPC Data'!$B:$B,Summary!$C482)</f>
        <v>0</v>
      </c>
      <c r="K482" s="18">
        <f ca="1">SUMIFS(OFFSET('BPC Data'!$F:$F,0,Summary!K$2),'BPC Data'!$E:$E,Summary!$D482,'BPC Data'!$B:$B,Summary!$C482)</f>
        <v>0</v>
      </c>
      <c r="L482" s="168">
        <f ca="1">SUMIFS(OFFSET('BPC Data'!$F:$F,0,Summary!L$2),'BPC Data'!$E:$E,Summary!$D482,'BPC Data'!$B:$B,Summary!$C482)</f>
        <v>0</v>
      </c>
      <c r="M482" s="27">
        <f t="shared" ca="1" si="100"/>
        <v>0</v>
      </c>
    </row>
    <row r="483" spans="1:13" s="16" customFormat="1" hidden="1" outlineLevel="1" x14ac:dyDescent="0.25">
      <c r="A483" s="16">
        <f t="shared" ref="A483:A491" si="106">IF(AND(F483&lt;&gt;"",D483=""),A482+1,A482)</f>
        <v>41</v>
      </c>
      <c r="C483">
        <f>$F481</f>
        <v>0</v>
      </c>
      <c r="D483" s="3" t="str">
        <f t="shared" si="101"/>
        <v>A_BEDS_TOTAL - Total Available Beds</v>
      </c>
      <c r="F483" s="23" t="str">
        <f>_xll.EVDES(D483)</f>
        <v>Total Available Beds</v>
      </c>
      <c r="G483" s="18">
        <f ca="1">SUMIFS(OFFSET('BPC Data'!$F:$F,0,Summary!G$2),'BPC Data'!$E:$E,Summary!$D483,'BPC Data'!$B:$B,Summary!$C483)</f>
        <v>0</v>
      </c>
      <c r="H483" s="168">
        <f ca="1">SUMIFS(OFFSET('BPC Data'!$F:$F,0,Summary!H$2),'BPC Data'!$E:$E,Summary!$D483,'BPC Data'!$B:$B,Summary!$C483)</f>
        <v>0</v>
      </c>
      <c r="I483" s="18">
        <f ca="1">SUMIFS(OFFSET('BPC Data'!$F:$F,0,Summary!I$2),'BPC Data'!$E:$E,Summary!$D483,'BPC Data'!$B:$B,Summary!$C483)</f>
        <v>0</v>
      </c>
      <c r="J483" s="168">
        <f ca="1">SUMIFS(OFFSET('BPC Data'!$F:$F,0,Summary!J$2),'BPC Data'!$E:$E,Summary!$D483,'BPC Data'!$B:$B,Summary!$C483)</f>
        <v>0</v>
      </c>
      <c r="K483" s="18">
        <f ca="1">SUMIFS(OFFSET('BPC Data'!$F:$F,0,Summary!K$2),'BPC Data'!$E:$E,Summary!$D483,'BPC Data'!$B:$B,Summary!$C483)</f>
        <v>0</v>
      </c>
      <c r="L483" s="168">
        <f ca="1">SUMIFS(OFFSET('BPC Data'!$F:$F,0,Summary!L$2),'BPC Data'!$E:$E,Summary!$D483,'BPC Data'!$B:$B,Summary!$C483)</f>
        <v>0</v>
      </c>
      <c r="M483" s="27">
        <f t="shared" ca="1" si="100"/>
        <v>0</v>
      </c>
    </row>
    <row r="484" spans="1:13" s="16" customFormat="1" hidden="1" outlineLevel="1" x14ac:dyDescent="0.25">
      <c r="A484" s="16">
        <f t="shared" si="106"/>
        <v>41</v>
      </c>
      <c r="B484"/>
      <c r="C484">
        <f>$F481</f>
        <v>0</v>
      </c>
      <c r="D484" s="3" t="str">
        <f t="shared" si="101"/>
        <v>T_REVENUES - Total Tenant Revenues</v>
      </c>
      <c r="E484"/>
      <c r="F484" s="23" t="str">
        <f>_xll.EVDES(D484)</f>
        <v>Total Tenant Revenues</v>
      </c>
      <c r="G484" s="18">
        <f ca="1">SUMIFS(OFFSET('BPC Data'!$F:$F,0,Summary!G$2),'BPC Data'!$E:$E,Summary!$D484,'BPC Data'!$B:$B,Summary!$C484)</f>
        <v>0</v>
      </c>
      <c r="H484" s="168">
        <f ca="1">SUMIFS(OFFSET('BPC Data'!$F:$F,0,Summary!H$2),'BPC Data'!$E:$E,Summary!$D484,'BPC Data'!$B:$B,Summary!$C484)</f>
        <v>0</v>
      </c>
      <c r="I484" s="18">
        <f ca="1">SUMIFS(OFFSET('BPC Data'!$F:$F,0,Summary!I$2),'BPC Data'!$E:$E,Summary!$D484,'BPC Data'!$B:$B,Summary!$C484)</f>
        <v>0</v>
      </c>
      <c r="J484" s="168">
        <f ca="1">SUMIFS(OFFSET('BPC Data'!$F:$F,0,Summary!J$2),'BPC Data'!$E:$E,Summary!$D484,'BPC Data'!$B:$B,Summary!$C484)</f>
        <v>0</v>
      </c>
      <c r="K484" s="18">
        <f ca="1">SUMIFS(OFFSET('BPC Data'!$F:$F,0,Summary!K$2),'BPC Data'!$E:$E,Summary!$D484,'BPC Data'!$B:$B,Summary!$C484)</f>
        <v>0</v>
      </c>
      <c r="L484" s="168">
        <f ca="1">SUMIFS(OFFSET('BPC Data'!$F:$F,0,Summary!L$2),'BPC Data'!$E:$E,Summary!$D484,'BPC Data'!$B:$B,Summary!$C484)</f>
        <v>0</v>
      </c>
      <c r="M484" s="27">
        <f t="shared" ca="1" si="100"/>
        <v>0</v>
      </c>
    </row>
    <row r="485" spans="1:13" s="16" customFormat="1" hidden="1" outlineLevel="1" x14ac:dyDescent="0.25">
      <c r="A485" s="16">
        <f t="shared" si="106"/>
        <v>41</v>
      </c>
      <c r="B485"/>
      <c r="C485">
        <f>$F481</f>
        <v>0</v>
      </c>
      <c r="D485" s="3" t="str">
        <f t="shared" si="101"/>
        <v>T_OPEX - Tenant Operating Expenses</v>
      </c>
      <c r="E485"/>
      <c r="F485" s="23" t="str">
        <f>_xll.EVDES(D485)</f>
        <v>Tenant Operating Expenses</v>
      </c>
      <c r="G485" s="18">
        <f ca="1">SUMIFS(OFFSET('BPC Data'!$F:$F,0,Summary!G$2),'BPC Data'!$E:$E,Summary!$D485,'BPC Data'!$B:$B,Summary!$C485)</f>
        <v>0</v>
      </c>
      <c r="H485" s="168">
        <f ca="1">SUMIFS(OFFSET('BPC Data'!$F:$F,0,Summary!H$2),'BPC Data'!$E:$E,Summary!$D485,'BPC Data'!$B:$B,Summary!$C485)</f>
        <v>0</v>
      </c>
      <c r="I485" s="18">
        <f ca="1">SUMIFS(OFFSET('BPC Data'!$F:$F,0,Summary!I$2),'BPC Data'!$E:$E,Summary!$D485,'BPC Data'!$B:$B,Summary!$C485)</f>
        <v>0</v>
      </c>
      <c r="J485" s="168">
        <f ca="1">SUMIFS(OFFSET('BPC Data'!$F:$F,0,Summary!J$2),'BPC Data'!$E:$E,Summary!$D485,'BPC Data'!$B:$B,Summary!$C485)</f>
        <v>0</v>
      </c>
      <c r="K485" s="18">
        <f ca="1">SUMIFS(OFFSET('BPC Data'!$F:$F,0,Summary!K$2),'BPC Data'!$E:$E,Summary!$D485,'BPC Data'!$B:$B,Summary!$C485)</f>
        <v>0</v>
      </c>
      <c r="L485" s="168">
        <f ca="1">SUMIFS(OFFSET('BPC Data'!$F:$F,0,Summary!L$2),'BPC Data'!$E:$E,Summary!$D485,'BPC Data'!$B:$B,Summary!$C485)</f>
        <v>0</v>
      </c>
      <c r="M485" s="27">
        <f t="shared" ca="1" si="100"/>
        <v>0</v>
      </c>
    </row>
    <row r="486" spans="1:13" s="16" customFormat="1" hidden="1" outlineLevel="1" x14ac:dyDescent="0.25">
      <c r="A486" s="16">
        <f t="shared" si="106"/>
        <v>41</v>
      </c>
      <c r="B486"/>
      <c r="C486">
        <f>$F481</f>
        <v>0</v>
      </c>
      <c r="D486" s="3" t="str">
        <f t="shared" si="101"/>
        <v>T_BAD_DEBT - Tenant Bad Debt Expense</v>
      </c>
      <c r="E486"/>
      <c r="F486" s="23" t="str">
        <f>_xll.EVDES(D486)</f>
        <v>Tenant Bad Debt Expense</v>
      </c>
      <c r="G486" s="18">
        <f ca="1">SUMIFS(OFFSET('BPC Data'!$F:$F,0,Summary!G$2),'BPC Data'!$E:$E,Summary!$D486,'BPC Data'!$B:$B,Summary!$C486)</f>
        <v>0</v>
      </c>
      <c r="H486" s="168">
        <f ca="1">SUMIFS(OFFSET('BPC Data'!$F:$F,0,Summary!H$2),'BPC Data'!$E:$E,Summary!$D486,'BPC Data'!$B:$B,Summary!$C486)</f>
        <v>0</v>
      </c>
      <c r="I486" s="18">
        <f ca="1">SUMIFS(OFFSET('BPC Data'!$F:$F,0,Summary!I$2),'BPC Data'!$E:$E,Summary!$D486,'BPC Data'!$B:$B,Summary!$C486)</f>
        <v>0</v>
      </c>
      <c r="J486" s="168">
        <f ca="1">SUMIFS(OFFSET('BPC Data'!$F:$F,0,Summary!J$2),'BPC Data'!$E:$E,Summary!$D486,'BPC Data'!$B:$B,Summary!$C486)</f>
        <v>0</v>
      </c>
      <c r="K486" s="18">
        <f ca="1">SUMIFS(OFFSET('BPC Data'!$F:$F,0,Summary!K$2),'BPC Data'!$E:$E,Summary!$D486,'BPC Data'!$B:$B,Summary!$C486)</f>
        <v>0</v>
      </c>
      <c r="L486" s="168">
        <f ca="1">SUMIFS(OFFSET('BPC Data'!$F:$F,0,Summary!L$2),'BPC Data'!$E:$E,Summary!$D486,'BPC Data'!$B:$B,Summary!$C486)</f>
        <v>0</v>
      </c>
      <c r="M486" s="27">
        <f t="shared" ca="1" si="100"/>
        <v>0</v>
      </c>
    </row>
    <row r="487" spans="1:13" s="16" customFormat="1" hidden="1" outlineLevel="1" x14ac:dyDescent="0.25">
      <c r="A487" s="16">
        <f t="shared" si="106"/>
        <v>41</v>
      </c>
      <c r="B487"/>
      <c r="C487">
        <f>$F481</f>
        <v>0</v>
      </c>
      <c r="D487" s="2" t="str">
        <f t="shared" si="101"/>
        <v>T_EBITDARM - EBITDARM</v>
      </c>
      <c r="E487"/>
      <c r="F487" s="23" t="str">
        <f>_xll.EVDES(D487)</f>
        <v>EBITDARM</v>
      </c>
      <c r="G487" s="18">
        <f ca="1">SUMIFS(OFFSET('BPC Data'!$F:$F,0,Summary!G$2),'BPC Data'!$E:$E,Summary!$D487,'BPC Data'!$B:$B,Summary!$C487)</f>
        <v>0</v>
      </c>
      <c r="H487" s="168">
        <f ca="1">SUMIFS(OFFSET('BPC Data'!$F:$F,0,Summary!H$2),'BPC Data'!$E:$E,Summary!$D487,'BPC Data'!$B:$B,Summary!$C487)</f>
        <v>0</v>
      </c>
      <c r="I487" s="18">
        <f ca="1">SUMIFS(OFFSET('BPC Data'!$F:$F,0,Summary!I$2),'BPC Data'!$E:$E,Summary!$D487,'BPC Data'!$B:$B,Summary!$C487)</f>
        <v>0</v>
      </c>
      <c r="J487" s="168">
        <f ca="1">SUMIFS(OFFSET('BPC Data'!$F:$F,0,Summary!J$2),'BPC Data'!$E:$E,Summary!$D487,'BPC Data'!$B:$B,Summary!$C487)</f>
        <v>0</v>
      </c>
      <c r="K487" s="18">
        <f ca="1">SUMIFS(OFFSET('BPC Data'!$F:$F,0,Summary!K$2),'BPC Data'!$E:$E,Summary!$D487,'BPC Data'!$B:$B,Summary!$C487)</f>
        <v>0</v>
      </c>
      <c r="L487" s="168">
        <f ca="1">SUMIFS(OFFSET('BPC Data'!$F:$F,0,Summary!L$2),'BPC Data'!$E:$E,Summary!$D487,'BPC Data'!$B:$B,Summary!$C487)</f>
        <v>0</v>
      </c>
      <c r="M487" s="27">
        <f t="shared" ca="1" si="100"/>
        <v>0</v>
      </c>
    </row>
    <row r="488" spans="1:13" s="16" customFormat="1" hidden="1" outlineLevel="1" x14ac:dyDescent="0.25">
      <c r="A488" s="16">
        <f t="shared" si="106"/>
        <v>41</v>
      </c>
      <c r="B488"/>
      <c r="C488">
        <f>$F481</f>
        <v>0</v>
      </c>
      <c r="D488" s="2" t="str">
        <f t="shared" si="101"/>
        <v>T_MGMT_FEE - Tenant Management Fee - Actual</v>
      </c>
      <c r="E488"/>
      <c r="F488" s="23" t="str">
        <f>_xll.EVDES(D488)</f>
        <v>Tenant Management Fee - Actual</v>
      </c>
      <c r="G488" s="18">
        <f ca="1">SUMIFS(OFFSET('BPC Data'!$F:$F,0,Summary!G$2),'BPC Data'!$E:$E,Summary!$D488,'BPC Data'!$B:$B,Summary!$C488)</f>
        <v>0</v>
      </c>
      <c r="H488" s="168">
        <f ca="1">SUMIFS(OFFSET('BPC Data'!$F:$F,0,Summary!H$2),'BPC Data'!$E:$E,Summary!$D488,'BPC Data'!$B:$B,Summary!$C488)</f>
        <v>0</v>
      </c>
      <c r="I488" s="18">
        <f ca="1">SUMIFS(OFFSET('BPC Data'!$F:$F,0,Summary!I$2),'BPC Data'!$E:$E,Summary!$D488,'BPC Data'!$B:$B,Summary!$C488)</f>
        <v>0</v>
      </c>
      <c r="J488" s="168">
        <f ca="1">SUMIFS(OFFSET('BPC Data'!$F:$F,0,Summary!J$2),'BPC Data'!$E:$E,Summary!$D488,'BPC Data'!$B:$B,Summary!$C488)</f>
        <v>0</v>
      </c>
      <c r="K488" s="18">
        <f ca="1">SUMIFS(OFFSET('BPC Data'!$F:$F,0,Summary!K$2),'BPC Data'!$E:$E,Summary!$D488,'BPC Data'!$B:$B,Summary!$C488)</f>
        <v>0</v>
      </c>
      <c r="L488" s="168">
        <f ca="1">SUMIFS(OFFSET('BPC Data'!$F:$F,0,Summary!L$2),'BPC Data'!$E:$E,Summary!$D488,'BPC Data'!$B:$B,Summary!$C488)</f>
        <v>0</v>
      </c>
      <c r="M488" s="27">
        <f t="shared" ca="1" si="100"/>
        <v>0</v>
      </c>
    </row>
    <row r="489" spans="1:13" s="16" customFormat="1" hidden="1" outlineLevel="1" x14ac:dyDescent="0.25">
      <c r="A489" s="16">
        <f t="shared" si="106"/>
        <v>41</v>
      </c>
      <c r="B489"/>
      <c r="C489">
        <f>$F481</f>
        <v>0</v>
      </c>
      <c r="D489" s="1" t="str">
        <f t="shared" si="101"/>
        <v>T_EBITDAR - EBITDAR</v>
      </c>
      <c r="E489"/>
      <c r="F489" s="23" t="str">
        <f>_xll.EVDES(D489)</f>
        <v>EBITDAR</v>
      </c>
      <c r="G489" s="18">
        <f ca="1">SUMIFS(OFFSET('BPC Data'!$F:$F,0,Summary!G$2),'BPC Data'!$E:$E,Summary!$D489,'BPC Data'!$B:$B,Summary!$C489)</f>
        <v>0</v>
      </c>
      <c r="H489" s="168">
        <f ca="1">SUMIFS(OFFSET('BPC Data'!$F:$F,0,Summary!H$2),'BPC Data'!$E:$E,Summary!$D489,'BPC Data'!$B:$B,Summary!$C489)</f>
        <v>0</v>
      </c>
      <c r="I489" s="18">
        <f ca="1">SUMIFS(OFFSET('BPC Data'!$F:$F,0,Summary!I$2),'BPC Data'!$E:$E,Summary!$D489,'BPC Data'!$B:$B,Summary!$C489)</f>
        <v>0</v>
      </c>
      <c r="J489" s="168">
        <f ca="1">SUMIFS(OFFSET('BPC Data'!$F:$F,0,Summary!J$2),'BPC Data'!$E:$E,Summary!$D489,'BPC Data'!$B:$B,Summary!$C489)</f>
        <v>0</v>
      </c>
      <c r="K489" s="18">
        <f ca="1">SUMIFS(OFFSET('BPC Data'!$F:$F,0,Summary!K$2),'BPC Data'!$E:$E,Summary!$D489,'BPC Data'!$B:$B,Summary!$C489)</f>
        <v>0</v>
      </c>
      <c r="L489" s="168">
        <f ca="1">SUMIFS(OFFSET('BPC Data'!$F:$F,0,Summary!L$2),'BPC Data'!$E:$E,Summary!$D489,'BPC Data'!$B:$B,Summary!$C489)</f>
        <v>0</v>
      </c>
      <c r="M489" s="27">
        <f t="shared" ca="1" si="100"/>
        <v>0</v>
      </c>
    </row>
    <row r="490" spans="1:13" s="16" customFormat="1" hidden="1" outlineLevel="1" x14ac:dyDescent="0.25">
      <c r="A490" s="16">
        <f t="shared" si="106"/>
        <v>41</v>
      </c>
      <c r="B490"/>
      <c r="C490">
        <f>$F481</f>
        <v>0</v>
      </c>
      <c r="D490" s="1" t="str">
        <f t="shared" si="101"/>
        <v>T_RENT_EXP - Tenant Rent Expense</v>
      </c>
      <c r="E490"/>
      <c r="F490" s="23" t="str">
        <f>_xll.EVDES(D490)</f>
        <v>Tenant Rent Expense</v>
      </c>
      <c r="G490" s="18">
        <f ca="1">SUMIFS(OFFSET('BPC Data'!$F:$F,0,Summary!G$2),'BPC Data'!$E:$E,Summary!$D490,'BPC Data'!$B:$B,Summary!$C490)</f>
        <v>0</v>
      </c>
      <c r="H490" s="168">
        <f ca="1">SUMIFS(OFFSET('BPC Data'!$F:$F,0,Summary!H$2),'BPC Data'!$E:$E,Summary!$D490,'BPC Data'!$B:$B,Summary!$C490)</f>
        <v>0</v>
      </c>
      <c r="I490" s="18">
        <f ca="1">SUMIFS(OFFSET('BPC Data'!$F:$F,0,Summary!I$2),'BPC Data'!$E:$E,Summary!$D490,'BPC Data'!$B:$B,Summary!$C490)</f>
        <v>0</v>
      </c>
      <c r="J490" s="168">
        <f ca="1">SUMIFS(OFFSET('BPC Data'!$F:$F,0,Summary!J$2),'BPC Data'!$E:$E,Summary!$D490,'BPC Data'!$B:$B,Summary!$C490)</f>
        <v>0</v>
      </c>
      <c r="K490" s="18">
        <f ca="1">SUMIFS(OFFSET('BPC Data'!$F:$F,0,Summary!K$2),'BPC Data'!$E:$E,Summary!$D490,'BPC Data'!$B:$B,Summary!$C490)</f>
        <v>0</v>
      </c>
      <c r="L490" s="168">
        <f ca="1">SUMIFS(OFFSET('BPC Data'!$F:$F,0,Summary!L$2),'BPC Data'!$E:$E,Summary!$D490,'BPC Data'!$B:$B,Summary!$C490)</f>
        <v>0</v>
      </c>
      <c r="M490" s="27">
        <f t="shared" ca="1" si="100"/>
        <v>0</v>
      </c>
    </row>
    <row r="491" spans="1:13" s="16" customFormat="1" hidden="1" outlineLevel="1" x14ac:dyDescent="0.25">
      <c r="A491" s="16">
        <f t="shared" si="106"/>
        <v>41</v>
      </c>
      <c r="B491"/>
      <c r="C491"/>
      <c r="D491" s="1" t="str">
        <f t="shared" si="101"/>
        <v>x</v>
      </c>
      <c r="E491"/>
      <c r="F491" s="23" t="s">
        <v>0</v>
      </c>
      <c r="G491" s="12">
        <f ca="1">SUMIFS(OFFSET('BPC Data'!$F:$F,0,Summary!G$2),'BPC Data'!$E:$E,Summary!$D491,'BPC Data'!$B:$B,Summary!$C491)</f>
        <v>0</v>
      </c>
      <c r="H491" s="169">
        <f ca="1">SUMIFS(OFFSET('BPC Data'!$F:$F,0,Summary!H$2),'BPC Data'!$E:$E,Summary!$D491,'BPC Data'!$B:$B,Summary!$C491)</f>
        <v>0</v>
      </c>
      <c r="I491" s="12">
        <f ca="1">SUMIFS(OFFSET('BPC Data'!$F:$F,0,Summary!I$2),'BPC Data'!$E:$E,Summary!$D491,'BPC Data'!$B:$B,Summary!$C491)</f>
        <v>0</v>
      </c>
      <c r="J491" s="169">
        <f ca="1">SUMIFS(OFFSET('BPC Data'!$F:$F,0,Summary!J$2),'BPC Data'!$E:$E,Summary!$D491,'BPC Data'!$B:$B,Summary!$C491)</f>
        <v>0</v>
      </c>
      <c r="K491" s="12">
        <f ca="1">SUMIFS(OFFSET('BPC Data'!$F:$F,0,Summary!K$2),'BPC Data'!$E:$E,Summary!$D491,'BPC Data'!$B:$B,Summary!$C491)</f>
        <v>0</v>
      </c>
      <c r="L491" s="169">
        <f ca="1">SUMIFS(OFFSET('BPC Data'!$F:$F,0,Summary!L$2),'BPC Data'!$E:$E,Summary!$D491,'BPC Data'!$B:$B,Summary!$C491)</f>
        <v>0</v>
      </c>
      <c r="M491" s="27">
        <f t="shared" ca="1" si="100"/>
        <v>0</v>
      </c>
    </row>
    <row r="492" spans="1:13" s="16" customFormat="1" hidden="1" outlineLevel="1" x14ac:dyDescent="0.25">
      <c r="A492" s="16">
        <f>IF(AND(D492&lt;&gt;"",C492=""),A491+1,A491)</f>
        <v>42</v>
      </c>
      <c r="B492" s="5"/>
      <c r="C492" s="5"/>
      <c r="D492" s="5" t="str">
        <f t="shared" si="101"/>
        <v>x</v>
      </c>
      <c r="E492" s="5"/>
      <c r="F492" s="22">
        <f>INDEX(PropertyList!$D:$D,MATCH(Summary!$A492,PropertyList!$C:$C,0))</f>
        <v>0</v>
      </c>
      <c r="G492" s="11">
        <f ca="1">SUMIFS(OFFSET('BPC Data'!$F:$F,0,Summary!G$2),'BPC Data'!$E:$E,Summary!$D492,'BPC Data'!$B:$B,Summary!$C492)</f>
        <v>0</v>
      </c>
      <c r="H492" s="167">
        <f ca="1">SUMIFS(OFFSET('BPC Data'!$F:$F,0,Summary!H$2),'BPC Data'!$E:$E,Summary!$D492,'BPC Data'!$B:$B,Summary!$C492)</f>
        <v>0</v>
      </c>
      <c r="I492" s="11">
        <f ca="1">SUMIFS(OFFSET('BPC Data'!$F:$F,0,Summary!I$2),'BPC Data'!$E:$E,Summary!$D492,'BPC Data'!$B:$B,Summary!$C492)</f>
        <v>0</v>
      </c>
      <c r="J492" s="167">
        <f ca="1">SUMIFS(OFFSET('BPC Data'!$F:$F,0,Summary!J$2),'BPC Data'!$E:$E,Summary!$D492,'BPC Data'!$B:$B,Summary!$C492)</f>
        <v>0</v>
      </c>
      <c r="K492" s="11">
        <f ca="1">SUMIFS(OFFSET('BPC Data'!$F:$F,0,Summary!K$2),'BPC Data'!$E:$E,Summary!$D492,'BPC Data'!$B:$B,Summary!$C492)</f>
        <v>0</v>
      </c>
      <c r="L492" s="167">
        <f ca="1">SUMIFS(OFFSET('BPC Data'!$F:$F,0,Summary!L$2),'BPC Data'!$E:$E,Summary!$D492,'BPC Data'!$B:$B,Summary!$C492)</f>
        <v>0</v>
      </c>
      <c r="M492" s="27">
        <f t="shared" ca="1" si="100"/>
        <v>0</v>
      </c>
    </row>
    <row r="493" spans="1:13" s="16" customFormat="1" hidden="1" outlineLevel="1" x14ac:dyDescent="0.25">
      <c r="A493" s="16">
        <f>IF(AND(F493&lt;&gt;"",D493=""),A492+1,A492)</f>
        <v>42</v>
      </c>
      <c r="C493">
        <f>$F492</f>
        <v>0</v>
      </c>
      <c r="D493" s="3" t="str">
        <f t="shared" si="101"/>
        <v>PAY_PAT_DAYS - Total Payor Patient Days</v>
      </c>
      <c r="F493" s="23" t="str">
        <f>_xll.EVDES(D493)</f>
        <v>Total Payor Patient Days</v>
      </c>
      <c r="G493" s="18">
        <f ca="1">SUMIFS(OFFSET('BPC Data'!$F:$F,0,Summary!G$2),'BPC Data'!$E:$E,Summary!$D493,'BPC Data'!$B:$B,Summary!$C493)</f>
        <v>0</v>
      </c>
      <c r="H493" s="168">
        <f ca="1">SUMIFS(OFFSET('BPC Data'!$F:$F,0,Summary!H$2),'BPC Data'!$E:$E,Summary!$D493,'BPC Data'!$B:$B,Summary!$C493)</f>
        <v>0</v>
      </c>
      <c r="I493" s="18">
        <f ca="1">SUMIFS(OFFSET('BPC Data'!$F:$F,0,Summary!I$2),'BPC Data'!$E:$E,Summary!$D493,'BPC Data'!$B:$B,Summary!$C493)</f>
        <v>0</v>
      </c>
      <c r="J493" s="168">
        <f ca="1">SUMIFS(OFFSET('BPC Data'!$F:$F,0,Summary!J$2),'BPC Data'!$E:$E,Summary!$D493,'BPC Data'!$B:$B,Summary!$C493)</f>
        <v>0</v>
      </c>
      <c r="K493" s="18">
        <f ca="1">SUMIFS(OFFSET('BPC Data'!$F:$F,0,Summary!K$2),'BPC Data'!$E:$E,Summary!$D493,'BPC Data'!$B:$B,Summary!$C493)</f>
        <v>0</v>
      </c>
      <c r="L493" s="168">
        <f ca="1">SUMIFS(OFFSET('BPC Data'!$F:$F,0,Summary!L$2),'BPC Data'!$E:$E,Summary!$D493,'BPC Data'!$B:$B,Summary!$C493)</f>
        <v>0</v>
      </c>
      <c r="M493" s="27">
        <f t="shared" ca="1" si="100"/>
        <v>0</v>
      </c>
    </row>
    <row r="494" spans="1:13" s="16" customFormat="1" hidden="1" outlineLevel="1" x14ac:dyDescent="0.25">
      <c r="A494" s="16">
        <f t="shared" ref="A494:A502" si="107">IF(AND(F494&lt;&gt;"",D494=""),A493+1,A493)</f>
        <v>42</v>
      </c>
      <c r="C494">
        <f>$F492</f>
        <v>0</v>
      </c>
      <c r="D494" s="3" t="str">
        <f t="shared" si="101"/>
        <v>A_BEDS_TOTAL - Total Available Beds</v>
      </c>
      <c r="F494" s="23" t="str">
        <f>_xll.EVDES(D494)</f>
        <v>Total Available Beds</v>
      </c>
      <c r="G494" s="18">
        <f ca="1">SUMIFS(OFFSET('BPC Data'!$F:$F,0,Summary!G$2),'BPC Data'!$E:$E,Summary!$D494,'BPC Data'!$B:$B,Summary!$C494)</f>
        <v>0</v>
      </c>
      <c r="H494" s="168">
        <f ca="1">SUMIFS(OFFSET('BPC Data'!$F:$F,0,Summary!H$2),'BPC Data'!$E:$E,Summary!$D494,'BPC Data'!$B:$B,Summary!$C494)</f>
        <v>0</v>
      </c>
      <c r="I494" s="18">
        <f ca="1">SUMIFS(OFFSET('BPC Data'!$F:$F,0,Summary!I$2),'BPC Data'!$E:$E,Summary!$D494,'BPC Data'!$B:$B,Summary!$C494)</f>
        <v>0</v>
      </c>
      <c r="J494" s="168">
        <f ca="1">SUMIFS(OFFSET('BPC Data'!$F:$F,0,Summary!J$2),'BPC Data'!$E:$E,Summary!$D494,'BPC Data'!$B:$B,Summary!$C494)</f>
        <v>0</v>
      </c>
      <c r="K494" s="18">
        <f ca="1">SUMIFS(OFFSET('BPC Data'!$F:$F,0,Summary!K$2),'BPC Data'!$E:$E,Summary!$D494,'BPC Data'!$B:$B,Summary!$C494)</f>
        <v>0</v>
      </c>
      <c r="L494" s="168">
        <f ca="1">SUMIFS(OFFSET('BPC Data'!$F:$F,0,Summary!L$2),'BPC Data'!$E:$E,Summary!$D494,'BPC Data'!$B:$B,Summary!$C494)</f>
        <v>0</v>
      </c>
      <c r="M494" s="27">
        <f t="shared" ca="1" si="100"/>
        <v>0</v>
      </c>
    </row>
    <row r="495" spans="1:13" s="16" customFormat="1" hidden="1" outlineLevel="1" x14ac:dyDescent="0.25">
      <c r="A495" s="16">
        <f t="shared" si="107"/>
        <v>42</v>
      </c>
      <c r="B495"/>
      <c r="C495">
        <f>$F492</f>
        <v>0</v>
      </c>
      <c r="D495" s="3" t="str">
        <f t="shared" si="101"/>
        <v>T_REVENUES - Total Tenant Revenues</v>
      </c>
      <c r="E495"/>
      <c r="F495" s="23" t="str">
        <f>_xll.EVDES(D495)</f>
        <v>Total Tenant Revenues</v>
      </c>
      <c r="G495" s="18">
        <f ca="1">SUMIFS(OFFSET('BPC Data'!$F:$F,0,Summary!G$2),'BPC Data'!$E:$E,Summary!$D495,'BPC Data'!$B:$B,Summary!$C495)</f>
        <v>0</v>
      </c>
      <c r="H495" s="168">
        <f ca="1">SUMIFS(OFFSET('BPC Data'!$F:$F,0,Summary!H$2),'BPC Data'!$E:$E,Summary!$D495,'BPC Data'!$B:$B,Summary!$C495)</f>
        <v>0</v>
      </c>
      <c r="I495" s="18">
        <f ca="1">SUMIFS(OFFSET('BPC Data'!$F:$F,0,Summary!I$2),'BPC Data'!$E:$E,Summary!$D495,'BPC Data'!$B:$B,Summary!$C495)</f>
        <v>0</v>
      </c>
      <c r="J495" s="168">
        <f ca="1">SUMIFS(OFFSET('BPC Data'!$F:$F,0,Summary!J$2),'BPC Data'!$E:$E,Summary!$D495,'BPC Data'!$B:$B,Summary!$C495)</f>
        <v>0</v>
      </c>
      <c r="K495" s="18">
        <f ca="1">SUMIFS(OFFSET('BPC Data'!$F:$F,0,Summary!K$2),'BPC Data'!$E:$E,Summary!$D495,'BPC Data'!$B:$B,Summary!$C495)</f>
        <v>0</v>
      </c>
      <c r="L495" s="168">
        <f ca="1">SUMIFS(OFFSET('BPC Data'!$F:$F,0,Summary!L$2),'BPC Data'!$E:$E,Summary!$D495,'BPC Data'!$B:$B,Summary!$C495)</f>
        <v>0</v>
      </c>
      <c r="M495" s="27">
        <f t="shared" ca="1" si="100"/>
        <v>0</v>
      </c>
    </row>
    <row r="496" spans="1:13" s="16" customFormat="1" hidden="1" outlineLevel="1" x14ac:dyDescent="0.25">
      <c r="A496" s="16">
        <f t="shared" si="107"/>
        <v>42</v>
      </c>
      <c r="B496"/>
      <c r="C496">
        <f>$F492</f>
        <v>0</v>
      </c>
      <c r="D496" s="3" t="str">
        <f t="shared" si="101"/>
        <v>T_OPEX - Tenant Operating Expenses</v>
      </c>
      <c r="E496"/>
      <c r="F496" s="23" t="str">
        <f>_xll.EVDES(D496)</f>
        <v>Tenant Operating Expenses</v>
      </c>
      <c r="G496" s="18">
        <f ca="1">SUMIFS(OFFSET('BPC Data'!$F:$F,0,Summary!G$2),'BPC Data'!$E:$E,Summary!$D496,'BPC Data'!$B:$B,Summary!$C496)</f>
        <v>0</v>
      </c>
      <c r="H496" s="168">
        <f ca="1">SUMIFS(OFFSET('BPC Data'!$F:$F,0,Summary!H$2),'BPC Data'!$E:$E,Summary!$D496,'BPC Data'!$B:$B,Summary!$C496)</f>
        <v>0</v>
      </c>
      <c r="I496" s="18">
        <f ca="1">SUMIFS(OFFSET('BPC Data'!$F:$F,0,Summary!I$2),'BPC Data'!$E:$E,Summary!$D496,'BPC Data'!$B:$B,Summary!$C496)</f>
        <v>0</v>
      </c>
      <c r="J496" s="168">
        <f ca="1">SUMIFS(OFFSET('BPC Data'!$F:$F,0,Summary!J$2),'BPC Data'!$E:$E,Summary!$D496,'BPC Data'!$B:$B,Summary!$C496)</f>
        <v>0</v>
      </c>
      <c r="K496" s="18">
        <f ca="1">SUMIFS(OFFSET('BPC Data'!$F:$F,0,Summary!K$2),'BPC Data'!$E:$E,Summary!$D496,'BPC Data'!$B:$B,Summary!$C496)</f>
        <v>0</v>
      </c>
      <c r="L496" s="168">
        <f ca="1">SUMIFS(OFFSET('BPC Data'!$F:$F,0,Summary!L$2),'BPC Data'!$E:$E,Summary!$D496,'BPC Data'!$B:$B,Summary!$C496)</f>
        <v>0</v>
      </c>
      <c r="M496" s="27">
        <f t="shared" ca="1" si="100"/>
        <v>0</v>
      </c>
    </row>
    <row r="497" spans="1:13" s="16" customFormat="1" hidden="1" outlineLevel="1" x14ac:dyDescent="0.25">
      <c r="A497" s="16">
        <f t="shared" si="107"/>
        <v>42</v>
      </c>
      <c r="B497"/>
      <c r="C497">
        <f>$F492</f>
        <v>0</v>
      </c>
      <c r="D497" s="3" t="str">
        <f t="shared" si="101"/>
        <v>T_BAD_DEBT - Tenant Bad Debt Expense</v>
      </c>
      <c r="E497"/>
      <c r="F497" s="23" t="str">
        <f>_xll.EVDES(D497)</f>
        <v>Tenant Bad Debt Expense</v>
      </c>
      <c r="G497" s="18">
        <f ca="1">SUMIFS(OFFSET('BPC Data'!$F:$F,0,Summary!G$2),'BPC Data'!$E:$E,Summary!$D497,'BPC Data'!$B:$B,Summary!$C497)</f>
        <v>0</v>
      </c>
      <c r="H497" s="168">
        <f ca="1">SUMIFS(OFFSET('BPC Data'!$F:$F,0,Summary!H$2),'BPC Data'!$E:$E,Summary!$D497,'BPC Data'!$B:$B,Summary!$C497)</f>
        <v>0</v>
      </c>
      <c r="I497" s="18">
        <f ca="1">SUMIFS(OFFSET('BPC Data'!$F:$F,0,Summary!I$2),'BPC Data'!$E:$E,Summary!$D497,'BPC Data'!$B:$B,Summary!$C497)</f>
        <v>0</v>
      </c>
      <c r="J497" s="168">
        <f ca="1">SUMIFS(OFFSET('BPC Data'!$F:$F,0,Summary!J$2),'BPC Data'!$E:$E,Summary!$D497,'BPC Data'!$B:$B,Summary!$C497)</f>
        <v>0</v>
      </c>
      <c r="K497" s="18">
        <f ca="1">SUMIFS(OFFSET('BPC Data'!$F:$F,0,Summary!K$2),'BPC Data'!$E:$E,Summary!$D497,'BPC Data'!$B:$B,Summary!$C497)</f>
        <v>0</v>
      </c>
      <c r="L497" s="168">
        <f ca="1">SUMIFS(OFFSET('BPC Data'!$F:$F,0,Summary!L$2),'BPC Data'!$E:$E,Summary!$D497,'BPC Data'!$B:$B,Summary!$C497)</f>
        <v>0</v>
      </c>
      <c r="M497" s="27">
        <f t="shared" ca="1" si="100"/>
        <v>0</v>
      </c>
    </row>
    <row r="498" spans="1:13" s="16" customFormat="1" hidden="1" outlineLevel="1" x14ac:dyDescent="0.25">
      <c r="A498" s="16">
        <f t="shared" si="107"/>
        <v>42</v>
      </c>
      <c r="B498"/>
      <c r="C498">
        <f>$F492</f>
        <v>0</v>
      </c>
      <c r="D498" s="2" t="str">
        <f t="shared" si="101"/>
        <v>T_EBITDARM - EBITDARM</v>
      </c>
      <c r="E498"/>
      <c r="F498" s="23" t="str">
        <f>_xll.EVDES(D498)</f>
        <v>EBITDARM</v>
      </c>
      <c r="G498" s="18">
        <f ca="1">SUMIFS(OFFSET('BPC Data'!$F:$F,0,Summary!G$2),'BPC Data'!$E:$E,Summary!$D498,'BPC Data'!$B:$B,Summary!$C498)</f>
        <v>0</v>
      </c>
      <c r="H498" s="168">
        <f ca="1">SUMIFS(OFFSET('BPC Data'!$F:$F,0,Summary!H$2),'BPC Data'!$E:$E,Summary!$D498,'BPC Data'!$B:$B,Summary!$C498)</f>
        <v>0</v>
      </c>
      <c r="I498" s="18">
        <f ca="1">SUMIFS(OFFSET('BPC Data'!$F:$F,0,Summary!I$2),'BPC Data'!$E:$E,Summary!$D498,'BPC Data'!$B:$B,Summary!$C498)</f>
        <v>0</v>
      </c>
      <c r="J498" s="168">
        <f ca="1">SUMIFS(OFFSET('BPC Data'!$F:$F,0,Summary!J$2),'BPC Data'!$E:$E,Summary!$D498,'BPC Data'!$B:$B,Summary!$C498)</f>
        <v>0</v>
      </c>
      <c r="K498" s="18">
        <f ca="1">SUMIFS(OFFSET('BPC Data'!$F:$F,0,Summary!K$2),'BPC Data'!$E:$E,Summary!$D498,'BPC Data'!$B:$B,Summary!$C498)</f>
        <v>0</v>
      </c>
      <c r="L498" s="168">
        <f ca="1">SUMIFS(OFFSET('BPC Data'!$F:$F,0,Summary!L$2),'BPC Data'!$E:$E,Summary!$D498,'BPC Data'!$B:$B,Summary!$C498)</f>
        <v>0</v>
      </c>
      <c r="M498" s="27">
        <f t="shared" ca="1" si="100"/>
        <v>0</v>
      </c>
    </row>
    <row r="499" spans="1:13" s="16" customFormat="1" hidden="1" outlineLevel="1" x14ac:dyDescent="0.25">
      <c r="A499" s="16">
        <f t="shared" si="107"/>
        <v>42</v>
      </c>
      <c r="B499"/>
      <c r="C499">
        <f>$F492</f>
        <v>0</v>
      </c>
      <c r="D499" s="2" t="str">
        <f t="shared" si="101"/>
        <v>T_MGMT_FEE - Tenant Management Fee - Actual</v>
      </c>
      <c r="E499"/>
      <c r="F499" s="23" t="str">
        <f>_xll.EVDES(D499)</f>
        <v>Tenant Management Fee - Actual</v>
      </c>
      <c r="G499" s="18">
        <f ca="1">SUMIFS(OFFSET('BPC Data'!$F:$F,0,Summary!G$2),'BPC Data'!$E:$E,Summary!$D499,'BPC Data'!$B:$B,Summary!$C499)</f>
        <v>0</v>
      </c>
      <c r="H499" s="168">
        <f ca="1">SUMIFS(OFFSET('BPC Data'!$F:$F,0,Summary!H$2),'BPC Data'!$E:$E,Summary!$D499,'BPC Data'!$B:$B,Summary!$C499)</f>
        <v>0</v>
      </c>
      <c r="I499" s="18">
        <f ca="1">SUMIFS(OFFSET('BPC Data'!$F:$F,0,Summary!I$2),'BPC Data'!$E:$E,Summary!$D499,'BPC Data'!$B:$B,Summary!$C499)</f>
        <v>0</v>
      </c>
      <c r="J499" s="168">
        <f ca="1">SUMIFS(OFFSET('BPC Data'!$F:$F,0,Summary!J$2),'BPC Data'!$E:$E,Summary!$D499,'BPC Data'!$B:$B,Summary!$C499)</f>
        <v>0</v>
      </c>
      <c r="K499" s="18">
        <f ca="1">SUMIFS(OFFSET('BPC Data'!$F:$F,0,Summary!K$2),'BPC Data'!$E:$E,Summary!$D499,'BPC Data'!$B:$B,Summary!$C499)</f>
        <v>0</v>
      </c>
      <c r="L499" s="168">
        <f ca="1">SUMIFS(OFFSET('BPC Data'!$F:$F,0,Summary!L$2),'BPC Data'!$E:$E,Summary!$D499,'BPC Data'!$B:$B,Summary!$C499)</f>
        <v>0</v>
      </c>
      <c r="M499" s="27">
        <f t="shared" ref="M499:M562" ca="1" si="108">SUM(G499:L499)</f>
        <v>0</v>
      </c>
    </row>
    <row r="500" spans="1:13" s="16" customFormat="1" hidden="1" outlineLevel="1" x14ac:dyDescent="0.25">
      <c r="A500" s="16">
        <f t="shared" si="107"/>
        <v>42</v>
      </c>
      <c r="B500"/>
      <c r="C500">
        <f>$F492</f>
        <v>0</v>
      </c>
      <c r="D500" s="1" t="str">
        <f t="shared" si="101"/>
        <v>T_EBITDAR - EBITDAR</v>
      </c>
      <c r="E500"/>
      <c r="F500" s="23" t="str">
        <f>_xll.EVDES(D500)</f>
        <v>EBITDAR</v>
      </c>
      <c r="G500" s="18">
        <f ca="1">SUMIFS(OFFSET('BPC Data'!$F:$F,0,Summary!G$2),'BPC Data'!$E:$E,Summary!$D500,'BPC Data'!$B:$B,Summary!$C500)</f>
        <v>0</v>
      </c>
      <c r="H500" s="168">
        <f ca="1">SUMIFS(OFFSET('BPC Data'!$F:$F,0,Summary!H$2),'BPC Data'!$E:$E,Summary!$D500,'BPC Data'!$B:$B,Summary!$C500)</f>
        <v>0</v>
      </c>
      <c r="I500" s="18">
        <f ca="1">SUMIFS(OFFSET('BPC Data'!$F:$F,0,Summary!I$2),'BPC Data'!$E:$E,Summary!$D500,'BPC Data'!$B:$B,Summary!$C500)</f>
        <v>0</v>
      </c>
      <c r="J500" s="168">
        <f ca="1">SUMIFS(OFFSET('BPC Data'!$F:$F,0,Summary!J$2),'BPC Data'!$E:$E,Summary!$D500,'BPC Data'!$B:$B,Summary!$C500)</f>
        <v>0</v>
      </c>
      <c r="K500" s="18">
        <f ca="1">SUMIFS(OFFSET('BPC Data'!$F:$F,0,Summary!K$2),'BPC Data'!$E:$E,Summary!$D500,'BPC Data'!$B:$B,Summary!$C500)</f>
        <v>0</v>
      </c>
      <c r="L500" s="168">
        <f ca="1">SUMIFS(OFFSET('BPC Data'!$F:$F,0,Summary!L$2),'BPC Data'!$E:$E,Summary!$D500,'BPC Data'!$B:$B,Summary!$C500)</f>
        <v>0</v>
      </c>
      <c r="M500" s="27">
        <f t="shared" ca="1" si="108"/>
        <v>0</v>
      </c>
    </row>
    <row r="501" spans="1:13" s="16" customFormat="1" hidden="1" outlineLevel="1" x14ac:dyDescent="0.25">
      <c r="A501" s="16">
        <f t="shared" si="107"/>
        <v>42</v>
      </c>
      <c r="B501"/>
      <c r="C501">
        <f>$F492</f>
        <v>0</v>
      </c>
      <c r="D501" s="1" t="str">
        <f t="shared" si="101"/>
        <v>T_RENT_EXP - Tenant Rent Expense</v>
      </c>
      <c r="E501"/>
      <c r="F501" s="23" t="str">
        <f>_xll.EVDES(D501)</f>
        <v>Tenant Rent Expense</v>
      </c>
      <c r="G501" s="18">
        <f ca="1">SUMIFS(OFFSET('BPC Data'!$F:$F,0,Summary!G$2),'BPC Data'!$E:$E,Summary!$D501,'BPC Data'!$B:$B,Summary!$C501)</f>
        <v>0</v>
      </c>
      <c r="H501" s="168">
        <f ca="1">SUMIFS(OFFSET('BPC Data'!$F:$F,0,Summary!H$2),'BPC Data'!$E:$E,Summary!$D501,'BPC Data'!$B:$B,Summary!$C501)</f>
        <v>0</v>
      </c>
      <c r="I501" s="18">
        <f ca="1">SUMIFS(OFFSET('BPC Data'!$F:$F,0,Summary!I$2),'BPC Data'!$E:$E,Summary!$D501,'BPC Data'!$B:$B,Summary!$C501)</f>
        <v>0</v>
      </c>
      <c r="J501" s="168">
        <f ca="1">SUMIFS(OFFSET('BPC Data'!$F:$F,0,Summary!J$2),'BPC Data'!$E:$E,Summary!$D501,'BPC Data'!$B:$B,Summary!$C501)</f>
        <v>0</v>
      </c>
      <c r="K501" s="18">
        <f ca="1">SUMIFS(OFFSET('BPC Data'!$F:$F,0,Summary!K$2),'BPC Data'!$E:$E,Summary!$D501,'BPC Data'!$B:$B,Summary!$C501)</f>
        <v>0</v>
      </c>
      <c r="L501" s="168">
        <f ca="1">SUMIFS(OFFSET('BPC Data'!$F:$F,0,Summary!L$2),'BPC Data'!$E:$E,Summary!$D501,'BPC Data'!$B:$B,Summary!$C501)</f>
        <v>0</v>
      </c>
      <c r="M501" s="27">
        <f t="shared" ca="1" si="108"/>
        <v>0</v>
      </c>
    </row>
    <row r="502" spans="1:13" s="16" customFormat="1" hidden="1" outlineLevel="1" x14ac:dyDescent="0.25">
      <c r="A502" s="16">
        <f t="shared" si="107"/>
        <v>42</v>
      </c>
      <c r="B502"/>
      <c r="C502"/>
      <c r="D502" s="1" t="str">
        <f t="shared" ref="D502:D565" si="109">$D491</f>
        <v>x</v>
      </c>
      <c r="E502"/>
      <c r="F502" s="23" t="s">
        <v>0</v>
      </c>
      <c r="G502" s="12">
        <f ca="1">SUMIFS(OFFSET('BPC Data'!$F:$F,0,Summary!G$2),'BPC Data'!$E:$E,Summary!$D502,'BPC Data'!$B:$B,Summary!$C502)</f>
        <v>0</v>
      </c>
      <c r="H502" s="169">
        <f ca="1">SUMIFS(OFFSET('BPC Data'!$F:$F,0,Summary!H$2),'BPC Data'!$E:$E,Summary!$D502,'BPC Data'!$B:$B,Summary!$C502)</f>
        <v>0</v>
      </c>
      <c r="I502" s="12">
        <f ca="1">SUMIFS(OFFSET('BPC Data'!$F:$F,0,Summary!I$2),'BPC Data'!$E:$E,Summary!$D502,'BPC Data'!$B:$B,Summary!$C502)</f>
        <v>0</v>
      </c>
      <c r="J502" s="169">
        <f ca="1">SUMIFS(OFFSET('BPC Data'!$F:$F,0,Summary!J$2),'BPC Data'!$E:$E,Summary!$D502,'BPC Data'!$B:$B,Summary!$C502)</f>
        <v>0</v>
      </c>
      <c r="K502" s="12">
        <f ca="1">SUMIFS(OFFSET('BPC Data'!$F:$F,0,Summary!K$2),'BPC Data'!$E:$E,Summary!$D502,'BPC Data'!$B:$B,Summary!$C502)</f>
        <v>0</v>
      </c>
      <c r="L502" s="169">
        <f ca="1">SUMIFS(OFFSET('BPC Data'!$F:$F,0,Summary!L$2),'BPC Data'!$E:$E,Summary!$D502,'BPC Data'!$B:$B,Summary!$C502)</f>
        <v>0</v>
      </c>
      <c r="M502" s="27">
        <f t="shared" ca="1" si="108"/>
        <v>0</v>
      </c>
    </row>
    <row r="503" spans="1:13" s="16" customFormat="1" hidden="1" outlineLevel="1" x14ac:dyDescent="0.25">
      <c r="A503" s="16">
        <f>IF(AND(D503&lt;&gt;"",C503=""),A502+1,A502)</f>
        <v>43</v>
      </c>
      <c r="B503" s="5"/>
      <c r="C503" s="5"/>
      <c r="D503" s="5" t="str">
        <f t="shared" si="109"/>
        <v>x</v>
      </c>
      <c r="E503" s="5"/>
      <c r="F503" s="22">
        <f>INDEX(PropertyList!$D:$D,MATCH(Summary!$A503,PropertyList!$C:$C,0))</f>
        <v>0</v>
      </c>
      <c r="G503" s="11">
        <f ca="1">SUMIFS(OFFSET('BPC Data'!$F:$F,0,Summary!G$2),'BPC Data'!$E:$E,Summary!$D503,'BPC Data'!$B:$B,Summary!$C503)</f>
        <v>0</v>
      </c>
      <c r="H503" s="167">
        <f ca="1">SUMIFS(OFFSET('BPC Data'!$F:$F,0,Summary!H$2),'BPC Data'!$E:$E,Summary!$D503,'BPC Data'!$B:$B,Summary!$C503)</f>
        <v>0</v>
      </c>
      <c r="I503" s="11">
        <f ca="1">SUMIFS(OFFSET('BPC Data'!$F:$F,0,Summary!I$2),'BPC Data'!$E:$E,Summary!$D503,'BPC Data'!$B:$B,Summary!$C503)</f>
        <v>0</v>
      </c>
      <c r="J503" s="167">
        <f ca="1">SUMIFS(OFFSET('BPC Data'!$F:$F,0,Summary!J$2),'BPC Data'!$E:$E,Summary!$D503,'BPC Data'!$B:$B,Summary!$C503)</f>
        <v>0</v>
      </c>
      <c r="K503" s="11">
        <f ca="1">SUMIFS(OFFSET('BPC Data'!$F:$F,0,Summary!K$2),'BPC Data'!$E:$E,Summary!$D503,'BPC Data'!$B:$B,Summary!$C503)</f>
        <v>0</v>
      </c>
      <c r="L503" s="167">
        <f ca="1">SUMIFS(OFFSET('BPC Data'!$F:$F,0,Summary!L$2),'BPC Data'!$E:$E,Summary!$D503,'BPC Data'!$B:$B,Summary!$C503)</f>
        <v>0</v>
      </c>
      <c r="M503" s="27">
        <f t="shared" ca="1" si="108"/>
        <v>0</v>
      </c>
    </row>
    <row r="504" spans="1:13" s="16" customFormat="1" hidden="1" outlineLevel="1" x14ac:dyDescent="0.25">
      <c r="A504" s="16">
        <f>IF(AND(F504&lt;&gt;"",D504=""),A503+1,A503)</f>
        <v>43</v>
      </c>
      <c r="C504">
        <f>$F503</f>
        <v>0</v>
      </c>
      <c r="D504" s="3" t="str">
        <f t="shared" si="109"/>
        <v>PAY_PAT_DAYS - Total Payor Patient Days</v>
      </c>
      <c r="F504" s="23" t="str">
        <f>_xll.EVDES(D504)</f>
        <v>Total Payor Patient Days</v>
      </c>
      <c r="G504" s="18">
        <f ca="1">SUMIFS(OFFSET('BPC Data'!$F:$F,0,Summary!G$2),'BPC Data'!$E:$E,Summary!$D504,'BPC Data'!$B:$B,Summary!$C504)</f>
        <v>0</v>
      </c>
      <c r="H504" s="168">
        <f ca="1">SUMIFS(OFFSET('BPC Data'!$F:$F,0,Summary!H$2),'BPC Data'!$E:$E,Summary!$D504,'BPC Data'!$B:$B,Summary!$C504)</f>
        <v>0</v>
      </c>
      <c r="I504" s="18">
        <f ca="1">SUMIFS(OFFSET('BPC Data'!$F:$F,0,Summary!I$2),'BPC Data'!$E:$E,Summary!$D504,'BPC Data'!$B:$B,Summary!$C504)</f>
        <v>0</v>
      </c>
      <c r="J504" s="168">
        <f ca="1">SUMIFS(OFFSET('BPC Data'!$F:$F,0,Summary!J$2),'BPC Data'!$E:$E,Summary!$D504,'BPC Data'!$B:$B,Summary!$C504)</f>
        <v>0</v>
      </c>
      <c r="K504" s="18">
        <f ca="1">SUMIFS(OFFSET('BPC Data'!$F:$F,0,Summary!K$2),'BPC Data'!$E:$E,Summary!$D504,'BPC Data'!$B:$B,Summary!$C504)</f>
        <v>0</v>
      </c>
      <c r="L504" s="168">
        <f ca="1">SUMIFS(OFFSET('BPC Data'!$F:$F,0,Summary!L$2),'BPC Data'!$E:$E,Summary!$D504,'BPC Data'!$B:$B,Summary!$C504)</f>
        <v>0</v>
      </c>
      <c r="M504" s="27">
        <f t="shared" ca="1" si="108"/>
        <v>0</v>
      </c>
    </row>
    <row r="505" spans="1:13" s="16" customFormat="1" hidden="1" outlineLevel="1" x14ac:dyDescent="0.25">
      <c r="A505" s="16">
        <f t="shared" ref="A505:A513" si="110">IF(AND(F505&lt;&gt;"",D505=""),A504+1,A504)</f>
        <v>43</v>
      </c>
      <c r="C505">
        <f>$F503</f>
        <v>0</v>
      </c>
      <c r="D505" s="3" t="str">
        <f t="shared" si="109"/>
        <v>A_BEDS_TOTAL - Total Available Beds</v>
      </c>
      <c r="F505" s="23" t="str">
        <f>_xll.EVDES(D505)</f>
        <v>Total Available Beds</v>
      </c>
      <c r="G505" s="18">
        <f ca="1">SUMIFS(OFFSET('BPC Data'!$F:$F,0,Summary!G$2),'BPC Data'!$E:$E,Summary!$D505,'BPC Data'!$B:$B,Summary!$C505)</f>
        <v>0</v>
      </c>
      <c r="H505" s="168">
        <f ca="1">SUMIFS(OFFSET('BPC Data'!$F:$F,0,Summary!H$2),'BPC Data'!$E:$E,Summary!$D505,'BPC Data'!$B:$B,Summary!$C505)</f>
        <v>0</v>
      </c>
      <c r="I505" s="18">
        <f ca="1">SUMIFS(OFFSET('BPC Data'!$F:$F,0,Summary!I$2),'BPC Data'!$E:$E,Summary!$D505,'BPC Data'!$B:$B,Summary!$C505)</f>
        <v>0</v>
      </c>
      <c r="J505" s="168">
        <f ca="1">SUMIFS(OFFSET('BPC Data'!$F:$F,0,Summary!J$2),'BPC Data'!$E:$E,Summary!$D505,'BPC Data'!$B:$B,Summary!$C505)</f>
        <v>0</v>
      </c>
      <c r="K505" s="18">
        <f ca="1">SUMIFS(OFFSET('BPC Data'!$F:$F,0,Summary!K$2),'BPC Data'!$E:$E,Summary!$D505,'BPC Data'!$B:$B,Summary!$C505)</f>
        <v>0</v>
      </c>
      <c r="L505" s="168">
        <f ca="1">SUMIFS(OFFSET('BPC Data'!$F:$F,0,Summary!L$2),'BPC Data'!$E:$E,Summary!$D505,'BPC Data'!$B:$B,Summary!$C505)</f>
        <v>0</v>
      </c>
      <c r="M505" s="27">
        <f t="shared" ca="1" si="108"/>
        <v>0</v>
      </c>
    </row>
    <row r="506" spans="1:13" s="16" customFormat="1" hidden="1" outlineLevel="1" x14ac:dyDescent="0.25">
      <c r="A506" s="16">
        <f t="shared" si="110"/>
        <v>43</v>
      </c>
      <c r="B506"/>
      <c r="C506">
        <f>$F503</f>
        <v>0</v>
      </c>
      <c r="D506" s="3" t="str">
        <f t="shared" si="109"/>
        <v>T_REVENUES - Total Tenant Revenues</v>
      </c>
      <c r="E506"/>
      <c r="F506" s="23" t="str">
        <f>_xll.EVDES(D506)</f>
        <v>Total Tenant Revenues</v>
      </c>
      <c r="G506" s="18">
        <f ca="1">SUMIFS(OFFSET('BPC Data'!$F:$F,0,Summary!G$2),'BPC Data'!$E:$E,Summary!$D506,'BPC Data'!$B:$B,Summary!$C506)</f>
        <v>0</v>
      </c>
      <c r="H506" s="168">
        <f ca="1">SUMIFS(OFFSET('BPC Data'!$F:$F,0,Summary!H$2),'BPC Data'!$E:$E,Summary!$D506,'BPC Data'!$B:$B,Summary!$C506)</f>
        <v>0</v>
      </c>
      <c r="I506" s="18">
        <f ca="1">SUMIFS(OFFSET('BPC Data'!$F:$F,0,Summary!I$2),'BPC Data'!$E:$E,Summary!$D506,'BPC Data'!$B:$B,Summary!$C506)</f>
        <v>0</v>
      </c>
      <c r="J506" s="168">
        <f ca="1">SUMIFS(OFFSET('BPC Data'!$F:$F,0,Summary!J$2),'BPC Data'!$E:$E,Summary!$D506,'BPC Data'!$B:$B,Summary!$C506)</f>
        <v>0</v>
      </c>
      <c r="K506" s="18">
        <f ca="1">SUMIFS(OFFSET('BPC Data'!$F:$F,0,Summary!K$2),'BPC Data'!$E:$E,Summary!$D506,'BPC Data'!$B:$B,Summary!$C506)</f>
        <v>0</v>
      </c>
      <c r="L506" s="168">
        <f ca="1">SUMIFS(OFFSET('BPC Data'!$F:$F,0,Summary!L$2),'BPC Data'!$E:$E,Summary!$D506,'BPC Data'!$B:$B,Summary!$C506)</f>
        <v>0</v>
      </c>
      <c r="M506" s="27">
        <f t="shared" ca="1" si="108"/>
        <v>0</v>
      </c>
    </row>
    <row r="507" spans="1:13" s="16" customFormat="1" hidden="1" outlineLevel="1" x14ac:dyDescent="0.25">
      <c r="A507" s="16">
        <f t="shared" si="110"/>
        <v>43</v>
      </c>
      <c r="B507"/>
      <c r="C507">
        <f>$F503</f>
        <v>0</v>
      </c>
      <c r="D507" s="3" t="str">
        <f t="shared" si="109"/>
        <v>T_OPEX - Tenant Operating Expenses</v>
      </c>
      <c r="E507"/>
      <c r="F507" s="23" t="str">
        <f>_xll.EVDES(D507)</f>
        <v>Tenant Operating Expenses</v>
      </c>
      <c r="G507" s="18">
        <f ca="1">SUMIFS(OFFSET('BPC Data'!$F:$F,0,Summary!G$2),'BPC Data'!$E:$E,Summary!$D507,'BPC Data'!$B:$B,Summary!$C507)</f>
        <v>0</v>
      </c>
      <c r="H507" s="168">
        <f ca="1">SUMIFS(OFFSET('BPC Data'!$F:$F,0,Summary!H$2),'BPC Data'!$E:$E,Summary!$D507,'BPC Data'!$B:$B,Summary!$C507)</f>
        <v>0</v>
      </c>
      <c r="I507" s="18">
        <f ca="1">SUMIFS(OFFSET('BPC Data'!$F:$F,0,Summary!I$2),'BPC Data'!$E:$E,Summary!$D507,'BPC Data'!$B:$B,Summary!$C507)</f>
        <v>0</v>
      </c>
      <c r="J507" s="168">
        <f ca="1">SUMIFS(OFFSET('BPC Data'!$F:$F,0,Summary!J$2),'BPC Data'!$E:$E,Summary!$D507,'BPC Data'!$B:$B,Summary!$C507)</f>
        <v>0</v>
      </c>
      <c r="K507" s="18">
        <f ca="1">SUMIFS(OFFSET('BPC Data'!$F:$F,0,Summary!K$2),'BPC Data'!$E:$E,Summary!$D507,'BPC Data'!$B:$B,Summary!$C507)</f>
        <v>0</v>
      </c>
      <c r="L507" s="168">
        <f ca="1">SUMIFS(OFFSET('BPC Data'!$F:$F,0,Summary!L$2),'BPC Data'!$E:$E,Summary!$D507,'BPC Data'!$B:$B,Summary!$C507)</f>
        <v>0</v>
      </c>
      <c r="M507" s="27">
        <f t="shared" ca="1" si="108"/>
        <v>0</v>
      </c>
    </row>
    <row r="508" spans="1:13" s="16" customFormat="1" hidden="1" outlineLevel="1" x14ac:dyDescent="0.25">
      <c r="A508" s="16">
        <f t="shared" si="110"/>
        <v>43</v>
      </c>
      <c r="B508"/>
      <c r="C508">
        <f>$F503</f>
        <v>0</v>
      </c>
      <c r="D508" s="3" t="str">
        <f t="shared" si="109"/>
        <v>T_BAD_DEBT - Tenant Bad Debt Expense</v>
      </c>
      <c r="E508"/>
      <c r="F508" s="23" t="str">
        <f>_xll.EVDES(D508)</f>
        <v>Tenant Bad Debt Expense</v>
      </c>
      <c r="G508" s="18">
        <f ca="1">SUMIFS(OFFSET('BPC Data'!$F:$F,0,Summary!G$2),'BPC Data'!$E:$E,Summary!$D508,'BPC Data'!$B:$B,Summary!$C508)</f>
        <v>0</v>
      </c>
      <c r="H508" s="168">
        <f ca="1">SUMIFS(OFFSET('BPC Data'!$F:$F,0,Summary!H$2),'BPC Data'!$E:$E,Summary!$D508,'BPC Data'!$B:$B,Summary!$C508)</f>
        <v>0</v>
      </c>
      <c r="I508" s="18">
        <f ca="1">SUMIFS(OFFSET('BPC Data'!$F:$F,0,Summary!I$2),'BPC Data'!$E:$E,Summary!$D508,'BPC Data'!$B:$B,Summary!$C508)</f>
        <v>0</v>
      </c>
      <c r="J508" s="168">
        <f ca="1">SUMIFS(OFFSET('BPC Data'!$F:$F,0,Summary!J$2),'BPC Data'!$E:$E,Summary!$D508,'BPC Data'!$B:$B,Summary!$C508)</f>
        <v>0</v>
      </c>
      <c r="K508" s="18">
        <f ca="1">SUMIFS(OFFSET('BPC Data'!$F:$F,0,Summary!K$2),'BPC Data'!$E:$E,Summary!$D508,'BPC Data'!$B:$B,Summary!$C508)</f>
        <v>0</v>
      </c>
      <c r="L508" s="168">
        <f ca="1">SUMIFS(OFFSET('BPC Data'!$F:$F,0,Summary!L$2),'BPC Data'!$E:$E,Summary!$D508,'BPC Data'!$B:$B,Summary!$C508)</f>
        <v>0</v>
      </c>
      <c r="M508" s="27">
        <f t="shared" ca="1" si="108"/>
        <v>0</v>
      </c>
    </row>
    <row r="509" spans="1:13" s="16" customFormat="1" hidden="1" outlineLevel="1" x14ac:dyDescent="0.25">
      <c r="A509" s="16">
        <f t="shared" si="110"/>
        <v>43</v>
      </c>
      <c r="B509"/>
      <c r="C509">
        <f>$F503</f>
        <v>0</v>
      </c>
      <c r="D509" s="2" t="str">
        <f t="shared" si="109"/>
        <v>T_EBITDARM - EBITDARM</v>
      </c>
      <c r="E509"/>
      <c r="F509" s="23" t="str">
        <f>_xll.EVDES(D509)</f>
        <v>EBITDARM</v>
      </c>
      <c r="G509" s="18">
        <f ca="1">SUMIFS(OFFSET('BPC Data'!$F:$F,0,Summary!G$2),'BPC Data'!$E:$E,Summary!$D509,'BPC Data'!$B:$B,Summary!$C509)</f>
        <v>0</v>
      </c>
      <c r="H509" s="168">
        <f ca="1">SUMIFS(OFFSET('BPC Data'!$F:$F,0,Summary!H$2),'BPC Data'!$E:$E,Summary!$D509,'BPC Data'!$B:$B,Summary!$C509)</f>
        <v>0</v>
      </c>
      <c r="I509" s="18">
        <f ca="1">SUMIFS(OFFSET('BPC Data'!$F:$F,0,Summary!I$2),'BPC Data'!$E:$E,Summary!$D509,'BPC Data'!$B:$B,Summary!$C509)</f>
        <v>0</v>
      </c>
      <c r="J509" s="168">
        <f ca="1">SUMIFS(OFFSET('BPC Data'!$F:$F,0,Summary!J$2),'BPC Data'!$E:$E,Summary!$D509,'BPC Data'!$B:$B,Summary!$C509)</f>
        <v>0</v>
      </c>
      <c r="K509" s="18">
        <f ca="1">SUMIFS(OFFSET('BPC Data'!$F:$F,0,Summary!K$2),'BPC Data'!$E:$E,Summary!$D509,'BPC Data'!$B:$B,Summary!$C509)</f>
        <v>0</v>
      </c>
      <c r="L509" s="168">
        <f ca="1">SUMIFS(OFFSET('BPC Data'!$F:$F,0,Summary!L$2),'BPC Data'!$E:$E,Summary!$D509,'BPC Data'!$B:$B,Summary!$C509)</f>
        <v>0</v>
      </c>
      <c r="M509" s="27">
        <f t="shared" ca="1" si="108"/>
        <v>0</v>
      </c>
    </row>
    <row r="510" spans="1:13" s="16" customFormat="1" hidden="1" outlineLevel="1" x14ac:dyDescent="0.25">
      <c r="A510" s="16">
        <f t="shared" si="110"/>
        <v>43</v>
      </c>
      <c r="B510"/>
      <c r="C510">
        <f>$F503</f>
        <v>0</v>
      </c>
      <c r="D510" s="2" t="str">
        <f t="shared" si="109"/>
        <v>T_MGMT_FEE - Tenant Management Fee - Actual</v>
      </c>
      <c r="E510"/>
      <c r="F510" s="23" t="str">
        <f>_xll.EVDES(D510)</f>
        <v>Tenant Management Fee - Actual</v>
      </c>
      <c r="G510" s="18">
        <f ca="1">SUMIFS(OFFSET('BPC Data'!$F:$F,0,Summary!G$2),'BPC Data'!$E:$E,Summary!$D510,'BPC Data'!$B:$B,Summary!$C510)</f>
        <v>0</v>
      </c>
      <c r="H510" s="168">
        <f ca="1">SUMIFS(OFFSET('BPC Data'!$F:$F,0,Summary!H$2),'BPC Data'!$E:$E,Summary!$D510,'BPC Data'!$B:$B,Summary!$C510)</f>
        <v>0</v>
      </c>
      <c r="I510" s="18">
        <f ca="1">SUMIFS(OFFSET('BPC Data'!$F:$F,0,Summary!I$2),'BPC Data'!$E:$E,Summary!$D510,'BPC Data'!$B:$B,Summary!$C510)</f>
        <v>0</v>
      </c>
      <c r="J510" s="168">
        <f ca="1">SUMIFS(OFFSET('BPC Data'!$F:$F,0,Summary!J$2),'BPC Data'!$E:$E,Summary!$D510,'BPC Data'!$B:$B,Summary!$C510)</f>
        <v>0</v>
      </c>
      <c r="K510" s="18">
        <f ca="1">SUMIFS(OFFSET('BPC Data'!$F:$F,0,Summary!K$2),'BPC Data'!$E:$E,Summary!$D510,'BPC Data'!$B:$B,Summary!$C510)</f>
        <v>0</v>
      </c>
      <c r="L510" s="168">
        <f ca="1">SUMIFS(OFFSET('BPC Data'!$F:$F,0,Summary!L$2),'BPC Data'!$E:$E,Summary!$D510,'BPC Data'!$B:$B,Summary!$C510)</f>
        <v>0</v>
      </c>
      <c r="M510" s="27">
        <f t="shared" ca="1" si="108"/>
        <v>0</v>
      </c>
    </row>
    <row r="511" spans="1:13" s="16" customFormat="1" hidden="1" outlineLevel="1" x14ac:dyDescent="0.25">
      <c r="A511" s="16">
        <f t="shared" si="110"/>
        <v>43</v>
      </c>
      <c r="B511"/>
      <c r="C511">
        <f>$F503</f>
        <v>0</v>
      </c>
      <c r="D511" s="1" t="str">
        <f t="shared" si="109"/>
        <v>T_EBITDAR - EBITDAR</v>
      </c>
      <c r="E511"/>
      <c r="F511" s="23" t="str">
        <f>_xll.EVDES(D511)</f>
        <v>EBITDAR</v>
      </c>
      <c r="G511" s="18">
        <f ca="1">SUMIFS(OFFSET('BPC Data'!$F:$F,0,Summary!G$2),'BPC Data'!$E:$E,Summary!$D511,'BPC Data'!$B:$B,Summary!$C511)</f>
        <v>0</v>
      </c>
      <c r="H511" s="168">
        <f ca="1">SUMIFS(OFFSET('BPC Data'!$F:$F,0,Summary!H$2),'BPC Data'!$E:$E,Summary!$D511,'BPC Data'!$B:$B,Summary!$C511)</f>
        <v>0</v>
      </c>
      <c r="I511" s="18">
        <f ca="1">SUMIFS(OFFSET('BPC Data'!$F:$F,0,Summary!I$2),'BPC Data'!$E:$E,Summary!$D511,'BPC Data'!$B:$B,Summary!$C511)</f>
        <v>0</v>
      </c>
      <c r="J511" s="168">
        <f ca="1">SUMIFS(OFFSET('BPC Data'!$F:$F,0,Summary!J$2),'BPC Data'!$E:$E,Summary!$D511,'BPC Data'!$B:$B,Summary!$C511)</f>
        <v>0</v>
      </c>
      <c r="K511" s="18">
        <f ca="1">SUMIFS(OFFSET('BPC Data'!$F:$F,0,Summary!K$2),'BPC Data'!$E:$E,Summary!$D511,'BPC Data'!$B:$B,Summary!$C511)</f>
        <v>0</v>
      </c>
      <c r="L511" s="168">
        <f ca="1">SUMIFS(OFFSET('BPC Data'!$F:$F,0,Summary!L$2),'BPC Data'!$E:$E,Summary!$D511,'BPC Data'!$B:$B,Summary!$C511)</f>
        <v>0</v>
      </c>
      <c r="M511" s="27">
        <f t="shared" ca="1" si="108"/>
        <v>0</v>
      </c>
    </row>
    <row r="512" spans="1:13" s="16" customFormat="1" hidden="1" outlineLevel="1" x14ac:dyDescent="0.25">
      <c r="A512" s="16">
        <f t="shared" si="110"/>
        <v>43</v>
      </c>
      <c r="B512"/>
      <c r="C512">
        <f>$F503</f>
        <v>0</v>
      </c>
      <c r="D512" s="1" t="str">
        <f t="shared" si="109"/>
        <v>T_RENT_EXP - Tenant Rent Expense</v>
      </c>
      <c r="E512"/>
      <c r="F512" s="23" t="str">
        <f>_xll.EVDES(D512)</f>
        <v>Tenant Rent Expense</v>
      </c>
      <c r="G512" s="18">
        <f ca="1">SUMIFS(OFFSET('BPC Data'!$F:$F,0,Summary!G$2),'BPC Data'!$E:$E,Summary!$D512,'BPC Data'!$B:$B,Summary!$C512)</f>
        <v>0</v>
      </c>
      <c r="H512" s="168">
        <f ca="1">SUMIFS(OFFSET('BPC Data'!$F:$F,0,Summary!H$2),'BPC Data'!$E:$E,Summary!$D512,'BPC Data'!$B:$B,Summary!$C512)</f>
        <v>0</v>
      </c>
      <c r="I512" s="18">
        <f ca="1">SUMIFS(OFFSET('BPC Data'!$F:$F,0,Summary!I$2),'BPC Data'!$E:$E,Summary!$D512,'BPC Data'!$B:$B,Summary!$C512)</f>
        <v>0</v>
      </c>
      <c r="J512" s="168">
        <f ca="1">SUMIFS(OFFSET('BPC Data'!$F:$F,0,Summary!J$2),'BPC Data'!$E:$E,Summary!$D512,'BPC Data'!$B:$B,Summary!$C512)</f>
        <v>0</v>
      </c>
      <c r="K512" s="18">
        <f ca="1">SUMIFS(OFFSET('BPC Data'!$F:$F,0,Summary!K$2),'BPC Data'!$E:$E,Summary!$D512,'BPC Data'!$B:$B,Summary!$C512)</f>
        <v>0</v>
      </c>
      <c r="L512" s="168">
        <f ca="1">SUMIFS(OFFSET('BPC Data'!$F:$F,0,Summary!L$2),'BPC Data'!$E:$E,Summary!$D512,'BPC Data'!$B:$B,Summary!$C512)</f>
        <v>0</v>
      </c>
      <c r="M512" s="27">
        <f t="shared" ca="1" si="108"/>
        <v>0</v>
      </c>
    </row>
    <row r="513" spans="1:13" s="16" customFormat="1" hidden="1" outlineLevel="1" x14ac:dyDescent="0.25">
      <c r="A513" s="16">
        <f t="shared" si="110"/>
        <v>43</v>
      </c>
      <c r="B513"/>
      <c r="C513"/>
      <c r="D513" s="1" t="str">
        <f t="shared" si="109"/>
        <v>x</v>
      </c>
      <c r="E513"/>
      <c r="F513" s="23" t="s">
        <v>0</v>
      </c>
      <c r="G513" s="12">
        <f ca="1">SUMIFS(OFFSET('BPC Data'!$F:$F,0,Summary!G$2),'BPC Data'!$E:$E,Summary!$D513,'BPC Data'!$B:$B,Summary!$C513)</f>
        <v>0</v>
      </c>
      <c r="H513" s="169">
        <f ca="1">SUMIFS(OFFSET('BPC Data'!$F:$F,0,Summary!H$2),'BPC Data'!$E:$E,Summary!$D513,'BPC Data'!$B:$B,Summary!$C513)</f>
        <v>0</v>
      </c>
      <c r="I513" s="12">
        <f ca="1">SUMIFS(OFFSET('BPC Data'!$F:$F,0,Summary!I$2),'BPC Data'!$E:$E,Summary!$D513,'BPC Data'!$B:$B,Summary!$C513)</f>
        <v>0</v>
      </c>
      <c r="J513" s="169">
        <f ca="1">SUMIFS(OFFSET('BPC Data'!$F:$F,0,Summary!J$2),'BPC Data'!$E:$E,Summary!$D513,'BPC Data'!$B:$B,Summary!$C513)</f>
        <v>0</v>
      </c>
      <c r="K513" s="12">
        <f ca="1">SUMIFS(OFFSET('BPC Data'!$F:$F,0,Summary!K$2),'BPC Data'!$E:$E,Summary!$D513,'BPC Data'!$B:$B,Summary!$C513)</f>
        <v>0</v>
      </c>
      <c r="L513" s="169">
        <f ca="1">SUMIFS(OFFSET('BPC Data'!$F:$F,0,Summary!L$2),'BPC Data'!$E:$E,Summary!$D513,'BPC Data'!$B:$B,Summary!$C513)</f>
        <v>0</v>
      </c>
      <c r="M513" s="27">
        <f t="shared" ca="1" si="108"/>
        <v>0</v>
      </c>
    </row>
    <row r="514" spans="1:13" s="16" customFormat="1" hidden="1" outlineLevel="1" x14ac:dyDescent="0.25">
      <c r="A514" s="16">
        <f>IF(AND(D514&lt;&gt;"",C514=""),A513+1,A513)</f>
        <v>44</v>
      </c>
      <c r="B514" s="5"/>
      <c r="C514" s="5"/>
      <c r="D514" s="5" t="str">
        <f t="shared" si="109"/>
        <v>x</v>
      </c>
      <c r="E514" s="5"/>
      <c r="F514" s="22">
        <f>INDEX(PropertyList!$D:$D,MATCH(Summary!$A514,PropertyList!$C:$C,0))</f>
        <v>0</v>
      </c>
      <c r="G514" s="11">
        <f ca="1">SUMIFS(OFFSET('BPC Data'!$F:$F,0,Summary!G$2),'BPC Data'!$E:$E,Summary!$D514,'BPC Data'!$B:$B,Summary!$C514)</f>
        <v>0</v>
      </c>
      <c r="H514" s="167">
        <f ca="1">SUMIFS(OFFSET('BPC Data'!$F:$F,0,Summary!H$2),'BPC Data'!$E:$E,Summary!$D514,'BPC Data'!$B:$B,Summary!$C514)</f>
        <v>0</v>
      </c>
      <c r="I514" s="11">
        <f ca="1">SUMIFS(OFFSET('BPC Data'!$F:$F,0,Summary!I$2),'BPC Data'!$E:$E,Summary!$D514,'BPC Data'!$B:$B,Summary!$C514)</f>
        <v>0</v>
      </c>
      <c r="J514" s="167">
        <f ca="1">SUMIFS(OFFSET('BPC Data'!$F:$F,0,Summary!J$2),'BPC Data'!$E:$E,Summary!$D514,'BPC Data'!$B:$B,Summary!$C514)</f>
        <v>0</v>
      </c>
      <c r="K514" s="11">
        <f ca="1">SUMIFS(OFFSET('BPC Data'!$F:$F,0,Summary!K$2),'BPC Data'!$E:$E,Summary!$D514,'BPC Data'!$B:$B,Summary!$C514)</f>
        <v>0</v>
      </c>
      <c r="L514" s="167">
        <f ca="1">SUMIFS(OFFSET('BPC Data'!$F:$F,0,Summary!L$2),'BPC Data'!$E:$E,Summary!$D514,'BPC Data'!$B:$B,Summary!$C514)</f>
        <v>0</v>
      </c>
      <c r="M514" s="27">
        <f t="shared" ca="1" si="108"/>
        <v>0</v>
      </c>
    </row>
    <row r="515" spans="1:13" s="16" customFormat="1" hidden="1" outlineLevel="1" x14ac:dyDescent="0.25">
      <c r="A515" s="16">
        <f>IF(AND(F515&lt;&gt;"",D515=""),A514+1,A514)</f>
        <v>44</v>
      </c>
      <c r="C515">
        <f>$F514</f>
        <v>0</v>
      </c>
      <c r="D515" s="3" t="str">
        <f t="shared" si="109"/>
        <v>PAY_PAT_DAYS - Total Payor Patient Days</v>
      </c>
      <c r="F515" s="23" t="str">
        <f>_xll.EVDES(D515)</f>
        <v>Total Payor Patient Days</v>
      </c>
      <c r="G515" s="18">
        <f ca="1">SUMIFS(OFFSET('BPC Data'!$F:$F,0,Summary!G$2),'BPC Data'!$E:$E,Summary!$D515,'BPC Data'!$B:$B,Summary!$C515)</f>
        <v>0</v>
      </c>
      <c r="H515" s="168">
        <f ca="1">SUMIFS(OFFSET('BPC Data'!$F:$F,0,Summary!H$2),'BPC Data'!$E:$E,Summary!$D515,'BPC Data'!$B:$B,Summary!$C515)</f>
        <v>0</v>
      </c>
      <c r="I515" s="18">
        <f ca="1">SUMIFS(OFFSET('BPC Data'!$F:$F,0,Summary!I$2),'BPC Data'!$E:$E,Summary!$D515,'BPC Data'!$B:$B,Summary!$C515)</f>
        <v>0</v>
      </c>
      <c r="J515" s="168">
        <f ca="1">SUMIFS(OFFSET('BPC Data'!$F:$F,0,Summary!J$2),'BPC Data'!$E:$E,Summary!$D515,'BPC Data'!$B:$B,Summary!$C515)</f>
        <v>0</v>
      </c>
      <c r="K515" s="18">
        <f ca="1">SUMIFS(OFFSET('BPC Data'!$F:$F,0,Summary!K$2),'BPC Data'!$E:$E,Summary!$D515,'BPC Data'!$B:$B,Summary!$C515)</f>
        <v>0</v>
      </c>
      <c r="L515" s="168">
        <f ca="1">SUMIFS(OFFSET('BPC Data'!$F:$F,0,Summary!L$2),'BPC Data'!$E:$E,Summary!$D515,'BPC Data'!$B:$B,Summary!$C515)</f>
        <v>0</v>
      </c>
      <c r="M515" s="27">
        <f t="shared" ca="1" si="108"/>
        <v>0</v>
      </c>
    </row>
    <row r="516" spans="1:13" s="16" customFormat="1" hidden="1" outlineLevel="1" x14ac:dyDescent="0.25">
      <c r="A516" s="16">
        <f t="shared" ref="A516:A524" si="111">IF(AND(F516&lt;&gt;"",D516=""),A515+1,A515)</f>
        <v>44</v>
      </c>
      <c r="C516">
        <f>$F514</f>
        <v>0</v>
      </c>
      <c r="D516" s="3" t="str">
        <f t="shared" si="109"/>
        <v>A_BEDS_TOTAL - Total Available Beds</v>
      </c>
      <c r="F516" s="23" t="str">
        <f>_xll.EVDES(D516)</f>
        <v>Total Available Beds</v>
      </c>
      <c r="G516" s="18">
        <f ca="1">SUMIFS(OFFSET('BPC Data'!$F:$F,0,Summary!G$2),'BPC Data'!$E:$E,Summary!$D516,'BPC Data'!$B:$B,Summary!$C516)</f>
        <v>0</v>
      </c>
      <c r="H516" s="168">
        <f ca="1">SUMIFS(OFFSET('BPC Data'!$F:$F,0,Summary!H$2),'BPC Data'!$E:$E,Summary!$D516,'BPC Data'!$B:$B,Summary!$C516)</f>
        <v>0</v>
      </c>
      <c r="I516" s="18">
        <f ca="1">SUMIFS(OFFSET('BPC Data'!$F:$F,0,Summary!I$2),'BPC Data'!$E:$E,Summary!$D516,'BPC Data'!$B:$B,Summary!$C516)</f>
        <v>0</v>
      </c>
      <c r="J516" s="168">
        <f ca="1">SUMIFS(OFFSET('BPC Data'!$F:$F,0,Summary!J$2),'BPC Data'!$E:$E,Summary!$D516,'BPC Data'!$B:$B,Summary!$C516)</f>
        <v>0</v>
      </c>
      <c r="K516" s="18">
        <f ca="1">SUMIFS(OFFSET('BPC Data'!$F:$F,0,Summary!K$2),'BPC Data'!$E:$E,Summary!$D516,'BPC Data'!$B:$B,Summary!$C516)</f>
        <v>0</v>
      </c>
      <c r="L516" s="168">
        <f ca="1">SUMIFS(OFFSET('BPC Data'!$F:$F,0,Summary!L$2),'BPC Data'!$E:$E,Summary!$D516,'BPC Data'!$B:$B,Summary!$C516)</f>
        <v>0</v>
      </c>
      <c r="M516" s="27">
        <f t="shared" ca="1" si="108"/>
        <v>0</v>
      </c>
    </row>
    <row r="517" spans="1:13" s="16" customFormat="1" hidden="1" outlineLevel="1" x14ac:dyDescent="0.25">
      <c r="A517" s="16">
        <f t="shared" si="111"/>
        <v>44</v>
      </c>
      <c r="B517"/>
      <c r="C517">
        <f>$F514</f>
        <v>0</v>
      </c>
      <c r="D517" s="3" t="str">
        <f t="shared" si="109"/>
        <v>T_REVENUES - Total Tenant Revenues</v>
      </c>
      <c r="E517"/>
      <c r="F517" s="23" t="str">
        <f>_xll.EVDES(D517)</f>
        <v>Total Tenant Revenues</v>
      </c>
      <c r="G517" s="18">
        <f ca="1">SUMIFS(OFFSET('BPC Data'!$F:$F,0,Summary!G$2),'BPC Data'!$E:$E,Summary!$D517,'BPC Data'!$B:$B,Summary!$C517)</f>
        <v>0</v>
      </c>
      <c r="H517" s="168">
        <f ca="1">SUMIFS(OFFSET('BPC Data'!$F:$F,0,Summary!H$2),'BPC Data'!$E:$E,Summary!$D517,'BPC Data'!$B:$B,Summary!$C517)</f>
        <v>0</v>
      </c>
      <c r="I517" s="18">
        <f ca="1">SUMIFS(OFFSET('BPC Data'!$F:$F,0,Summary!I$2),'BPC Data'!$E:$E,Summary!$D517,'BPC Data'!$B:$B,Summary!$C517)</f>
        <v>0</v>
      </c>
      <c r="J517" s="168">
        <f ca="1">SUMIFS(OFFSET('BPC Data'!$F:$F,0,Summary!J$2),'BPC Data'!$E:$E,Summary!$D517,'BPC Data'!$B:$B,Summary!$C517)</f>
        <v>0</v>
      </c>
      <c r="K517" s="18">
        <f ca="1">SUMIFS(OFFSET('BPC Data'!$F:$F,0,Summary!K$2),'BPC Data'!$E:$E,Summary!$D517,'BPC Data'!$B:$B,Summary!$C517)</f>
        <v>0</v>
      </c>
      <c r="L517" s="168">
        <f ca="1">SUMIFS(OFFSET('BPC Data'!$F:$F,0,Summary!L$2),'BPC Data'!$E:$E,Summary!$D517,'BPC Data'!$B:$B,Summary!$C517)</f>
        <v>0</v>
      </c>
      <c r="M517" s="27">
        <f t="shared" ca="1" si="108"/>
        <v>0</v>
      </c>
    </row>
    <row r="518" spans="1:13" s="16" customFormat="1" hidden="1" outlineLevel="1" x14ac:dyDescent="0.25">
      <c r="A518" s="16">
        <f t="shared" si="111"/>
        <v>44</v>
      </c>
      <c r="B518"/>
      <c r="C518">
        <f>$F514</f>
        <v>0</v>
      </c>
      <c r="D518" s="3" t="str">
        <f t="shared" si="109"/>
        <v>T_OPEX - Tenant Operating Expenses</v>
      </c>
      <c r="E518"/>
      <c r="F518" s="23" t="str">
        <f>_xll.EVDES(D518)</f>
        <v>Tenant Operating Expenses</v>
      </c>
      <c r="G518" s="18">
        <f ca="1">SUMIFS(OFFSET('BPC Data'!$F:$F,0,Summary!G$2),'BPC Data'!$E:$E,Summary!$D518,'BPC Data'!$B:$B,Summary!$C518)</f>
        <v>0</v>
      </c>
      <c r="H518" s="168">
        <f ca="1">SUMIFS(OFFSET('BPC Data'!$F:$F,0,Summary!H$2),'BPC Data'!$E:$E,Summary!$D518,'BPC Data'!$B:$B,Summary!$C518)</f>
        <v>0</v>
      </c>
      <c r="I518" s="18">
        <f ca="1">SUMIFS(OFFSET('BPC Data'!$F:$F,0,Summary!I$2),'BPC Data'!$E:$E,Summary!$D518,'BPC Data'!$B:$B,Summary!$C518)</f>
        <v>0</v>
      </c>
      <c r="J518" s="168">
        <f ca="1">SUMIFS(OFFSET('BPC Data'!$F:$F,0,Summary!J$2),'BPC Data'!$E:$E,Summary!$D518,'BPC Data'!$B:$B,Summary!$C518)</f>
        <v>0</v>
      </c>
      <c r="K518" s="18">
        <f ca="1">SUMIFS(OFFSET('BPC Data'!$F:$F,0,Summary!K$2),'BPC Data'!$E:$E,Summary!$D518,'BPC Data'!$B:$B,Summary!$C518)</f>
        <v>0</v>
      </c>
      <c r="L518" s="168">
        <f ca="1">SUMIFS(OFFSET('BPC Data'!$F:$F,0,Summary!L$2),'BPC Data'!$E:$E,Summary!$D518,'BPC Data'!$B:$B,Summary!$C518)</f>
        <v>0</v>
      </c>
      <c r="M518" s="27">
        <f t="shared" ca="1" si="108"/>
        <v>0</v>
      </c>
    </row>
    <row r="519" spans="1:13" s="16" customFormat="1" hidden="1" outlineLevel="1" x14ac:dyDescent="0.25">
      <c r="A519" s="16">
        <f t="shared" si="111"/>
        <v>44</v>
      </c>
      <c r="B519"/>
      <c r="C519">
        <f>$F514</f>
        <v>0</v>
      </c>
      <c r="D519" s="3" t="str">
        <f t="shared" si="109"/>
        <v>T_BAD_DEBT - Tenant Bad Debt Expense</v>
      </c>
      <c r="E519"/>
      <c r="F519" s="23" t="str">
        <f>_xll.EVDES(D519)</f>
        <v>Tenant Bad Debt Expense</v>
      </c>
      <c r="G519" s="18">
        <f ca="1">SUMIFS(OFFSET('BPC Data'!$F:$F,0,Summary!G$2),'BPC Data'!$E:$E,Summary!$D519,'BPC Data'!$B:$B,Summary!$C519)</f>
        <v>0</v>
      </c>
      <c r="H519" s="168">
        <f ca="1">SUMIFS(OFFSET('BPC Data'!$F:$F,0,Summary!H$2),'BPC Data'!$E:$E,Summary!$D519,'BPC Data'!$B:$B,Summary!$C519)</f>
        <v>0</v>
      </c>
      <c r="I519" s="18">
        <f ca="1">SUMIFS(OFFSET('BPC Data'!$F:$F,0,Summary!I$2),'BPC Data'!$E:$E,Summary!$D519,'BPC Data'!$B:$B,Summary!$C519)</f>
        <v>0</v>
      </c>
      <c r="J519" s="168">
        <f ca="1">SUMIFS(OFFSET('BPC Data'!$F:$F,0,Summary!J$2),'BPC Data'!$E:$E,Summary!$D519,'BPC Data'!$B:$B,Summary!$C519)</f>
        <v>0</v>
      </c>
      <c r="K519" s="18">
        <f ca="1">SUMIFS(OFFSET('BPC Data'!$F:$F,0,Summary!K$2),'BPC Data'!$E:$E,Summary!$D519,'BPC Data'!$B:$B,Summary!$C519)</f>
        <v>0</v>
      </c>
      <c r="L519" s="168">
        <f ca="1">SUMIFS(OFFSET('BPC Data'!$F:$F,0,Summary!L$2),'BPC Data'!$E:$E,Summary!$D519,'BPC Data'!$B:$B,Summary!$C519)</f>
        <v>0</v>
      </c>
      <c r="M519" s="27">
        <f t="shared" ca="1" si="108"/>
        <v>0</v>
      </c>
    </row>
    <row r="520" spans="1:13" s="16" customFormat="1" hidden="1" outlineLevel="1" x14ac:dyDescent="0.25">
      <c r="A520" s="16">
        <f t="shared" si="111"/>
        <v>44</v>
      </c>
      <c r="B520"/>
      <c r="C520">
        <f>$F514</f>
        <v>0</v>
      </c>
      <c r="D520" s="2" t="str">
        <f t="shared" si="109"/>
        <v>T_EBITDARM - EBITDARM</v>
      </c>
      <c r="E520"/>
      <c r="F520" s="23" t="str">
        <f>_xll.EVDES(D520)</f>
        <v>EBITDARM</v>
      </c>
      <c r="G520" s="18">
        <f ca="1">SUMIFS(OFFSET('BPC Data'!$F:$F,0,Summary!G$2),'BPC Data'!$E:$E,Summary!$D520,'BPC Data'!$B:$B,Summary!$C520)</f>
        <v>0</v>
      </c>
      <c r="H520" s="168">
        <f ca="1">SUMIFS(OFFSET('BPC Data'!$F:$F,0,Summary!H$2),'BPC Data'!$E:$E,Summary!$D520,'BPC Data'!$B:$B,Summary!$C520)</f>
        <v>0</v>
      </c>
      <c r="I520" s="18">
        <f ca="1">SUMIFS(OFFSET('BPC Data'!$F:$F,0,Summary!I$2),'BPC Data'!$E:$E,Summary!$D520,'BPC Data'!$B:$B,Summary!$C520)</f>
        <v>0</v>
      </c>
      <c r="J520" s="168">
        <f ca="1">SUMIFS(OFFSET('BPC Data'!$F:$F,0,Summary!J$2),'BPC Data'!$E:$E,Summary!$D520,'BPC Data'!$B:$B,Summary!$C520)</f>
        <v>0</v>
      </c>
      <c r="K520" s="18">
        <f ca="1">SUMIFS(OFFSET('BPC Data'!$F:$F,0,Summary!K$2),'BPC Data'!$E:$E,Summary!$D520,'BPC Data'!$B:$B,Summary!$C520)</f>
        <v>0</v>
      </c>
      <c r="L520" s="168">
        <f ca="1">SUMIFS(OFFSET('BPC Data'!$F:$F,0,Summary!L$2),'BPC Data'!$E:$E,Summary!$D520,'BPC Data'!$B:$B,Summary!$C520)</f>
        <v>0</v>
      </c>
      <c r="M520" s="27">
        <f t="shared" ca="1" si="108"/>
        <v>0</v>
      </c>
    </row>
    <row r="521" spans="1:13" s="16" customFormat="1" hidden="1" outlineLevel="1" x14ac:dyDescent="0.25">
      <c r="A521" s="16">
        <f t="shared" si="111"/>
        <v>44</v>
      </c>
      <c r="B521"/>
      <c r="C521">
        <f>$F514</f>
        <v>0</v>
      </c>
      <c r="D521" s="2" t="str">
        <f t="shared" si="109"/>
        <v>T_MGMT_FEE - Tenant Management Fee - Actual</v>
      </c>
      <c r="E521"/>
      <c r="F521" s="23" t="str">
        <f>_xll.EVDES(D521)</f>
        <v>Tenant Management Fee - Actual</v>
      </c>
      <c r="G521" s="18">
        <f ca="1">SUMIFS(OFFSET('BPC Data'!$F:$F,0,Summary!G$2),'BPC Data'!$E:$E,Summary!$D521,'BPC Data'!$B:$B,Summary!$C521)</f>
        <v>0</v>
      </c>
      <c r="H521" s="168">
        <f ca="1">SUMIFS(OFFSET('BPC Data'!$F:$F,0,Summary!H$2),'BPC Data'!$E:$E,Summary!$D521,'BPC Data'!$B:$B,Summary!$C521)</f>
        <v>0</v>
      </c>
      <c r="I521" s="18">
        <f ca="1">SUMIFS(OFFSET('BPC Data'!$F:$F,0,Summary!I$2),'BPC Data'!$E:$E,Summary!$D521,'BPC Data'!$B:$B,Summary!$C521)</f>
        <v>0</v>
      </c>
      <c r="J521" s="168">
        <f ca="1">SUMIFS(OFFSET('BPC Data'!$F:$F,0,Summary!J$2),'BPC Data'!$E:$E,Summary!$D521,'BPC Data'!$B:$B,Summary!$C521)</f>
        <v>0</v>
      </c>
      <c r="K521" s="18">
        <f ca="1">SUMIFS(OFFSET('BPC Data'!$F:$F,0,Summary!K$2),'BPC Data'!$E:$E,Summary!$D521,'BPC Data'!$B:$B,Summary!$C521)</f>
        <v>0</v>
      </c>
      <c r="L521" s="168">
        <f ca="1">SUMIFS(OFFSET('BPC Data'!$F:$F,0,Summary!L$2),'BPC Data'!$E:$E,Summary!$D521,'BPC Data'!$B:$B,Summary!$C521)</f>
        <v>0</v>
      </c>
      <c r="M521" s="27">
        <f t="shared" ca="1" si="108"/>
        <v>0</v>
      </c>
    </row>
    <row r="522" spans="1:13" s="16" customFormat="1" hidden="1" outlineLevel="1" x14ac:dyDescent="0.25">
      <c r="A522" s="16">
        <f t="shared" si="111"/>
        <v>44</v>
      </c>
      <c r="B522"/>
      <c r="C522">
        <f>$F514</f>
        <v>0</v>
      </c>
      <c r="D522" s="1" t="str">
        <f t="shared" si="109"/>
        <v>T_EBITDAR - EBITDAR</v>
      </c>
      <c r="E522"/>
      <c r="F522" s="23" t="str">
        <f>_xll.EVDES(D522)</f>
        <v>EBITDAR</v>
      </c>
      <c r="G522" s="18">
        <f ca="1">SUMIFS(OFFSET('BPC Data'!$F:$F,0,Summary!G$2),'BPC Data'!$E:$E,Summary!$D522,'BPC Data'!$B:$B,Summary!$C522)</f>
        <v>0</v>
      </c>
      <c r="H522" s="168">
        <f ca="1">SUMIFS(OFFSET('BPC Data'!$F:$F,0,Summary!H$2),'BPC Data'!$E:$E,Summary!$D522,'BPC Data'!$B:$B,Summary!$C522)</f>
        <v>0</v>
      </c>
      <c r="I522" s="18">
        <f ca="1">SUMIFS(OFFSET('BPC Data'!$F:$F,0,Summary!I$2),'BPC Data'!$E:$E,Summary!$D522,'BPC Data'!$B:$B,Summary!$C522)</f>
        <v>0</v>
      </c>
      <c r="J522" s="168">
        <f ca="1">SUMIFS(OFFSET('BPC Data'!$F:$F,0,Summary!J$2),'BPC Data'!$E:$E,Summary!$D522,'BPC Data'!$B:$B,Summary!$C522)</f>
        <v>0</v>
      </c>
      <c r="K522" s="18">
        <f ca="1">SUMIFS(OFFSET('BPC Data'!$F:$F,0,Summary!K$2),'BPC Data'!$E:$E,Summary!$D522,'BPC Data'!$B:$B,Summary!$C522)</f>
        <v>0</v>
      </c>
      <c r="L522" s="168">
        <f ca="1">SUMIFS(OFFSET('BPC Data'!$F:$F,0,Summary!L$2),'BPC Data'!$E:$E,Summary!$D522,'BPC Data'!$B:$B,Summary!$C522)</f>
        <v>0</v>
      </c>
      <c r="M522" s="27">
        <f t="shared" ca="1" si="108"/>
        <v>0</v>
      </c>
    </row>
    <row r="523" spans="1:13" s="16" customFormat="1" hidden="1" outlineLevel="1" x14ac:dyDescent="0.25">
      <c r="A523" s="16">
        <f t="shared" si="111"/>
        <v>44</v>
      </c>
      <c r="B523"/>
      <c r="C523">
        <f>$F514</f>
        <v>0</v>
      </c>
      <c r="D523" s="1" t="str">
        <f t="shared" si="109"/>
        <v>T_RENT_EXP - Tenant Rent Expense</v>
      </c>
      <c r="E523"/>
      <c r="F523" s="23" t="str">
        <f>_xll.EVDES(D523)</f>
        <v>Tenant Rent Expense</v>
      </c>
      <c r="G523" s="18">
        <f ca="1">SUMIFS(OFFSET('BPC Data'!$F:$F,0,Summary!G$2),'BPC Data'!$E:$E,Summary!$D523,'BPC Data'!$B:$B,Summary!$C523)</f>
        <v>0</v>
      </c>
      <c r="H523" s="168">
        <f ca="1">SUMIFS(OFFSET('BPC Data'!$F:$F,0,Summary!H$2),'BPC Data'!$E:$E,Summary!$D523,'BPC Data'!$B:$B,Summary!$C523)</f>
        <v>0</v>
      </c>
      <c r="I523" s="18">
        <f ca="1">SUMIFS(OFFSET('BPC Data'!$F:$F,0,Summary!I$2),'BPC Data'!$E:$E,Summary!$D523,'BPC Data'!$B:$B,Summary!$C523)</f>
        <v>0</v>
      </c>
      <c r="J523" s="168">
        <f ca="1">SUMIFS(OFFSET('BPC Data'!$F:$F,0,Summary!J$2),'BPC Data'!$E:$E,Summary!$D523,'BPC Data'!$B:$B,Summary!$C523)</f>
        <v>0</v>
      </c>
      <c r="K523" s="18">
        <f ca="1">SUMIFS(OFFSET('BPC Data'!$F:$F,0,Summary!K$2),'BPC Data'!$E:$E,Summary!$D523,'BPC Data'!$B:$B,Summary!$C523)</f>
        <v>0</v>
      </c>
      <c r="L523" s="168">
        <f ca="1">SUMIFS(OFFSET('BPC Data'!$F:$F,0,Summary!L$2),'BPC Data'!$E:$E,Summary!$D523,'BPC Data'!$B:$B,Summary!$C523)</f>
        <v>0</v>
      </c>
      <c r="M523" s="27">
        <f t="shared" ca="1" si="108"/>
        <v>0</v>
      </c>
    </row>
    <row r="524" spans="1:13" s="16" customFormat="1" hidden="1" outlineLevel="1" x14ac:dyDescent="0.25">
      <c r="A524" s="16">
        <f t="shared" si="111"/>
        <v>44</v>
      </c>
      <c r="B524"/>
      <c r="C524"/>
      <c r="D524" s="1" t="str">
        <f t="shared" si="109"/>
        <v>x</v>
      </c>
      <c r="E524"/>
      <c r="F524" s="23" t="s">
        <v>0</v>
      </c>
      <c r="G524" s="12">
        <f ca="1">SUMIFS(OFFSET('BPC Data'!$F:$F,0,Summary!G$2),'BPC Data'!$E:$E,Summary!$D524,'BPC Data'!$B:$B,Summary!$C524)</f>
        <v>0</v>
      </c>
      <c r="H524" s="169">
        <f ca="1">SUMIFS(OFFSET('BPC Data'!$F:$F,0,Summary!H$2),'BPC Data'!$E:$E,Summary!$D524,'BPC Data'!$B:$B,Summary!$C524)</f>
        <v>0</v>
      </c>
      <c r="I524" s="12">
        <f ca="1">SUMIFS(OFFSET('BPC Data'!$F:$F,0,Summary!I$2),'BPC Data'!$E:$E,Summary!$D524,'BPC Data'!$B:$B,Summary!$C524)</f>
        <v>0</v>
      </c>
      <c r="J524" s="169">
        <f ca="1">SUMIFS(OFFSET('BPC Data'!$F:$F,0,Summary!J$2),'BPC Data'!$E:$E,Summary!$D524,'BPC Data'!$B:$B,Summary!$C524)</f>
        <v>0</v>
      </c>
      <c r="K524" s="12">
        <f ca="1">SUMIFS(OFFSET('BPC Data'!$F:$F,0,Summary!K$2),'BPC Data'!$E:$E,Summary!$D524,'BPC Data'!$B:$B,Summary!$C524)</f>
        <v>0</v>
      </c>
      <c r="L524" s="169">
        <f ca="1">SUMIFS(OFFSET('BPC Data'!$F:$F,0,Summary!L$2),'BPC Data'!$E:$E,Summary!$D524,'BPC Data'!$B:$B,Summary!$C524)</f>
        <v>0</v>
      </c>
      <c r="M524" s="27">
        <f t="shared" ca="1" si="108"/>
        <v>0</v>
      </c>
    </row>
    <row r="525" spans="1:13" s="16" customFormat="1" hidden="1" outlineLevel="1" x14ac:dyDescent="0.25">
      <c r="A525" s="16">
        <f>IF(AND(D525&lt;&gt;"",C525=""),A524+1,A524)</f>
        <v>45</v>
      </c>
      <c r="B525" s="5"/>
      <c r="C525" s="5"/>
      <c r="D525" s="5" t="str">
        <f t="shared" si="109"/>
        <v>x</v>
      </c>
      <c r="E525" s="5"/>
      <c r="F525" s="22">
        <f>INDEX(PropertyList!$D:$D,MATCH(Summary!$A525,PropertyList!$C:$C,0))</f>
        <v>0</v>
      </c>
      <c r="G525" s="11">
        <f ca="1">SUMIFS(OFFSET('BPC Data'!$F:$F,0,Summary!G$2),'BPC Data'!$E:$E,Summary!$D525,'BPC Data'!$B:$B,Summary!$C525)</f>
        <v>0</v>
      </c>
      <c r="H525" s="167">
        <f ca="1">SUMIFS(OFFSET('BPC Data'!$F:$F,0,Summary!H$2),'BPC Data'!$E:$E,Summary!$D525,'BPC Data'!$B:$B,Summary!$C525)</f>
        <v>0</v>
      </c>
      <c r="I525" s="11">
        <f ca="1">SUMIFS(OFFSET('BPC Data'!$F:$F,0,Summary!I$2),'BPC Data'!$E:$E,Summary!$D525,'BPC Data'!$B:$B,Summary!$C525)</f>
        <v>0</v>
      </c>
      <c r="J525" s="167">
        <f ca="1">SUMIFS(OFFSET('BPC Data'!$F:$F,0,Summary!J$2),'BPC Data'!$E:$E,Summary!$D525,'BPC Data'!$B:$B,Summary!$C525)</f>
        <v>0</v>
      </c>
      <c r="K525" s="11">
        <f ca="1">SUMIFS(OFFSET('BPC Data'!$F:$F,0,Summary!K$2),'BPC Data'!$E:$E,Summary!$D525,'BPC Data'!$B:$B,Summary!$C525)</f>
        <v>0</v>
      </c>
      <c r="L525" s="167">
        <f ca="1">SUMIFS(OFFSET('BPC Data'!$F:$F,0,Summary!L$2),'BPC Data'!$E:$E,Summary!$D525,'BPC Data'!$B:$B,Summary!$C525)</f>
        <v>0</v>
      </c>
      <c r="M525" s="27">
        <f t="shared" ca="1" si="108"/>
        <v>0</v>
      </c>
    </row>
    <row r="526" spans="1:13" s="16" customFormat="1" hidden="1" outlineLevel="1" x14ac:dyDescent="0.25">
      <c r="A526" s="16">
        <f>IF(AND(F526&lt;&gt;"",D526=""),A525+1,A525)</f>
        <v>45</v>
      </c>
      <c r="C526">
        <f>$F525</f>
        <v>0</v>
      </c>
      <c r="D526" s="3" t="str">
        <f t="shared" si="109"/>
        <v>PAY_PAT_DAYS - Total Payor Patient Days</v>
      </c>
      <c r="F526" s="23" t="str">
        <f>_xll.EVDES(D526)</f>
        <v>Total Payor Patient Days</v>
      </c>
      <c r="G526" s="18">
        <f ca="1">SUMIFS(OFFSET('BPC Data'!$F:$F,0,Summary!G$2),'BPC Data'!$E:$E,Summary!$D526,'BPC Data'!$B:$B,Summary!$C526)</f>
        <v>0</v>
      </c>
      <c r="H526" s="168">
        <f ca="1">SUMIFS(OFFSET('BPC Data'!$F:$F,0,Summary!H$2),'BPC Data'!$E:$E,Summary!$D526,'BPC Data'!$B:$B,Summary!$C526)</f>
        <v>0</v>
      </c>
      <c r="I526" s="18">
        <f ca="1">SUMIFS(OFFSET('BPC Data'!$F:$F,0,Summary!I$2),'BPC Data'!$E:$E,Summary!$D526,'BPC Data'!$B:$B,Summary!$C526)</f>
        <v>0</v>
      </c>
      <c r="J526" s="168">
        <f ca="1">SUMIFS(OFFSET('BPC Data'!$F:$F,0,Summary!J$2),'BPC Data'!$E:$E,Summary!$D526,'BPC Data'!$B:$B,Summary!$C526)</f>
        <v>0</v>
      </c>
      <c r="K526" s="18">
        <f ca="1">SUMIFS(OFFSET('BPC Data'!$F:$F,0,Summary!K$2),'BPC Data'!$E:$E,Summary!$D526,'BPC Data'!$B:$B,Summary!$C526)</f>
        <v>0</v>
      </c>
      <c r="L526" s="168">
        <f ca="1">SUMIFS(OFFSET('BPC Data'!$F:$F,0,Summary!L$2),'BPC Data'!$E:$E,Summary!$D526,'BPC Data'!$B:$B,Summary!$C526)</f>
        <v>0</v>
      </c>
      <c r="M526" s="27">
        <f t="shared" ca="1" si="108"/>
        <v>0</v>
      </c>
    </row>
    <row r="527" spans="1:13" s="16" customFormat="1" hidden="1" outlineLevel="1" x14ac:dyDescent="0.25">
      <c r="A527" s="16">
        <f t="shared" ref="A527:A535" si="112">IF(AND(F527&lt;&gt;"",D527=""),A526+1,A526)</f>
        <v>45</v>
      </c>
      <c r="C527">
        <f>$F525</f>
        <v>0</v>
      </c>
      <c r="D527" s="3" t="str">
        <f t="shared" si="109"/>
        <v>A_BEDS_TOTAL - Total Available Beds</v>
      </c>
      <c r="F527" s="23" t="str">
        <f>_xll.EVDES(D527)</f>
        <v>Total Available Beds</v>
      </c>
      <c r="G527" s="18">
        <f ca="1">SUMIFS(OFFSET('BPC Data'!$F:$F,0,Summary!G$2),'BPC Data'!$E:$E,Summary!$D527,'BPC Data'!$B:$B,Summary!$C527)</f>
        <v>0</v>
      </c>
      <c r="H527" s="168">
        <f ca="1">SUMIFS(OFFSET('BPC Data'!$F:$F,0,Summary!H$2),'BPC Data'!$E:$E,Summary!$D527,'BPC Data'!$B:$B,Summary!$C527)</f>
        <v>0</v>
      </c>
      <c r="I527" s="18">
        <f ca="1">SUMIFS(OFFSET('BPC Data'!$F:$F,0,Summary!I$2),'BPC Data'!$E:$E,Summary!$D527,'BPC Data'!$B:$B,Summary!$C527)</f>
        <v>0</v>
      </c>
      <c r="J527" s="168">
        <f ca="1">SUMIFS(OFFSET('BPC Data'!$F:$F,0,Summary!J$2),'BPC Data'!$E:$E,Summary!$D527,'BPC Data'!$B:$B,Summary!$C527)</f>
        <v>0</v>
      </c>
      <c r="K527" s="18">
        <f ca="1">SUMIFS(OFFSET('BPC Data'!$F:$F,0,Summary!K$2),'BPC Data'!$E:$E,Summary!$D527,'BPC Data'!$B:$B,Summary!$C527)</f>
        <v>0</v>
      </c>
      <c r="L527" s="168">
        <f ca="1">SUMIFS(OFFSET('BPC Data'!$F:$F,0,Summary!L$2),'BPC Data'!$E:$E,Summary!$D527,'BPC Data'!$B:$B,Summary!$C527)</f>
        <v>0</v>
      </c>
      <c r="M527" s="27">
        <f t="shared" ca="1" si="108"/>
        <v>0</v>
      </c>
    </row>
    <row r="528" spans="1:13" s="16" customFormat="1" hidden="1" outlineLevel="1" x14ac:dyDescent="0.25">
      <c r="A528" s="16">
        <f t="shared" si="112"/>
        <v>45</v>
      </c>
      <c r="B528"/>
      <c r="C528">
        <f>$F525</f>
        <v>0</v>
      </c>
      <c r="D528" s="3" t="str">
        <f t="shared" si="109"/>
        <v>T_REVENUES - Total Tenant Revenues</v>
      </c>
      <c r="E528"/>
      <c r="F528" s="23" t="str">
        <f>_xll.EVDES(D528)</f>
        <v>Total Tenant Revenues</v>
      </c>
      <c r="G528" s="18">
        <f ca="1">SUMIFS(OFFSET('BPC Data'!$F:$F,0,Summary!G$2),'BPC Data'!$E:$E,Summary!$D528,'BPC Data'!$B:$B,Summary!$C528)</f>
        <v>0</v>
      </c>
      <c r="H528" s="168">
        <f ca="1">SUMIFS(OFFSET('BPC Data'!$F:$F,0,Summary!H$2),'BPC Data'!$E:$E,Summary!$D528,'BPC Data'!$B:$B,Summary!$C528)</f>
        <v>0</v>
      </c>
      <c r="I528" s="18">
        <f ca="1">SUMIFS(OFFSET('BPC Data'!$F:$F,0,Summary!I$2),'BPC Data'!$E:$E,Summary!$D528,'BPC Data'!$B:$B,Summary!$C528)</f>
        <v>0</v>
      </c>
      <c r="J528" s="168">
        <f ca="1">SUMIFS(OFFSET('BPC Data'!$F:$F,0,Summary!J$2),'BPC Data'!$E:$E,Summary!$D528,'BPC Data'!$B:$B,Summary!$C528)</f>
        <v>0</v>
      </c>
      <c r="K528" s="18">
        <f ca="1">SUMIFS(OFFSET('BPC Data'!$F:$F,0,Summary!K$2),'BPC Data'!$E:$E,Summary!$D528,'BPC Data'!$B:$B,Summary!$C528)</f>
        <v>0</v>
      </c>
      <c r="L528" s="168">
        <f ca="1">SUMIFS(OFFSET('BPC Data'!$F:$F,0,Summary!L$2),'BPC Data'!$E:$E,Summary!$D528,'BPC Data'!$B:$B,Summary!$C528)</f>
        <v>0</v>
      </c>
      <c r="M528" s="27">
        <f t="shared" ca="1" si="108"/>
        <v>0</v>
      </c>
    </row>
    <row r="529" spans="1:13" s="16" customFormat="1" hidden="1" outlineLevel="1" x14ac:dyDescent="0.25">
      <c r="A529" s="16">
        <f t="shared" si="112"/>
        <v>45</v>
      </c>
      <c r="B529"/>
      <c r="C529">
        <f>$F525</f>
        <v>0</v>
      </c>
      <c r="D529" s="3" t="str">
        <f t="shared" si="109"/>
        <v>T_OPEX - Tenant Operating Expenses</v>
      </c>
      <c r="E529"/>
      <c r="F529" s="23" t="str">
        <f>_xll.EVDES(D529)</f>
        <v>Tenant Operating Expenses</v>
      </c>
      <c r="G529" s="18">
        <f ca="1">SUMIFS(OFFSET('BPC Data'!$F:$F,0,Summary!G$2),'BPC Data'!$E:$E,Summary!$D529,'BPC Data'!$B:$B,Summary!$C529)</f>
        <v>0</v>
      </c>
      <c r="H529" s="168">
        <f ca="1">SUMIFS(OFFSET('BPC Data'!$F:$F,0,Summary!H$2),'BPC Data'!$E:$E,Summary!$D529,'BPC Data'!$B:$B,Summary!$C529)</f>
        <v>0</v>
      </c>
      <c r="I529" s="18">
        <f ca="1">SUMIFS(OFFSET('BPC Data'!$F:$F,0,Summary!I$2),'BPC Data'!$E:$E,Summary!$D529,'BPC Data'!$B:$B,Summary!$C529)</f>
        <v>0</v>
      </c>
      <c r="J529" s="168">
        <f ca="1">SUMIFS(OFFSET('BPC Data'!$F:$F,0,Summary!J$2),'BPC Data'!$E:$E,Summary!$D529,'BPC Data'!$B:$B,Summary!$C529)</f>
        <v>0</v>
      </c>
      <c r="K529" s="18">
        <f ca="1">SUMIFS(OFFSET('BPC Data'!$F:$F,0,Summary!K$2),'BPC Data'!$E:$E,Summary!$D529,'BPC Data'!$B:$B,Summary!$C529)</f>
        <v>0</v>
      </c>
      <c r="L529" s="168">
        <f ca="1">SUMIFS(OFFSET('BPC Data'!$F:$F,0,Summary!L$2),'BPC Data'!$E:$E,Summary!$D529,'BPC Data'!$B:$B,Summary!$C529)</f>
        <v>0</v>
      </c>
      <c r="M529" s="27">
        <f t="shared" ca="1" si="108"/>
        <v>0</v>
      </c>
    </row>
    <row r="530" spans="1:13" s="16" customFormat="1" hidden="1" outlineLevel="1" x14ac:dyDescent="0.25">
      <c r="A530" s="16">
        <f t="shared" si="112"/>
        <v>45</v>
      </c>
      <c r="B530"/>
      <c r="C530">
        <f>$F525</f>
        <v>0</v>
      </c>
      <c r="D530" s="3" t="str">
        <f t="shared" si="109"/>
        <v>T_BAD_DEBT - Tenant Bad Debt Expense</v>
      </c>
      <c r="E530"/>
      <c r="F530" s="23" t="str">
        <f>_xll.EVDES(D530)</f>
        <v>Tenant Bad Debt Expense</v>
      </c>
      <c r="G530" s="18">
        <f ca="1">SUMIFS(OFFSET('BPC Data'!$F:$F,0,Summary!G$2),'BPC Data'!$E:$E,Summary!$D530,'BPC Data'!$B:$B,Summary!$C530)</f>
        <v>0</v>
      </c>
      <c r="H530" s="168">
        <f ca="1">SUMIFS(OFFSET('BPC Data'!$F:$F,0,Summary!H$2),'BPC Data'!$E:$E,Summary!$D530,'BPC Data'!$B:$B,Summary!$C530)</f>
        <v>0</v>
      </c>
      <c r="I530" s="18">
        <f ca="1">SUMIFS(OFFSET('BPC Data'!$F:$F,0,Summary!I$2),'BPC Data'!$E:$E,Summary!$D530,'BPC Data'!$B:$B,Summary!$C530)</f>
        <v>0</v>
      </c>
      <c r="J530" s="168">
        <f ca="1">SUMIFS(OFFSET('BPC Data'!$F:$F,0,Summary!J$2),'BPC Data'!$E:$E,Summary!$D530,'BPC Data'!$B:$B,Summary!$C530)</f>
        <v>0</v>
      </c>
      <c r="K530" s="18">
        <f ca="1">SUMIFS(OFFSET('BPC Data'!$F:$F,0,Summary!K$2),'BPC Data'!$E:$E,Summary!$D530,'BPC Data'!$B:$B,Summary!$C530)</f>
        <v>0</v>
      </c>
      <c r="L530" s="168">
        <f ca="1">SUMIFS(OFFSET('BPC Data'!$F:$F,0,Summary!L$2),'BPC Data'!$E:$E,Summary!$D530,'BPC Data'!$B:$B,Summary!$C530)</f>
        <v>0</v>
      </c>
      <c r="M530" s="27">
        <f t="shared" ca="1" si="108"/>
        <v>0</v>
      </c>
    </row>
    <row r="531" spans="1:13" s="16" customFormat="1" hidden="1" outlineLevel="1" x14ac:dyDescent="0.25">
      <c r="A531" s="16">
        <f t="shared" si="112"/>
        <v>45</v>
      </c>
      <c r="B531"/>
      <c r="C531">
        <f>$F525</f>
        <v>0</v>
      </c>
      <c r="D531" s="2" t="str">
        <f t="shared" si="109"/>
        <v>T_EBITDARM - EBITDARM</v>
      </c>
      <c r="E531"/>
      <c r="F531" s="23" t="str">
        <f>_xll.EVDES(D531)</f>
        <v>EBITDARM</v>
      </c>
      <c r="G531" s="18">
        <f ca="1">SUMIFS(OFFSET('BPC Data'!$F:$F,0,Summary!G$2),'BPC Data'!$E:$E,Summary!$D531,'BPC Data'!$B:$B,Summary!$C531)</f>
        <v>0</v>
      </c>
      <c r="H531" s="168">
        <f ca="1">SUMIFS(OFFSET('BPC Data'!$F:$F,0,Summary!H$2),'BPC Data'!$E:$E,Summary!$D531,'BPC Data'!$B:$B,Summary!$C531)</f>
        <v>0</v>
      </c>
      <c r="I531" s="18">
        <f ca="1">SUMIFS(OFFSET('BPC Data'!$F:$F,0,Summary!I$2),'BPC Data'!$E:$E,Summary!$D531,'BPC Data'!$B:$B,Summary!$C531)</f>
        <v>0</v>
      </c>
      <c r="J531" s="168">
        <f ca="1">SUMIFS(OFFSET('BPC Data'!$F:$F,0,Summary!J$2),'BPC Data'!$E:$E,Summary!$D531,'BPC Data'!$B:$B,Summary!$C531)</f>
        <v>0</v>
      </c>
      <c r="K531" s="18">
        <f ca="1">SUMIFS(OFFSET('BPC Data'!$F:$F,0,Summary!K$2),'BPC Data'!$E:$E,Summary!$D531,'BPC Data'!$B:$B,Summary!$C531)</f>
        <v>0</v>
      </c>
      <c r="L531" s="168">
        <f ca="1">SUMIFS(OFFSET('BPC Data'!$F:$F,0,Summary!L$2),'BPC Data'!$E:$E,Summary!$D531,'BPC Data'!$B:$B,Summary!$C531)</f>
        <v>0</v>
      </c>
      <c r="M531" s="27">
        <f t="shared" ca="1" si="108"/>
        <v>0</v>
      </c>
    </row>
    <row r="532" spans="1:13" s="16" customFormat="1" hidden="1" outlineLevel="1" x14ac:dyDescent="0.25">
      <c r="A532" s="16">
        <f t="shared" si="112"/>
        <v>45</v>
      </c>
      <c r="B532"/>
      <c r="C532">
        <f>$F525</f>
        <v>0</v>
      </c>
      <c r="D532" s="2" t="str">
        <f t="shared" si="109"/>
        <v>T_MGMT_FEE - Tenant Management Fee - Actual</v>
      </c>
      <c r="E532"/>
      <c r="F532" s="23" t="str">
        <f>_xll.EVDES(D532)</f>
        <v>Tenant Management Fee - Actual</v>
      </c>
      <c r="G532" s="18">
        <f ca="1">SUMIFS(OFFSET('BPC Data'!$F:$F,0,Summary!G$2),'BPC Data'!$E:$E,Summary!$D532,'BPC Data'!$B:$B,Summary!$C532)</f>
        <v>0</v>
      </c>
      <c r="H532" s="168">
        <f ca="1">SUMIFS(OFFSET('BPC Data'!$F:$F,0,Summary!H$2),'BPC Data'!$E:$E,Summary!$D532,'BPC Data'!$B:$B,Summary!$C532)</f>
        <v>0</v>
      </c>
      <c r="I532" s="18">
        <f ca="1">SUMIFS(OFFSET('BPC Data'!$F:$F,0,Summary!I$2),'BPC Data'!$E:$E,Summary!$D532,'BPC Data'!$B:$B,Summary!$C532)</f>
        <v>0</v>
      </c>
      <c r="J532" s="168">
        <f ca="1">SUMIFS(OFFSET('BPC Data'!$F:$F,0,Summary!J$2),'BPC Data'!$E:$E,Summary!$D532,'BPC Data'!$B:$B,Summary!$C532)</f>
        <v>0</v>
      </c>
      <c r="K532" s="18">
        <f ca="1">SUMIFS(OFFSET('BPC Data'!$F:$F,0,Summary!K$2),'BPC Data'!$E:$E,Summary!$D532,'BPC Data'!$B:$B,Summary!$C532)</f>
        <v>0</v>
      </c>
      <c r="L532" s="168">
        <f ca="1">SUMIFS(OFFSET('BPC Data'!$F:$F,0,Summary!L$2),'BPC Data'!$E:$E,Summary!$D532,'BPC Data'!$B:$B,Summary!$C532)</f>
        <v>0</v>
      </c>
      <c r="M532" s="27">
        <f t="shared" ca="1" si="108"/>
        <v>0</v>
      </c>
    </row>
    <row r="533" spans="1:13" s="16" customFormat="1" hidden="1" outlineLevel="1" x14ac:dyDescent="0.25">
      <c r="A533" s="16">
        <f t="shared" si="112"/>
        <v>45</v>
      </c>
      <c r="B533"/>
      <c r="C533">
        <f>$F525</f>
        <v>0</v>
      </c>
      <c r="D533" s="1" t="str">
        <f t="shared" si="109"/>
        <v>T_EBITDAR - EBITDAR</v>
      </c>
      <c r="E533"/>
      <c r="F533" s="23" t="str">
        <f>_xll.EVDES(D533)</f>
        <v>EBITDAR</v>
      </c>
      <c r="G533" s="18">
        <f ca="1">SUMIFS(OFFSET('BPC Data'!$F:$F,0,Summary!G$2),'BPC Data'!$E:$E,Summary!$D533,'BPC Data'!$B:$B,Summary!$C533)</f>
        <v>0</v>
      </c>
      <c r="H533" s="168">
        <f ca="1">SUMIFS(OFFSET('BPC Data'!$F:$F,0,Summary!H$2),'BPC Data'!$E:$E,Summary!$D533,'BPC Data'!$B:$B,Summary!$C533)</f>
        <v>0</v>
      </c>
      <c r="I533" s="18">
        <f ca="1">SUMIFS(OFFSET('BPC Data'!$F:$F,0,Summary!I$2),'BPC Data'!$E:$E,Summary!$D533,'BPC Data'!$B:$B,Summary!$C533)</f>
        <v>0</v>
      </c>
      <c r="J533" s="168">
        <f ca="1">SUMIFS(OFFSET('BPC Data'!$F:$F,0,Summary!J$2),'BPC Data'!$E:$E,Summary!$D533,'BPC Data'!$B:$B,Summary!$C533)</f>
        <v>0</v>
      </c>
      <c r="K533" s="18">
        <f ca="1">SUMIFS(OFFSET('BPC Data'!$F:$F,0,Summary!K$2),'BPC Data'!$E:$E,Summary!$D533,'BPC Data'!$B:$B,Summary!$C533)</f>
        <v>0</v>
      </c>
      <c r="L533" s="168">
        <f ca="1">SUMIFS(OFFSET('BPC Data'!$F:$F,0,Summary!L$2),'BPC Data'!$E:$E,Summary!$D533,'BPC Data'!$B:$B,Summary!$C533)</f>
        <v>0</v>
      </c>
      <c r="M533" s="27">
        <f t="shared" ca="1" si="108"/>
        <v>0</v>
      </c>
    </row>
    <row r="534" spans="1:13" s="16" customFormat="1" hidden="1" outlineLevel="1" x14ac:dyDescent="0.25">
      <c r="A534" s="16">
        <f t="shared" si="112"/>
        <v>45</v>
      </c>
      <c r="B534"/>
      <c r="C534">
        <f>$F525</f>
        <v>0</v>
      </c>
      <c r="D534" s="1" t="str">
        <f t="shared" si="109"/>
        <v>T_RENT_EXP - Tenant Rent Expense</v>
      </c>
      <c r="E534"/>
      <c r="F534" s="23" t="str">
        <f>_xll.EVDES(D534)</f>
        <v>Tenant Rent Expense</v>
      </c>
      <c r="G534" s="18">
        <f ca="1">SUMIFS(OFFSET('BPC Data'!$F:$F,0,Summary!G$2),'BPC Data'!$E:$E,Summary!$D534,'BPC Data'!$B:$B,Summary!$C534)</f>
        <v>0</v>
      </c>
      <c r="H534" s="168">
        <f ca="1">SUMIFS(OFFSET('BPC Data'!$F:$F,0,Summary!H$2),'BPC Data'!$E:$E,Summary!$D534,'BPC Data'!$B:$B,Summary!$C534)</f>
        <v>0</v>
      </c>
      <c r="I534" s="18">
        <f ca="1">SUMIFS(OFFSET('BPC Data'!$F:$F,0,Summary!I$2),'BPC Data'!$E:$E,Summary!$D534,'BPC Data'!$B:$B,Summary!$C534)</f>
        <v>0</v>
      </c>
      <c r="J534" s="168">
        <f ca="1">SUMIFS(OFFSET('BPC Data'!$F:$F,0,Summary!J$2),'BPC Data'!$E:$E,Summary!$D534,'BPC Data'!$B:$B,Summary!$C534)</f>
        <v>0</v>
      </c>
      <c r="K534" s="18">
        <f ca="1">SUMIFS(OFFSET('BPC Data'!$F:$F,0,Summary!K$2),'BPC Data'!$E:$E,Summary!$D534,'BPC Data'!$B:$B,Summary!$C534)</f>
        <v>0</v>
      </c>
      <c r="L534" s="168">
        <f ca="1">SUMIFS(OFFSET('BPC Data'!$F:$F,0,Summary!L$2),'BPC Data'!$E:$E,Summary!$D534,'BPC Data'!$B:$B,Summary!$C534)</f>
        <v>0</v>
      </c>
      <c r="M534" s="27">
        <f t="shared" ca="1" si="108"/>
        <v>0</v>
      </c>
    </row>
    <row r="535" spans="1:13" s="16" customFormat="1" hidden="1" outlineLevel="1" x14ac:dyDescent="0.25">
      <c r="A535" s="16">
        <f t="shared" si="112"/>
        <v>45</v>
      </c>
      <c r="B535"/>
      <c r="C535"/>
      <c r="D535" s="1" t="str">
        <f t="shared" si="109"/>
        <v>x</v>
      </c>
      <c r="E535"/>
      <c r="F535" s="23" t="s">
        <v>0</v>
      </c>
      <c r="G535" s="12">
        <f ca="1">SUMIFS(OFFSET('BPC Data'!$F:$F,0,Summary!G$2),'BPC Data'!$E:$E,Summary!$D535,'BPC Data'!$B:$B,Summary!$C535)</f>
        <v>0</v>
      </c>
      <c r="H535" s="169">
        <f ca="1">SUMIFS(OFFSET('BPC Data'!$F:$F,0,Summary!H$2),'BPC Data'!$E:$E,Summary!$D535,'BPC Data'!$B:$B,Summary!$C535)</f>
        <v>0</v>
      </c>
      <c r="I535" s="12">
        <f ca="1">SUMIFS(OFFSET('BPC Data'!$F:$F,0,Summary!I$2),'BPC Data'!$E:$E,Summary!$D535,'BPC Data'!$B:$B,Summary!$C535)</f>
        <v>0</v>
      </c>
      <c r="J535" s="169">
        <f ca="1">SUMIFS(OFFSET('BPC Data'!$F:$F,0,Summary!J$2),'BPC Data'!$E:$E,Summary!$D535,'BPC Data'!$B:$B,Summary!$C535)</f>
        <v>0</v>
      </c>
      <c r="K535" s="12">
        <f ca="1">SUMIFS(OFFSET('BPC Data'!$F:$F,0,Summary!K$2),'BPC Data'!$E:$E,Summary!$D535,'BPC Data'!$B:$B,Summary!$C535)</f>
        <v>0</v>
      </c>
      <c r="L535" s="169">
        <f ca="1">SUMIFS(OFFSET('BPC Data'!$F:$F,0,Summary!L$2),'BPC Data'!$E:$E,Summary!$D535,'BPC Data'!$B:$B,Summary!$C535)</f>
        <v>0</v>
      </c>
      <c r="M535" s="27">
        <f t="shared" ca="1" si="108"/>
        <v>0</v>
      </c>
    </row>
    <row r="536" spans="1:13" s="16" customFormat="1" hidden="1" outlineLevel="1" x14ac:dyDescent="0.25">
      <c r="A536" s="16">
        <f>IF(AND(D536&lt;&gt;"",C536=""),A535+1,A535)</f>
        <v>46</v>
      </c>
      <c r="B536" s="5"/>
      <c r="C536" s="5"/>
      <c r="D536" s="5" t="str">
        <f t="shared" si="109"/>
        <v>x</v>
      </c>
      <c r="E536" s="5"/>
      <c r="F536" s="22">
        <f>INDEX(PropertyList!$D:$D,MATCH(Summary!$A536,PropertyList!$C:$C,0))</f>
        <v>0</v>
      </c>
      <c r="G536" s="11">
        <f ca="1">SUMIFS(OFFSET('BPC Data'!$F:$F,0,Summary!G$2),'BPC Data'!$E:$E,Summary!$D536,'BPC Data'!$B:$B,Summary!$C536)</f>
        <v>0</v>
      </c>
      <c r="H536" s="167">
        <f ca="1">SUMIFS(OFFSET('BPC Data'!$F:$F,0,Summary!H$2),'BPC Data'!$E:$E,Summary!$D536,'BPC Data'!$B:$B,Summary!$C536)</f>
        <v>0</v>
      </c>
      <c r="I536" s="11">
        <f ca="1">SUMIFS(OFFSET('BPC Data'!$F:$F,0,Summary!I$2),'BPC Data'!$E:$E,Summary!$D536,'BPC Data'!$B:$B,Summary!$C536)</f>
        <v>0</v>
      </c>
      <c r="J536" s="167">
        <f ca="1">SUMIFS(OFFSET('BPC Data'!$F:$F,0,Summary!J$2),'BPC Data'!$E:$E,Summary!$D536,'BPC Data'!$B:$B,Summary!$C536)</f>
        <v>0</v>
      </c>
      <c r="K536" s="11">
        <f ca="1">SUMIFS(OFFSET('BPC Data'!$F:$F,0,Summary!K$2),'BPC Data'!$E:$E,Summary!$D536,'BPC Data'!$B:$B,Summary!$C536)</f>
        <v>0</v>
      </c>
      <c r="L536" s="167">
        <f ca="1">SUMIFS(OFFSET('BPC Data'!$F:$F,0,Summary!L$2),'BPC Data'!$E:$E,Summary!$D536,'BPC Data'!$B:$B,Summary!$C536)</f>
        <v>0</v>
      </c>
      <c r="M536" s="27">
        <f t="shared" ca="1" si="108"/>
        <v>0</v>
      </c>
    </row>
    <row r="537" spans="1:13" s="16" customFormat="1" hidden="1" outlineLevel="1" x14ac:dyDescent="0.25">
      <c r="A537" s="16">
        <f>IF(AND(F537&lt;&gt;"",D537=""),A536+1,A536)</f>
        <v>46</v>
      </c>
      <c r="C537">
        <f>$F536</f>
        <v>0</v>
      </c>
      <c r="D537" s="3" t="str">
        <f t="shared" si="109"/>
        <v>PAY_PAT_DAYS - Total Payor Patient Days</v>
      </c>
      <c r="F537" s="23" t="str">
        <f>_xll.EVDES(D537)</f>
        <v>Total Payor Patient Days</v>
      </c>
      <c r="G537" s="18">
        <f ca="1">SUMIFS(OFFSET('BPC Data'!$F:$F,0,Summary!G$2),'BPC Data'!$E:$E,Summary!$D537,'BPC Data'!$B:$B,Summary!$C537)</f>
        <v>0</v>
      </c>
      <c r="H537" s="168">
        <f ca="1">SUMIFS(OFFSET('BPC Data'!$F:$F,0,Summary!H$2),'BPC Data'!$E:$E,Summary!$D537,'BPC Data'!$B:$B,Summary!$C537)</f>
        <v>0</v>
      </c>
      <c r="I537" s="18">
        <f ca="1">SUMIFS(OFFSET('BPC Data'!$F:$F,0,Summary!I$2),'BPC Data'!$E:$E,Summary!$D537,'BPC Data'!$B:$B,Summary!$C537)</f>
        <v>0</v>
      </c>
      <c r="J537" s="168">
        <f ca="1">SUMIFS(OFFSET('BPC Data'!$F:$F,0,Summary!J$2),'BPC Data'!$E:$E,Summary!$D537,'BPC Data'!$B:$B,Summary!$C537)</f>
        <v>0</v>
      </c>
      <c r="K537" s="18">
        <f ca="1">SUMIFS(OFFSET('BPC Data'!$F:$F,0,Summary!K$2),'BPC Data'!$E:$E,Summary!$D537,'BPC Data'!$B:$B,Summary!$C537)</f>
        <v>0</v>
      </c>
      <c r="L537" s="168">
        <f ca="1">SUMIFS(OFFSET('BPC Data'!$F:$F,0,Summary!L$2),'BPC Data'!$E:$E,Summary!$D537,'BPC Data'!$B:$B,Summary!$C537)</f>
        <v>0</v>
      </c>
      <c r="M537" s="27">
        <f t="shared" ca="1" si="108"/>
        <v>0</v>
      </c>
    </row>
    <row r="538" spans="1:13" s="16" customFormat="1" hidden="1" outlineLevel="1" x14ac:dyDescent="0.25">
      <c r="A538" s="16">
        <f t="shared" ref="A538:A546" si="113">IF(AND(F538&lt;&gt;"",D538=""),A537+1,A537)</f>
        <v>46</v>
      </c>
      <c r="C538">
        <f>$F536</f>
        <v>0</v>
      </c>
      <c r="D538" s="3" t="str">
        <f t="shared" si="109"/>
        <v>A_BEDS_TOTAL - Total Available Beds</v>
      </c>
      <c r="F538" s="23" t="str">
        <f>_xll.EVDES(D538)</f>
        <v>Total Available Beds</v>
      </c>
      <c r="G538" s="18">
        <f ca="1">SUMIFS(OFFSET('BPC Data'!$F:$F,0,Summary!G$2),'BPC Data'!$E:$E,Summary!$D538,'BPC Data'!$B:$B,Summary!$C538)</f>
        <v>0</v>
      </c>
      <c r="H538" s="168">
        <f ca="1">SUMIFS(OFFSET('BPC Data'!$F:$F,0,Summary!H$2),'BPC Data'!$E:$E,Summary!$D538,'BPC Data'!$B:$B,Summary!$C538)</f>
        <v>0</v>
      </c>
      <c r="I538" s="18">
        <f ca="1">SUMIFS(OFFSET('BPC Data'!$F:$F,0,Summary!I$2),'BPC Data'!$E:$E,Summary!$D538,'BPC Data'!$B:$B,Summary!$C538)</f>
        <v>0</v>
      </c>
      <c r="J538" s="168">
        <f ca="1">SUMIFS(OFFSET('BPC Data'!$F:$F,0,Summary!J$2),'BPC Data'!$E:$E,Summary!$D538,'BPC Data'!$B:$B,Summary!$C538)</f>
        <v>0</v>
      </c>
      <c r="K538" s="18">
        <f ca="1">SUMIFS(OFFSET('BPC Data'!$F:$F,0,Summary!K$2),'BPC Data'!$E:$E,Summary!$D538,'BPC Data'!$B:$B,Summary!$C538)</f>
        <v>0</v>
      </c>
      <c r="L538" s="168">
        <f ca="1">SUMIFS(OFFSET('BPC Data'!$F:$F,0,Summary!L$2),'BPC Data'!$E:$E,Summary!$D538,'BPC Data'!$B:$B,Summary!$C538)</f>
        <v>0</v>
      </c>
      <c r="M538" s="27">
        <f t="shared" ca="1" si="108"/>
        <v>0</v>
      </c>
    </row>
    <row r="539" spans="1:13" s="16" customFormat="1" hidden="1" outlineLevel="1" x14ac:dyDescent="0.25">
      <c r="A539" s="16">
        <f t="shared" si="113"/>
        <v>46</v>
      </c>
      <c r="B539"/>
      <c r="C539">
        <f>$F536</f>
        <v>0</v>
      </c>
      <c r="D539" s="3" t="str">
        <f t="shared" si="109"/>
        <v>T_REVENUES - Total Tenant Revenues</v>
      </c>
      <c r="E539"/>
      <c r="F539" s="23" t="str">
        <f>_xll.EVDES(D539)</f>
        <v>Total Tenant Revenues</v>
      </c>
      <c r="G539" s="18">
        <f ca="1">SUMIFS(OFFSET('BPC Data'!$F:$F,0,Summary!G$2),'BPC Data'!$E:$E,Summary!$D539,'BPC Data'!$B:$B,Summary!$C539)</f>
        <v>0</v>
      </c>
      <c r="H539" s="168">
        <f ca="1">SUMIFS(OFFSET('BPC Data'!$F:$F,0,Summary!H$2),'BPC Data'!$E:$E,Summary!$D539,'BPC Data'!$B:$B,Summary!$C539)</f>
        <v>0</v>
      </c>
      <c r="I539" s="18">
        <f ca="1">SUMIFS(OFFSET('BPC Data'!$F:$F,0,Summary!I$2),'BPC Data'!$E:$E,Summary!$D539,'BPC Data'!$B:$B,Summary!$C539)</f>
        <v>0</v>
      </c>
      <c r="J539" s="168">
        <f ca="1">SUMIFS(OFFSET('BPC Data'!$F:$F,0,Summary!J$2),'BPC Data'!$E:$E,Summary!$D539,'BPC Data'!$B:$B,Summary!$C539)</f>
        <v>0</v>
      </c>
      <c r="K539" s="18">
        <f ca="1">SUMIFS(OFFSET('BPC Data'!$F:$F,0,Summary!K$2),'BPC Data'!$E:$E,Summary!$D539,'BPC Data'!$B:$B,Summary!$C539)</f>
        <v>0</v>
      </c>
      <c r="L539" s="168">
        <f ca="1">SUMIFS(OFFSET('BPC Data'!$F:$F,0,Summary!L$2),'BPC Data'!$E:$E,Summary!$D539,'BPC Data'!$B:$B,Summary!$C539)</f>
        <v>0</v>
      </c>
      <c r="M539" s="27">
        <f t="shared" ca="1" si="108"/>
        <v>0</v>
      </c>
    </row>
    <row r="540" spans="1:13" s="16" customFormat="1" hidden="1" outlineLevel="1" x14ac:dyDescent="0.25">
      <c r="A540" s="16">
        <f t="shared" si="113"/>
        <v>46</v>
      </c>
      <c r="B540"/>
      <c r="C540">
        <f>$F536</f>
        <v>0</v>
      </c>
      <c r="D540" s="3" t="str">
        <f t="shared" si="109"/>
        <v>T_OPEX - Tenant Operating Expenses</v>
      </c>
      <c r="E540"/>
      <c r="F540" s="23" t="str">
        <f>_xll.EVDES(D540)</f>
        <v>Tenant Operating Expenses</v>
      </c>
      <c r="G540" s="18">
        <f ca="1">SUMIFS(OFFSET('BPC Data'!$F:$F,0,Summary!G$2),'BPC Data'!$E:$E,Summary!$D540,'BPC Data'!$B:$B,Summary!$C540)</f>
        <v>0</v>
      </c>
      <c r="H540" s="168">
        <f ca="1">SUMIFS(OFFSET('BPC Data'!$F:$F,0,Summary!H$2),'BPC Data'!$E:$E,Summary!$D540,'BPC Data'!$B:$B,Summary!$C540)</f>
        <v>0</v>
      </c>
      <c r="I540" s="18">
        <f ca="1">SUMIFS(OFFSET('BPC Data'!$F:$F,0,Summary!I$2),'BPC Data'!$E:$E,Summary!$D540,'BPC Data'!$B:$B,Summary!$C540)</f>
        <v>0</v>
      </c>
      <c r="J540" s="168">
        <f ca="1">SUMIFS(OFFSET('BPC Data'!$F:$F,0,Summary!J$2),'BPC Data'!$E:$E,Summary!$D540,'BPC Data'!$B:$B,Summary!$C540)</f>
        <v>0</v>
      </c>
      <c r="K540" s="18">
        <f ca="1">SUMIFS(OFFSET('BPC Data'!$F:$F,0,Summary!K$2),'BPC Data'!$E:$E,Summary!$D540,'BPC Data'!$B:$B,Summary!$C540)</f>
        <v>0</v>
      </c>
      <c r="L540" s="168">
        <f ca="1">SUMIFS(OFFSET('BPC Data'!$F:$F,0,Summary!L$2),'BPC Data'!$E:$E,Summary!$D540,'BPC Data'!$B:$B,Summary!$C540)</f>
        <v>0</v>
      </c>
      <c r="M540" s="27">
        <f t="shared" ca="1" si="108"/>
        <v>0</v>
      </c>
    </row>
    <row r="541" spans="1:13" s="16" customFormat="1" hidden="1" outlineLevel="1" x14ac:dyDescent="0.25">
      <c r="A541" s="16">
        <f t="shared" si="113"/>
        <v>46</v>
      </c>
      <c r="B541"/>
      <c r="C541">
        <f>$F536</f>
        <v>0</v>
      </c>
      <c r="D541" s="3" t="str">
        <f t="shared" si="109"/>
        <v>T_BAD_DEBT - Tenant Bad Debt Expense</v>
      </c>
      <c r="E541"/>
      <c r="F541" s="23" t="str">
        <f>_xll.EVDES(D541)</f>
        <v>Tenant Bad Debt Expense</v>
      </c>
      <c r="G541" s="18">
        <f ca="1">SUMIFS(OFFSET('BPC Data'!$F:$F,0,Summary!G$2),'BPC Data'!$E:$E,Summary!$D541,'BPC Data'!$B:$B,Summary!$C541)</f>
        <v>0</v>
      </c>
      <c r="H541" s="168">
        <f ca="1">SUMIFS(OFFSET('BPC Data'!$F:$F,0,Summary!H$2),'BPC Data'!$E:$E,Summary!$D541,'BPC Data'!$B:$B,Summary!$C541)</f>
        <v>0</v>
      </c>
      <c r="I541" s="18">
        <f ca="1">SUMIFS(OFFSET('BPC Data'!$F:$F,0,Summary!I$2),'BPC Data'!$E:$E,Summary!$D541,'BPC Data'!$B:$B,Summary!$C541)</f>
        <v>0</v>
      </c>
      <c r="J541" s="168">
        <f ca="1">SUMIFS(OFFSET('BPC Data'!$F:$F,0,Summary!J$2),'BPC Data'!$E:$E,Summary!$D541,'BPC Data'!$B:$B,Summary!$C541)</f>
        <v>0</v>
      </c>
      <c r="K541" s="18">
        <f ca="1">SUMIFS(OFFSET('BPC Data'!$F:$F,0,Summary!K$2),'BPC Data'!$E:$E,Summary!$D541,'BPC Data'!$B:$B,Summary!$C541)</f>
        <v>0</v>
      </c>
      <c r="L541" s="168">
        <f ca="1">SUMIFS(OFFSET('BPC Data'!$F:$F,0,Summary!L$2),'BPC Data'!$E:$E,Summary!$D541,'BPC Data'!$B:$B,Summary!$C541)</f>
        <v>0</v>
      </c>
      <c r="M541" s="27">
        <f t="shared" ca="1" si="108"/>
        <v>0</v>
      </c>
    </row>
    <row r="542" spans="1:13" s="16" customFormat="1" hidden="1" outlineLevel="1" x14ac:dyDescent="0.25">
      <c r="A542" s="16">
        <f t="shared" si="113"/>
        <v>46</v>
      </c>
      <c r="B542"/>
      <c r="C542">
        <f>$F536</f>
        <v>0</v>
      </c>
      <c r="D542" s="2" t="str">
        <f t="shared" si="109"/>
        <v>T_EBITDARM - EBITDARM</v>
      </c>
      <c r="E542"/>
      <c r="F542" s="23" t="str">
        <f>_xll.EVDES(D542)</f>
        <v>EBITDARM</v>
      </c>
      <c r="G542" s="18">
        <f ca="1">SUMIFS(OFFSET('BPC Data'!$F:$F,0,Summary!G$2),'BPC Data'!$E:$E,Summary!$D542,'BPC Data'!$B:$B,Summary!$C542)</f>
        <v>0</v>
      </c>
      <c r="H542" s="168">
        <f ca="1">SUMIFS(OFFSET('BPC Data'!$F:$F,0,Summary!H$2),'BPC Data'!$E:$E,Summary!$D542,'BPC Data'!$B:$B,Summary!$C542)</f>
        <v>0</v>
      </c>
      <c r="I542" s="18">
        <f ca="1">SUMIFS(OFFSET('BPC Data'!$F:$F,0,Summary!I$2),'BPC Data'!$E:$E,Summary!$D542,'BPC Data'!$B:$B,Summary!$C542)</f>
        <v>0</v>
      </c>
      <c r="J542" s="168">
        <f ca="1">SUMIFS(OFFSET('BPC Data'!$F:$F,0,Summary!J$2),'BPC Data'!$E:$E,Summary!$D542,'BPC Data'!$B:$B,Summary!$C542)</f>
        <v>0</v>
      </c>
      <c r="K542" s="18">
        <f ca="1">SUMIFS(OFFSET('BPC Data'!$F:$F,0,Summary!K$2),'BPC Data'!$E:$E,Summary!$D542,'BPC Data'!$B:$B,Summary!$C542)</f>
        <v>0</v>
      </c>
      <c r="L542" s="168">
        <f ca="1">SUMIFS(OFFSET('BPC Data'!$F:$F,0,Summary!L$2),'BPC Data'!$E:$E,Summary!$D542,'BPC Data'!$B:$B,Summary!$C542)</f>
        <v>0</v>
      </c>
      <c r="M542" s="27">
        <f t="shared" ca="1" si="108"/>
        <v>0</v>
      </c>
    </row>
    <row r="543" spans="1:13" s="16" customFormat="1" hidden="1" outlineLevel="1" x14ac:dyDescent="0.25">
      <c r="A543" s="16">
        <f t="shared" si="113"/>
        <v>46</v>
      </c>
      <c r="B543"/>
      <c r="C543">
        <f>$F536</f>
        <v>0</v>
      </c>
      <c r="D543" s="2" t="str">
        <f t="shared" si="109"/>
        <v>T_MGMT_FEE - Tenant Management Fee - Actual</v>
      </c>
      <c r="E543"/>
      <c r="F543" s="23" t="str">
        <f>_xll.EVDES(D543)</f>
        <v>Tenant Management Fee - Actual</v>
      </c>
      <c r="G543" s="18">
        <f ca="1">SUMIFS(OFFSET('BPC Data'!$F:$F,0,Summary!G$2),'BPC Data'!$E:$E,Summary!$D543,'BPC Data'!$B:$B,Summary!$C543)</f>
        <v>0</v>
      </c>
      <c r="H543" s="168">
        <f ca="1">SUMIFS(OFFSET('BPC Data'!$F:$F,0,Summary!H$2),'BPC Data'!$E:$E,Summary!$D543,'BPC Data'!$B:$B,Summary!$C543)</f>
        <v>0</v>
      </c>
      <c r="I543" s="18">
        <f ca="1">SUMIFS(OFFSET('BPC Data'!$F:$F,0,Summary!I$2),'BPC Data'!$E:$E,Summary!$D543,'BPC Data'!$B:$B,Summary!$C543)</f>
        <v>0</v>
      </c>
      <c r="J543" s="168">
        <f ca="1">SUMIFS(OFFSET('BPC Data'!$F:$F,0,Summary!J$2),'BPC Data'!$E:$E,Summary!$D543,'BPC Data'!$B:$B,Summary!$C543)</f>
        <v>0</v>
      </c>
      <c r="K543" s="18">
        <f ca="1">SUMIFS(OFFSET('BPC Data'!$F:$F,0,Summary!K$2),'BPC Data'!$E:$E,Summary!$D543,'BPC Data'!$B:$B,Summary!$C543)</f>
        <v>0</v>
      </c>
      <c r="L543" s="168">
        <f ca="1">SUMIFS(OFFSET('BPC Data'!$F:$F,0,Summary!L$2),'BPC Data'!$E:$E,Summary!$D543,'BPC Data'!$B:$B,Summary!$C543)</f>
        <v>0</v>
      </c>
      <c r="M543" s="27">
        <f t="shared" ca="1" si="108"/>
        <v>0</v>
      </c>
    </row>
    <row r="544" spans="1:13" s="16" customFormat="1" hidden="1" outlineLevel="1" x14ac:dyDescent="0.25">
      <c r="A544" s="16">
        <f t="shared" si="113"/>
        <v>46</v>
      </c>
      <c r="B544"/>
      <c r="C544">
        <f>$F536</f>
        <v>0</v>
      </c>
      <c r="D544" s="1" t="str">
        <f t="shared" si="109"/>
        <v>T_EBITDAR - EBITDAR</v>
      </c>
      <c r="E544"/>
      <c r="F544" s="23" t="str">
        <f>_xll.EVDES(D544)</f>
        <v>EBITDAR</v>
      </c>
      <c r="G544" s="18">
        <f ca="1">SUMIFS(OFFSET('BPC Data'!$F:$F,0,Summary!G$2),'BPC Data'!$E:$E,Summary!$D544,'BPC Data'!$B:$B,Summary!$C544)</f>
        <v>0</v>
      </c>
      <c r="H544" s="168">
        <f ca="1">SUMIFS(OFFSET('BPC Data'!$F:$F,0,Summary!H$2),'BPC Data'!$E:$E,Summary!$D544,'BPC Data'!$B:$B,Summary!$C544)</f>
        <v>0</v>
      </c>
      <c r="I544" s="18">
        <f ca="1">SUMIFS(OFFSET('BPC Data'!$F:$F,0,Summary!I$2),'BPC Data'!$E:$E,Summary!$D544,'BPC Data'!$B:$B,Summary!$C544)</f>
        <v>0</v>
      </c>
      <c r="J544" s="168">
        <f ca="1">SUMIFS(OFFSET('BPC Data'!$F:$F,0,Summary!J$2),'BPC Data'!$E:$E,Summary!$D544,'BPC Data'!$B:$B,Summary!$C544)</f>
        <v>0</v>
      </c>
      <c r="K544" s="18">
        <f ca="1">SUMIFS(OFFSET('BPC Data'!$F:$F,0,Summary!K$2),'BPC Data'!$E:$E,Summary!$D544,'BPC Data'!$B:$B,Summary!$C544)</f>
        <v>0</v>
      </c>
      <c r="L544" s="168">
        <f ca="1">SUMIFS(OFFSET('BPC Data'!$F:$F,0,Summary!L$2),'BPC Data'!$E:$E,Summary!$D544,'BPC Data'!$B:$B,Summary!$C544)</f>
        <v>0</v>
      </c>
      <c r="M544" s="27">
        <f t="shared" ca="1" si="108"/>
        <v>0</v>
      </c>
    </row>
    <row r="545" spans="1:13" s="16" customFormat="1" hidden="1" outlineLevel="1" x14ac:dyDescent="0.25">
      <c r="A545" s="16">
        <f t="shared" si="113"/>
        <v>46</v>
      </c>
      <c r="B545"/>
      <c r="C545">
        <f>$F536</f>
        <v>0</v>
      </c>
      <c r="D545" s="1" t="str">
        <f t="shared" si="109"/>
        <v>T_RENT_EXP - Tenant Rent Expense</v>
      </c>
      <c r="E545"/>
      <c r="F545" s="23" t="str">
        <f>_xll.EVDES(D545)</f>
        <v>Tenant Rent Expense</v>
      </c>
      <c r="G545" s="18">
        <f ca="1">SUMIFS(OFFSET('BPC Data'!$F:$F,0,Summary!G$2),'BPC Data'!$E:$E,Summary!$D545,'BPC Data'!$B:$B,Summary!$C545)</f>
        <v>0</v>
      </c>
      <c r="H545" s="168">
        <f ca="1">SUMIFS(OFFSET('BPC Data'!$F:$F,0,Summary!H$2),'BPC Data'!$E:$E,Summary!$D545,'BPC Data'!$B:$B,Summary!$C545)</f>
        <v>0</v>
      </c>
      <c r="I545" s="18">
        <f ca="1">SUMIFS(OFFSET('BPC Data'!$F:$F,0,Summary!I$2),'BPC Data'!$E:$E,Summary!$D545,'BPC Data'!$B:$B,Summary!$C545)</f>
        <v>0</v>
      </c>
      <c r="J545" s="168">
        <f ca="1">SUMIFS(OFFSET('BPC Data'!$F:$F,0,Summary!J$2),'BPC Data'!$E:$E,Summary!$D545,'BPC Data'!$B:$B,Summary!$C545)</f>
        <v>0</v>
      </c>
      <c r="K545" s="18">
        <f ca="1">SUMIFS(OFFSET('BPC Data'!$F:$F,0,Summary!K$2),'BPC Data'!$E:$E,Summary!$D545,'BPC Data'!$B:$B,Summary!$C545)</f>
        <v>0</v>
      </c>
      <c r="L545" s="168">
        <f ca="1">SUMIFS(OFFSET('BPC Data'!$F:$F,0,Summary!L$2),'BPC Data'!$E:$E,Summary!$D545,'BPC Data'!$B:$B,Summary!$C545)</f>
        <v>0</v>
      </c>
      <c r="M545" s="27">
        <f t="shared" ca="1" si="108"/>
        <v>0</v>
      </c>
    </row>
    <row r="546" spans="1:13" s="16" customFormat="1" hidden="1" outlineLevel="1" x14ac:dyDescent="0.25">
      <c r="A546" s="16">
        <f t="shared" si="113"/>
        <v>46</v>
      </c>
      <c r="B546"/>
      <c r="C546"/>
      <c r="D546" s="1" t="str">
        <f t="shared" si="109"/>
        <v>x</v>
      </c>
      <c r="E546"/>
      <c r="F546" s="23" t="s">
        <v>0</v>
      </c>
      <c r="G546" s="12">
        <f ca="1">SUMIFS(OFFSET('BPC Data'!$F:$F,0,Summary!G$2),'BPC Data'!$E:$E,Summary!$D546,'BPC Data'!$B:$B,Summary!$C546)</f>
        <v>0</v>
      </c>
      <c r="H546" s="169">
        <f ca="1">SUMIFS(OFFSET('BPC Data'!$F:$F,0,Summary!H$2),'BPC Data'!$E:$E,Summary!$D546,'BPC Data'!$B:$B,Summary!$C546)</f>
        <v>0</v>
      </c>
      <c r="I546" s="12">
        <f ca="1">SUMIFS(OFFSET('BPC Data'!$F:$F,0,Summary!I$2),'BPC Data'!$E:$E,Summary!$D546,'BPC Data'!$B:$B,Summary!$C546)</f>
        <v>0</v>
      </c>
      <c r="J546" s="169">
        <f ca="1">SUMIFS(OFFSET('BPC Data'!$F:$F,0,Summary!J$2),'BPC Data'!$E:$E,Summary!$D546,'BPC Data'!$B:$B,Summary!$C546)</f>
        <v>0</v>
      </c>
      <c r="K546" s="12">
        <f ca="1">SUMIFS(OFFSET('BPC Data'!$F:$F,0,Summary!K$2),'BPC Data'!$E:$E,Summary!$D546,'BPC Data'!$B:$B,Summary!$C546)</f>
        <v>0</v>
      </c>
      <c r="L546" s="169">
        <f ca="1">SUMIFS(OFFSET('BPC Data'!$F:$F,0,Summary!L$2),'BPC Data'!$E:$E,Summary!$D546,'BPC Data'!$B:$B,Summary!$C546)</f>
        <v>0</v>
      </c>
      <c r="M546" s="27">
        <f t="shared" ca="1" si="108"/>
        <v>0</v>
      </c>
    </row>
    <row r="547" spans="1:13" s="16" customFormat="1" hidden="1" outlineLevel="1" x14ac:dyDescent="0.25">
      <c r="A547" s="16">
        <f>IF(AND(D547&lt;&gt;"",C547=""),A546+1,A546)</f>
        <v>47</v>
      </c>
      <c r="B547" s="5"/>
      <c r="C547" s="5"/>
      <c r="D547" s="5" t="str">
        <f t="shared" si="109"/>
        <v>x</v>
      </c>
      <c r="E547" s="5"/>
      <c r="F547" s="22">
        <f>INDEX(PropertyList!$D:$D,MATCH(Summary!$A547,PropertyList!$C:$C,0))</f>
        <v>0</v>
      </c>
      <c r="G547" s="11">
        <f ca="1">SUMIFS(OFFSET('BPC Data'!$F:$F,0,Summary!G$2),'BPC Data'!$E:$E,Summary!$D547,'BPC Data'!$B:$B,Summary!$C547)</f>
        <v>0</v>
      </c>
      <c r="H547" s="167">
        <f ca="1">SUMIFS(OFFSET('BPC Data'!$F:$F,0,Summary!H$2),'BPC Data'!$E:$E,Summary!$D547,'BPC Data'!$B:$B,Summary!$C547)</f>
        <v>0</v>
      </c>
      <c r="I547" s="11">
        <f ca="1">SUMIFS(OFFSET('BPC Data'!$F:$F,0,Summary!I$2),'BPC Data'!$E:$E,Summary!$D547,'BPC Data'!$B:$B,Summary!$C547)</f>
        <v>0</v>
      </c>
      <c r="J547" s="167">
        <f ca="1">SUMIFS(OFFSET('BPC Data'!$F:$F,0,Summary!J$2),'BPC Data'!$E:$E,Summary!$D547,'BPC Data'!$B:$B,Summary!$C547)</f>
        <v>0</v>
      </c>
      <c r="K547" s="11">
        <f ca="1">SUMIFS(OFFSET('BPC Data'!$F:$F,0,Summary!K$2),'BPC Data'!$E:$E,Summary!$D547,'BPC Data'!$B:$B,Summary!$C547)</f>
        <v>0</v>
      </c>
      <c r="L547" s="167">
        <f ca="1">SUMIFS(OFFSET('BPC Data'!$F:$F,0,Summary!L$2),'BPC Data'!$E:$E,Summary!$D547,'BPC Data'!$B:$B,Summary!$C547)</f>
        <v>0</v>
      </c>
      <c r="M547" s="27">
        <f t="shared" ca="1" si="108"/>
        <v>0</v>
      </c>
    </row>
    <row r="548" spans="1:13" s="16" customFormat="1" hidden="1" outlineLevel="1" x14ac:dyDescent="0.25">
      <c r="A548" s="16">
        <f>IF(AND(F548&lt;&gt;"",D548=""),A547+1,A547)</f>
        <v>47</v>
      </c>
      <c r="C548">
        <f>$F547</f>
        <v>0</v>
      </c>
      <c r="D548" s="3" t="str">
        <f t="shared" si="109"/>
        <v>PAY_PAT_DAYS - Total Payor Patient Days</v>
      </c>
      <c r="F548" s="23" t="str">
        <f>_xll.EVDES(D548)</f>
        <v>Total Payor Patient Days</v>
      </c>
      <c r="G548" s="18">
        <f ca="1">SUMIFS(OFFSET('BPC Data'!$F:$F,0,Summary!G$2),'BPC Data'!$E:$E,Summary!$D548,'BPC Data'!$B:$B,Summary!$C548)</f>
        <v>0</v>
      </c>
      <c r="H548" s="168">
        <f ca="1">SUMIFS(OFFSET('BPC Data'!$F:$F,0,Summary!H$2),'BPC Data'!$E:$E,Summary!$D548,'BPC Data'!$B:$B,Summary!$C548)</f>
        <v>0</v>
      </c>
      <c r="I548" s="18">
        <f ca="1">SUMIFS(OFFSET('BPC Data'!$F:$F,0,Summary!I$2),'BPC Data'!$E:$E,Summary!$D548,'BPC Data'!$B:$B,Summary!$C548)</f>
        <v>0</v>
      </c>
      <c r="J548" s="168">
        <f ca="1">SUMIFS(OFFSET('BPC Data'!$F:$F,0,Summary!J$2),'BPC Data'!$E:$E,Summary!$D548,'BPC Data'!$B:$B,Summary!$C548)</f>
        <v>0</v>
      </c>
      <c r="K548" s="18">
        <f ca="1">SUMIFS(OFFSET('BPC Data'!$F:$F,0,Summary!K$2),'BPC Data'!$E:$E,Summary!$D548,'BPC Data'!$B:$B,Summary!$C548)</f>
        <v>0</v>
      </c>
      <c r="L548" s="168">
        <f ca="1">SUMIFS(OFFSET('BPC Data'!$F:$F,0,Summary!L$2),'BPC Data'!$E:$E,Summary!$D548,'BPC Data'!$B:$B,Summary!$C548)</f>
        <v>0</v>
      </c>
      <c r="M548" s="27">
        <f t="shared" ca="1" si="108"/>
        <v>0</v>
      </c>
    </row>
    <row r="549" spans="1:13" s="16" customFormat="1" hidden="1" outlineLevel="1" x14ac:dyDescent="0.25">
      <c r="A549" s="16">
        <f t="shared" ref="A549:A557" si="114">IF(AND(F549&lt;&gt;"",D549=""),A548+1,A548)</f>
        <v>47</v>
      </c>
      <c r="C549">
        <f>$F547</f>
        <v>0</v>
      </c>
      <c r="D549" s="3" t="str">
        <f t="shared" si="109"/>
        <v>A_BEDS_TOTAL - Total Available Beds</v>
      </c>
      <c r="F549" s="23" t="str">
        <f>_xll.EVDES(D549)</f>
        <v>Total Available Beds</v>
      </c>
      <c r="G549" s="18">
        <f ca="1">SUMIFS(OFFSET('BPC Data'!$F:$F,0,Summary!G$2),'BPC Data'!$E:$E,Summary!$D549,'BPC Data'!$B:$B,Summary!$C549)</f>
        <v>0</v>
      </c>
      <c r="H549" s="168">
        <f ca="1">SUMIFS(OFFSET('BPC Data'!$F:$F,0,Summary!H$2),'BPC Data'!$E:$E,Summary!$D549,'BPC Data'!$B:$B,Summary!$C549)</f>
        <v>0</v>
      </c>
      <c r="I549" s="18">
        <f ca="1">SUMIFS(OFFSET('BPC Data'!$F:$F,0,Summary!I$2),'BPC Data'!$E:$E,Summary!$D549,'BPC Data'!$B:$B,Summary!$C549)</f>
        <v>0</v>
      </c>
      <c r="J549" s="168">
        <f ca="1">SUMIFS(OFFSET('BPC Data'!$F:$F,0,Summary!J$2),'BPC Data'!$E:$E,Summary!$D549,'BPC Data'!$B:$B,Summary!$C549)</f>
        <v>0</v>
      </c>
      <c r="K549" s="18">
        <f ca="1">SUMIFS(OFFSET('BPC Data'!$F:$F,0,Summary!K$2),'BPC Data'!$E:$E,Summary!$D549,'BPC Data'!$B:$B,Summary!$C549)</f>
        <v>0</v>
      </c>
      <c r="L549" s="168">
        <f ca="1">SUMIFS(OFFSET('BPC Data'!$F:$F,0,Summary!L$2),'BPC Data'!$E:$E,Summary!$D549,'BPC Data'!$B:$B,Summary!$C549)</f>
        <v>0</v>
      </c>
      <c r="M549" s="27">
        <f t="shared" ca="1" si="108"/>
        <v>0</v>
      </c>
    </row>
    <row r="550" spans="1:13" s="16" customFormat="1" hidden="1" outlineLevel="1" x14ac:dyDescent="0.25">
      <c r="A550" s="16">
        <f t="shared" si="114"/>
        <v>47</v>
      </c>
      <c r="B550"/>
      <c r="C550">
        <f>$F547</f>
        <v>0</v>
      </c>
      <c r="D550" s="3" t="str">
        <f t="shared" si="109"/>
        <v>T_REVENUES - Total Tenant Revenues</v>
      </c>
      <c r="E550"/>
      <c r="F550" s="23" t="str">
        <f>_xll.EVDES(D550)</f>
        <v>Total Tenant Revenues</v>
      </c>
      <c r="G550" s="18">
        <f ca="1">SUMIFS(OFFSET('BPC Data'!$F:$F,0,Summary!G$2),'BPC Data'!$E:$E,Summary!$D550,'BPC Data'!$B:$B,Summary!$C550)</f>
        <v>0</v>
      </c>
      <c r="H550" s="168">
        <f ca="1">SUMIFS(OFFSET('BPC Data'!$F:$F,0,Summary!H$2),'BPC Data'!$E:$E,Summary!$D550,'BPC Data'!$B:$B,Summary!$C550)</f>
        <v>0</v>
      </c>
      <c r="I550" s="18">
        <f ca="1">SUMIFS(OFFSET('BPC Data'!$F:$F,0,Summary!I$2),'BPC Data'!$E:$E,Summary!$D550,'BPC Data'!$B:$B,Summary!$C550)</f>
        <v>0</v>
      </c>
      <c r="J550" s="168">
        <f ca="1">SUMIFS(OFFSET('BPC Data'!$F:$F,0,Summary!J$2),'BPC Data'!$E:$E,Summary!$D550,'BPC Data'!$B:$B,Summary!$C550)</f>
        <v>0</v>
      </c>
      <c r="K550" s="18">
        <f ca="1">SUMIFS(OFFSET('BPC Data'!$F:$F,0,Summary!K$2),'BPC Data'!$E:$E,Summary!$D550,'BPC Data'!$B:$B,Summary!$C550)</f>
        <v>0</v>
      </c>
      <c r="L550" s="168">
        <f ca="1">SUMIFS(OFFSET('BPC Data'!$F:$F,0,Summary!L$2),'BPC Data'!$E:$E,Summary!$D550,'BPC Data'!$B:$B,Summary!$C550)</f>
        <v>0</v>
      </c>
      <c r="M550" s="27">
        <f t="shared" ca="1" si="108"/>
        <v>0</v>
      </c>
    </row>
    <row r="551" spans="1:13" s="16" customFormat="1" hidden="1" outlineLevel="1" x14ac:dyDescent="0.25">
      <c r="A551" s="16">
        <f t="shared" si="114"/>
        <v>47</v>
      </c>
      <c r="B551"/>
      <c r="C551">
        <f>$F547</f>
        <v>0</v>
      </c>
      <c r="D551" s="3" t="str">
        <f t="shared" si="109"/>
        <v>T_OPEX - Tenant Operating Expenses</v>
      </c>
      <c r="E551"/>
      <c r="F551" s="23" t="str">
        <f>_xll.EVDES(D551)</f>
        <v>Tenant Operating Expenses</v>
      </c>
      <c r="G551" s="18">
        <f ca="1">SUMIFS(OFFSET('BPC Data'!$F:$F,0,Summary!G$2),'BPC Data'!$E:$E,Summary!$D551,'BPC Data'!$B:$B,Summary!$C551)</f>
        <v>0</v>
      </c>
      <c r="H551" s="168">
        <f ca="1">SUMIFS(OFFSET('BPC Data'!$F:$F,0,Summary!H$2),'BPC Data'!$E:$E,Summary!$D551,'BPC Data'!$B:$B,Summary!$C551)</f>
        <v>0</v>
      </c>
      <c r="I551" s="18">
        <f ca="1">SUMIFS(OFFSET('BPC Data'!$F:$F,0,Summary!I$2),'BPC Data'!$E:$E,Summary!$D551,'BPC Data'!$B:$B,Summary!$C551)</f>
        <v>0</v>
      </c>
      <c r="J551" s="168">
        <f ca="1">SUMIFS(OFFSET('BPC Data'!$F:$F,0,Summary!J$2),'BPC Data'!$E:$E,Summary!$D551,'BPC Data'!$B:$B,Summary!$C551)</f>
        <v>0</v>
      </c>
      <c r="K551" s="18">
        <f ca="1">SUMIFS(OFFSET('BPC Data'!$F:$F,0,Summary!K$2),'BPC Data'!$E:$E,Summary!$D551,'BPC Data'!$B:$B,Summary!$C551)</f>
        <v>0</v>
      </c>
      <c r="L551" s="168">
        <f ca="1">SUMIFS(OFFSET('BPC Data'!$F:$F,0,Summary!L$2),'BPC Data'!$E:$E,Summary!$D551,'BPC Data'!$B:$B,Summary!$C551)</f>
        <v>0</v>
      </c>
      <c r="M551" s="27">
        <f t="shared" ca="1" si="108"/>
        <v>0</v>
      </c>
    </row>
    <row r="552" spans="1:13" s="16" customFormat="1" hidden="1" outlineLevel="1" x14ac:dyDescent="0.25">
      <c r="A552" s="16">
        <f t="shared" si="114"/>
        <v>47</v>
      </c>
      <c r="B552"/>
      <c r="C552">
        <f>$F547</f>
        <v>0</v>
      </c>
      <c r="D552" s="3" t="str">
        <f t="shared" si="109"/>
        <v>T_BAD_DEBT - Tenant Bad Debt Expense</v>
      </c>
      <c r="E552"/>
      <c r="F552" s="23" t="str">
        <f>_xll.EVDES(D552)</f>
        <v>Tenant Bad Debt Expense</v>
      </c>
      <c r="G552" s="18">
        <f ca="1">SUMIFS(OFFSET('BPC Data'!$F:$F,0,Summary!G$2),'BPC Data'!$E:$E,Summary!$D552,'BPC Data'!$B:$B,Summary!$C552)</f>
        <v>0</v>
      </c>
      <c r="H552" s="168">
        <f ca="1">SUMIFS(OFFSET('BPC Data'!$F:$F,0,Summary!H$2),'BPC Data'!$E:$E,Summary!$D552,'BPC Data'!$B:$B,Summary!$C552)</f>
        <v>0</v>
      </c>
      <c r="I552" s="18">
        <f ca="1">SUMIFS(OFFSET('BPC Data'!$F:$F,0,Summary!I$2),'BPC Data'!$E:$E,Summary!$D552,'BPC Data'!$B:$B,Summary!$C552)</f>
        <v>0</v>
      </c>
      <c r="J552" s="168">
        <f ca="1">SUMIFS(OFFSET('BPC Data'!$F:$F,0,Summary!J$2),'BPC Data'!$E:$E,Summary!$D552,'BPC Data'!$B:$B,Summary!$C552)</f>
        <v>0</v>
      </c>
      <c r="K552" s="18">
        <f ca="1">SUMIFS(OFFSET('BPC Data'!$F:$F,0,Summary!K$2),'BPC Data'!$E:$E,Summary!$D552,'BPC Data'!$B:$B,Summary!$C552)</f>
        <v>0</v>
      </c>
      <c r="L552" s="168">
        <f ca="1">SUMIFS(OFFSET('BPC Data'!$F:$F,0,Summary!L$2),'BPC Data'!$E:$E,Summary!$D552,'BPC Data'!$B:$B,Summary!$C552)</f>
        <v>0</v>
      </c>
      <c r="M552" s="27">
        <f t="shared" ca="1" si="108"/>
        <v>0</v>
      </c>
    </row>
    <row r="553" spans="1:13" s="16" customFormat="1" hidden="1" outlineLevel="1" x14ac:dyDescent="0.25">
      <c r="A553" s="16">
        <f t="shared" si="114"/>
        <v>47</v>
      </c>
      <c r="B553"/>
      <c r="C553">
        <f>$F547</f>
        <v>0</v>
      </c>
      <c r="D553" s="2" t="str">
        <f t="shared" si="109"/>
        <v>T_EBITDARM - EBITDARM</v>
      </c>
      <c r="E553"/>
      <c r="F553" s="23" t="str">
        <f>_xll.EVDES(D553)</f>
        <v>EBITDARM</v>
      </c>
      <c r="G553" s="18">
        <f ca="1">SUMIFS(OFFSET('BPC Data'!$F:$F,0,Summary!G$2),'BPC Data'!$E:$E,Summary!$D553,'BPC Data'!$B:$B,Summary!$C553)</f>
        <v>0</v>
      </c>
      <c r="H553" s="168">
        <f ca="1">SUMIFS(OFFSET('BPC Data'!$F:$F,0,Summary!H$2),'BPC Data'!$E:$E,Summary!$D553,'BPC Data'!$B:$B,Summary!$C553)</f>
        <v>0</v>
      </c>
      <c r="I553" s="18">
        <f ca="1">SUMIFS(OFFSET('BPC Data'!$F:$F,0,Summary!I$2),'BPC Data'!$E:$E,Summary!$D553,'BPC Data'!$B:$B,Summary!$C553)</f>
        <v>0</v>
      </c>
      <c r="J553" s="168">
        <f ca="1">SUMIFS(OFFSET('BPC Data'!$F:$F,0,Summary!J$2),'BPC Data'!$E:$E,Summary!$D553,'BPC Data'!$B:$B,Summary!$C553)</f>
        <v>0</v>
      </c>
      <c r="K553" s="18">
        <f ca="1">SUMIFS(OFFSET('BPC Data'!$F:$F,0,Summary!K$2),'BPC Data'!$E:$E,Summary!$D553,'BPC Data'!$B:$B,Summary!$C553)</f>
        <v>0</v>
      </c>
      <c r="L553" s="168">
        <f ca="1">SUMIFS(OFFSET('BPC Data'!$F:$F,0,Summary!L$2),'BPC Data'!$E:$E,Summary!$D553,'BPC Data'!$B:$B,Summary!$C553)</f>
        <v>0</v>
      </c>
      <c r="M553" s="27">
        <f t="shared" ca="1" si="108"/>
        <v>0</v>
      </c>
    </row>
    <row r="554" spans="1:13" s="16" customFormat="1" hidden="1" outlineLevel="1" x14ac:dyDescent="0.25">
      <c r="A554" s="16">
        <f t="shared" si="114"/>
        <v>47</v>
      </c>
      <c r="B554"/>
      <c r="C554">
        <f>$F547</f>
        <v>0</v>
      </c>
      <c r="D554" s="2" t="str">
        <f t="shared" si="109"/>
        <v>T_MGMT_FEE - Tenant Management Fee - Actual</v>
      </c>
      <c r="E554"/>
      <c r="F554" s="23" t="str">
        <f>_xll.EVDES(D554)</f>
        <v>Tenant Management Fee - Actual</v>
      </c>
      <c r="G554" s="18">
        <f ca="1">SUMIFS(OFFSET('BPC Data'!$F:$F,0,Summary!G$2),'BPC Data'!$E:$E,Summary!$D554,'BPC Data'!$B:$B,Summary!$C554)</f>
        <v>0</v>
      </c>
      <c r="H554" s="168">
        <f ca="1">SUMIFS(OFFSET('BPC Data'!$F:$F,0,Summary!H$2),'BPC Data'!$E:$E,Summary!$D554,'BPC Data'!$B:$B,Summary!$C554)</f>
        <v>0</v>
      </c>
      <c r="I554" s="18">
        <f ca="1">SUMIFS(OFFSET('BPC Data'!$F:$F,0,Summary!I$2),'BPC Data'!$E:$E,Summary!$D554,'BPC Data'!$B:$B,Summary!$C554)</f>
        <v>0</v>
      </c>
      <c r="J554" s="168">
        <f ca="1">SUMIFS(OFFSET('BPC Data'!$F:$F,0,Summary!J$2),'BPC Data'!$E:$E,Summary!$D554,'BPC Data'!$B:$B,Summary!$C554)</f>
        <v>0</v>
      </c>
      <c r="K554" s="18">
        <f ca="1">SUMIFS(OFFSET('BPC Data'!$F:$F,0,Summary!K$2),'BPC Data'!$E:$E,Summary!$D554,'BPC Data'!$B:$B,Summary!$C554)</f>
        <v>0</v>
      </c>
      <c r="L554" s="168">
        <f ca="1">SUMIFS(OFFSET('BPC Data'!$F:$F,0,Summary!L$2),'BPC Data'!$E:$E,Summary!$D554,'BPC Data'!$B:$B,Summary!$C554)</f>
        <v>0</v>
      </c>
      <c r="M554" s="27">
        <f t="shared" ca="1" si="108"/>
        <v>0</v>
      </c>
    </row>
    <row r="555" spans="1:13" s="16" customFormat="1" hidden="1" outlineLevel="1" x14ac:dyDescent="0.25">
      <c r="A555" s="16">
        <f t="shared" si="114"/>
        <v>47</v>
      </c>
      <c r="B555"/>
      <c r="C555">
        <f>$F547</f>
        <v>0</v>
      </c>
      <c r="D555" s="1" t="str">
        <f t="shared" si="109"/>
        <v>T_EBITDAR - EBITDAR</v>
      </c>
      <c r="E555"/>
      <c r="F555" s="23" t="str">
        <f>_xll.EVDES(D555)</f>
        <v>EBITDAR</v>
      </c>
      <c r="G555" s="18">
        <f ca="1">SUMIFS(OFFSET('BPC Data'!$F:$F,0,Summary!G$2),'BPC Data'!$E:$E,Summary!$D555,'BPC Data'!$B:$B,Summary!$C555)</f>
        <v>0</v>
      </c>
      <c r="H555" s="168">
        <f ca="1">SUMIFS(OFFSET('BPC Data'!$F:$F,0,Summary!H$2),'BPC Data'!$E:$E,Summary!$D555,'BPC Data'!$B:$B,Summary!$C555)</f>
        <v>0</v>
      </c>
      <c r="I555" s="18">
        <f ca="1">SUMIFS(OFFSET('BPC Data'!$F:$F,0,Summary!I$2),'BPC Data'!$E:$E,Summary!$D555,'BPC Data'!$B:$B,Summary!$C555)</f>
        <v>0</v>
      </c>
      <c r="J555" s="168">
        <f ca="1">SUMIFS(OFFSET('BPC Data'!$F:$F,0,Summary!J$2),'BPC Data'!$E:$E,Summary!$D555,'BPC Data'!$B:$B,Summary!$C555)</f>
        <v>0</v>
      </c>
      <c r="K555" s="18">
        <f ca="1">SUMIFS(OFFSET('BPC Data'!$F:$F,0,Summary!K$2),'BPC Data'!$E:$E,Summary!$D555,'BPC Data'!$B:$B,Summary!$C555)</f>
        <v>0</v>
      </c>
      <c r="L555" s="168">
        <f ca="1">SUMIFS(OFFSET('BPC Data'!$F:$F,0,Summary!L$2),'BPC Data'!$E:$E,Summary!$D555,'BPC Data'!$B:$B,Summary!$C555)</f>
        <v>0</v>
      </c>
      <c r="M555" s="27">
        <f t="shared" ca="1" si="108"/>
        <v>0</v>
      </c>
    </row>
    <row r="556" spans="1:13" s="16" customFormat="1" hidden="1" outlineLevel="1" x14ac:dyDescent="0.25">
      <c r="A556" s="16">
        <f t="shared" si="114"/>
        <v>47</v>
      </c>
      <c r="B556"/>
      <c r="C556">
        <f>$F547</f>
        <v>0</v>
      </c>
      <c r="D556" s="1" t="str">
        <f t="shared" si="109"/>
        <v>T_RENT_EXP - Tenant Rent Expense</v>
      </c>
      <c r="E556"/>
      <c r="F556" s="23" t="str">
        <f>_xll.EVDES(D556)</f>
        <v>Tenant Rent Expense</v>
      </c>
      <c r="G556" s="18">
        <f ca="1">SUMIFS(OFFSET('BPC Data'!$F:$F,0,Summary!G$2),'BPC Data'!$E:$E,Summary!$D556,'BPC Data'!$B:$B,Summary!$C556)</f>
        <v>0</v>
      </c>
      <c r="H556" s="168">
        <f ca="1">SUMIFS(OFFSET('BPC Data'!$F:$F,0,Summary!H$2),'BPC Data'!$E:$E,Summary!$D556,'BPC Data'!$B:$B,Summary!$C556)</f>
        <v>0</v>
      </c>
      <c r="I556" s="18">
        <f ca="1">SUMIFS(OFFSET('BPC Data'!$F:$F,0,Summary!I$2),'BPC Data'!$E:$E,Summary!$D556,'BPC Data'!$B:$B,Summary!$C556)</f>
        <v>0</v>
      </c>
      <c r="J556" s="168">
        <f ca="1">SUMIFS(OFFSET('BPC Data'!$F:$F,0,Summary!J$2),'BPC Data'!$E:$E,Summary!$D556,'BPC Data'!$B:$B,Summary!$C556)</f>
        <v>0</v>
      </c>
      <c r="K556" s="18">
        <f ca="1">SUMIFS(OFFSET('BPC Data'!$F:$F,0,Summary!K$2),'BPC Data'!$E:$E,Summary!$D556,'BPC Data'!$B:$B,Summary!$C556)</f>
        <v>0</v>
      </c>
      <c r="L556" s="168">
        <f ca="1">SUMIFS(OFFSET('BPC Data'!$F:$F,0,Summary!L$2),'BPC Data'!$E:$E,Summary!$D556,'BPC Data'!$B:$B,Summary!$C556)</f>
        <v>0</v>
      </c>
      <c r="M556" s="27">
        <f t="shared" ca="1" si="108"/>
        <v>0</v>
      </c>
    </row>
    <row r="557" spans="1:13" s="16" customFormat="1" hidden="1" outlineLevel="1" x14ac:dyDescent="0.25">
      <c r="A557" s="16">
        <f t="shared" si="114"/>
        <v>47</v>
      </c>
      <c r="B557"/>
      <c r="C557"/>
      <c r="D557" s="1" t="str">
        <f t="shared" si="109"/>
        <v>x</v>
      </c>
      <c r="E557"/>
      <c r="F557" s="23" t="s">
        <v>0</v>
      </c>
      <c r="G557" s="12">
        <f ca="1">SUMIFS(OFFSET('BPC Data'!$F:$F,0,Summary!G$2),'BPC Data'!$E:$E,Summary!$D557,'BPC Data'!$B:$B,Summary!$C557)</f>
        <v>0</v>
      </c>
      <c r="H557" s="169">
        <f ca="1">SUMIFS(OFFSET('BPC Data'!$F:$F,0,Summary!H$2),'BPC Data'!$E:$E,Summary!$D557,'BPC Data'!$B:$B,Summary!$C557)</f>
        <v>0</v>
      </c>
      <c r="I557" s="12">
        <f ca="1">SUMIFS(OFFSET('BPC Data'!$F:$F,0,Summary!I$2),'BPC Data'!$E:$E,Summary!$D557,'BPC Data'!$B:$B,Summary!$C557)</f>
        <v>0</v>
      </c>
      <c r="J557" s="169">
        <f ca="1">SUMIFS(OFFSET('BPC Data'!$F:$F,0,Summary!J$2),'BPC Data'!$E:$E,Summary!$D557,'BPC Data'!$B:$B,Summary!$C557)</f>
        <v>0</v>
      </c>
      <c r="K557" s="12">
        <f ca="1">SUMIFS(OFFSET('BPC Data'!$F:$F,0,Summary!K$2),'BPC Data'!$E:$E,Summary!$D557,'BPC Data'!$B:$B,Summary!$C557)</f>
        <v>0</v>
      </c>
      <c r="L557" s="169">
        <f ca="1">SUMIFS(OFFSET('BPC Data'!$F:$F,0,Summary!L$2),'BPC Data'!$E:$E,Summary!$D557,'BPC Data'!$B:$B,Summary!$C557)</f>
        <v>0</v>
      </c>
      <c r="M557" s="27">
        <f t="shared" ca="1" si="108"/>
        <v>0</v>
      </c>
    </row>
    <row r="558" spans="1:13" s="16" customFormat="1" hidden="1" outlineLevel="1" x14ac:dyDescent="0.25">
      <c r="A558" s="16">
        <f>IF(AND(D558&lt;&gt;"",C558=""),A557+1,A557)</f>
        <v>48</v>
      </c>
      <c r="B558" s="5"/>
      <c r="C558" s="5"/>
      <c r="D558" s="5" t="str">
        <f t="shared" si="109"/>
        <v>x</v>
      </c>
      <c r="E558" s="5"/>
      <c r="F558" s="22">
        <f>INDEX(PropertyList!$D:$D,MATCH(Summary!$A558,PropertyList!$C:$C,0))</f>
        <v>0</v>
      </c>
      <c r="G558" s="11">
        <f ca="1">SUMIFS(OFFSET('BPC Data'!$F:$F,0,Summary!G$2),'BPC Data'!$E:$E,Summary!$D558,'BPC Data'!$B:$B,Summary!$C558)</f>
        <v>0</v>
      </c>
      <c r="H558" s="167">
        <f ca="1">SUMIFS(OFFSET('BPC Data'!$F:$F,0,Summary!H$2),'BPC Data'!$E:$E,Summary!$D558,'BPC Data'!$B:$B,Summary!$C558)</f>
        <v>0</v>
      </c>
      <c r="I558" s="11">
        <f ca="1">SUMIFS(OFFSET('BPC Data'!$F:$F,0,Summary!I$2),'BPC Data'!$E:$E,Summary!$D558,'BPC Data'!$B:$B,Summary!$C558)</f>
        <v>0</v>
      </c>
      <c r="J558" s="167">
        <f ca="1">SUMIFS(OFFSET('BPC Data'!$F:$F,0,Summary!J$2),'BPC Data'!$E:$E,Summary!$D558,'BPC Data'!$B:$B,Summary!$C558)</f>
        <v>0</v>
      </c>
      <c r="K558" s="11">
        <f ca="1">SUMIFS(OFFSET('BPC Data'!$F:$F,0,Summary!K$2),'BPC Data'!$E:$E,Summary!$D558,'BPC Data'!$B:$B,Summary!$C558)</f>
        <v>0</v>
      </c>
      <c r="L558" s="167">
        <f ca="1">SUMIFS(OFFSET('BPC Data'!$F:$F,0,Summary!L$2),'BPC Data'!$E:$E,Summary!$D558,'BPC Data'!$B:$B,Summary!$C558)</f>
        <v>0</v>
      </c>
      <c r="M558" s="27">
        <f t="shared" ca="1" si="108"/>
        <v>0</v>
      </c>
    </row>
    <row r="559" spans="1:13" s="16" customFormat="1" hidden="1" outlineLevel="1" x14ac:dyDescent="0.25">
      <c r="A559" s="16">
        <f>IF(AND(F559&lt;&gt;"",D559=""),A558+1,A558)</f>
        <v>48</v>
      </c>
      <c r="C559">
        <f>$F558</f>
        <v>0</v>
      </c>
      <c r="D559" s="3" t="str">
        <f t="shared" si="109"/>
        <v>PAY_PAT_DAYS - Total Payor Patient Days</v>
      </c>
      <c r="F559" s="23" t="str">
        <f>_xll.EVDES(D559)</f>
        <v>Total Payor Patient Days</v>
      </c>
      <c r="G559" s="18">
        <f ca="1">SUMIFS(OFFSET('BPC Data'!$F:$F,0,Summary!G$2),'BPC Data'!$E:$E,Summary!$D559,'BPC Data'!$B:$B,Summary!$C559)</f>
        <v>0</v>
      </c>
      <c r="H559" s="168">
        <f ca="1">SUMIFS(OFFSET('BPC Data'!$F:$F,0,Summary!H$2),'BPC Data'!$E:$E,Summary!$D559,'BPC Data'!$B:$B,Summary!$C559)</f>
        <v>0</v>
      </c>
      <c r="I559" s="18">
        <f ca="1">SUMIFS(OFFSET('BPC Data'!$F:$F,0,Summary!I$2),'BPC Data'!$E:$E,Summary!$D559,'BPC Data'!$B:$B,Summary!$C559)</f>
        <v>0</v>
      </c>
      <c r="J559" s="168">
        <f ca="1">SUMIFS(OFFSET('BPC Data'!$F:$F,0,Summary!J$2),'BPC Data'!$E:$E,Summary!$D559,'BPC Data'!$B:$B,Summary!$C559)</f>
        <v>0</v>
      </c>
      <c r="K559" s="18">
        <f ca="1">SUMIFS(OFFSET('BPC Data'!$F:$F,0,Summary!K$2),'BPC Data'!$E:$E,Summary!$D559,'BPC Data'!$B:$B,Summary!$C559)</f>
        <v>0</v>
      </c>
      <c r="L559" s="168">
        <f ca="1">SUMIFS(OFFSET('BPC Data'!$F:$F,0,Summary!L$2),'BPC Data'!$E:$E,Summary!$D559,'BPC Data'!$B:$B,Summary!$C559)</f>
        <v>0</v>
      </c>
      <c r="M559" s="27">
        <f t="shared" ca="1" si="108"/>
        <v>0</v>
      </c>
    </row>
    <row r="560" spans="1:13" s="16" customFormat="1" hidden="1" outlineLevel="1" x14ac:dyDescent="0.25">
      <c r="A560" s="16">
        <f t="shared" ref="A560:A568" si="115">IF(AND(F560&lt;&gt;"",D560=""),A559+1,A559)</f>
        <v>48</v>
      </c>
      <c r="C560">
        <f>$F558</f>
        <v>0</v>
      </c>
      <c r="D560" s="3" t="str">
        <f t="shared" si="109"/>
        <v>A_BEDS_TOTAL - Total Available Beds</v>
      </c>
      <c r="F560" s="23" t="str">
        <f>_xll.EVDES(D560)</f>
        <v>Total Available Beds</v>
      </c>
      <c r="G560" s="18">
        <f ca="1">SUMIFS(OFFSET('BPC Data'!$F:$F,0,Summary!G$2),'BPC Data'!$E:$E,Summary!$D560,'BPC Data'!$B:$B,Summary!$C560)</f>
        <v>0</v>
      </c>
      <c r="H560" s="168">
        <f ca="1">SUMIFS(OFFSET('BPC Data'!$F:$F,0,Summary!H$2),'BPC Data'!$E:$E,Summary!$D560,'BPC Data'!$B:$B,Summary!$C560)</f>
        <v>0</v>
      </c>
      <c r="I560" s="18">
        <f ca="1">SUMIFS(OFFSET('BPC Data'!$F:$F,0,Summary!I$2),'BPC Data'!$E:$E,Summary!$D560,'BPC Data'!$B:$B,Summary!$C560)</f>
        <v>0</v>
      </c>
      <c r="J560" s="168">
        <f ca="1">SUMIFS(OFFSET('BPC Data'!$F:$F,0,Summary!J$2),'BPC Data'!$E:$E,Summary!$D560,'BPC Data'!$B:$B,Summary!$C560)</f>
        <v>0</v>
      </c>
      <c r="K560" s="18">
        <f ca="1">SUMIFS(OFFSET('BPC Data'!$F:$F,0,Summary!K$2),'BPC Data'!$E:$E,Summary!$D560,'BPC Data'!$B:$B,Summary!$C560)</f>
        <v>0</v>
      </c>
      <c r="L560" s="168">
        <f ca="1">SUMIFS(OFFSET('BPC Data'!$F:$F,0,Summary!L$2),'BPC Data'!$E:$E,Summary!$D560,'BPC Data'!$B:$B,Summary!$C560)</f>
        <v>0</v>
      </c>
      <c r="M560" s="27">
        <f t="shared" ca="1" si="108"/>
        <v>0</v>
      </c>
    </row>
    <row r="561" spans="1:13" s="16" customFormat="1" hidden="1" outlineLevel="1" x14ac:dyDescent="0.25">
      <c r="A561" s="16">
        <f t="shared" si="115"/>
        <v>48</v>
      </c>
      <c r="B561"/>
      <c r="C561">
        <f>$F558</f>
        <v>0</v>
      </c>
      <c r="D561" s="3" t="str">
        <f t="shared" si="109"/>
        <v>T_REVENUES - Total Tenant Revenues</v>
      </c>
      <c r="E561"/>
      <c r="F561" s="23" t="str">
        <f>_xll.EVDES(D561)</f>
        <v>Total Tenant Revenues</v>
      </c>
      <c r="G561" s="18">
        <f ca="1">SUMIFS(OFFSET('BPC Data'!$F:$F,0,Summary!G$2),'BPC Data'!$E:$E,Summary!$D561,'BPC Data'!$B:$B,Summary!$C561)</f>
        <v>0</v>
      </c>
      <c r="H561" s="168">
        <f ca="1">SUMIFS(OFFSET('BPC Data'!$F:$F,0,Summary!H$2),'BPC Data'!$E:$E,Summary!$D561,'BPC Data'!$B:$B,Summary!$C561)</f>
        <v>0</v>
      </c>
      <c r="I561" s="18">
        <f ca="1">SUMIFS(OFFSET('BPC Data'!$F:$F,0,Summary!I$2),'BPC Data'!$E:$E,Summary!$D561,'BPC Data'!$B:$B,Summary!$C561)</f>
        <v>0</v>
      </c>
      <c r="J561" s="168">
        <f ca="1">SUMIFS(OFFSET('BPC Data'!$F:$F,0,Summary!J$2),'BPC Data'!$E:$E,Summary!$D561,'BPC Data'!$B:$B,Summary!$C561)</f>
        <v>0</v>
      </c>
      <c r="K561" s="18">
        <f ca="1">SUMIFS(OFFSET('BPC Data'!$F:$F,0,Summary!K$2),'BPC Data'!$E:$E,Summary!$D561,'BPC Data'!$B:$B,Summary!$C561)</f>
        <v>0</v>
      </c>
      <c r="L561" s="168">
        <f ca="1">SUMIFS(OFFSET('BPC Data'!$F:$F,0,Summary!L$2),'BPC Data'!$E:$E,Summary!$D561,'BPC Data'!$B:$B,Summary!$C561)</f>
        <v>0</v>
      </c>
      <c r="M561" s="27">
        <f t="shared" ca="1" si="108"/>
        <v>0</v>
      </c>
    </row>
    <row r="562" spans="1:13" s="16" customFormat="1" hidden="1" outlineLevel="1" x14ac:dyDescent="0.25">
      <c r="A562" s="16">
        <f t="shared" si="115"/>
        <v>48</v>
      </c>
      <c r="B562"/>
      <c r="C562">
        <f>$F558</f>
        <v>0</v>
      </c>
      <c r="D562" s="3" t="str">
        <f t="shared" si="109"/>
        <v>T_OPEX - Tenant Operating Expenses</v>
      </c>
      <c r="E562"/>
      <c r="F562" s="23" t="str">
        <f>_xll.EVDES(D562)</f>
        <v>Tenant Operating Expenses</v>
      </c>
      <c r="G562" s="18">
        <f ca="1">SUMIFS(OFFSET('BPC Data'!$F:$F,0,Summary!G$2),'BPC Data'!$E:$E,Summary!$D562,'BPC Data'!$B:$B,Summary!$C562)</f>
        <v>0</v>
      </c>
      <c r="H562" s="168">
        <f ca="1">SUMIFS(OFFSET('BPC Data'!$F:$F,0,Summary!H$2),'BPC Data'!$E:$E,Summary!$D562,'BPC Data'!$B:$B,Summary!$C562)</f>
        <v>0</v>
      </c>
      <c r="I562" s="18">
        <f ca="1">SUMIFS(OFFSET('BPC Data'!$F:$F,0,Summary!I$2),'BPC Data'!$E:$E,Summary!$D562,'BPC Data'!$B:$B,Summary!$C562)</f>
        <v>0</v>
      </c>
      <c r="J562" s="168">
        <f ca="1">SUMIFS(OFFSET('BPC Data'!$F:$F,0,Summary!J$2),'BPC Data'!$E:$E,Summary!$D562,'BPC Data'!$B:$B,Summary!$C562)</f>
        <v>0</v>
      </c>
      <c r="K562" s="18">
        <f ca="1">SUMIFS(OFFSET('BPC Data'!$F:$F,0,Summary!K$2),'BPC Data'!$E:$E,Summary!$D562,'BPC Data'!$B:$B,Summary!$C562)</f>
        <v>0</v>
      </c>
      <c r="L562" s="168">
        <f ca="1">SUMIFS(OFFSET('BPC Data'!$F:$F,0,Summary!L$2),'BPC Data'!$E:$E,Summary!$D562,'BPC Data'!$B:$B,Summary!$C562)</f>
        <v>0</v>
      </c>
      <c r="M562" s="27">
        <f t="shared" ca="1" si="108"/>
        <v>0</v>
      </c>
    </row>
    <row r="563" spans="1:13" s="16" customFormat="1" hidden="1" outlineLevel="1" x14ac:dyDescent="0.25">
      <c r="A563" s="16">
        <f t="shared" si="115"/>
        <v>48</v>
      </c>
      <c r="B563"/>
      <c r="C563">
        <f>$F558</f>
        <v>0</v>
      </c>
      <c r="D563" s="3" t="str">
        <f t="shared" si="109"/>
        <v>T_BAD_DEBT - Tenant Bad Debt Expense</v>
      </c>
      <c r="E563"/>
      <c r="F563" s="23" t="str">
        <f>_xll.EVDES(D563)</f>
        <v>Tenant Bad Debt Expense</v>
      </c>
      <c r="G563" s="18">
        <f ca="1">SUMIFS(OFFSET('BPC Data'!$F:$F,0,Summary!G$2),'BPC Data'!$E:$E,Summary!$D563,'BPC Data'!$B:$B,Summary!$C563)</f>
        <v>0</v>
      </c>
      <c r="H563" s="168">
        <f ca="1">SUMIFS(OFFSET('BPC Data'!$F:$F,0,Summary!H$2),'BPC Data'!$E:$E,Summary!$D563,'BPC Data'!$B:$B,Summary!$C563)</f>
        <v>0</v>
      </c>
      <c r="I563" s="18">
        <f ca="1">SUMIFS(OFFSET('BPC Data'!$F:$F,0,Summary!I$2),'BPC Data'!$E:$E,Summary!$D563,'BPC Data'!$B:$B,Summary!$C563)</f>
        <v>0</v>
      </c>
      <c r="J563" s="168">
        <f ca="1">SUMIFS(OFFSET('BPC Data'!$F:$F,0,Summary!J$2),'BPC Data'!$E:$E,Summary!$D563,'BPC Data'!$B:$B,Summary!$C563)</f>
        <v>0</v>
      </c>
      <c r="K563" s="18">
        <f ca="1">SUMIFS(OFFSET('BPC Data'!$F:$F,0,Summary!K$2),'BPC Data'!$E:$E,Summary!$D563,'BPC Data'!$B:$B,Summary!$C563)</f>
        <v>0</v>
      </c>
      <c r="L563" s="168">
        <f ca="1">SUMIFS(OFFSET('BPC Data'!$F:$F,0,Summary!L$2),'BPC Data'!$E:$E,Summary!$D563,'BPC Data'!$B:$B,Summary!$C563)</f>
        <v>0</v>
      </c>
      <c r="M563" s="27">
        <f t="shared" ref="M563:M582" ca="1" si="116">SUM(G563:L563)</f>
        <v>0</v>
      </c>
    </row>
    <row r="564" spans="1:13" s="16" customFormat="1" hidden="1" outlineLevel="1" x14ac:dyDescent="0.25">
      <c r="A564" s="16">
        <f t="shared" si="115"/>
        <v>48</v>
      </c>
      <c r="B564"/>
      <c r="C564">
        <f>$F558</f>
        <v>0</v>
      </c>
      <c r="D564" s="2" t="str">
        <f t="shared" si="109"/>
        <v>T_EBITDARM - EBITDARM</v>
      </c>
      <c r="E564"/>
      <c r="F564" s="23" t="str">
        <f>_xll.EVDES(D564)</f>
        <v>EBITDARM</v>
      </c>
      <c r="G564" s="18">
        <f ca="1">SUMIFS(OFFSET('BPC Data'!$F:$F,0,Summary!G$2),'BPC Data'!$E:$E,Summary!$D564,'BPC Data'!$B:$B,Summary!$C564)</f>
        <v>0</v>
      </c>
      <c r="H564" s="168">
        <f ca="1">SUMIFS(OFFSET('BPC Data'!$F:$F,0,Summary!H$2),'BPC Data'!$E:$E,Summary!$D564,'BPC Data'!$B:$B,Summary!$C564)</f>
        <v>0</v>
      </c>
      <c r="I564" s="18">
        <f ca="1">SUMIFS(OFFSET('BPC Data'!$F:$F,0,Summary!I$2),'BPC Data'!$E:$E,Summary!$D564,'BPC Data'!$B:$B,Summary!$C564)</f>
        <v>0</v>
      </c>
      <c r="J564" s="168">
        <f ca="1">SUMIFS(OFFSET('BPC Data'!$F:$F,0,Summary!J$2),'BPC Data'!$E:$E,Summary!$D564,'BPC Data'!$B:$B,Summary!$C564)</f>
        <v>0</v>
      </c>
      <c r="K564" s="18">
        <f ca="1">SUMIFS(OFFSET('BPC Data'!$F:$F,0,Summary!K$2),'BPC Data'!$E:$E,Summary!$D564,'BPC Data'!$B:$B,Summary!$C564)</f>
        <v>0</v>
      </c>
      <c r="L564" s="168">
        <f ca="1">SUMIFS(OFFSET('BPC Data'!$F:$F,0,Summary!L$2),'BPC Data'!$E:$E,Summary!$D564,'BPC Data'!$B:$B,Summary!$C564)</f>
        <v>0</v>
      </c>
      <c r="M564" s="27">
        <f t="shared" ca="1" si="116"/>
        <v>0</v>
      </c>
    </row>
    <row r="565" spans="1:13" s="16" customFormat="1" hidden="1" outlineLevel="1" x14ac:dyDescent="0.25">
      <c r="A565" s="16">
        <f t="shared" si="115"/>
        <v>48</v>
      </c>
      <c r="B565"/>
      <c r="C565">
        <f>$F558</f>
        <v>0</v>
      </c>
      <c r="D565" s="2" t="str">
        <f t="shared" si="109"/>
        <v>T_MGMT_FEE - Tenant Management Fee - Actual</v>
      </c>
      <c r="E565"/>
      <c r="F565" s="23" t="str">
        <f>_xll.EVDES(D565)</f>
        <v>Tenant Management Fee - Actual</v>
      </c>
      <c r="G565" s="18">
        <f ca="1">SUMIFS(OFFSET('BPC Data'!$F:$F,0,Summary!G$2),'BPC Data'!$E:$E,Summary!$D565,'BPC Data'!$B:$B,Summary!$C565)</f>
        <v>0</v>
      </c>
      <c r="H565" s="168">
        <f ca="1">SUMIFS(OFFSET('BPC Data'!$F:$F,0,Summary!H$2),'BPC Data'!$E:$E,Summary!$D565,'BPC Data'!$B:$B,Summary!$C565)</f>
        <v>0</v>
      </c>
      <c r="I565" s="18">
        <f ca="1">SUMIFS(OFFSET('BPC Data'!$F:$F,0,Summary!I$2),'BPC Data'!$E:$E,Summary!$D565,'BPC Data'!$B:$B,Summary!$C565)</f>
        <v>0</v>
      </c>
      <c r="J565" s="168">
        <f ca="1">SUMIFS(OFFSET('BPC Data'!$F:$F,0,Summary!J$2),'BPC Data'!$E:$E,Summary!$D565,'BPC Data'!$B:$B,Summary!$C565)</f>
        <v>0</v>
      </c>
      <c r="K565" s="18">
        <f ca="1">SUMIFS(OFFSET('BPC Data'!$F:$F,0,Summary!K$2),'BPC Data'!$E:$E,Summary!$D565,'BPC Data'!$B:$B,Summary!$C565)</f>
        <v>0</v>
      </c>
      <c r="L565" s="168">
        <f ca="1">SUMIFS(OFFSET('BPC Data'!$F:$F,0,Summary!L$2),'BPC Data'!$E:$E,Summary!$D565,'BPC Data'!$B:$B,Summary!$C565)</f>
        <v>0</v>
      </c>
      <c r="M565" s="27">
        <f t="shared" ca="1" si="116"/>
        <v>0</v>
      </c>
    </row>
    <row r="566" spans="1:13" s="16" customFormat="1" hidden="1" outlineLevel="1" x14ac:dyDescent="0.25">
      <c r="A566" s="16">
        <f t="shared" si="115"/>
        <v>48</v>
      </c>
      <c r="B566"/>
      <c r="C566">
        <f>$F558</f>
        <v>0</v>
      </c>
      <c r="D566" s="1" t="str">
        <f t="shared" ref="D566:D569" si="117">$D555</f>
        <v>T_EBITDAR - EBITDAR</v>
      </c>
      <c r="E566"/>
      <c r="F566" s="23" t="str">
        <f>_xll.EVDES(D566)</f>
        <v>EBITDAR</v>
      </c>
      <c r="G566" s="18">
        <f ca="1">SUMIFS(OFFSET('BPC Data'!$F:$F,0,Summary!G$2),'BPC Data'!$E:$E,Summary!$D566,'BPC Data'!$B:$B,Summary!$C566)</f>
        <v>0</v>
      </c>
      <c r="H566" s="168">
        <f ca="1">SUMIFS(OFFSET('BPC Data'!$F:$F,0,Summary!H$2),'BPC Data'!$E:$E,Summary!$D566,'BPC Data'!$B:$B,Summary!$C566)</f>
        <v>0</v>
      </c>
      <c r="I566" s="18">
        <f ca="1">SUMIFS(OFFSET('BPC Data'!$F:$F,0,Summary!I$2),'BPC Data'!$E:$E,Summary!$D566,'BPC Data'!$B:$B,Summary!$C566)</f>
        <v>0</v>
      </c>
      <c r="J566" s="168">
        <f ca="1">SUMIFS(OFFSET('BPC Data'!$F:$F,0,Summary!J$2),'BPC Data'!$E:$E,Summary!$D566,'BPC Data'!$B:$B,Summary!$C566)</f>
        <v>0</v>
      </c>
      <c r="K566" s="18">
        <f ca="1">SUMIFS(OFFSET('BPC Data'!$F:$F,0,Summary!K$2),'BPC Data'!$E:$E,Summary!$D566,'BPC Data'!$B:$B,Summary!$C566)</f>
        <v>0</v>
      </c>
      <c r="L566" s="168">
        <f ca="1">SUMIFS(OFFSET('BPC Data'!$F:$F,0,Summary!L$2),'BPC Data'!$E:$E,Summary!$D566,'BPC Data'!$B:$B,Summary!$C566)</f>
        <v>0</v>
      </c>
      <c r="M566" s="27">
        <f t="shared" ca="1" si="116"/>
        <v>0</v>
      </c>
    </row>
    <row r="567" spans="1:13" s="16" customFormat="1" hidden="1" outlineLevel="1" x14ac:dyDescent="0.25">
      <c r="A567" s="16">
        <f t="shared" si="115"/>
        <v>48</v>
      </c>
      <c r="B567"/>
      <c r="C567">
        <f>$F558</f>
        <v>0</v>
      </c>
      <c r="D567" s="1" t="str">
        <f t="shared" si="117"/>
        <v>T_RENT_EXP - Tenant Rent Expense</v>
      </c>
      <c r="E567"/>
      <c r="F567" s="23" t="str">
        <f>_xll.EVDES(D567)</f>
        <v>Tenant Rent Expense</v>
      </c>
      <c r="G567" s="18">
        <f ca="1">SUMIFS(OFFSET('BPC Data'!$F:$F,0,Summary!G$2),'BPC Data'!$E:$E,Summary!$D567,'BPC Data'!$B:$B,Summary!$C567)</f>
        <v>0</v>
      </c>
      <c r="H567" s="168">
        <f ca="1">SUMIFS(OFFSET('BPC Data'!$F:$F,0,Summary!H$2),'BPC Data'!$E:$E,Summary!$D567,'BPC Data'!$B:$B,Summary!$C567)</f>
        <v>0</v>
      </c>
      <c r="I567" s="18">
        <f ca="1">SUMIFS(OFFSET('BPC Data'!$F:$F,0,Summary!I$2),'BPC Data'!$E:$E,Summary!$D567,'BPC Data'!$B:$B,Summary!$C567)</f>
        <v>0</v>
      </c>
      <c r="J567" s="168">
        <f ca="1">SUMIFS(OFFSET('BPC Data'!$F:$F,0,Summary!J$2),'BPC Data'!$E:$E,Summary!$D567,'BPC Data'!$B:$B,Summary!$C567)</f>
        <v>0</v>
      </c>
      <c r="K567" s="18">
        <f ca="1">SUMIFS(OFFSET('BPC Data'!$F:$F,0,Summary!K$2),'BPC Data'!$E:$E,Summary!$D567,'BPC Data'!$B:$B,Summary!$C567)</f>
        <v>0</v>
      </c>
      <c r="L567" s="168">
        <f ca="1">SUMIFS(OFFSET('BPC Data'!$F:$F,0,Summary!L$2),'BPC Data'!$E:$E,Summary!$D567,'BPC Data'!$B:$B,Summary!$C567)</f>
        <v>0</v>
      </c>
      <c r="M567" s="27">
        <f t="shared" ca="1" si="116"/>
        <v>0</v>
      </c>
    </row>
    <row r="568" spans="1:13" s="16" customFormat="1" hidden="1" outlineLevel="1" x14ac:dyDescent="0.25">
      <c r="A568" s="16">
        <f t="shared" si="115"/>
        <v>48</v>
      </c>
      <c r="B568"/>
      <c r="C568"/>
      <c r="D568" s="1" t="str">
        <f t="shared" si="117"/>
        <v>x</v>
      </c>
      <c r="E568"/>
      <c r="F568" s="23" t="s">
        <v>0</v>
      </c>
      <c r="G568" s="12">
        <f ca="1">SUMIFS(OFFSET('BPC Data'!$F:$F,0,Summary!G$2),'BPC Data'!$E:$E,Summary!$D568,'BPC Data'!$B:$B,Summary!$C568)</f>
        <v>0</v>
      </c>
      <c r="H568" s="169">
        <f ca="1">SUMIFS(OFFSET('BPC Data'!$F:$F,0,Summary!H$2),'BPC Data'!$E:$E,Summary!$D568,'BPC Data'!$B:$B,Summary!$C568)</f>
        <v>0</v>
      </c>
      <c r="I568" s="12">
        <f ca="1">SUMIFS(OFFSET('BPC Data'!$F:$F,0,Summary!I$2),'BPC Data'!$E:$E,Summary!$D568,'BPC Data'!$B:$B,Summary!$C568)</f>
        <v>0</v>
      </c>
      <c r="J568" s="169">
        <f ca="1">SUMIFS(OFFSET('BPC Data'!$F:$F,0,Summary!J$2),'BPC Data'!$E:$E,Summary!$D568,'BPC Data'!$B:$B,Summary!$C568)</f>
        <v>0</v>
      </c>
      <c r="K568" s="12">
        <f ca="1">SUMIFS(OFFSET('BPC Data'!$F:$F,0,Summary!K$2),'BPC Data'!$E:$E,Summary!$D568,'BPC Data'!$B:$B,Summary!$C568)</f>
        <v>0</v>
      </c>
      <c r="L568" s="169">
        <f ca="1">SUMIFS(OFFSET('BPC Data'!$F:$F,0,Summary!L$2),'BPC Data'!$E:$E,Summary!$D568,'BPC Data'!$B:$B,Summary!$C568)</f>
        <v>0</v>
      </c>
      <c r="M568" s="27">
        <f t="shared" ca="1" si="116"/>
        <v>0</v>
      </c>
    </row>
    <row r="569" spans="1:13" s="16" customFormat="1" hidden="1" outlineLevel="1" x14ac:dyDescent="0.25">
      <c r="A569" s="16">
        <f>IF(AND(D569&lt;&gt;"",C569=""),A568+1,A568)</f>
        <v>49</v>
      </c>
      <c r="B569" s="5"/>
      <c r="C569" s="5"/>
      <c r="D569" s="5" t="str">
        <f t="shared" si="117"/>
        <v>x</v>
      </c>
      <c r="E569" s="5"/>
      <c r="F569" s="22">
        <f>INDEX(PropertyList!$D:$D,MATCH(Summary!$A569,PropertyList!$C:$C,0))</f>
        <v>0</v>
      </c>
      <c r="G569" s="11">
        <f ca="1">SUMIFS(OFFSET('BPC Data'!$F:$F,0,Summary!G$2),'BPC Data'!$E:$E,Summary!$D569,'BPC Data'!$B:$B,Summary!$C569)</f>
        <v>0</v>
      </c>
      <c r="H569" s="167">
        <f ca="1">SUMIFS(OFFSET('BPC Data'!$F:$F,0,Summary!H$2),'BPC Data'!$E:$E,Summary!$D569,'BPC Data'!$B:$B,Summary!$C569)</f>
        <v>0</v>
      </c>
      <c r="I569" s="11">
        <f ca="1">SUMIFS(OFFSET('BPC Data'!$F:$F,0,Summary!I$2),'BPC Data'!$E:$E,Summary!$D569,'BPC Data'!$B:$B,Summary!$C569)</f>
        <v>0</v>
      </c>
      <c r="J569" s="167">
        <f ca="1">SUMIFS(OFFSET('BPC Data'!$F:$F,0,Summary!J$2),'BPC Data'!$E:$E,Summary!$D569,'BPC Data'!$B:$B,Summary!$C569)</f>
        <v>0</v>
      </c>
      <c r="K569" s="11">
        <f ca="1">SUMIFS(OFFSET('BPC Data'!$F:$F,0,Summary!K$2),'BPC Data'!$E:$E,Summary!$D569,'BPC Data'!$B:$B,Summary!$C569)</f>
        <v>0</v>
      </c>
      <c r="L569" s="167">
        <f ca="1">SUMIFS(OFFSET('BPC Data'!$F:$F,0,Summary!L$2),'BPC Data'!$E:$E,Summary!$D569,'BPC Data'!$B:$B,Summary!$C569)</f>
        <v>0</v>
      </c>
      <c r="M569" s="27">
        <f t="shared" ca="1" si="116"/>
        <v>0</v>
      </c>
    </row>
    <row r="570" spans="1:13" s="16" customFormat="1" hidden="1" outlineLevel="1" x14ac:dyDescent="0.25">
      <c r="A570" s="16">
        <f>IF(AND(F570&lt;&gt;"",D570=""),A569+1,A569)</f>
        <v>49</v>
      </c>
      <c r="C570">
        <f>$F569</f>
        <v>0</v>
      </c>
      <c r="D570" s="3" t="str">
        <f>$D559</f>
        <v>PAY_PAT_DAYS - Total Payor Patient Days</v>
      </c>
      <c r="F570" s="23" t="str">
        <f>_xll.EVDES(D570)</f>
        <v>Total Payor Patient Days</v>
      </c>
      <c r="G570" s="18">
        <f ca="1">SUMIFS(OFFSET('BPC Data'!$F:$F,0,Summary!G$2),'BPC Data'!$E:$E,Summary!$D570,'BPC Data'!$B:$B,Summary!$C570)</f>
        <v>0</v>
      </c>
      <c r="H570" s="168">
        <f ca="1">SUMIFS(OFFSET('BPC Data'!$F:$F,0,Summary!H$2),'BPC Data'!$E:$E,Summary!$D570,'BPC Data'!$B:$B,Summary!$C570)</f>
        <v>0</v>
      </c>
      <c r="I570" s="18">
        <f ca="1">SUMIFS(OFFSET('BPC Data'!$F:$F,0,Summary!I$2),'BPC Data'!$E:$E,Summary!$D570,'BPC Data'!$B:$B,Summary!$C570)</f>
        <v>0</v>
      </c>
      <c r="J570" s="168">
        <f ca="1">SUMIFS(OFFSET('BPC Data'!$F:$F,0,Summary!J$2),'BPC Data'!$E:$E,Summary!$D570,'BPC Data'!$B:$B,Summary!$C570)</f>
        <v>0</v>
      </c>
      <c r="K570" s="18">
        <f ca="1">SUMIFS(OFFSET('BPC Data'!$F:$F,0,Summary!K$2),'BPC Data'!$E:$E,Summary!$D570,'BPC Data'!$B:$B,Summary!$C570)</f>
        <v>0</v>
      </c>
      <c r="L570" s="168">
        <f ca="1">SUMIFS(OFFSET('BPC Data'!$F:$F,0,Summary!L$2),'BPC Data'!$E:$E,Summary!$D570,'BPC Data'!$B:$B,Summary!$C570)</f>
        <v>0</v>
      </c>
      <c r="M570" s="27">
        <f t="shared" ca="1" si="116"/>
        <v>0</v>
      </c>
    </row>
    <row r="571" spans="1:13" s="16" customFormat="1" hidden="1" outlineLevel="1" x14ac:dyDescent="0.25">
      <c r="A571" s="16">
        <f t="shared" ref="A571:A579" si="118">IF(AND(F571&lt;&gt;"",D571=""),A570+1,A570)</f>
        <v>49</v>
      </c>
      <c r="C571">
        <f>$F569</f>
        <v>0</v>
      </c>
      <c r="D571" s="3" t="str">
        <f t="shared" ref="D571:D579" si="119">$D560</f>
        <v>A_BEDS_TOTAL - Total Available Beds</v>
      </c>
      <c r="F571" s="23" t="str">
        <f>_xll.EVDES(D571)</f>
        <v>Total Available Beds</v>
      </c>
      <c r="G571" s="18">
        <f ca="1">SUMIFS(OFFSET('BPC Data'!$F:$F,0,Summary!G$2),'BPC Data'!$E:$E,Summary!$D571,'BPC Data'!$B:$B,Summary!$C571)</f>
        <v>0</v>
      </c>
      <c r="H571" s="168">
        <f ca="1">SUMIFS(OFFSET('BPC Data'!$F:$F,0,Summary!H$2),'BPC Data'!$E:$E,Summary!$D571,'BPC Data'!$B:$B,Summary!$C571)</f>
        <v>0</v>
      </c>
      <c r="I571" s="18">
        <f ca="1">SUMIFS(OFFSET('BPC Data'!$F:$F,0,Summary!I$2),'BPC Data'!$E:$E,Summary!$D571,'BPC Data'!$B:$B,Summary!$C571)</f>
        <v>0</v>
      </c>
      <c r="J571" s="168">
        <f ca="1">SUMIFS(OFFSET('BPC Data'!$F:$F,0,Summary!J$2),'BPC Data'!$E:$E,Summary!$D571,'BPC Data'!$B:$B,Summary!$C571)</f>
        <v>0</v>
      </c>
      <c r="K571" s="18">
        <f ca="1">SUMIFS(OFFSET('BPC Data'!$F:$F,0,Summary!K$2),'BPC Data'!$E:$E,Summary!$D571,'BPC Data'!$B:$B,Summary!$C571)</f>
        <v>0</v>
      </c>
      <c r="L571" s="168">
        <f ca="1">SUMIFS(OFFSET('BPC Data'!$F:$F,0,Summary!L$2),'BPC Data'!$E:$E,Summary!$D571,'BPC Data'!$B:$B,Summary!$C571)</f>
        <v>0</v>
      </c>
      <c r="M571" s="27">
        <f t="shared" ca="1" si="116"/>
        <v>0</v>
      </c>
    </row>
    <row r="572" spans="1:13" s="16" customFormat="1" hidden="1" outlineLevel="1" x14ac:dyDescent="0.25">
      <c r="A572" s="16">
        <f t="shared" si="118"/>
        <v>49</v>
      </c>
      <c r="B572"/>
      <c r="C572">
        <f>$F569</f>
        <v>0</v>
      </c>
      <c r="D572" s="3" t="str">
        <f t="shared" si="119"/>
        <v>T_REVENUES - Total Tenant Revenues</v>
      </c>
      <c r="E572"/>
      <c r="F572" s="23" t="str">
        <f>_xll.EVDES(D572)</f>
        <v>Total Tenant Revenues</v>
      </c>
      <c r="G572" s="18">
        <f ca="1">SUMIFS(OFFSET('BPC Data'!$F:$F,0,Summary!G$2),'BPC Data'!$E:$E,Summary!$D572,'BPC Data'!$B:$B,Summary!$C572)</f>
        <v>0</v>
      </c>
      <c r="H572" s="168">
        <f ca="1">SUMIFS(OFFSET('BPC Data'!$F:$F,0,Summary!H$2),'BPC Data'!$E:$E,Summary!$D572,'BPC Data'!$B:$B,Summary!$C572)</f>
        <v>0</v>
      </c>
      <c r="I572" s="18">
        <f ca="1">SUMIFS(OFFSET('BPC Data'!$F:$F,0,Summary!I$2),'BPC Data'!$E:$E,Summary!$D572,'BPC Data'!$B:$B,Summary!$C572)</f>
        <v>0</v>
      </c>
      <c r="J572" s="168">
        <f ca="1">SUMIFS(OFFSET('BPC Data'!$F:$F,0,Summary!J$2),'BPC Data'!$E:$E,Summary!$D572,'BPC Data'!$B:$B,Summary!$C572)</f>
        <v>0</v>
      </c>
      <c r="K572" s="18">
        <f ca="1">SUMIFS(OFFSET('BPC Data'!$F:$F,0,Summary!K$2),'BPC Data'!$E:$E,Summary!$D572,'BPC Data'!$B:$B,Summary!$C572)</f>
        <v>0</v>
      </c>
      <c r="L572" s="168">
        <f ca="1">SUMIFS(OFFSET('BPC Data'!$F:$F,0,Summary!L$2),'BPC Data'!$E:$E,Summary!$D572,'BPC Data'!$B:$B,Summary!$C572)</f>
        <v>0</v>
      </c>
      <c r="M572" s="27">
        <f t="shared" ca="1" si="116"/>
        <v>0</v>
      </c>
    </row>
    <row r="573" spans="1:13" s="16" customFormat="1" hidden="1" outlineLevel="1" x14ac:dyDescent="0.25">
      <c r="A573" s="16">
        <f t="shared" si="118"/>
        <v>49</v>
      </c>
      <c r="B573"/>
      <c r="C573">
        <f>$F569</f>
        <v>0</v>
      </c>
      <c r="D573" s="3" t="str">
        <f t="shared" si="119"/>
        <v>T_OPEX - Tenant Operating Expenses</v>
      </c>
      <c r="E573"/>
      <c r="F573" s="23" t="str">
        <f>_xll.EVDES(D573)</f>
        <v>Tenant Operating Expenses</v>
      </c>
      <c r="G573" s="18">
        <f ca="1">SUMIFS(OFFSET('BPC Data'!$F:$F,0,Summary!G$2),'BPC Data'!$E:$E,Summary!$D573,'BPC Data'!$B:$B,Summary!$C573)</f>
        <v>0</v>
      </c>
      <c r="H573" s="168">
        <f ca="1">SUMIFS(OFFSET('BPC Data'!$F:$F,0,Summary!H$2),'BPC Data'!$E:$E,Summary!$D573,'BPC Data'!$B:$B,Summary!$C573)</f>
        <v>0</v>
      </c>
      <c r="I573" s="18">
        <f ca="1">SUMIFS(OFFSET('BPC Data'!$F:$F,0,Summary!I$2),'BPC Data'!$E:$E,Summary!$D573,'BPC Data'!$B:$B,Summary!$C573)</f>
        <v>0</v>
      </c>
      <c r="J573" s="168">
        <f ca="1">SUMIFS(OFFSET('BPC Data'!$F:$F,0,Summary!J$2),'BPC Data'!$E:$E,Summary!$D573,'BPC Data'!$B:$B,Summary!$C573)</f>
        <v>0</v>
      </c>
      <c r="K573" s="18">
        <f ca="1">SUMIFS(OFFSET('BPC Data'!$F:$F,0,Summary!K$2),'BPC Data'!$E:$E,Summary!$D573,'BPC Data'!$B:$B,Summary!$C573)</f>
        <v>0</v>
      </c>
      <c r="L573" s="168">
        <f ca="1">SUMIFS(OFFSET('BPC Data'!$F:$F,0,Summary!L$2),'BPC Data'!$E:$E,Summary!$D573,'BPC Data'!$B:$B,Summary!$C573)</f>
        <v>0</v>
      </c>
      <c r="M573" s="27">
        <f t="shared" ca="1" si="116"/>
        <v>0</v>
      </c>
    </row>
    <row r="574" spans="1:13" s="16" customFormat="1" hidden="1" outlineLevel="1" x14ac:dyDescent="0.25">
      <c r="A574" s="16">
        <f t="shared" si="118"/>
        <v>49</v>
      </c>
      <c r="B574"/>
      <c r="C574">
        <f>$F569</f>
        <v>0</v>
      </c>
      <c r="D574" s="3" t="str">
        <f t="shared" si="119"/>
        <v>T_BAD_DEBT - Tenant Bad Debt Expense</v>
      </c>
      <c r="E574"/>
      <c r="F574" s="23" t="str">
        <f>_xll.EVDES(D574)</f>
        <v>Tenant Bad Debt Expense</v>
      </c>
      <c r="G574" s="18">
        <f ca="1">SUMIFS(OFFSET('BPC Data'!$F:$F,0,Summary!G$2),'BPC Data'!$E:$E,Summary!$D574,'BPC Data'!$B:$B,Summary!$C574)</f>
        <v>0</v>
      </c>
      <c r="H574" s="168">
        <f ca="1">SUMIFS(OFFSET('BPC Data'!$F:$F,0,Summary!H$2),'BPC Data'!$E:$E,Summary!$D574,'BPC Data'!$B:$B,Summary!$C574)</f>
        <v>0</v>
      </c>
      <c r="I574" s="18">
        <f ca="1">SUMIFS(OFFSET('BPC Data'!$F:$F,0,Summary!I$2),'BPC Data'!$E:$E,Summary!$D574,'BPC Data'!$B:$B,Summary!$C574)</f>
        <v>0</v>
      </c>
      <c r="J574" s="168">
        <f ca="1">SUMIFS(OFFSET('BPC Data'!$F:$F,0,Summary!J$2),'BPC Data'!$E:$E,Summary!$D574,'BPC Data'!$B:$B,Summary!$C574)</f>
        <v>0</v>
      </c>
      <c r="K574" s="18">
        <f ca="1">SUMIFS(OFFSET('BPC Data'!$F:$F,0,Summary!K$2),'BPC Data'!$E:$E,Summary!$D574,'BPC Data'!$B:$B,Summary!$C574)</f>
        <v>0</v>
      </c>
      <c r="L574" s="168">
        <f ca="1">SUMIFS(OFFSET('BPC Data'!$F:$F,0,Summary!L$2),'BPC Data'!$E:$E,Summary!$D574,'BPC Data'!$B:$B,Summary!$C574)</f>
        <v>0</v>
      </c>
      <c r="M574" s="27">
        <f t="shared" ca="1" si="116"/>
        <v>0</v>
      </c>
    </row>
    <row r="575" spans="1:13" s="16" customFormat="1" hidden="1" outlineLevel="1" x14ac:dyDescent="0.25">
      <c r="A575" s="16">
        <f t="shared" si="118"/>
        <v>49</v>
      </c>
      <c r="B575"/>
      <c r="C575">
        <f>$F569</f>
        <v>0</v>
      </c>
      <c r="D575" s="2" t="str">
        <f t="shared" si="119"/>
        <v>T_EBITDARM - EBITDARM</v>
      </c>
      <c r="E575"/>
      <c r="F575" s="23" t="str">
        <f>_xll.EVDES(D575)</f>
        <v>EBITDARM</v>
      </c>
      <c r="G575" s="18">
        <f ca="1">SUMIFS(OFFSET('BPC Data'!$F:$F,0,Summary!G$2),'BPC Data'!$E:$E,Summary!$D575,'BPC Data'!$B:$B,Summary!$C575)</f>
        <v>0</v>
      </c>
      <c r="H575" s="168">
        <f ca="1">SUMIFS(OFFSET('BPC Data'!$F:$F,0,Summary!H$2),'BPC Data'!$E:$E,Summary!$D575,'BPC Data'!$B:$B,Summary!$C575)</f>
        <v>0</v>
      </c>
      <c r="I575" s="18">
        <f ca="1">SUMIFS(OFFSET('BPC Data'!$F:$F,0,Summary!I$2),'BPC Data'!$E:$E,Summary!$D575,'BPC Data'!$B:$B,Summary!$C575)</f>
        <v>0</v>
      </c>
      <c r="J575" s="168">
        <f ca="1">SUMIFS(OFFSET('BPC Data'!$F:$F,0,Summary!J$2),'BPC Data'!$E:$E,Summary!$D575,'BPC Data'!$B:$B,Summary!$C575)</f>
        <v>0</v>
      </c>
      <c r="K575" s="18">
        <f ca="1">SUMIFS(OFFSET('BPC Data'!$F:$F,0,Summary!K$2),'BPC Data'!$E:$E,Summary!$D575,'BPC Data'!$B:$B,Summary!$C575)</f>
        <v>0</v>
      </c>
      <c r="L575" s="168">
        <f ca="1">SUMIFS(OFFSET('BPC Data'!$F:$F,0,Summary!L$2),'BPC Data'!$E:$E,Summary!$D575,'BPC Data'!$B:$B,Summary!$C575)</f>
        <v>0</v>
      </c>
      <c r="M575" s="27">
        <f t="shared" ca="1" si="116"/>
        <v>0</v>
      </c>
    </row>
    <row r="576" spans="1:13" s="16" customFormat="1" hidden="1" outlineLevel="1" x14ac:dyDescent="0.25">
      <c r="A576" s="16">
        <f t="shared" si="118"/>
        <v>49</v>
      </c>
      <c r="B576"/>
      <c r="C576">
        <f>$F569</f>
        <v>0</v>
      </c>
      <c r="D576" s="2" t="str">
        <f t="shared" si="119"/>
        <v>T_MGMT_FEE - Tenant Management Fee - Actual</v>
      </c>
      <c r="E576"/>
      <c r="F576" s="23" t="str">
        <f>_xll.EVDES(D576)</f>
        <v>Tenant Management Fee - Actual</v>
      </c>
      <c r="G576" s="18">
        <f ca="1">SUMIFS(OFFSET('BPC Data'!$F:$F,0,Summary!G$2),'BPC Data'!$E:$E,Summary!$D576,'BPC Data'!$B:$B,Summary!$C576)</f>
        <v>0</v>
      </c>
      <c r="H576" s="168">
        <f ca="1">SUMIFS(OFFSET('BPC Data'!$F:$F,0,Summary!H$2),'BPC Data'!$E:$E,Summary!$D576,'BPC Data'!$B:$B,Summary!$C576)</f>
        <v>0</v>
      </c>
      <c r="I576" s="18">
        <f ca="1">SUMIFS(OFFSET('BPC Data'!$F:$F,0,Summary!I$2),'BPC Data'!$E:$E,Summary!$D576,'BPC Data'!$B:$B,Summary!$C576)</f>
        <v>0</v>
      </c>
      <c r="J576" s="168">
        <f ca="1">SUMIFS(OFFSET('BPC Data'!$F:$F,0,Summary!J$2),'BPC Data'!$E:$E,Summary!$D576,'BPC Data'!$B:$B,Summary!$C576)</f>
        <v>0</v>
      </c>
      <c r="K576" s="18">
        <f ca="1">SUMIFS(OFFSET('BPC Data'!$F:$F,0,Summary!K$2),'BPC Data'!$E:$E,Summary!$D576,'BPC Data'!$B:$B,Summary!$C576)</f>
        <v>0</v>
      </c>
      <c r="L576" s="168">
        <f ca="1">SUMIFS(OFFSET('BPC Data'!$F:$F,0,Summary!L$2),'BPC Data'!$E:$E,Summary!$D576,'BPC Data'!$B:$B,Summary!$C576)</f>
        <v>0</v>
      </c>
      <c r="M576" s="27">
        <f t="shared" ca="1" si="116"/>
        <v>0</v>
      </c>
    </row>
    <row r="577" spans="1:15" s="16" customFormat="1" hidden="1" outlineLevel="1" x14ac:dyDescent="0.25">
      <c r="A577" s="16">
        <f t="shared" si="118"/>
        <v>49</v>
      </c>
      <c r="B577"/>
      <c r="C577">
        <f>$F569</f>
        <v>0</v>
      </c>
      <c r="D577" s="1" t="str">
        <f t="shared" si="119"/>
        <v>T_EBITDAR - EBITDAR</v>
      </c>
      <c r="E577"/>
      <c r="F577" s="23" t="str">
        <f>_xll.EVDES(D577)</f>
        <v>EBITDAR</v>
      </c>
      <c r="G577" s="18">
        <f ca="1">SUMIFS(OFFSET('BPC Data'!$F:$F,0,Summary!G$2),'BPC Data'!$E:$E,Summary!$D577,'BPC Data'!$B:$B,Summary!$C577)</f>
        <v>0</v>
      </c>
      <c r="H577" s="168">
        <f ca="1">SUMIFS(OFFSET('BPC Data'!$F:$F,0,Summary!H$2),'BPC Data'!$E:$E,Summary!$D577,'BPC Data'!$B:$B,Summary!$C577)</f>
        <v>0</v>
      </c>
      <c r="I577" s="18">
        <f ca="1">SUMIFS(OFFSET('BPC Data'!$F:$F,0,Summary!I$2),'BPC Data'!$E:$E,Summary!$D577,'BPC Data'!$B:$B,Summary!$C577)</f>
        <v>0</v>
      </c>
      <c r="J577" s="168">
        <f ca="1">SUMIFS(OFFSET('BPC Data'!$F:$F,0,Summary!J$2),'BPC Data'!$E:$E,Summary!$D577,'BPC Data'!$B:$B,Summary!$C577)</f>
        <v>0</v>
      </c>
      <c r="K577" s="18">
        <f ca="1">SUMIFS(OFFSET('BPC Data'!$F:$F,0,Summary!K$2),'BPC Data'!$E:$E,Summary!$D577,'BPC Data'!$B:$B,Summary!$C577)</f>
        <v>0</v>
      </c>
      <c r="L577" s="168">
        <f ca="1">SUMIFS(OFFSET('BPC Data'!$F:$F,0,Summary!L$2),'BPC Data'!$E:$E,Summary!$D577,'BPC Data'!$B:$B,Summary!$C577)</f>
        <v>0</v>
      </c>
      <c r="M577" s="27">
        <f t="shared" ca="1" si="116"/>
        <v>0</v>
      </c>
    </row>
    <row r="578" spans="1:15" s="16" customFormat="1" hidden="1" outlineLevel="1" x14ac:dyDescent="0.25">
      <c r="A578" s="16">
        <f t="shared" si="118"/>
        <v>49</v>
      </c>
      <c r="B578"/>
      <c r="C578">
        <f>$F569</f>
        <v>0</v>
      </c>
      <c r="D578" s="1" t="str">
        <f t="shared" si="119"/>
        <v>T_RENT_EXP - Tenant Rent Expense</v>
      </c>
      <c r="E578"/>
      <c r="F578" s="23" t="str">
        <f>_xll.EVDES(D578)</f>
        <v>Tenant Rent Expense</v>
      </c>
      <c r="G578" s="18">
        <f ca="1">SUMIFS(OFFSET('BPC Data'!$F:$F,0,Summary!G$2),'BPC Data'!$E:$E,Summary!$D578,'BPC Data'!$B:$B,Summary!$C578)</f>
        <v>0</v>
      </c>
      <c r="H578" s="168">
        <f ca="1">SUMIFS(OFFSET('BPC Data'!$F:$F,0,Summary!H$2),'BPC Data'!$E:$E,Summary!$D578,'BPC Data'!$B:$B,Summary!$C578)</f>
        <v>0</v>
      </c>
      <c r="I578" s="18">
        <f ca="1">SUMIFS(OFFSET('BPC Data'!$F:$F,0,Summary!I$2),'BPC Data'!$E:$E,Summary!$D578,'BPC Data'!$B:$B,Summary!$C578)</f>
        <v>0</v>
      </c>
      <c r="J578" s="168">
        <f ca="1">SUMIFS(OFFSET('BPC Data'!$F:$F,0,Summary!J$2),'BPC Data'!$E:$E,Summary!$D578,'BPC Data'!$B:$B,Summary!$C578)</f>
        <v>0</v>
      </c>
      <c r="K578" s="18">
        <f ca="1">SUMIFS(OFFSET('BPC Data'!$F:$F,0,Summary!K$2),'BPC Data'!$E:$E,Summary!$D578,'BPC Data'!$B:$B,Summary!$C578)</f>
        <v>0</v>
      </c>
      <c r="L578" s="168">
        <f ca="1">SUMIFS(OFFSET('BPC Data'!$F:$F,0,Summary!L$2),'BPC Data'!$E:$E,Summary!$D578,'BPC Data'!$B:$B,Summary!$C578)</f>
        <v>0</v>
      </c>
      <c r="M578" s="27">
        <f t="shared" ca="1" si="116"/>
        <v>0</v>
      </c>
    </row>
    <row r="579" spans="1:15" s="16" customFormat="1" hidden="1" outlineLevel="1" x14ac:dyDescent="0.25">
      <c r="A579" s="16">
        <f t="shared" si="118"/>
        <v>49</v>
      </c>
      <c r="B579"/>
      <c r="C579"/>
      <c r="D579" s="1" t="str">
        <f t="shared" si="119"/>
        <v>x</v>
      </c>
      <c r="E579"/>
      <c r="F579" s="23" t="s">
        <v>0</v>
      </c>
      <c r="G579" s="12">
        <f ca="1">SUMIFS(OFFSET('BPC Data'!$F:$F,0,Summary!G$2),'BPC Data'!$E:$E,Summary!$D579,'BPC Data'!$B:$B,Summary!$C579)</f>
        <v>0</v>
      </c>
      <c r="H579" s="169">
        <f ca="1">SUMIFS(OFFSET('BPC Data'!$F:$F,0,Summary!H$2),'BPC Data'!$E:$E,Summary!$D579,'BPC Data'!$B:$B,Summary!$C579)</f>
        <v>0</v>
      </c>
      <c r="I579" s="12">
        <f ca="1">SUMIFS(OFFSET('BPC Data'!$F:$F,0,Summary!I$2),'BPC Data'!$E:$E,Summary!$D579,'BPC Data'!$B:$B,Summary!$C579)</f>
        <v>0</v>
      </c>
      <c r="J579" s="169">
        <f ca="1">SUMIFS(OFFSET('BPC Data'!$F:$F,0,Summary!J$2),'BPC Data'!$E:$E,Summary!$D579,'BPC Data'!$B:$B,Summary!$C579)</f>
        <v>0</v>
      </c>
      <c r="K579" s="12">
        <f ca="1">SUMIFS(OFFSET('BPC Data'!$F:$F,0,Summary!K$2),'BPC Data'!$E:$E,Summary!$D579,'BPC Data'!$B:$B,Summary!$C579)</f>
        <v>0</v>
      </c>
      <c r="L579" s="169">
        <f ca="1">SUMIFS(OFFSET('BPC Data'!$F:$F,0,Summary!L$2),'BPC Data'!$E:$E,Summary!$D579,'BPC Data'!$B:$B,Summary!$C579)</f>
        <v>0</v>
      </c>
      <c r="M579" s="27">
        <f t="shared" ca="1" si="116"/>
        <v>0</v>
      </c>
    </row>
    <row r="580" spans="1:15" s="8" customFormat="1" ht="13.5" hidden="1" customHeight="1" outlineLevel="1" x14ac:dyDescent="0.25">
      <c r="D580" s="5"/>
      <c r="F580" s="9"/>
      <c r="G580" s="17"/>
      <c r="H580" s="167"/>
      <c r="I580" s="17"/>
      <c r="J580" s="167"/>
      <c r="K580" s="17"/>
      <c r="L580" s="167"/>
      <c r="M580" s="27">
        <f t="shared" si="116"/>
        <v>0</v>
      </c>
    </row>
    <row r="581" spans="1:15" collapsed="1" x14ac:dyDescent="0.25">
      <c r="F581" s="22" t="str">
        <f>$F$4&amp;" Total"</f>
        <v>Cadia/NMS Total</v>
      </c>
      <c r="G581" s="13"/>
      <c r="H581" s="171"/>
      <c r="I581" s="13"/>
      <c r="J581" s="171"/>
      <c r="K581" s="13"/>
      <c r="L581" s="171"/>
      <c r="M581" s="27">
        <f t="shared" si="116"/>
        <v>0</v>
      </c>
    </row>
    <row r="582" spans="1:15" x14ac:dyDescent="0.25">
      <c r="D582" s="3" t="str">
        <f t="shared" ref="D582:D590" si="120">$D570</f>
        <v>PAY_PAT_DAYS - Total Payor Patient Days</v>
      </c>
      <c r="E582" s="16"/>
      <c r="F582" s="23" t="str">
        <f>_xll.EVDES(D582)</f>
        <v>Total Payor Patient Days</v>
      </c>
      <c r="G582" s="18">
        <f t="shared" ref="G582:L582" ca="1" si="121">SUMIFS(G$10:G$579,$F$10:$F$579,$F582)</f>
        <v>12718</v>
      </c>
      <c r="H582" s="168">
        <f t="shared" ca="1" si="121"/>
        <v>11775</v>
      </c>
      <c r="I582" s="18">
        <f t="shared" ca="1" si="121"/>
        <v>13256</v>
      </c>
      <c r="J582" s="168">
        <f t="shared" ca="1" si="121"/>
        <v>12905</v>
      </c>
      <c r="K582" s="18">
        <f t="shared" ca="1" si="121"/>
        <v>13129</v>
      </c>
      <c r="L582" s="168">
        <f t="shared" ca="1" si="121"/>
        <v>12586</v>
      </c>
      <c r="M582" s="27">
        <f t="shared" ca="1" si="116"/>
        <v>76369</v>
      </c>
    </row>
    <row r="583" spans="1:15" x14ac:dyDescent="0.25">
      <c r="D583" s="3" t="str">
        <f t="shared" si="120"/>
        <v>A_BEDS_TOTAL - Total Available Beds</v>
      </c>
      <c r="E583" s="16"/>
      <c r="F583" s="23" t="str">
        <f>_xll.EVDES(D583)</f>
        <v>Total Available Beds</v>
      </c>
      <c r="G583" s="18">
        <f t="shared" ref="G583:L593" ca="1" si="122">SUMIFS(G$10:G$579,$F$10:$F$579,$F583)</f>
        <v>492</v>
      </c>
      <c r="H583" s="168">
        <f t="shared" ca="1" si="122"/>
        <v>492</v>
      </c>
      <c r="I583" s="18">
        <f t="shared" ca="1" si="122"/>
        <v>492</v>
      </c>
      <c r="J583" s="168">
        <f t="shared" ca="1" si="122"/>
        <v>492</v>
      </c>
      <c r="K583" s="18">
        <f t="shared" ca="1" si="122"/>
        <v>492</v>
      </c>
      <c r="L583" s="168">
        <f t="shared" ca="1" si="122"/>
        <v>492</v>
      </c>
      <c r="M583" s="27">
        <f ca="1">+L583</f>
        <v>492</v>
      </c>
    </row>
    <row r="584" spans="1:15" x14ac:dyDescent="0.25">
      <c r="D584" s="3" t="str">
        <f t="shared" si="120"/>
        <v>T_REVENUES - Total Tenant Revenues</v>
      </c>
      <c r="F584" s="23" t="str">
        <f>_xll.EVDES(D584)</f>
        <v>Total Tenant Revenues</v>
      </c>
      <c r="G584" s="18">
        <f t="shared" ca="1" si="122"/>
        <v>6158098.9700000007</v>
      </c>
      <c r="H584" s="168">
        <f t="shared" ca="1" si="122"/>
        <v>5753258.5999999996</v>
      </c>
      <c r="I584" s="18">
        <f t="shared" ca="1" si="122"/>
        <v>6354588.96</v>
      </c>
      <c r="J584" s="168">
        <f t="shared" ca="1" si="122"/>
        <v>6152822.6499999994</v>
      </c>
      <c r="K584" s="18">
        <f t="shared" ca="1" si="122"/>
        <v>6187662.2500000009</v>
      </c>
      <c r="L584" s="168">
        <f t="shared" ca="1" si="122"/>
        <v>5992423.1699999999</v>
      </c>
      <c r="M584" s="27">
        <f t="shared" ref="M584:M593" ca="1" si="123">SUM(G584:L584)</f>
        <v>36598854.600000001</v>
      </c>
      <c r="N584" s="60">
        <f>SUM(N12,N25,N38,N51)</f>
        <v>36598854.600000001</v>
      </c>
      <c r="O584" s="60">
        <f ca="1">N584-M584</f>
        <v>0</v>
      </c>
    </row>
    <row r="585" spans="1:15" x14ac:dyDescent="0.25">
      <c r="D585" s="3" t="str">
        <f t="shared" si="120"/>
        <v>T_OPEX - Tenant Operating Expenses</v>
      </c>
      <c r="F585" s="23" t="str">
        <f>_xll.EVDES(D585)</f>
        <v>Tenant Operating Expenses</v>
      </c>
      <c r="G585" s="18">
        <f t="shared" ca="1" si="122"/>
        <v>4510835.0199999996</v>
      </c>
      <c r="H585" s="168">
        <f t="shared" ca="1" si="122"/>
        <v>3935731.78</v>
      </c>
      <c r="I585" s="18">
        <f t="shared" ca="1" si="122"/>
        <v>4320585.4800000004</v>
      </c>
      <c r="J585" s="168">
        <f t="shared" ca="1" si="122"/>
        <v>4409633.09</v>
      </c>
      <c r="K585" s="18">
        <f t="shared" ca="1" si="122"/>
        <v>4621375.93</v>
      </c>
      <c r="L585" s="168">
        <f t="shared" ca="1" si="122"/>
        <v>4573820.71</v>
      </c>
      <c r="M585" s="27">
        <f t="shared" ca="1" si="123"/>
        <v>26371982.009999998</v>
      </c>
      <c r="N585" s="60">
        <f t="shared" ref="N585:N592" si="124">SUM(N13,N26,N39,N52)</f>
        <v>26371982.010000002</v>
      </c>
      <c r="O585" s="60">
        <f t="shared" ref="O585:O593" ca="1" si="125">N585-M585</f>
        <v>0</v>
      </c>
    </row>
    <row r="586" spans="1:15" x14ac:dyDescent="0.25">
      <c r="D586" s="3" t="str">
        <f t="shared" si="120"/>
        <v>T_BAD_DEBT - Tenant Bad Debt Expense</v>
      </c>
      <c r="F586" s="23" t="str">
        <f>_xll.EVDES(D586)</f>
        <v>Tenant Bad Debt Expense</v>
      </c>
      <c r="G586" s="18">
        <f t="shared" ca="1" si="122"/>
        <v>36017.919999999998</v>
      </c>
      <c r="H586" s="168">
        <f t="shared" ca="1" si="122"/>
        <v>34405</v>
      </c>
      <c r="I586" s="18">
        <f t="shared" ca="1" si="122"/>
        <v>35740</v>
      </c>
      <c r="J586" s="168">
        <f t="shared" ca="1" si="122"/>
        <v>35740</v>
      </c>
      <c r="K586" s="18">
        <f t="shared" ca="1" si="122"/>
        <v>36407</v>
      </c>
      <c r="L586" s="168">
        <f t="shared" ca="1" si="122"/>
        <v>35740</v>
      </c>
      <c r="M586" s="27">
        <f t="shared" ca="1" si="123"/>
        <v>214049.91999999998</v>
      </c>
      <c r="N586" s="60">
        <f t="shared" si="124"/>
        <v>214049.91999999998</v>
      </c>
      <c r="O586" s="60">
        <f t="shared" ca="1" si="125"/>
        <v>0</v>
      </c>
    </row>
    <row r="587" spans="1:15" x14ac:dyDescent="0.25">
      <c r="D587" s="3" t="str">
        <f t="shared" si="120"/>
        <v>T_EBITDARM - EBITDARM</v>
      </c>
      <c r="F587" s="23" t="str">
        <f>_xll.EVDES(D587)</f>
        <v>EBITDARM</v>
      </c>
      <c r="G587" s="18">
        <f t="shared" ca="1" si="122"/>
        <v>1647263.95</v>
      </c>
      <c r="H587" s="168">
        <f t="shared" ca="1" si="122"/>
        <v>1817526.8199999998</v>
      </c>
      <c r="I587" s="18">
        <f t="shared" ca="1" si="122"/>
        <v>2034003.48</v>
      </c>
      <c r="J587" s="168">
        <f t="shared" ca="1" si="122"/>
        <v>1743189.5599999998</v>
      </c>
      <c r="K587" s="18">
        <f t="shared" ca="1" si="122"/>
        <v>1566286.32</v>
      </c>
      <c r="L587" s="168">
        <f t="shared" ca="1" si="122"/>
        <v>1418602.4600000002</v>
      </c>
      <c r="M587" s="27">
        <f t="shared" ca="1" si="123"/>
        <v>10226872.59</v>
      </c>
      <c r="N587" s="60">
        <f t="shared" si="124"/>
        <v>10226872.590000002</v>
      </c>
      <c r="O587" s="60">
        <f t="shared" ca="1" si="125"/>
        <v>0</v>
      </c>
    </row>
    <row r="588" spans="1:15" x14ac:dyDescent="0.25">
      <c r="D588" s="3" t="str">
        <f t="shared" si="120"/>
        <v>T_MGMT_FEE - Tenant Management Fee - Actual</v>
      </c>
      <c r="F588" s="23" t="str">
        <f>_xll.EVDES(D588)</f>
        <v>Tenant Management Fee - Actual</v>
      </c>
      <c r="G588" s="18">
        <f t="shared" ca="1" si="122"/>
        <v>308094.64</v>
      </c>
      <c r="H588" s="168">
        <f t="shared" ca="1" si="122"/>
        <v>287614.40000000002</v>
      </c>
      <c r="I588" s="18">
        <f t="shared" ca="1" si="122"/>
        <v>318303.17</v>
      </c>
      <c r="J588" s="168">
        <f t="shared" ca="1" si="122"/>
        <v>307643.79000000004</v>
      </c>
      <c r="K588" s="18">
        <f t="shared" ca="1" si="122"/>
        <v>309530.63</v>
      </c>
      <c r="L588" s="168">
        <f t="shared" ca="1" si="122"/>
        <v>299880.56</v>
      </c>
      <c r="M588" s="27">
        <f t="shared" ca="1" si="123"/>
        <v>1831067.19</v>
      </c>
      <c r="N588" s="60">
        <f t="shared" si="124"/>
        <v>1831067.19</v>
      </c>
      <c r="O588" s="60">
        <f t="shared" ca="1" si="125"/>
        <v>0</v>
      </c>
    </row>
    <row r="589" spans="1:15" x14ac:dyDescent="0.25">
      <c r="D589" s="3" t="str">
        <f t="shared" si="120"/>
        <v>T_EBITDAR - EBITDAR</v>
      </c>
      <c r="F589" s="23" t="str">
        <f>_xll.EVDES(D589)</f>
        <v>EBITDAR</v>
      </c>
      <c r="G589" s="18">
        <f t="shared" ca="1" si="122"/>
        <v>1339169.31</v>
      </c>
      <c r="H589" s="168">
        <f t="shared" ca="1" si="122"/>
        <v>1529912.42</v>
      </c>
      <c r="I589" s="18">
        <f t="shared" ca="1" si="122"/>
        <v>1715700.3099999998</v>
      </c>
      <c r="J589" s="168">
        <f t="shared" ca="1" si="122"/>
        <v>1435545.77</v>
      </c>
      <c r="K589" s="18">
        <f t="shared" ca="1" si="122"/>
        <v>1256755.6900000002</v>
      </c>
      <c r="L589" s="168">
        <f t="shared" ca="1" si="122"/>
        <v>1118721.9000000001</v>
      </c>
      <c r="M589" s="27">
        <f t="shared" ca="1" si="123"/>
        <v>8395805.4000000004</v>
      </c>
      <c r="N589" s="60">
        <f t="shared" si="124"/>
        <v>8395805.4000000022</v>
      </c>
      <c r="O589" s="60">
        <f t="shared" ca="1" si="125"/>
        <v>0</v>
      </c>
    </row>
    <row r="590" spans="1:15" x14ac:dyDescent="0.25">
      <c r="D590" s="3" t="str">
        <f t="shared" si="120"/>
        <v>T_RENT_EXP - Tenant Rent Expense</v>
      </c>
      <c r="F590" s="23" t="str">
        <f>_xll.EVDES(D590)</f>
        <v>Tenant Rent Expense</v>
      </c>
      <c r="G590" s="18">
        <f t="shared" ca="1" si="122"/>
        <v>955440.56</v>
      </c>
      <c r="H590" s="168">
        <f t="shared" ca="1" si="122"/>
        <v>955440.56</v>
      </c>
      <c r="I590" s="18">
        <f t="shared" ca="1" si="122"/>
        <v>993744.80999999994</v>
      </c>
      <c r="J590" s="168">
        <f t="shared" ca="1" si="122"/>
        <v>974347.63</v>
      </c>
      <c r="K590" s="18">
        <f t="shared" ca="1" si="122"/>
        <v>974347.63</v>
      </c>
      <c r="L590" s="168">
        <f t="shared" ca="1" si="122"/>
        <v>974347.63</v>
      </c>
      <c r="M590" s="27">
        <f t="shared" ca="1" si="123"/>
        <v>5827668.8200000003</v>
      </c>
      <c r="N590" s="60">
        <f t="shared" si="124"/>
        <v>5827668.8200000003</v>
      </c>
      <c r="O590" s="60">
        <f t="shared" ca="1" si="125"/>
        <v>0</v>
      </c>
    </row>
    <row r="591" spans="1:15" x14ac:dyDescent="0.25">
      <c r="A591" s="16"/>
      <c r="D591" s="3" t="str">
        <f xml:space="preserve"> _xll.EPMOlapMemberO("[ACCOUNT].[H1].[T_SL_RENT_ADJ_EXP]","","T_SL_RENT_ADJ_EXP - Tenant Straight Line Rent Adjustment Expense","","000")</f>
        <v>T_SL_RENT_ADJ_EXP - Tenant Straight Line Rent Adjustment Expense</v>
      </c>
      <c r="F591" s="23" t="str">
        <f>_xll.EVDES(D591)</f>
        <v>Tenant Straight Line Rent Adjustment Expense</v>
      </c>
      <c r="G591" s="18">
        <f t="shared" ca="1" si="122"/>
        <v>-73929.51999999999</v>
      </c>
      <c r="H591" s="168">
        <f t="shared" ca="1" si="122"/>
        <v>-73929.51999999999</v>
      </c>
      <c r="I591" s="18">
        <f t="shared" ca="1" si="122"/>
        <v>-73929.51999999999</v>
      </c>
      <c r="J591" s="168">
        <f t="shared" ca="1" si="122"/>
        <v>-73929.51999999999</v>
      </c>
      <c r="K591" s="18">
        <f t="shared" ca="1" si="122"/>
        <v>-73929.51999999999</v>
      </c>
      <c r="L591" s="168">
        <f t="shared" ca="1" si="122"/>
        <v>-73929.51999999999</v>
      </c>
      <c r="M591" s="27">
        <f t="shared" ca="1" si="123"/>
        <v>-443577.12</v>
      </c>
      <c r="N591" s="60">
        <f t="shared" si="124"/>
        <v>-443577.12</v>
      </c>
      <c r="O591" s="60">
        <f t="shared" ca="1" si="125"/>
        <v>0</v>
      </c>
    </row>
    <row r="592" spans="1:15" x14ac:dyDescent="0.25">
      <c r="A592" s="16"/>
      <c r="D592" s="3" t="s">
        <v>51</v>
      </c>
      <c r="F592" s="23" t="str">
        <f>_xll.EVDES(D592)</f>
        <v>Tenant Other Income and Expense</v>
      </c>
      <c r="G592" s="18">
        <f t="shared" ca="1" si="122"/>
        <v>0</v>
      </c>
      <c r="H592" s="168">
        <f t="shared" ca="1" si="122"/>
        <v>0</v>
      </c>
      <c r="I592" s="18">
        <f t="shared" ca="1" si="122"/>
        <v>0</v>
      </c>
      <c r="J592" s="168">
        <f t="shared" ca="1" si="122"/>
        <v>0</v>
      </c>
      <c r="K592" s="18">
        <f t="shared" ca="1" si="122"/>
        <v>0</v>
      </c>
      <c r="L592" s="168">
        <f t="shared" ca="1" si="122"/>
        <v>0</v>
      </c>
      <c r="M592" s="27">
        <f t="shared" ca="1" si="123"/>
        <v>0</v>
      </c>
      <c r="N592" s="60">
        <f t="shared" si="124"/>
        <v>0</v>
      </c>
      <c r="O592" s="60">
        <f t="shared" ca="1" si="125"/>
        <v>0</v>
      </c>
    </row>
    <row r="593" spans="4:15" x14ac:dyDescent="0.25">
      <c r="D593" s="3" t="str">
        <f>$D579</f>
        <v>x</v>
      </c>
      <c r="F593" s="24" t="s">
        <v>0</v>
      </c>
      <c r="G593" s="18">
        <f t="shared" ca="1" si="122"/>
        <v>0</v>
      </c>
      <c r="H593" s="168">
        <f t="shared" ca="1" si="122"/>
        <v>0</v>
      </c>
      <c r="I593" s="18">
        <f t="shared" ca="1" si="122"/>
        <v>0</v>
      </c>
      <c r="J593" s="168">
        <f t="shared" ca="1" si="122"/>
        <v>0</v>
      </c>
      <c r="K593" s="18">
        <f t="shared" ca="1" si="122"/>
        <v>0</v>
      </c>
      <c r="L593" s="168">
        <f t="shared" ca="1" si="122"/>
        <v>0</v>
      </c>
      <c r="M593" s="27">
        <f t="shared" ca="1" si="123"/>
        <v>0</v>
      </c>
      <c r="O593" s="60">
        <f t="shared" ca="1" si="125"/>
        <v>0</v>
      </c>
    </row>
    <row r="594" spans="4:15" x14ac:dyDescent="0.25">
      <c r="M594" s="27"/>
    </row>
    <row r="596" spans="4:15" x14ac:dyDescent="0.25">
      <c r="G596" s="27"/>
      <c r="H596" s="75"/>
      <c r="I596" s="27"/>
      <c r="J596" s="75"/>
      <c r="K596" s="27"/>
      <c r="L596" s="75"/>
      <c r="M596" s="27"/>
    </row>
    <row r="597" spans="4:15" x14ac:dyDescent="0.25">
      <c r="G597" s="59"/>
      <c r="H597" s="172"/>
      <c r="I597" s="59"/>
      <c r="J597" s="172"/>
      <c r="K597" s="59"/>
      <c r="L597" s="172"/>
      <c r="M597" s="59"/>
      <c r="N597" s="4"/>
      <c r="O597" s="60"/>
    </row>
    <row r="598" spans="4:15" x14ac:dyDescent="0.25">
      <c r="G598" s="59"/>
      <c r="H598" s="172"/>
      <c r="I598" s="59"/>
      <c r="J598" s="172"/>
      <c r="K598" s="59"/>
      <c r="L598" s="172"/>
      <c r="M598" s="59"/>
      <c r="N598" s="4"/>
      <c r="O598" s="60"/>
    </row>
    <row r="599" spans="4:15" x14ac:dyDescent="0.25">
      <c r="G599" s="4"/>
      <c r="H599" s="72"/>
      <c r="I599" s="4"/>
      <c r="J599" s="72"/>
      <c r="K599" s="4"/>
      <c r="L599" s="72"/>
      <c r="M599" s="59"/>
      <c r="N599" s="60"/>
    </row>
    <row r="600" spans="4:15" x14ac:dyDescent="0.25">
      <c r="G600" s="4"/>
      <c r="H600" s="72"/>
      <c r="I600" s="4"/>
      <c r="J600" s="72"/>
      <c r="K600" s="4"/>
      <c r="L600" s="72"/>
    </row>
  </sheetData>
  <pageMargins left="0.2" right="0.2" top="0.75" bottom="0.75" header="0.3" footer="0.3"/>
  <pageSetup paperSize="119" scale="57" fitToHeight="10" orientation="landscape" r:id="rId1"/>
  <headerFooter>
    <oddFooter>&amp;C&amp;P</oddFooter>
  </headerFooter>
  <rowBreaks count="10" manualBreakCount="10">
    <brk id="73" min="5" max="17" man="1"/>
    <brk id="138" min="5" max="17" man="1"/>
    <brk id="190" min="5" max="17" man="1"/>
    <brk id="203" min="5" max="17" man="1"/>
    <brk id="260" min="5" max="17" man="1"/>
    <brk id="315" min="5" max="17" man="1"/>
    <brk id="370" min="5" max="17" man="1"/>
    <brk id="425" min="5" max="17" man="1"/>
    <brk id="480" min="5" max="17" man="1"/>
    <brk id="535" min="5" max="17" man="1"/>
  </rowBreaks>
  <customProperties>
    <customPr name="FPMExcelClientCellBasedFunctionStatus" r:id="rId2"/>
    <customPr name="FPMExcelClientRefreshTime" r:id="rId3"/>
  </customProperties>
  <drawing r:id="rId4"/>
  <legacyDrawing r:id="rId5"/>
  <controls>
    <mc:AlternateContent xmlns:mc="http://schemas.openxmlformats.org/markup-compatibility/2006">
      <mc:Choice Requires="x14">
        <control shapeId="2049" r:id="rId6" name="FPMExcelClientSheetOptionstb1">
          <controlPr defaultSize="0" autoLine="0" r:id="rId7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2049" r:id="rId6" name="FPMExcelClientSheetOptionstb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7"/>
  <sheetViews>
    <sheetView workbookViewId="0"/>
  </sheetViews>
  <sheetFormatPr defaultRowHeight="15" x14ac:dyDescent="0.25"/>
  <cols>
    <col min="1" max="1" width="13.5703125" bestFit="1" customWidth="1"/>
    <col min="2" max="3" width="10.42578125" bestFit="1" customWidth="1"/>
    <col min="4" max="4" width="14.42578125" bestFit="1" customWidth="1"/>
    <col min="5" max="5" width="9.5703125" bestFit="1" customWidth="1"/>
    <col min="6" max="6" width="10.42578125" bestFit="1" customWidth="1"/>
    <col min="7" max="7" width="14.28515625" bestFit="1" customWidth="1"/>
    <col min="8" max="8" width="17.85546875" customWidth="1"/>
    <col min="9" max="9" width="9.7109375" bestFit="1" customWidth="1"/>
  </cols>
  <sheetData>
    <row r="2" spans="1:11" x14ac:dyDescent="0.25">
      <c r="A2" s="109" t="s">
        <v>61</v>
      </c>
    </row>
    <row r="5" spans="1:11" ht="45" x14ac:dyDescent="0.25">
      <c r="C5" s="98" t="s">
        <v>63</v>
      </c>
      <c r="D5" s="131" t="s">
        <v>90</v>
      </c>
      <c r="E5" s="131" t="s">
        <v>109</v>
      </c>
      <c r="F5" s="131" t="s">
        <v>110</v>
      </c>
      <c r="G5" s="131" t="s">
        <v>111</v>
      </c>
      <c r="H5" s="131" t="s">
        <v>112</v>
      </c>
      <c r="I5" s="131" t="s">
        <v>21</v>
      </c>
    </row>
    <row r="6" spans="1:11" x14ac:dyDescent="0.25">
      <c r="C6" s="186" t="s">
        <v>33</v>
      </c>
      <c r="D6" s="132" t="s">
        <v>91</v>
      </c>
      <c r="E6" s="133"/>
      <c r="F6" s="133"/>
      <c r="G6" s="133"/>
      <c r="H6" s="133"/>
      <c r="I6" s="134"/>
    </row>
    <row r="7" spans="1:11" x14ac:dyDescent="0.25">
      <c r="C7" s="187"/>
      <c r="D7" s="135" t="s">
        <v>92</v>
      </c>
      <c r="E7" s="136">
        <v>0</v>
      </c>
      <c r="F7" s="136">
        <v>-6346</v>
      </c>
      <c r="G7" s="136">
        <f>F7-E7</f>
        <v>-6346</v>
      </c>
      <c r="H7" s="136">
        <v>0</v>
      </c>
      <c r="I7" s="137">
        <f>G7-H7</f>
        <v>-6346</v>
      </c>
      <c r="K7" s="179">
        <v>-3173</v>
      </c>
    </row>
  </sheetData>
  <mergeCells count="1">
    <mergeCell ref="C6:C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3:U48"/>
  <sheetViews>
    <sheetView showGridLines="0" topLeftCell="G4" workbookViewId="0">
      <selection activeCell="I16" sqref="I16"/>
    </sheetView>
  </sheetViews>
  <sheetFormatPr defaultRowHeight="15" outlineLevelCol="1" x14ac:dyDescent="0.25"/>
  <cols>
    <col min="1" max="6" width="9.140625" hidden="1" customWidth="1" outlineLevel="1"/>
    <col min="7" max="7" width="1.5703125" customWidth="1" collapsed="1"/>
    <col min="8" max="8" width="38.28515625" bestFit="1" customWidth="1"/>
    <col min="9" max="9" width="15.42578125" style="4" bestFit="1" customWidth="1"/>
    <col min="10" max="10" width="15.28515625" style="4" customWidth="1"/>
    <col min="11" max="11" width="14" style="4" customWidth="1"/>
    <col min="12" max="12" width="14.85546875" style="4" customWidth="1"/>
    <col min="13" max="13" width="9.140625" style="82" customWidth="1"/>
    <col min="14" max="14" width="14.28515625" style="4" bestFit="1" customWidth="1"/>
    <col min="15" max="15" width="15.42578125" style="4" bestFit="1" customWidth="1"/>
    <col min="16" max="16" width="14.28515625" style="4" bestFit="1" customWidth="1"/>
    <col min="17" max="17" width="15" style="4" bestFit="1" customWidth="1"/>
    <col min="18" max="18" width="15.28515625" style="4" bestFit="1" customWidth="1"/>
    <col min="21" max="21" width="11.28515625" bestFit="1" customWidth="1"/>
  </cols>
  <sheetData>
    <row r="3" spans="8:19" x14ac:dyDescent="0.25">
      <c r="H3" s="63"/>
    </row>
    <row r="4" spans="8:19" x14ac:dyDescent="0.25">
      <c r="H4" s="4"/>
    </row>
    <row r="9" spans="8:19" ht="15.75" x14ac:dyDescent="0.25">
      <c r="I9" s="83" t="s">
        <v>113</v>
      </c>
      <c r="J9" s="83"/>
      <c r="K9" s="83"/>
      <c r="L9" s="83"/>
      <c r="N9" s="83" t="s">
        <v>67</v>
      </c>
      <c r="O9" s="83"/>
      <c r="P9" s="83"/>
      <c r="Q9" s="83"/>
      <c r="R9" s="83"/>
    </row>
    <row r="11" spans="8:19" s="5" customFormat="1" x14ac:dyDescent="0.25">
      <c r="I11" s="84" t="s">
        <v>40</v>
      </c>
      <c r="J11" s="84" t="s">
        <v>40</v>
      </c>
      <c r="K11" s="84" t="s">
        <v>40</v>
      </c>
      <c r="L11" s="84" t="s">
        <v>40</v>
      </c>
      <c r="M11" s="85"/>
      <c r="N11" s="84" t="s">
        <v>40</v>
      </c>
      <c r="O11" s="84" t="s">
        <v>40</v>
      </c>
      <c r="P11" s="84" t="s">
        <v>40</v>
      </c>
      <c r="Q11" s="84" t="s">
        <v>40</v>
      </c>
      <c r="R11" s="84"/>
    </row>
    <row r="13" spans="8:19" x14ac:dyDescent="0.25">
      <c r="H13" t="s">
        <v>26</v>
      </c>
      <c r="I13" s="4" t="s">
        <v>31</v>
      </c>
      <c r="J13" s="4" t="s">
        <v>32</v>
      </c>
      <c r="K13" s="4" t="s">
        <v>33</v>
      </c>
      <c r="L13" s="4" t="s">
        <v>39</v>
      </c>
      <c r="N13" s="4" t="s">
        <v>31</v>
      </c>
      <c r="O13" s="4" t="s">
        <v>32</v>
      </c>
      <c r="P13" s="4" t="s">
        <v>33</v>
      </c>
      <c r="Q13" s="4" t="s">
        <v>39</v>
      </c>
    </row>
    <row r="14" spans="8:19" x14ac:dyDescent="0.25">
      <c r="H14" s="78" t="s">
        <v>45</v>
      </c>
    </row>
    <row r="15" spans="8:19" s="62" customFormat="1" ht="30" x14ac:dyDescent="0.25">
      <c r="H15" s="62" t="s">
        <v>41</v>
      </c>
      <c r="I15" s="86" t="s">
        <v>31</v>
      </c>
      <c r="J15" s="86" t="s">
        <v>32</v>
      </c>
      <c r="K15" s="86" t="s">
        <v>33</v>
      </c>
      <c r="L15" s="86" t="s">
        <v>34</v>
      </c>
      <c r="M15" s="87"/>
      <c r="N15" s="86" t="s">
        <v>31</v>
      </c>
      <c r="O15" s="86" t="s">
        <v>32</v>
      </c>
      <c r="P15" s="86" t="s">
        <v>33</v>
      </c>
      <c r="Q15" s="86" t="s">
        <v>34</v>
      </c>
      <c r="R15" s="86" t="s">
        <v>25</v>
      </c>
    </row>
    <row r="16" spans="8:19" x14ac:dyDescent="0.25">
      <c r="H16" t="s">
        <v>27</v>
      </c>
      <c r="I16" s="88">
        <f>+'Data From TF'!C26</f>
        <v>1537380.46</v>
      </c>
      <c r="J16" s="88">
        <f>+'Data From TF'!D26</f>
        <v>1227792.33</v>
      </c>
      <c r="K16" s="88">
        <f>+'Data From TF'!E26</f>
        <v>2100539.56</v>
      </c>
      <c r="L16" s="88">
        <f>+'Data From TF'!F26</f>
        <v>1287110.3</v>
      </c>
      <c r="N16" s="20">
        <f>'Data From TF'!C6</f>
        <v>5879248.4800000004</v>
      </c>
      <c r="O16" s="20">
        <f>+'Data From TF'!D6</f>
        <v>4864206.66</v>
      </c>
      <c r="P16" s="20">
        <f>+'Data From TF'!E6</f>
        <v>8538572.2899999991</v>
      </c>
      <c r="Q16" s="20">
        <f>+'Data From TF'!F6</f>
        <v>5136741.75</v>
      </c>
      <c r="R16" s="20">
        <f>SUM(N16:Q16)</f>
        <v>24418769.18</v>
      </c>
      <c r="S16" s="26"/>
    </row>
    <row r="17" spans="7:19" x14ac:dyDescent="0.25">
      <c r="H17" t="s">
        <v>65</v>
      </c>
      <c r="I17" s="88">
        <f>+'Data From TF'!C27</f>
        <v>1047076.39</v>
      </c>
      <c r="J17" s="88">
        <f>+'Data From TF'!D27</f>
        <v>911055.45000000007</v>
      </c>
      <c r="K17" s="88">
        <f>+'Data From TF'!E27</f>
        <v>1426601.62</v>
      </c>
      <c r="L17" s="88">
        <f>+'Data From TF'!F27</f>
        <v>1024899.63</v>
      </c>
      <c r="N17" s="20">
        <f>'Data From TF'!C7</f>
        <v>4201730.8999999994</v>
      </c>
      <c r="O17" s="20">
        <f>+'Data From TF'!D7</f>
        <v>3569763.94</v>
      </c>
      <c r="P17" s="20">
        <f>+'Data From TF'!E7</f>
        <v>5601290.2700000005</v>
      </c>
      <c r="Q17" s="20">
        <f>+'Data From TF'!F7</f>
        <v>3804000.26</v>
      </c>
      <c r="R17" s="20">
        <f>SUM(N17:Q17)</f>
        <v>17176785.369999997</v>
      </c>
      <c r="S17" s="26"/>
    </row>
    <row r="18" spans="7:19" x14ac:dyDescent="0.25">
      <c r="G18" s="59"/>
      <c r="H18" t="s">
        <v>57</v>
      </c>
      <c r="I18" s="88">
        <f>+I16-I17</f>
        <v>490304.06999999995</v>
      </c>
      <c r="J18" s="88">
        <f t="shared" ref="J18:L18" si="0">+J16-J17</f>
        <v>316736.88</v>
      </c>
      <c r="K18" s="88">
        <f t="shared" si="0"/>
        <v>673937.94</v>
      </c>
      <c r="L18" s="88">
        <f t="shared" si="0"/>
        <v>262210.67000000004</v>
      </c>
      <c r="N18" s="20">
        <f>+N16-N17</f>
        <v>1677517.580000001</v>
      </c>
      <c r="O18" s="20">
        <f t="shared" ref="O18:Q18" si="1">+O16-O17</f>
        <v>1294442.7200000002</v>
      </c>
      <c r="P18" s="20">
        <f t="shared" si="1"/>
        <v>2937282.0199999986</v>
      </c>
      <c r="Q18" s="20">
        <f t="shared" si="1"/>
        <v>1332741.4900000002</v>
      </c>
      <c r="R18" s="20">
        <f t="shared" ref="R18" si="2">R16-R17</f>
        <v>7241983.8100000024</v>
      </c>
      <c r="S18" s="26"/>
    </row>
    <row r="19" spans="7:19" ht="15.75" x14ac:dyDescent="0.3">
      <c r="G19" s="69"/>
      <c r="H19" t="s">
        <v>42</v>
      </c>
      <c r="I19" s="88">
        <f>I18-SUM(I20:I23)</f>
        <v>186155.56999999995</v>
      </c>
      <c r="J19" s="88">
        <f t="shared" ref="J19:L19" si="3">J18-SUM(J20:J23)</f>
        <v>76919.26999999999</v>
      </c>
      <c r="K19" s="88">
        <f t="shared" si="3"/>
        <v>310444.80999999994</v>
      </c>
      <c r="L19" s="88">
        <f t="shared" si="3"/>
        <v>-38302.69</v>
      </c>
      <c r="N19" s="20">
        <f>+N18-N20-N22-N21</f>
        <v>474722.31000000105</v>
      </c>
      <c r="O19" s="20">
        <f t="shared" ref="O19:Q19" si="4">+O18-O20-O22-O21</f>
        <v>337163.2200000002</v>
      </c>
      <c r="P19" s="20">
        <f t="shared" si="4"/>
        <v>1493867.9099999988</v>
      </c>
      <c r="Q19" s="20">
        <f t="shared" si="4"/>
        <v>131318.89000000016</v>
      </c>
      <c r="R19" s="20">
        <f t="shared" ref="R19:R24" si="5">SUM(N19:Q19)</f>
        <v>2437072.33</v>
      </c>
      <c r="S19" s="26"/>
    </row>
    <row r="20" spans="7:19" ht="15.75" x14ac:dyDescent="0.3">
      <c r="G20" s="69"/>
      <c r="H20" t="s">
        <v>23</v>
      </c>
      <c r="I20" s="88">
        <f>+'Data From TF'!C29</f>
        <v>246170.49</v>
      </c>
      <c r="J20" s="88">
        <f>+'Data From TF'!D29</f>
        <v>193488.98</v>
      </c>
      <c r="K20" s="88">
        <f>+'Data From TF'!E29</f>
        <v>278806.49</v>
      </c>
      <c r="L20" s="88">
        <f>+'Data From TF'!F29</f>
        <v>255881.67</v>
      </c>
      <c r="N20" s="20">
        <f>+'Data From TF'!C9</f>
        <v>984681.96</v>
      </c>
      <c r="O20" s="20">
        <f>+'Data From TF'!D9</f>
        <v>773955.92</v>
      </c>
      <c r="P20" s="20">
        <f>+'Data From TF'!E9</f>
        <v>1096809</v>
      </c>
      <c r="Q20" s="20">
        <f>+'Data From TF'!F9</f>
        <v>1023526.68</v>
      </c>
      <c r="R20" s="20">
        <f t="shared" si="5"/>
        <v>3878973.56</v>
      </c>
      <c r="S20" s="26"/>
    </row>
    <row r="21" spans="7:19" ht="15.75" x14ac:dyDescent="0.3">
      <c r="G21" s="69"/>
      <c r="H21" t="s">
        <v>55</v>
      </c>
      <c r="I21" s="88">
        <f>+'Data From TF'!C31</f>
        <v>-19048.03</v>
      </c>
      <c r="J21" s="88">
        <f>+'Data From TF'!D31</f>
        <v>-14971.69</v>
      </c>
      <c r="K21" s="88">
        <f>+'Data From TF'!E31</f>
        <v>-20110.34</v>
      </c>
      <c r="L21" s="88">
        <f>+'Data From TF'!F31</f>
        <v>-19799.46</v>
      </c>
      <c r="N21" s="20">
        <f>+'Data From TF'!C11</f>
        <v>-76192.12</v>
      </c>
      <c r="O21" s="20">
        <f>+'Data From TF'!D11</f>
        <v>-59886.76</v>
      </c>
      <c r="P21" s="20">
        <f>+'Data From TF'!E11</f>
        <v>-80441.36</v>
      </c>
      <c r="Q21" s="20">
        <f>+'Data From TF'!F11</f>
        <v>-79197.84</v>
      </c>
      <c r="R21" s="20">
        <f t="shared" si="5"/>
        <v>-295718.07999999996</v>
      </c>
      <c r="S21" s="26"/>
    </row>
    <row r="22" spans="7:19" x14ac:dyDescent="0.25">
      <c r="H22" t="s">
        <v>28</v>
      </c>
      <c r="I22" s="88">
        <f>+'Data From TF'!C28</f>
        <v>77026.039999999994</v>
      </c>
      <c r="J22" s="88">
        <f>+'Data From TF'!D28</f>
        <v>61389.62</v>
      </c>
      <c r="K22" s="88">
        <f>+'Data From TF'!E28</f>
        <v>104796.98</v>
      </c>
      <c r="L22" s="88">
        <f>+'Data From TF'!F28</f>
        <v>64431.15</v>
      </c>
      <c r="N22" s="20">
        <f>+'Data From TF'!C8</f>
        <v>294305.43</v>
      </c>
      <c r="O22" s="20">
        <f>+'Data From TF'!D8</f>
        <v>243210.34</v>
      </c>
      <c r="P22" s="20">
        <f>+'Data From TF'!E8</f>
        <v>427046.47</v>
      </c>
      <c r="Q22" s="20">
        <f>+'Data From TF'!F8</f>
        <v>257093.76000000001</v>
      </c>
      <c r="R22" s="20">
        <f t="shared" si="5"/>
        <v>1221656</v>
      </c>
      <c r="S22" s="26"/>
    </row>
    <row r="23" spans="7:19" x14ac:dyDescent="0.25">
      <c r="H23" t="s">
        <v>66</v>
      </c>
      <c r="I23" s="88">
        <f>+'Data From TF'!C12</f>
        <v>0</v>
      </c>
      <c r="J23" s="88">
        <f>+'Data From TF'!D32</f>
        <v>-89.3</v>
      </c>
      <c r="K23" s="88">
        <f>+'Data From TF'!E32</f>
        <v>0</v>
      </c>
      <c r="L23" s="88">
        <f>+'Data From TF'!F32</f>
        <v>0</v>
      </c>
      <c r="N23" s="20">
        <f>+'Data From TF'!C12</f>
        <v>0</v>
      </c>
      <c r="O23" s="20">
        <f>+'Data From TF'!D12</f>
        <v>-357.18</v>
      </c>
      <c r="P23" s="20">
        <f>+'Data From TF'!E12</f>
        <v>0</v>
      </c>
      <c r="Q23" s="20">
        <f>+'Data From TF'!F12</f>
        <v>-0.13</v>
      </c>
      <c r="R23" s="20">
        <f t="shared" si="5"/>
        <v>-357.31</v>
      </c>
      <c r="S23" s="26"/>
    </row>
    <row r="24" spans="7:19" x14ac:dyDescent="0.25">
      <c r="H24" t="s">
        <v>47</v>
      </c>
      <c r="I24" s="88">
        <v>120</v>
      </c>
      <c r="J24" s="88">
        <v>120</v>
      </c>
      <c r="K24" s="88">
        <v>122</v>
      </c>
      <c r="L24" s="88">
        <v>130</v>
      </c>
      <c r="N24" s="4">
        <v>120</v>
      </c>
      <c r="O24" s="4">
        <v>120</v>
      </c>
      <c r="P24" s="4">
        <v>122</v>
      </c>
      <c r="Q24" s="4">
        <v>130</v>
      </c>
      <c r="R24" s="20">
        <f t="shared" si="5"/>
        <v>492</v>
      </c>
      <c r="S24" s="26"/>
    </row>
    <row r="25" spans="7:19" x14ac:dyDescent="0.25">
      <c r="H25" t="s">
        <v>49</v>
      </c>
      <c r="I25" s="88">
        <f ca="1">I30</f>
        <v>3462</v>
      </c>
      <c r="J25" s="88">
        <f t="shared" ref="J25:L25" ca="1" si="6">J30</f>
        <v>3185</v>
      </c>
      <c r="K25" s="88">
        <f t="shared" ca="1" si="6"/>
        <v>3278</v>
      </c>
      <c r="L25" s="88">
        <f t="shared" ca="1" si="6"/>
        <v>2980</v>
      </c>
      <c r="N25" s="88">
        <f t="shared" ref="N25:R25" ca="1" si="7">N30</f>
        <v>20195</v>
      </c>
      <c r="O25" s="88">
        <f t="shared" ca="1" si="7"/>
        <v>18626</v>
      </c>
      <c r="P25" s="88">
        <f t="shared" ca="1" si="7"/>
        <v>19533</v>
      </c>
      <c r="Q25" s="88">
        <f t="shared" ca="1" si="7"/>
        <v>18015</v>
      </c>
      <c r="R25" s="88">
        <f t="shared" ca="1" si="7"/>
        <v>76369</v>
      </c>
      <c r="S25" s="26"/>
    </row>
    <row r="28" spans="7:19" ht="15.75" x14ac:dyDescent="0.25">
      <c r="H28" s="78" t="s">
        <v>20</v>
      </c>
      <c r="I28" s="83" t="s">
        <v>113</v>
      </c>
      <c r="J28" s="89"/>
      <c r="K28" s="89"/>
      <c r="L28" s="89"/>
      <c r="N28" s="91" t="s">
        <v>67</v>
      </c>
      <c r="O28" s="89"/>
      <c r="P28" s="91"/>
      <c r="Q28" s="89"/>
      <c r="R28" s="89"/>
    </row>
    <row r="29" spans="7:19" x14ac:dyDescent="0.25">
      <c r="H29" t="s">
        <v>9</v>
      </c>
      <c r="I29" s="4">
        <f ca="1">SUMIFS(Summary!$J:$J,Summary!$D:$D,'Tenant Financial Summary'!$H29,Summary!$C:$C,'Tenant Financial Summary'!I$15)</f>
        <v>120</v>
      </c>
      <c r="J29" s="4">
        <f ca="1">SUMIFS(Summary!$J:$J,Summary!$D:$D,'Tenant Financial Summary'!$H29,Summary!$C:$C,'Tenant Financial Summary'!J$15)</f>
        <v>120</v>
      </c>
      <c r="K29" s="4">
        <f ca="1">SUMIFS(Summary!$J:$J,Summary!$D:$D,'Tenant Financial Summary'!$H29,Summary!$C:$C,'Tenant Financial Summary'!K$15)</f>
        <v>122</v>
      </c>
      <c r="L29" s="4">
        <f ca="1">SUMIFS(Summary!$J:$J,Summary!$D:$D,'Tenant Financial Summary'!$H29,Summary!$C:$C,'Tenant Financial Summary'!L$15)</f>
        <v>130</v>
      </c>
      <c r="N29" s="4">
        <f ca="1">SUMIFS(Summary!$M:$M,Summary!$D:$D,'Tenant Financial Summary'!$H29,Summary!$C:$C,'Tenant Financial Summary'!N$15)+SUMIFS(Summary!$M:$M,Summary!$D:$D,'Tenant Financial Summary'!$H29,Summary!$C:$C,'Tenant Financial Summary'!N$14)</f>
        <v>120</v>
      </c>
      <c r="O29" s="4">
        <f ca="1">SUMIFS(Summary!$M:$M,Summary!$D:$D,'Tenant Financial Summary'!$H29,Summary!$C:$C,'Tenant Financial Summary'!O$15)+SUMIFS(Summary!$M:$M,Summary!$D:$D,'Tenant Financial Summary'!$H29,Summary!$C:$C,'Tenant Financial Summary'!O$14)</f>
        <v>120</v>
      </c>
      <c r="P29" s="4">
        <f ca="1">SUMIFS(Summary!$M:$M,Summary!$D:$D,'Tenant Financial Summary'!$H29,Summary!$C:$C,'Tenant Financial Summary'!P$15)+SUMIFS(Summary!$M:$M,Summary!$D:$D,'Tenant Financial Summary'!$H29,Summary!$C:$C,'Tenant Financial Summary'!P$14)</f>
        <v>122</v>
      </c>
      <c r="Q29" s="4">
        <f ca="1">SUMIFS(Summary!$M:$M,Summary!$D:$D,'Tenant Financial Summary'!$H29,Summary!$C:$C,'Tenant Financial Summary'!Q$15)+SUMIFS(Summary!$M:$M,Summary!$D:$D,'Tenant Financial Summary'!$H29,Summary!$C:$C,'Tenant Financial Summary'!Q$14)</f>
        <v>130</v>
      </c>
      <c r="R29" s="4">
        <f ca="1">+SUM(N29:Q29)</f>
        <v>492</v>
      </c>
      <c r="S29" s="59"/>
    </row>
    <row r="30" spans="7:19" x14ac:dyDescent="0.25">
      <c r="H30" t="s">
        <v>1</v>
      </c>
      <c r="I30" s="4">
        <f ca="1">SUMIFS(Summary!$J:$J,Summary!$D:$D,'Tenant Financial Summary'!$H30,Summary!$C:$C,'Tenant Financial Summary'!I$15)</f>
        <v>3462</v>
      </c>
      <c r="J30" s="4">
        <f ca="1">SUMIFS(Summary!$J:$J,Summary!$D:$D,'Tenant Financial Summary'!$H30,Summary!$C:$C,'Tenant Financial Summary'!J$15)</f>
        <v>3185</v>
      </c>
      <c r="K30" s="4">
        <f ca="1">SUMIFS(Summary!$J:$J,Summary!$D:$D,'Tenant Financial Summary'!$H30,Summary!$C:$C,'Tenant Financial Summary'!K$15)</f>
        <v>3278</v>
      </c>
      <c r="L30" s="4">
        <f ca="1">SUMIFS(Summary!$J:$J,Summary!$D:$D,'Tenant Financial Summary'!$H30,Summary!$C:$C,'Tenant Financial Summary'!L$15)</f>
        <v>2980</v>
      </c>
      <c r="N30" s="4">
        <f ca="1">SUMIFS(Summary!$M:$M,Summary!$D:$D,'Tenant Financial Summary'!$H30,Summary!$C:$C,'Tenant Financial Summary'!N$15)+SUMIFS(Summary!$M:$M,Summary!$D:$D,'Tenant Financial Summary'!$H30,Summary!$C:$C,'Tenant Financial Summary'!N$14)</f>
        <v>20195</v>
      </c>
      <c r="O30" s="4">
        <f ca="1">SUMIFS(Summary!$M:$M,Summary!$D:$D,'Tenant Financial Summary'!$H30,Summary!$C:$C,'Tenant Financial Summary'!O$15)+SUMIFS(Summary!$M:$M,Summary!$D:$D,'Tenant Financial Summary'!$H30,Summary!$C:$C,'Tenant Financial Summary'!O$14)</f>
        <v>18626</v>
      </c>
      <c r="P30" s="4">
        <f ca="1">SUMIFS(Summary!$M:$M,Summary!$D:$D,'Tenant Financial Summary'!$H30,Summary!$C:$C,'Tenant Financial Summary'!P$15)+SUMIFS(Summary!$M:$M,Summary!$D:$D,'Tenant Financial Summary'!$H30,Summary!$C:$C,'Tenant Financial Summary'!P$14)</f>
        <v>19533</v>
      </c>
      <c r="Q30" s="4">
        <f ca="1">SUMIFS(Summary!$M:$M,Summary!$D:$D,'Tenant Financial Summary'!$H30,Summary!$C:$C,'Tenant Financial Summary'!Q$15)+SUMIFS(Summary!$M:$M,Summary!$D:$D,'Tenant Financial Summary'!$H30,Summary!$C:$C,'Tenant Financial Summary'!Q$14)</f>
        <v>18015</v>
      </c>
      <c r="R30" s="4">
        <f t="shared" ref="R30:R37" ca="1" si="8">+SUM(N30:Q30)</f>
        <v>76369</v>
      </c>
    </row>
    <row r="31" spans="7:19" x14ac:dyDescent="0.25">
      <c r="H31" t="s">
        <v>4</v>
      </c>
      <c r="I31" s="4">
        <f ca="1">SUMIFS(Summary!$J:$J,Summary!$D:$D,'Tenant Financial Summary'!$H31,Summary!$C:$C,'Tenant Financial Summary'!I$15)</f>
        <v>1537380.46</v>
      </c>
      <c r="J31" s="4">
        <f ca="1">SUMIFS(Summary!$J:$J,Summary!$D:$D,'Tenant Financial Summary'!$H31,Summary!$C:$C,'Tenant Financial Summary'!J$15)</f>
        <v>1227792.33</v>
      </c>
      <c r="K31" s="4">
        <f ca="1">SUMIFS(Summary!$J:$J,Summary!$D:$D,'Tenant Financial Summary'!$H31,Summary!$C:$C,'Tenant Financial Summary'!K$15)</f>
        <v>2100539.56</v>
      </c>
      <c r="L31" s="4">
        <f ca="1">SUMIFS(Summary!$J:$J,Summary!$D:$D,'Tenant Financial Summary'!$H31,Summary!$C:$C,'Tenant Financial Summary'!L$15)</f>
        <v>1287110.3</v>
      </c>
      <c r="N31" s="4">
        <f ca="1">SUMIFS(Summary!$M:$M,Summary!$D:$D,'Tenant Financial Summary'!$H31,Summary!$C:$C,'Tenant Financial Summary'!N$15)+SUMIFS(Summary!$M:$M,Summary!$D:$D,'Tenant Financial Summary'!$H31,Summary!$C:$C,'Tenant Financial Summary'!N$14)</f>
        <v>8933592.2300000004</v>
      </c>
      <c r="O31" s="4">
        <f ca="1">SUMIFS(Summary!$M:$M,Summary!$D:$D,'Tenant Financial Summary'!$H31,Summary!$C:$C,'Tenant Financial Summary'!O$15)+SUMIFS(Summary!$M:$M,Summary!$D:$D,'Tenant Financial Summary'!$H31,Summary!$C:$C,'Tenant Financial Summary'!O$14)</f>
        <v>7207030.4699999997</v>
      </c>
      <c r="P31" s="4">
        <f ca="1">SUMIFS(Summary!$M:$M,Summary!$D:$D,'Tenant Financial Summary'!$H31,Summary!$C:$C,'Tenant Financial Summary'!P$15)+SUMIFS(Summary!$M:$M,Summary!$D:$D,'Tenant Financial Summary'!$H31,Summary!$C:$C,'Tenant Financial Summary'!P$14)</f>
        <v>12662690.530000001</v>
      </c>
      <c r="Q31" s="4">
        <f ca="1">SUMIFS(Summary!$M:$M,Summary!$D:$D,'Tenant Financial Summary'!$H31,Summary!$C:$C,'Tenant Financial Summary'!Q$15)+SUMIFS(Summary!$M:$M,Summary!$D:$D,'Tenant Financial Summary'!$H31,Summary!$C:$C,'Tenant Financial Summary'!Q$14)</f>
        <v>7795541.3700000001</v>
      </c>
      <c r="R31" s="4">
        <f t="shared" ca="1" si="8"/>
        <v>36598854.600000001</v>
      </c>
    </row>
    <row r="32" spans="7:19" x14ac:dyDescent="0.25">
      <c r="H32" s="3" t="str">
        <f xml:space="preserve"> _xll.EPMOlapMemberO("[ACCOUNT].[H1].[T_OTHER_OP_EXO]","","T_OTHER_OP_EXO - Tenant Other Income and Expense","","000")</f>
        <v>T_OTHER_OP_EXO - Tenant Other Income and Expense</v>
      </c>
      <c r="I32" s="4">
        <f ca="1">SUMIFS(Summary!$J:$J,Summary!$D:$D,'Tenant Financial Summary'!$H32,Summary!$C:$C,'Tenant Financial Summary'!I$15)</f>
        <v>0</v>
      </c>
      <c r="J32" s="4">
        <f ca="1">SUMIFS(Summary!$J:$J,Summary!$D:$D,'Tenant Financial Summary'!$H32,Summary!$C:$C,'Tenant Financial Summary'!J$15)</f>
        <v>0</v>
      </c>
      <c r="K32" s="4">
        <f ca="1">SUMIFS(Summary!$J:$J,Summary!$D:$D,'Tenant Financial Summary'!$H32,Summary!$C:$C,'Tenant Financial Summary'!K$15)</f>
        <v>0</v>
      </c>
      <c r="L32" s="4">
        <f ca="1">SUMIFS(Summary!$J:$J,Summary!$D:$D,'Tenant Financial Summary'!$H32,Summary!$C:$C,'Tenant Financial Summary'!L$15)</f>
        <v>0</v>
      </c>
      <c r="N32" s="4">
        <f ca="1">SUMIFS(Summary!$M:$M,Summary!$D:$D,'Tenant Financial Summary'!$H32,Summary!$C:$C,'Tenant Financial Summary'!N$15)+SUMIFS(Summary!$M:$M,Summary!$D:$D,'Tenant Financial Summary'!$H32,Summary!$C:$C,'Tenant Financial Summary'!N$14)</f>
        <v>0</v>
      </c>
      <c r="O32" s="4">
        <f ca="1">SUMIFS(Summary!$M:$M,Summary!$D:$D,'Tenant Financial Summary'!$H32,Summary!$C:$C,'Tenant Financial Summary'!O$15)+SUMIFS(Summary!$M:$M,Summary!$D:$D,'Tenant Financial Summary'!$H32,Summary!$C:$C,'Tenant Financial Summary'!O$14)</f>
        <v>0</v>
      </c>
      <c r="P32" s="4">
        <f ca="1">SUMIFS(Summary!$M:$M,Summary!$D:$D,'Tenant Financial Summary'!$H32,Summary!$C:$C,'Tenant Financial Summary'!P$15)+SUMIFS(Summary!$M:$M,Summary!$D:$D,'Tenant Financial Summary'!$H32,Summary!$C:$C,'Tenant Financial Summary'!P$14)</f>
        <v>0</v>
      </c>
      <c r="Q32" s="4">
        <f ca="1">SUMIFS(Summary!$M:$M,Summary!$D:$D,'Tenant Financial Summary'!$H32,Summary!$C:$C,'Tenant Financial Summary'!Q$15)+SUMIFS(Summary!$M:$M,Summary!$D:$D,'Tenant Financial Summary'!$H32,Summary!$C:$C,'Tenant Financial Summary'!Q$14)</f>
        <v>0</v>
      </c>
      <c r="R32" s="4">
        <f t="shared" ca="1" si="8"/>
        <v>0</v>
      </c>
    </row>
    <row r="33" spans="8:21" x14ac:dyDescent="0.25">
      <c r="H33" t="s">
        <v>5</v>
      </c>
      <c r="I33" s="4">
        <f ca="1">SUMIFS(Summary!$J:$J,Summary!$D:$D,'Tenant Financial Summary'!$H33,Summary!$C:$C,'Tenant Financial Summary'!I$15)</f>
        <v>1047076.39</v>
      </c>
      <c r="J33" s="4">
        <f ca="1">SUMIFS(Summary!$J:$J,Summary!$D:$D,'Tenant Financial Summary'!$H33,Summary!$C:$C,'Tenant Financial Summary'!J$15)</f>
        <v>911055.45</v>
      </c>
      <c r="K33" s="4">
        <f ca="1">SUMIFS(Summary!$J:$J,Summary!$D:$D,'Tenant Financial Summary'!$H33,Summary!$C:$C,'Tenant Financial Summary'!K$15)</f>
        <v>1426601.62</v>
      </c>
      <c r="L33" s="4">
        <f ca="1">SUMIFS(Summary!$J:$J,Summary!$D:$D,'Tenant Financial Summary'!$H33,Summary!$C:$C,'Tenant Financial Summary'!L$15)</f>
        <v>1024899.63</v>
      </c>
      <c r="N33" s="4">
        <f ca="1">SUMIFS(Summary!$M:$M,Summary!$D:$D,'Tenant Financial Summary'!$H33,Summary!$C:$C,'Tenant Financial Summary'!N$15)+SUMIFS(Summary!$M:$M,Summary!$D:$D,'Tenant Financial Summary'!$H33,Summary!$C:$C,'Tenant Financial Summary'!N$14)</f>
        <v>6455987.1799999988</v>
      </c>
      <c r="O33" s="4">
        <f ca="1">SUMIFS(Summary!$M:$M,Summary!$D:$D,'Tenant Financial Summary'!$H33,Summary!$C:$C,'Tenant Financial Summary'!O$15)+SUMIFS(Summary!$M:$M,Summary!$D:$D,'Tenant Financial Summary'!$H33,Summary!$C:$C,'Tenant Financial Summary'!O$14)</f>
        <v>5513551.5599999996</v>
      </c>
      <c r="P33" s="4">
        <f ca="1">SUMIFS(Summary!$M:$M,Summary!$D:$D,'Tenant Financial Summary'!$H33,Summary!$C:$C,'Tenant Financial Summary'!P$15)+SUMIFS(Summary!$M:$M,Summary!$D:$D,'Tenant Financial Summary'!$H33,Summary!$C:$C,'Tenant Financial Summary'!P$14)</f>
        <v>8495444.6799999997</v>
      </c>
      <c r="Q33" s="4">
        <f ca="1">SUMIFS(Summary!$M:$M,Summary!$D:$D,'Tenant Financial Summary'!$H33,Summary!$C:$C,'Tenant Financial Summary'!Q$15)+SUMIFS(Summary!$M:$M,Summary!$D:$D,'Tenant Financial Summary'!$H33,Summary!$C:$C,'Tenant Financial Summary'!Q$14)</f>
        <v>5906998.5899999999</v>
      </c>
      <c r="R33" s="4">
        <f t="shared" ca="1" si="8"/>
        <v>26371982.009999998</v>
      </c>
    </row>
    <row r="34" spans="8:21" x14ac:dyDescent="0.25">
      <c r="H34" t="s">
        <v>6</v>
      </c>
      <c r="I34" s="4">
        <f ca="1">SUMIFS(Summary!$J:$J,Summary!$D:$D,'Tenant Financial Summary'!$H34,Summary!$C:$C,'Tenant Financial Summary'!I$15)</f>
        <v>490304.07</v>
      </c>
      <c r="J34" s="4">
        <f ca="1">SUMIFS(Summary!$J:$J,Summary!$D:$D,'Tenant Financial Summary'!$H34,Summary!$C:$C,'Tenant Financial Summary'!J$15)</f>
        <v>316736.88</v>
      </c>
      <c r="K34" s="4">
        <f ca="1">SUMIFS(Summary!$J:$J,Summary!$D:$D,'Tenant Financial Summary'!$H34,Summary!$C:$C,'Tenant Financial Summary'!K$15)</f>
        <v>673937.94</v>
      </c>
      <c r="L34" s="4">
        <f ca="1">SUMIFS(Summary!$J:$J,Summary!$D:$D,'Tenant Financial Summary'!$H34,Summary!$C:$C,'Tenant Financial Summary'!L$15)</f>
        <v>262210.67</v>
      </c>
      <c r="N34" s="4">
        <f ca="1">SUMIFS(Summary!$M:$M,Summary!$D:$D,'Tenant Financial Summary'!$H34,Summary!$C:$C,'Tenant Financial Summary'!N$15)+SUMIFS(Summary!$M:$M,Summary!$D:$D,'Tenant Financial Summary'!$H34,Summary!$C:$C,'Tenant Financial Summary'!N$14)</f>
        <v>2477605.0499999998</v>
      </c>
      <c r="O34" s="4">
        <f ca="1">SUMIFS(Summary!$M:$M,Summary!$D:$D,'Tenant Financial Summary'!$H34,Summary!$C:$C,'Tenant Financial Summary'!O$15)+SUMIFS(Summary!$M:$M,Summary!$D:$D,'Tenant Financial Summary'!$H34,Summary!$C:$C,'Tenant Financial Summary'!O$14)</f>
        <v>1693478.91</v>
      </c>
      <c r="P34" s="4">
        <f ca="1">SUMIFS(Summary!$M:$M,Summary!$D:$D,'Tenant Financial Summary'!$H34,Summary!$C:$C,'Tenant Financial Summary'!P$15)+SUMIFS(Summary!$M:$M,Summary!$D:$D,'Tenant Financial Summary'!$H34,Summary!$C:$C,'Tenant Financial Summary'!P$14)</f>
        <v>4167245.8499999996</v>
      </c>
      <c r="Q34" s="4">
        <f ca="1">SUMIFS(Summary!$M:$M,Summary!$D:$D,'Tenant Financial Summary'!$H34,Summary!$C:$C,'Tenant Financial Summary'!Q$15)+SUMIFS(Summary!$M:$M,Summary!$D:$D,'Tenant Financial Summary'!$H34,Summary!$C:$C,'Tenant Financial Summary'!Q$14)</f>
        <v>1888542.7799999998</v>
      </c>
      <c r="R34" s="4">
        <f t="shared" ca="1" si="8"/>
        <v>10226872.59</v>
      </c>
    </row>
    <row r="35" spans="8:21" x14ac:dyDescent="0.25">
      <c r="H35" s="2" t="s">
        <v>52</v>
      </c>
      <c r="I35" s="4">
        <f ca="1">SUMIFS(Summary!$J:$J,Summary!$D:$D,'Tenant Financial Summary'!$H35,Summary!$C:$C,'Tenant Financial Summary'!I$15)</f>
        <v>246170.49</v>
      </c>
      <c r="J35" s="4">
        <f ca="1">SUMIFS(Summary!$J:$J,Summary!$D:$D,'Tenant Financial Summary'!$H35,Summary!$C:$C,'Tenant Financial Summary'!J$15)</f>
        <v>193488.98</v>
      </c>
      <c r="K35" s="4">
        <f ca="1">SUMIFS(Summary!$J:$J,Summary!$D:$D,'Tenant Financial Summary'!$H35,Summary!$C:$C,'Tenant Financial Summary'!K$15)</f>
        <v>278806.49</v>
      </c>
      <c r="L35" s="4">
        <f ca="1">SUMIFS(Summary!$J:$J,Summary!$D:$D,'Tenant Financial Summary'!$H35,Summary!$C:$C,'Tenant Financial Summary'!L$15)</f>
        <v>255881.67</v>
      </c>
      <c r="N35" s="4">
        <f ca="1">SUMIFS(Summary!$M:$M,Summary!$D:$D,'Tenant Financial Summary'!$H35,Summary!$C:$C,'Tenant Financial Summary'!N$15)+SUMIFS(Summary!$M:$M,Summary!$D:$D,'Tenant Financial Summary'!$H35,Summary!$C:$C,'Tenant Financial Summary'!N$14)</f>
        <v>1477022.94</v>
      </c>
      <c r="O35" s="4">
        <f ca="1">SUMIFS(Summary!$M:$M,Summary!$D:$D,'Tenant Financial Summary'!$H35,Summary!$C:$C,'Tenant Financial Summary'!O$15)+SUMIFS(Summary!$M:$M,Summary!$D:$D,'Tenant Financial Summary'!$H35,Summary!$C:$C,'Tenant Financial Summary'!O$14)</f>
        <v>1160933.8800000001</v>
      </c>
      <c r="P35" s="4">
        <f ca="1">SUMIFS(Summary!$M:$M,Summary!$D:$D,'Tenant Financial Summary'!$H35,Summary!$C:$C,'Tenant Financial Summary'!P$15)+SUMIFS(Summary!$M:$M,Summary!$D:$D,'Tenant Financial Summary'!$H35,Summary!$C:$C,'Tenant Financial Summary'!P$14)</f>
        <v>1654421.98</v>
      </c>
      <c r="Q35" s="4">
        <f ca="1">SUMIFS(Summary!$M:$M,Summary!$D:$D,'Tenant Financial Summary'!$H35,Summary!$C:$C,'Tenant Financial Summary'!Q$15)+SUMIFS(Summary!$M:$M,Summary!$D:$D,'Tenant Financial Summary'!$H35,Summary!$C:$C,'Tenant Financial Summary'!Q$14)</f>
        <v>1535290.02</v>
      </c>
      <c r="R35" s="4">
        <f t="shared" ca="1" si="8"/>
        <v>5827668.8200000003</v>
      </c>
    </row>
    <row r="36" spans="8:21" x14ac:dyDescent="0.25">
      <c r="H36" s="3" t="s">
        <v>53</v>
      </c>
      <c r="I36" s="4">
        <f ca="1">SUMIFS(Summary!$J:$J,Summary!$D:$D,'Tenant Financial Summary'!$H36,Summary!$C:$C,'Tenant Financial Summary'!I$15)</f>
        <v>-19048.03</v>
      </c>
      <c r="J36" s="4">
        <f ca="1">SUMIFS(Summary!$J:$J,Summary!$D:$D,'Tenant Financial Summary'!$H36,Summary!$C:$C,'Tenant Financial Summary'!J$15)</f>
        <v>-14971.69</v>
      </c>
      <c r="K36" s="4">
        <f ca="1">SUMIFS(Summary!$J:$J,Summary!$D:$D,'Tenant Financial Summary'!$H36,Summary!$C:$C,'Tenant Financial Summary'!K$15)</f>
        <v>-20110.34</v>
      </c>
      <c r="L36" s="4">
        <f ca="1">SUMIFS(Summary!$J:$J,Summary!$D:$D,'Tenant Financial Summary'!$H36,Summary!$C:$C,'Tenant Financial Summary'!L$15)</f>
        <v>-19799.46</v>
      </c>
      <c r="N36" s="4">
        <f ca="1">SUMIFS(Summary!$M:$M,Summary!$D:$D,'Tenant Financial Summary'!$H36,Summary!$C:$C,'Tenant Financial Summary'!N$15)+SUMIFS(Summary!$M:$M,Summary!$D:$D,'Tenant Financial Summary'!$H36,Summary!$C:$C,'Tenant Financial Summary'!N$14)</f>
        <v>-114288.18</v>
      </c>
      <c r="O36" s="4">
        <f ca="1">SUMIFS(Summary!$M:$M,Summary!$D:$D,'Tenant Financial Summary'!$H36,Summary!$C:$C,'Tenant Financial Summary'!O$15)+SUMIFS(Summary!$M:$M,Summary!$D:$D,'Tenant Financial Summary'!$H36,Summary!$C:$C,'Tenant Financial Summary'!O$14)</f>
        <v>-89830.14</v>
      </c>
      <c r="P36" s="4">
        <f ca="1">SUMIFS(Summary!$M:$M,Summary!$D:$D,'Tenant Financial Summary'!$H36,Summary!$C:$C,'Tenant Financial Summary'!P$15)+SUMIFS(Summary!$M:$M,Summary!$D:$D,'Tenant Financial Summary'!$H36,Summary!$C:$C,'Tenant Financial Summary'!P$14)</f>
        <v>-120662.04</v>
      </c>
      <c r="Q36" s="4">
        <f ca="1">SUMIFS(Summary!$M:$M,Summary!$D:$D,'Tenant Financial Summary'!$H36,Summary!$C:$C,'Tenant Financial Summary'!Q$15)+SUMIFS(Summary!$M:$M,Summary!$D:$D,'Tenant Financial Summary'!$H36,Summary!$C:$C,'Tenant Financial Summary'!Q$14)</f>
        <v>-118796.75999999998</v>
      </c>
      <c r="R36" s="4">
        <f t="shared" ca="1" si="8"/>
        <v>-443577.12</v>
      </c>
    </row>
    <row r="37" spans="8:21" x14ac:dyDescent="0.25">
      <c r="H37" s="3" t="str">
        <f xml:space="preserve"> _xll.EPMOlapMemberO("[ACCOUNT].[H1].[T_MGMT_FEE]","","T_MGMT_FEE - Tenant Management Fee - Actual","","000")</f>
        <v>T_MGMT_FEE - Tenant Management Fee - Actual</v>
      </c>
      <c r="I37" s="4">
        <f ca="1">SUMIFS(Summary!$J:$J,Summary!$D:$D,'Tenant Financial Summary'!$H37,Summary!$C:$C,'Tenant Financial Summary'!I$15)</f>
        <v>77026.039999999994</v>
      </c>
      <c r="J37" s="4">
        <f ca="1">SUMIFS(Summary!$J:$J,Summary!$D:$D,'Tenant Financial Summary'!$H37,Summary!$C:$C,'Tenant Financial Summary'!J$15)</f>
        <v>61389.62</v>
      </c>
      <c r="K37" s="4">
        <f ca="1">SUMIFS(Summary!$J:$J,Summary!$D:$D,'Tenant Financial Summary'!$H37,Summary!$C:$C,'Tenant Financial Summary'!K$15)</f>
        <v>104796.98</v>
      </c>
      <c r="L37" s="4">
        <f ca="1">SUMIFS(Summary!$J:$J,Summary!$D:$D,'Tenant Financial Summary'!$H37,Summary!$C:$C,'Tenant Financial Summary'!L$15)</f>
        <v>64431.15</v>
      </c>
      <c r="N37" s="4">
        <f ca="1">SUMIFS(Summary!$M:$M,Summary!$D:$D,'Tenant Financial Summary'!$H37,Summary!$C:$C,'Tenant Financial Summary'!N$15)+SUMIFS(Summary!$M:$M,Summary!$D:$D,'Tenant Financial Summary'!$H37,Summary!$C:$C,'Tenant Financial Summary'!N$14)</f>
        <v>447172.62</v>
      </c>
      <c r="O37" s="4">
        <f ca="1">SUMIFS(Summary!$M:$M,Summary!$D:$D,'Tenant Financial Summary'!$H37,Summary!$C:$C,'Tenant Financial Summary'!O$15)+SUMIFS(Summary!$M:$M,Summary!$D:$D,'Tenant Financial Summary'!$H37,Summary!$C:$C,'Tenant Financial Summary'!O$14)</f>
        <v>360351.52999999997</v>
      </c>
      <c r="P37" s="4">
        <f ca="1">SUMIFS(Summary!$M:$M,Summary!$D:$D,'Tenant Financial Summary'!$H37,Summary!$C:$C,'Tenant Financial Summary'!P$15)+SUMIFS(Summary!$M:$M,Summary!$D:$D,'Tenant Financial Summary'!$H37,Summary!$C:$C,'Tenant Financial Summary'!P$14)</f>
        <v>633371.15999999992</v>
      </c>
      <c r="Q37" s="4">
        <f ca="1">SUMIFS(Summary!$M:$M,Summary!$D:$D,'Tenant Financial Summary'!$H37,Summary!$C:$C,'Tenant Financial Summary'!Q$15)+SUMIFS(Summary!$M:$M,Summary!$D:$D,'Tenant Financial Summary'!$H37,Summary!$C:$C,'Tenant Financial Summary'!Q$14)</f>
        <v>390171.87999999995</v>
      </c>
      <c r="R37" s="4">
        <f t="shared" ca="1" si="8"/>
        <v>1831067.1899999997</v>
      </c>
    </row>
    <row r="38" spans="8:21" x14ac:dyDescent="0.25">
      <c r="J38" s="4">
        <f>SUMIFS(Summary!$H:$H,Summary!$D:$D,'Tenant Financial Summary'!$H38,Summary!$C:$C,'Tenant Financial Summary'!J$15)</f>
        <v>0</v>
      </c>
      <c r="K38" s="4">
        <f>SUMIFS(Summary!$H:$H,Summary!$D:$D,'Tenant Financial Summary'!$H38,Summary!$C:$C,'Tenant Financial Summary'!K$15)</f>
        <v>0</v>
      </c>
      <c r="L38" s="4">
        <f>SUMIFS(Summary!$H:$H,Summary!$D:$D,'Tenant Financial Summary'!$H38,Summary!$C:$C,'Tenant Financial Summary'!L$15)</f>
        <v>0</v>
      </c>
    </row>
    <row r="41" spans="8:21" x14ac:dyDescent="0.25">
      <c r="H41" t="s">
        <v>29</v>
      </c>
      <c r="I41" s="4">
        <f ca="1">I16-I31</f>
        <v>0</v>
      </c>
      <c r="J41" s="4">
        <f ca="1">J16-J31</f>
        <v>0</v>
      </c>
      <c r="K41" s="4">
        <f t="shared" ref="K41:L41" ca="1" si="9">K16-K31</f>
        <v>0</v>
      </c>
      <c r="L41" s="4">
        <f t="shared" ca="1" si="9"/>
        <v>0</v>
      </c>
      <c r="N41" s="4">
        <f t="shared" ref="N41:R41" ca="1" si="10">N16-N31</f>
        <v>-3054343.75</v>
      </c>
      <c r="O41" s="4">
        <f t="shared" ca="1" si="10"/>
        <v>-2342823.8099999996</v>
      </c>
      <c r="P41" s="4">
        <f t="shared" ca="1" si="10"/>
        <v>-4124118.2400000021</v>
      </c>
      <c r="Q41" s="4">
        <f t="shared" ca="1" si="10"/>
        <v>-2658799.62</v>
      </c>
      <c r="R41" s="4">
        <f t="shared" ca="1" si="10"/>
        <v>-12180085.420000002</v>
      </c>
    </row>
    <row r="42" spans="8:21" x14ac:dyDescent="0.25">
      <c r="H42" t="s">
        <v>30</v>
      </c>
      <c r="I42" s="4">
        <f ca="1">I17-I33</f>
        <v>0</v>
      </c>
      <c r="J42" s="4">
        <f t="shared" ref="J42:L42" ca="1" si="11">J17-J33</f>
        <v>0</v>
      </c>
      <c r="K42" s="4">
        <f t="shared" ca="1" si="11"/>
        <v>0</v>
      </c>
      <c r="L42" s="4">
        <f t="shared" ca="1" si="11"/>
        <v>0</v>
      </c>
      <c r="N42" s="4">
        <f ca="1">N17-N33</f>
        <v>-2254256.2799999993</v>
      </c>
      <c r="O42" s="4">
        <f ca="1">O17-O33</f>
        <v>-1943787.6199999996</v>
      </c>
      <c r="P42" s="4">
        <f t="shared" ref="P42:Q42" ca="1" si="12">P17-P33</f>
        <v>-2894154.4099999992</v>
      </c>
      <c r="Q42" s="72">
        <f t="shared" ca="1" si="12"/>
        <v>-2102998.33</v>
      </c>
      <c r="R42" s="4">
        <f t="shared" ref="R42" ca="1" si="13">R17-R33</f>
        <v>-9195196.6400000006</v>
      </c>
      <c r="U42" s="60"/>
    </row>
    <row r="43" spans="8:21" x14ac:dyDescent="0.25">
      <c r="H43" t="s">
        <v>43</v>
      </c>
      <c r="I43" s="4">
        <f ca="1">I18-I34</f>
        <v>0</v>
      </c>
      <c r="J43" s="4">
        <f t="shared" ref="J43:L43" ca="1" si="14">J18-J34</f>
        <v>0</v>
      </c>
      <c r="K43" s="4">
        <f t="shared" ca="1" si="14"/>
        <v>0</v>
      </c>
      <c r="L43" s="4">
        <f t="shared" ca="1" si="14"/>
        <v>0</v>
      </c>
      <c r="N43" s="4">
        <f ca="1">+N18-N34</f>
        <v>-800087.46999999881</v>
      </c>
      <c r="O43" s="4">
        <f ca="1">+O18-O34</f>
        <v>-399036.18999999971</v>
      </c>
      <c r="P43" s="4">
        <f t="shared" ref="P43:Q43" ca="1" si="15">+P18-P34</f>
        <v>-1229963.830000001</v>
      </c>
      <c r="Q43" s="4">
        <f t="shared" ca="1" si="15"/>
        <v>-555801.28999999957</v>
      </c>
      <c r="R43" s="4">
        <f t="shared" ref="R43" ca="1" si="16">+R18-R34</f>
        <v>-2984888.7799999975</v>
      </c>
    </row>
    <row r="44" spans="8:21" x14ac:dyDescent="0.25">
      <c r="H44" t="s">
        <v>44</v>
      </c>
      <c r="I44" s="4">
        <f ca="1">I20-I35</f>
        <v>0</v>
      </c>
      <c r="J44" s="4">
        <f ca="1">J20-J35</f>
        <v>0</v>
      </c>
      <c r="K44" s="4">
        <f ca="1">K20-K35</f>
        <v>0</v>
      </c>
      <c r="L44" s="4">
        <f ca="1">L20-L35</f>
        <v>0</v>
      </c>
      <c r="N44" s="4">
        <f t="shared" ref="N44" ca="1" si="17">N20-N35</f>
        <v>-492340.98</v>
      </c>
      <c r="O44" s="4">
        <f t="shared" ref="O44:Q44" ca="1" si="18">O20-O35</f>
        <v>-386977.96000000008</v>
      </c>
      <c r="P44" s="4">
        <f t="shared" ca="1" si="18"/>
        <v>-557612.98</v>
      </c>
      <c r="Q44" s="4">
        <f t="shared" ca="1" si="18"/>
        <v>-511763.33999999997</v>
      </c>
      <c r="R44" s="4">
        <f t="shared" ref="R44" ca="1" si="19">R20-R35</f>
        <v>-1948695.2600000002</v>
      </c>
    </row>
    <row r="45" spans="8:21" x14ac:dyDescent="0.25">
      <c r="H45" t="s">
        <v>60</v>
      </c>
      <c r="I45" s="4">
        <f ca="1">I21-I36</f>
        <v>0</v>
      </c>
      <c r="J45" s="4">
        <f t="shared" ref="J45:L45" ca="1" si="20">J21-J36</f>
        <v>0</v>
      </c>
      <c r="K45" s="4">
        <f t="shared" ca="1" si="20"/>
        <v>0</v>
      </c>
      <c r="L45" s="4">
        <f t="shared" ca="1" si="20"/>
        <v>0</v>
      </c>
      <c r="N45" s="4">
        <f t="shared" ref="N45:Q45" ca="1" si="21">+N21-N36</f>
        <v>38096.06</v>
      </c>
      <c r="O45" s="4">
        <f t="shared" ca="1" si="21"/>
        <v>29943.379999999997</v>
      </c>
      <c r="P45" s="4">
        <f t="shared" ca="1" si="21"/>
        <v>40220.679999999993</v>
      </c>
      <c r="Q45" s="4">
        <f t="shared" ca="1" si="21"/>
        <v>39598.919999999984</v>
      </c>
      <c r="R45" s="4">
        <f t="shared" ref="R45" ca="1" si="22">+R21-R36</f>
        <v>147859.04000000004</v>
      </c>
    </row>
    <row r="46" spans="8:21" x14ac:dyDescent="0.25">
      <c r="H46" s="63" t="s">
        <v>59</v>
      </c>
      <c r="I46" s="4">
        <f ca="1">I22-I37</f>
        <v>0</v>
      </c>
      <c r="J46" s="4">
        <f t="shared" ref="J46:L46" ca="1" si="23">J22-J37</f>
        <v>0</v>
      </c>
      <c r="K46" s="4">
        <f t="shared" ca="1" si="23"/>
        <v>0</v>
      </c>
      <c r="L46" s="4">
        <f t="shared" ca="1" si="23"/>
        <v>0</v>
      </c>
      <c r="N46" s="4">
        <f t="shared" ref="N46:Q46" ca="1" si="24">+N22-N37</f>
        <v>-152867.19</v>
      </c>
      <c r="O46" s="4">
        <f t="shared" ca="1" si="24"/>
        <v>-117141.18999999997</v>
      </c>
      <c r="P46" s="4">
        <f t="shared" ca="1" si="24"/>
        <v>-206324.68999999994</v>
      </c>
      <c r="Q46" s="4">
        <f t="shared" ca="1" si="24"/>
        <v>-133078.11999999994</v>
      </c>
      <c r="R46" s="4">
        <f t="shared" ref="R46" ca="1" si="25">+R22-R37</f>
        <v>-609411.18999999971</v>
      </c>
    </row>
    <row r="47" spans="8:21" x14ac:dyDescent="0.25">
      <c r="H47" t="s">
        <v>48</v>
      </c>
      <c r="I47" s="4">
        <f t="shared" ref="I47:L47" ca="1" si="26">I24-I29</f>
        <v>0</v>
      </c>
      <c r="J47" s="4">
        <f t="shared" ca="1" si="26"/>
        <v>0</v>
      </c>
      <c r="K47" s="4">
        <f ca="1">K24-K29</f>
        <v>0</v>
      </c>
      <c r="L47" s="4">
        <f t="shared" ca="1" si="26"/>
        <v>0</v>
      </c>
      <c r="N47" s="4">
        <f t="shared" ref="N47:O48" ca="1" si="27">N24-N29</f>
        <v>0</v>
      </c>
      <c r="O47" s="4">
        <f t="shared" ca="1" si="27"/>
        <v>0</v>
      </c>
      <c r="P47" s="4">
        <f t="shared" ref="P47:Q47" ca="1" si="28">P24-P29</f>
        <v>0</v>
      </c>
      <c r="Q47" s="4">
        <f t="shared" ca="1" si="28"/>
        <v>0</v>
      </c>
      <c r="R47" s="4">
        <f t="shared" ref="R47" ca="1" si="29">R24-R29</f>
        <v>0</v>
      </c>
    </row>
    <row r="48" spans="8:21" x14ac:dyDescent="0.25">
      <c r="H48" t="s">
        <v>50</v>
      </c>
      <c r="I48" s="4">
        <f ca="1">I25-I30</f>
        <v>0</v>
      </c>
      <c r="J48" s="4">
        <f t="shared" ref="J48:L48" ca="1" si="30">J25-J30</f>
        <v>0</v>
      </c>
      <c r="K48" s="4">
        <f t="shared" ca="1" si="30"/>
        <v>0</v>
      </c>
      <c r="L48" s="4">
        <f t="shared" ca="1" si="30"/>
        <v>0</v>
      </c>
      <c r="N48" s="4">
        <f t="shared" ca="1" si="27"/>
        <v>0</v>
      </c>
      <c r="O48" s="4">
        <f t="shared" ca="1" si="27"/>
        <v>0</v>
      </c>
      <c r="P48" s="4">
        <f t="shared" ref="P48:Q48" ca="1" si="31">P25-P30</f>
        <v>0</v>
      </c>
      <c r="Q48" s="4">
        <f t="shared" ca="1" si="31"/>
        <v>0</v>
      </c>
      <c r="R48" s="4">
        <f t="shared" ref="R48" ca="1" si="32">R25-R30</f>
        <v>0</v>
      </c>
    </row>
  </sheetData>
  <pageMargins left="0.7" right="0.7" top="0.75" bottom="0.75" header="0.3" footer="0.3"/>
  <pageSetup orientation="portrait" r:id="rId1"/>
  <customProperties>
    <customPr name="FPMExcelClientCellBasedFunctionStatus" r:id="rId2"/>
    <customPr name="FPMExcelClientRefreshTime" r:id="rId3"/>
  </customProperties>
  <drawing r:id="rId4"/>
  <legacyDrawing r:id="rId5"/>
  <controls>
    <mc:AlternateContent xmlns:mc="http://schemas.openxmlformats.org/markup-compatibility/2006">
      <mc:Choice Requires="x14">
        <control shapeId="9217" r:id="rId6" name="FPMExcelClientSheetOptionstb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809625</xdr:colOff>
                <xdr:row>0</xdr:row>
                <xdr:rowOff>0</xdr:rowOff>
              </to>
            </anchor>
          </controlPr>
        </control>
      </mc:Choice>
      <mc:Fallback>
        <control shapeId="9217" r:id="rId6" name="FPMExcelClientSheetOptionstb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1"/>
  <sheetViews>
    <sheetView workbookViewId="0"/>
  </sheetViews>
  <sheetFormatPr defaultRowHeight="15" x14ac:dyDescent="0.25"/>
  <cols>
    <col min="1" max="1" width="16.5703125" bestFit="1" customWidth="1"/>
    <col min="2" max="2" width="6.85546875" bestFit="1" customWidth="1"/>
    <col min="3" max="3" width="15.5703125" customWidth="1"/>
    <col min="4" max="4" width="38.140625" bestFit="1" customWidth="1"/>
    <col min="5" max="5" width="14.28515625" bestFit="1" customWidth="1"/>
    <col min="6" max="6" width="11.42578125" bestFit="1" customWidth="1"/>
    <col min="7" max="7" width="12.7109375" bestFit="1" customWidth="1"/>
    <col min="8" max="8" width="14.28515625" bestFit="1" customWidth="1"/>
    <col min="9" max="9" width="15" bestFit="1" customWidth="1"/>
    <col min="11" max="11" width="13.28515625" bestFit="1" customWidth="1"/>
    <col min="13" max="15" width="11.7109375" bestFit="1" customWidth="1"/>
  </cols>
  <sheetData>
    <row r="1" spans="1:14" x14ac:dyDescent="0.25">
      <c r="A1" s="109" t="s">
        <v>74</v>
      </c>
    </row>
    <row r="2" spans="1:14" x14ac:dyDescent="0.25">
      <c r="A2" s="28"/>
    </row>
    <row r="3" spans="1:14" x14ac:dyDescent="0.25">
      <c r="A3" s="28"/>
    </row>
    <row r="4" spans="1:14" x14ac:dyDescent="0.25">
      <c r="B4" s="112" t="s">
        <v>81</v>
      </c>
      <c r="C4" s="111" t="s">
        <v>82</v>
      </c>
    </row>
    <row r="5" spans="1:14" x14ac:dyDescent="0.25">
      <c r="B5" s="7"/>
      <c r="C5" s="110" t="s">
        <v>63</v>
      </c>
      <c r="D5" s="110" t="s">
        <v>62</v>
      </c>
      <c r="E5" s="110" t="s">
        <v>70</v>
      </c>
      <c r="F5" s="110" t="s">
        <v>20</v>
      </c>
      <c r="G5" s="110" t="s">
        <v>21</v>
      </c>
    </row>
    <row r="6" spans="1:14" x14ac:dyDescent="0.25">
      <c r="B6" s="7"/>
      <c r="C6" s="113" t="s">
        <v>31</v>
      </c>
      <c r="D6" s="103" t="s">
        <v>75</v>
      </c>
      <c r="E6" s="114">
        <v>-226.93</v>
      </c>
      <c r="F6" s="114">
        <v>0</v>
      </c>
      <c r="G6" s="115">
        <f>E6-F6</f>
        <v>-226.93</v>
      </c>
    </row>
    <row r="7" spans="1:14" x14ac:dyDescent="0.25">
      <c r="F7" s="4"/>
      <c r="G7" s="4"/>
    </row>
    <row r="8" spans="1:14" x14ac:dyDescent="0.25">
      <c r="B8" s="112" t="s">
        <v>83</v>
      </c>
      <c r="C8" s="111" t="s">
        <v>84</v>
      </c>
      <c r="F8" s="4"/>
      <c r="G8" s="4"/>
    </row>
    <row r="9" spans="1:14" x14ac:dyDescent="0.25">
      <c r="C9" s="110" t="s">
        <v>63</v>
      </c>
      <c r="D9" s="110" t="s">
        <v>62</v>
      </c>
      <c r="E9" s="110" t="s">
        <v>70</v>
      </c>
      <c r="F9" s="110" t="s">
        <v>20</v>
      </c>
      <c r="G9" s="110" t="s">
        <v>21</v>
      </c>
    </row>
    <row r="10" spans="1:14" x14ac:dyDescent="0.25">
      <c r="C10" s="190" t="s">
        <v>31</v>
      </c>
      <c r="D10" s="100" t="s">
        <v>71</v>
      </c>
      <c r="E10" s="116">
        <v>31070.91</v>
      </c>
      <c r="F10" s="117">
        <v>0</v>
      </c>
      <c r="G10" s="118">
        <f>E10-F10</f>
        <v>31070.91</v>
      </c>
    </row>
    <row r="11" spans="1:14" x14ac:dyDescent="0.25">
      <c r="C11" s="191"/>
      <c r="D11" s="99" t="s">
        <v>72</v>
      </c>
      <c r="E11" s="118">
        <v>850</v>
      </c>
      <c r="F11" s="119">
        <v>0</v>
      </c>
      <c r="G11" s="118">
        <f>E11-F11</f>
        <v>850</v>
      </c>
      <c r="N11" s="97"/>
    </row>
    <row r="12" spans="1:14" x14ac:dyDescent="0.25">
      <c r="C12" s="192"/>
      <c r="D12" s="101"/>
      <c r="E12" s="120"/>
      <c r="F12" s="120"/>
      <c r="G12" s="115">
        <f>SUM(G10:G11)</f>
        <v>31920.91</v>
      </c>
      <c r="N12" s="97"/>
    </row>
    <row r="13" spans="1:14" x14ac:dyDescent="0.25">
      <c r="C13" s="190" t="s">
        <v>34</v>
      </c>
      <c r="D13" s="21"/>
      <c r="E13" s="116"/>
      <c r="F13" s="117"/>
      <c r="G13" s="118"/>
      <c r="N13" s="97"/>
    </row>
    <row r="14" spans="1:14" x14ac:dyDescent="0.25">
      <c r="C14" s="191"/>
      <c r="D14" s="77" t="s">
        <v>79</v>
      </c>
      <c r="E14" s="118">
        <v>409.53</v>
      </c>
      <c r="F14" s="119">
        <v>0</v>
      </c>
      <c r="G14" s="118">
        <f>E14-F14</f>
        <v>409.53</v>
      </c>
      <c r="N14" s="97"/>
    </row>
    <row r="15" spans="1:14" x14ac:dyDescent="0.25">
      <c r="C15" s="191"/>
      <c r="D15" s="77" t="s">
        <v>72</v>
      </c>
      <c r="E15" s="118">
        <v>5.7</v>
      </c>
      <c r="F15" s="119">
        <v>0</v>
      </c>
      <c r="G15" s="118">
        <f>E15-F15</f>
        <v>5.7</v>
      </c>
      <c r="N15" s="97"/>
    </row>
    <row r="16" spans="1:14" x14ac:dyDescent="0.25">
      <c r="C16" s="191"/>
      <c r="D16" s="77" t="s">
        <v>71</v>
      </c>
      <c r="E16" s="118">
        <v>129491.74</v>
      </c>
      <c r="F16" s="119">
        <v>0</v>
      </c>
      <c r="G16" s="118">
        <f>E16-F16</f>
        <v>129491.74</v>
      </c>
      <c r="N16" s="97"/>
    </row>
    <row r="17" spans="3:14" x14ac:dyDescent="0.25">
      <c r="C17" s="192"/>
      <c r="D17" s="102"/>
      <c r="E17" s="121"/>
      <c r="F17" s="120"/>
      <c r="G17" s="115">
        <f>SUM(G14:G16)</f>
        <v>129906.97</v>
      </c>
      <c r="N17" s="97"/>
    </row>
    <row r="18" spans="3:14" x14ac:dyDescent="0.25">
      <c r="C18" s="190" t="s">
        <v>33</v>
      </c>
      <c r="D18" s="21"/>
      <c r="E18" s="116"/>
      <c r="F18" s="117"/>
      <c r="G18" s="118"/>
      <c r="N18" s="97"/>
    </row>
    <row r="19" spans="3:14" x14ac:dyDescent="0.25">
      <c r="C19" s="191"/>
      <c r="D19" s="77" t="s">
        <v>79</v>
      </c>
      <c r="E19" s="118">
        <v>570</v>
      </c>
      <c r="F19" s="119">
        <v>0</v>
      </c>
      <c r="G19" s="118">
        <f>E19-F19</f>
        <v>570</v>
      </c>
      <c r="N19" s="97"/>
    </row>
    <row r="20" spans="3:14" x14ac:dyDescent="0.25">
      <c r="C20" s="191"/>
      <c r="D20" s="77" t="s">
        <v>80</v>
      </c>
      <c r="E20" s="118">
        <v>108.33</v>
      </c>
      <c r="F20" s="119">
        <v>0</v>
      </c>
      <c r="G20" s="118">
        <f>E20-F20</f>
        <v>108.33</v>
      </c>
      <c r="N20" s="97"/>
    </row>
    <row r="21" spans="3:14" x14ac:dyDescent="0.25">
      <c r="C21" s="191"/>
      <c r="D21" s="77" t="s">
        <v>73</v>
      </c>
      <c r="E21" s="118">
        <v>44857.5</v>
      </c>
      <c r="F21" s="119">
        <v>0</v>
      </c>
      <c r="G21" s="118">
        <f>E21-F21</f>
        <v>44857.5</v>
      </c>
      <c r="N21" s="97"/>
    </row>
    <row r="22" spans="3:14" x14ac:dyDescent="0.25">
      <c r="C22" s="192"/>
      <c r="D22" s="102"/>
      <c r="E22" s="118"/>
      <c r="F22" s="120"/>
      <c r="G22" s="115">
        <f>SUM(G19:G21)</f>
        <v>45535.83</v>
      </c>
      <c r="N22" s="97"/>
    </row>
    <row r="23" spans="3:14" x14ac:dyDescent="0.25">
      <c r="C23" s="190" t="s">
        <v>32</v>
      </c>
      <c r="D23" s="21"/>
      <c r="E23" s="116"/>
      <c r="F23" s="117"/>
      <c r="G23" s="118"/>
      <c r="N23" s="97"/>
    </row>
    <row r="24" spans="3:14" x14ac:dyDescent="0.25">
      <c r="C24" s="191"/>
      <c r="D24" s="77" t="s">
        <v>79</v>
      </c>
      <c r="E24" s="118">
        <v>1770.7</v>
      </c>
      <c r="F24" s="119">
        <v>0</v>
      </c>
      <c r="G24" s="118">
        <f>E24-F24</f>
        <v>1770.7</v>
      </c>
      <c r="N24" s="97"/>
    </row>
    <row r="25" spans="3:14" x14ac:dyDescent="0.25">
      <c r="C25" s="191"/>
      <c r="D25" s="77" t="s">
        <v>71</v>
      </c>
      <c r="E25" s="118">
        <v>25437.51</v>
      </c>
      <c r="F25" s="119">
        <v>0</v>
      </c>
      <c r="G25" s="118">
        <f>E25-F25</f>
        <v>25437.51</v>
      </c>
      <c r="N25" s="97"/>
    </row>
    <row r="26" spans="3:14" x14ac:dyDescent="0.25">
      <c r="C26" s="192"/>
      <c r="D26" s="102"/>
      <c r="E26" s="121"/>
      <c r="F26" s="120"/>
      <c r="G26" s="115">
        <f>SUM(G24:G25)</f>
        <v>27208.21</v>
      </c>
      <c r="N26" s="97"/>
    </row>
    <row r="27" spans="3:14" x14ac:dyDescent="0.25">
      <c r="C27" s="106"/>
      <c r="D27" s="107"/>
      <c r="E27" s="108"/>
      <c r="F27" s="108"/>
    </row>
    <row r="28" spans="3:14" ht="15.75" thickBot="1" x14ac:dyDescent="0.3">
      <c r="D28" s="188" t="s">
        <v>88</v>
      </c>
      <c r="E28" s="188"/>
      <c r="F28" s="188"/>
      <c r="G28" s="122">
        <f>SUM(G12,G17,G22,G26,G6)</f>
        <v>234344.99000000002</v>
      </c>
    </row>
    <row r="29" spans="3:14" ht="15.75" thickTop="1" x14ac:dyDescent="0.25"/>
    <row r="31" spans="3:14" x14ac:dyDescent="0.25">
      <c r="C31" s="111" t="s">
        <v>85</v>
      </c>
    </row>
    <row r="32" spans="3:14" ht="30" x14ac:dyDescent="0.25">
      <c r="C32" s="123" t="s">
        <v>63</v>
      </c>
      <c r="D32" s="123" t="s">
        <v>62</v>
      </c>
      <c r="E32" s="124" t="s">
        <v>86</v>
      </c>
      <c r="F32" s="124" t="s">
        <v>87</v>
      </c>
      <c r="G32" s="124" t="s">
        <v>76</v>
      </c>
      <c r="H32" s="124" t="s">
        <v>77</v>
      </c>
      <c r="I32" s="105" t="s">
        <v>21</v>
      </c>
      <c r="M32" s="97"/>
      <c r="N32" s="97"/>
    </row>
    <row r="33" spans="3:11" x14ac:dyDescent="0.25">
      <c r="C33" s="125" t="s">
        <v>31</v>
      </c>
      <c r="D33" s="126" t="s">
        <v>71</v>
      </c>
      <c r="E33" s="127">
        <v>0</v>
      </c>
      <c r="F33" s="127">
        <v>0</v>
      </c>
      <c r="G33" s="114">
        <f>F33-E33</f>
        <v>0</v>
      </c>
      <c r="H33" s="114">
        <v>1062228.3600000001</v>
      </c>
      <c r="I33" s="114">
        <f>G33-H33</f>
        <v>-1062228.3600000001</v>
      </c>
    </row>
    <row r="34" spans="3:11" x14ac:dyDescent="0.25">
      <c r="C34" s="125" t="s">
        <v>32</v>
      </c>
      <c r="D34" s="126" t="s">
        <v>71</v>
      </c>
      <c r="E34" s="127">
        <v>0</v>
      </c>
      <c r="F34" s="127">
        <v>0</v>
      </c>
      <c r="G34" s="114">
        <f>F34-E34</f>
        <v>0</v>
      </c>
      <c r="H34" s="114">
        <v>112134.12</v>
      </c>
      <c r="I34" s="114">
        <f>G34-H34</f>
        <v>-112134.12</v>
      </c>
    </row>
    <row r="35" spans="3:11" x14ac:dyDescent="0.25">
      <c r="C35" s="125" t="s">
        <v>33</v>
      </c>
      <c r="D35" s="126" t="s">
        <v>73</v>
      </c>
      <c r="E35" s="127">
        <v>0</v>
      </c>
      <c r="F35" s="127">
        <v>0</v>
      </c>
      <c r="G35" s="114">
        <f>F35-E35</f>
        <v>0</v>
      </c>
      <c r="H35" s="114">
        <v>377030.57</v>
      </c>
      <c r="I35" s="114">
        <f>G35-H35</f>
        <v>-377030.57</v>
      </c>
    </row>
    <row r="36" spans="3:11" x14ac:dyDescent="0.25">
      <c r="C36" s="125" t="s">
        <v>34</v>
      </c>
      <c r="D36" s="126" t="s">
        <v>71</v>
      </c>
      <c r="E36" s="127">
        <v>0</v>
      </c>
      <c r="F36" s="127">
        <v>0</v>
      </c>
      <c r="G36" s="114">
        <f>F36-E36</f>
        <v>0</v>
      </c>
      <c r="H36" s="114">
        <v>887700.66</v>
      </c>
      <c r="I36" s="114">
        <f>G36-H36</f>
        <v>-887700.66</v>
      </c>
    </row>
    <row r="37" spans="3:11" ht="15.75" thickBot="1" x14ac:dyDescent="0.3">
      <c r="D37" s="188" t="s">
        <v>78</v>
      </c>
      <c r="E37" s="188"/>
      <c r="F37" s="188"/>
      <c r="G37" s="188"/>
      <c r="H37" s="188"/>
      <c r="I37" s="104">
        <f>SUM(I33:I36)</f>
        <v>-2439093.71</v>
      </c>
      <c r="K37" s="97"/>
    </row>
    <row r="38" spans="3:11" ht="15.75" thickTop="1" x14ac:dyDescent="0.25">
      <c r="K38" s="97"/>
    </row>
    <row r="40" spans="3:11" ht="15" customHeight="1" x14ac:dyDescent="0.25"/>
    <row r="41" spans="3:11" ht="18.75" customHeight="1" x14ac:dyDescent="0.3">
      <c r="C41" s="189" t="s">
        <v>89</v>
      </c>
      <c r="D41" s="189"/>
      <c r="E41" s="189"/>
      <c r="F41" s="189"/>
      <c r="G41" s="189"/>
      <c r="H41" s="189"/>
      <c r="I41" s="128">
        <f>I37+G28</f>
        <v>-2204748.7199999997</v>
      </c>
    </row>
  </sheetData>
  <mergeCells count="7">
    <mergeCell ref="D37:H37"/>
    <mergeCell ref="C41:H41"/>
    <mergeCell ref="C10:C12"/>
    <mergeCell ref="C13:C17"/>
    <mergeCell ref="C18:C22"/>
    <mergeCell ref="C23:C26"/>
    <mergeCell ref="D28:F2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B1:G41"/>
  <sheetViews>
    <sheetView zoomScale="90" zoomScaleNormal="90" workbookViewId="0">
      <selection activeCell="C6" sqref="C6"/>
    </sheetView>
  </sheetViews>
  <sheetFormatPr defaultColWidth="13.85546875" defaultRowHeight="15" x14ac:dyDescent="0.25"/>
  <cols>
    <col min="1" max="1" width="13.85546875" style="139"/>
    <col min="2" max="2" width="31.5703125" style="139" bestFit="1" customWidth="1"/>
    <col min="3" max="3" width="14" style="139" bestFit="1" customWidth="1"/>
    <col min="4" max="5" width="12.140625" style="139" bestFit="1" customWidth="1"/>
    <col min="6" max="6" width="12.28515625" style="139" bestFit="1" customWidth="1"/>
    <col min="7" max="7" width="12.140625" style="139" bestFit="1" customWidth="1"/>
    <col min="8" max="16384" width="13.85546875" style="139"/>
  </cols>
  <sheetData>
    <row r="1" spans="2:7" x14ac:dyDescent="0.25">
      <c r="B1" s="138"/>
      <c r="C1" s="138"/>
      <c r="D1" s="138"/>
      <c r="E1" s="138"/>
      <c r="F1" s="138"/>
      <c r="G1" s="138"/>
    </row>
    <row r="2" spans="2:7" x14ac:dyDescent="0.25">
      <c r="B2" s="140" t="s">
        <v>64</v>
      </c>
      <c r="C2" s="138"/>
      <c r="D2" s="138"/>
      <c r="E2" s="138"/>
      <c r="F2" s="138"/>
      <c r="G2" s="138"/>
    </row>
    <row r="3" spans="2:7" x14ac:dyDescent="0.25">
      <c r="B3" s="141" t="s">
        <v>108</v>
      </c>
      <c r="C3" s="138"/>
      <c r="D3" s="138"/>
      <c r="E3" s="138"/>
      <c r="F3" s="138"/>
      <c r="G3" s="138"/>
    </row>
    <row r="4" spans="2:7" ht="30" x14ac:dyDescent="0.25">
      <c r="B4" s="142" t="s">
        <v>62</v>
      </c>
      <c r="C4" s="143" t="s">
        <v>31</v>
      </c>
      <c r="D4" s="144" t="s">
        <v>32</v>
      </c>
      <c r="E4" s="143" t="s">
        <v>33</v>
      </c>
      <c r="F4" s="144" t="s">
        <v>34</v>
      </c>
      <c r="G4" s="143" t="s">
        <v>25</v>
      </c>
    </row>
    <row r="5" spans="2:7" x14ac:dyDescent="0.25">
      <c r="B5" s="145"/>
      <c r="C5" s="146"/>
      <c r="D5" s="138"/>
      <c r="E5" s="146"/>
      <c r="F5" s="138"/>
      <c r="G5" s="146"/>
    </row>
    <row r="6" spans="2:7" x14ac:dyDescent="0.25">
      <c r="B6" s="156" t="s">
        <v>16</v>
      </c>
      <c r="C6" s="173">
        <v>5879248.4800000004</v>
      </c>
      <c r="D6" s="158">
        <v>4864206.66</v>
      </c>
      <c r="E6" s="174">
        <v>8538572.2899999991</v>
      </c>
      <c r="F6" s="157">
        <v>5136741.75</v>
      </c>
      <c r="G6" s="158">
        <f>SUM(C6:F6)</f>
        <v>24418769.18</v>
      </c>
    </row>
    <row r="7" spans="2:7" x14ac:dyDescent="0.25">
      <c r="B7" s="156" t="s">
        <v>14</v>
      </c>
      <c r="C7" s="158">
        <f>C18+C19+C20</f>
        <v>4201730.8999999994</v>
      </c>
      <c r="D7" s="158">
        <f t="shared" ref="D7:F7" si="0">D18+D19+D20</f>
        <v>3569763.94</v>
      </c>
      <c r="E7" s="158">
        <f>E18+E19+E20</f>
        <v>5601290.2700000005</v>
      </c>
      <c r="F7" s="158">
        <f t="shared" si="0"/>
        <v>3804000.26</v>
      </c>
      <c r="G7" s="158">
        <f t="shared" ref="G7:G14" si="1">SUM(C7:F7)</f>
        <v>17176785.369999997</v>
      </c>
    </row>
    <row r="8" spans="2:7" x14ac:dyDescent="0.25">
      <c r="B8" s="156" t="s">
        <v>24</v>
      </c>
      <c r="C8" s="158">
        <v>294305.43</v>
      </c>
      <c r="D8" s="158">
        <v>243210.34</v>
      </c>
      <c r="E8" s="158">
        <v>427046.47</v>
      </c>
      <c r="F8" s="175">
        <v>257093.76000000001</v>
      </c>
      <c r="G8" s="158">
        <f t="shared" si="1"/>
        <v>1221656</v>
      </c>
    </row>
    <row r="9" spans="2:7" x14ac:dyDescent="0.25">
      <c r="B9" s="156" t="s">
        <v>23</v>
      </c>
      <c r="C9" s="158">
        <v>984681.96</v>
      </c>
      <c r="D9" s="158">
        <v>773955.92</v>
      </c>
      <c r="E9" s="158">
        <v>1096809</v>
      </c>
      <c r="F9" s="175">
        <v>1023526.68</v>
      </c>
      <c r="G9" s="158">
        <f t="shared" si="1"/>
        <v>3878973.56</v>
      </c>
    </row>
    <row r="10" spans="2:7" x14ac:dyDescent="0.25">
      <c r="B10" s="159" t="s">
        <v>54</v>
      </c>
      <c r="C10" s="160">
        <v>22618.36</v>
      </c>
      <c r="D10" s="160">
        <v>33571.32</v>
      </c>
      <c r="E10" s="160">
        <f>24891.32+26261.68</f>
        <v>51153</v>
      </c>
      <c r="F10" s="161">
        <f>19974.68+43771</f>
        <v>63745.68</v>
      </c>
      <c r="G10" s="160">
        <f t="shared" si="1"/>
        <v>171088.36</v>
      </c>
    </row>
    <row r="11" spans="2:7" x14ac:dyDescent="0.25">
      <c r="B11" s="159" t="s">
        <v>55</v>
      </c>
      <c r="C11" s="160">
        <v>-76192.12</v>
      </c>
      <c r="D11" s="160">
        <v>-59886.76</v>
      </c>
      <c r="E11" s="160">
        <v>-80441.36</v>
      </c>
      <c r="F11" s="161">
        <v>-79197.84</v>
      </c>
      <c r="G11" s="160">
        <f t="shared" si="1"/>
        <v>-295718.07999999996</v>
      </c>
    </row>
    <row r="12" spans="2:7" x14ac:dyDescent="0.25">
      <c r="B12" s="159" t="s">
        <v>58</v>
      </c>
      <c r="C12" s="160">
        <v>0</v>
      </c>
      <c r="D12" s="160">
        <v>-357.18</v>
      </c>
      <c r="E12" s="160">
        <v>0</v>
      </c>
      <c r="F12" s="161">
        <v>-0.13</v>
      </c>
      <c r="G12" s="160">
        <f t="shared" si="1"/>
        <v>-357.31</v>
      </c>
    </row>
    <row r="13" spans="2:7" x14ac:dyDescent="0.25">
      <c r="B13" s="159" t="s">
        <v>93</v>
      </c>
      <c r="C13" s="160"/>
      <c r="D13" s="160">
        <v>0</v>
      </c>
      <c r="E13" s="160">
        <v>0</v>
      </c>
      <c r="F13" s="161"/>
      <c r="G13" s="160">
        <f t="shared" si="1"/>
        <v>0</v>
      </c>
    </row>
    <row r="14" spans="2:7" x14ac:dyDescent="0.25">
      <c r="B14" s="159" t="s">
        <v>68</v>
      </c>
      <c r="C14" s="160">
        <v>0</v>
      </c>
      <c r="D14" s="160">
        <v>0</v>
      </c>
      <c r="E14" s="160"/>
      <c r="F14" s="161">
        <v>0</v>
      </c>
      <c r="G14" s="160">
        <f t="shared" si="1"/>
        <v>0</v>
      </c>
    </row>
    <row r="15" spans="2:7" x14ac:dyDescent="0.25">
      <c r="B15" s="145" t="s">
        <v>56</v>
      </c>
      <c r="C15" s="92">
        <f>C6-C7-C8-C9-C10-C11-C12-C13-C14</f>
        <v>452103.95000000112</v>
      </c>
      <c r="D15" s="92">
        <f>D6-D7-D8-D9-D10-D11-D12-D13-D14</f>
        <v>303949.08000000007</v>
      </c>
      <c r="E15" s="92">
        <f>E6-E7-E8-E9-E10-E11-E12-E13-E14</f>
        <v>1442714.909999999</v>
      </c>
      <c r="F15" s="92">
        <f t="shared" ref="F15" si="2">F6-F7-F8-F9-F10-F11-F12-F13-F14</f>
        <v>67573.340000000171</v>
      </c>
      <c r="G15" s="92">
        <f t="shared" ref="G15" si="3">SUM(C15:F15)</f>
        <v>2266341.2800000007</v>
      </c>
    </row>
    <row r="16" spans="2:7" x14ac:dyDescent="0.25">
      <c r="B16" s="145" t="s">
        <v>49</v>
      </c>
      <c r="C16" s="92"/>
      <c r="D16" s="93"/>
      <c r="E16" s="92"/>
      <c r="F16" s="93"/>
      <c r="G16" s="92"/>
    </row>
    <row r="17" spans="2:7" x14ac:dyDescent="0.25">
      <c r="B17" s="145"/>
      <c r="C17" s="92"/>
      <c r="D17" s="93"/>
      <c r="E17" s="92"/>
      <c r="F17" s="93"/>
      <c r="G17" s="92"/>
    </row>
    <row r="18" spans="2:7" x14ac:dyDescent="0.25">
      <c r="B18" s="145" t="s">
        <v>104</v>
      </c>
      <c r="C18" s="92">
        <v>4087226.98</v>
      </c>
      <c r="D18" s="93">
        <v>3466129.82</v>
      </c>
      <c r="E18" s="92">
        <v>5470268.8300000001</v>
      </c>
      <c r="F18" s="93">
        <v>3707112.9</v>
      </c>
      <c r="G18" s="92">
        <f t="shared" ref="G18:G20" si="4">SUM(C18:F18)</f>
        <v>16730738.529999999</v>
      </c>
    </row>
    <row r="19" spans="2:7" x14ac:dyDescent="0.25">
      <c r="B19" s="145" t="s">
        <v>105</v>
      </c>
      <c r="C19" s="92">
        <v>82489.320000000007</v>
      </c>
      <c r="D19" s="93">
        <v>80488.679999999993</v>
      </c>
      <c r="E19" s="92">
        <v>88291.32</v>
      </c>
      <c r="F19" s="93">
        <v>85850.32</v>
      </c>
      <c r="G19" s="92">
        <f t="shared" si="4"/>
        <v>337119.64</v>
      </c>
    </row>
    <row r="20" spans="2:7" x14ac:dyDescent="0.25">
      <c r="B20" s="145" t="s">
        <v>106</v>
      </c>
      <c r="C20" s="92">
        <v>32014.6</v>
      </c>
      <c r="D20" s="93">
        <v>23145.439999999999</v>
      </c>
      <c r="E20" s="92">
        <v>42730.12</v>
      </c>
      <c r="F20" s="93">
        <v>11037.04</v>
      </c>
      <c r="G20" s="92">
        <f t="shared" si="4"/>
        <v>108927.20000000001</v>
      </c>
    </row>
    <row r="21" spans="2:7" x14ac:dyDescent="0.25">
      <c r="B21" s="147"/>
      <c r="C21" s="148"/>
      <c r="D21" s="149"/>
      <c r="E21" s="148"/>
      <c r="F21" s="149"/>
      <c r="G21" s="148"/>
    </row>
    <row r="22" spans="2:7" x14ac:dyDescent="0.25">
      <c r="C22" s="92"/>
      <c r="D22" s="93"/>
      <c r="E22" s="92"/>
      <c r="F22" s="93"/>
      <c r="G22" s="92"/>
    </row>
    <row r="23" spans="2:7" x14ac:dyDescent="0.25">
      <c r="B23" s="141" t="s">
        <v>114</v>
      </c>
      <c r="C23" s="150"/>
      <c r="F23" s="150"/>
      <c r="G23" s="150"/>
    </row>
    <row r="24" spans="2:7" ht="30" x14ac:dyDescent="0.25">
      <c r="B24" s="142" t="s">
        <v>62</v>
      </c>
      <c r="C24" s="151" t="s">
        <v>31</v>
      </c>
      <c r="D24" s="152" t="s">
        <v>32</v>
      </c>
      <c r="E24" s="151" t="s">
        <v>33</v>
      </c>
      <c r="F24" s="152" t="s">
        <v>34</v>
      </c>
      <c r="G24" s="151" t="s">
        <v>25</v>
      </c>
    </row>
    <row r="25" spans="2:7" x14ac:dyDescent="0.25">
      <c r="B25" s="177"/>
      <c r="C25" s="178"/>
      <c r="D25" s="154"/>
      <c r="E25" s="153"/>
      <c r="F25" s="154"/>
      <c r="G25" s="155"/>
    </row>
    <row r="26" spans="2:7" x14ac:dyDescent="0.25">
      <c r="B26" s="173" t="s">
        <v>16</v>
      </c>
      <c r="C26" s="173">
        <v>1537380.46</v>
      </c>
      <c r="D26" s="158">
        <v>1227792.33</v>
      </c>
      <c r="E26" s="174">
        <v>2100539.56</v>
      </c>
      <c r="F26" s="157">
        <v>1287110.3</v>
      </c>
      <c r="G26" s="158">
        <f>SUM(C26:F26)</f>
        <v>6152822.6499999994</v>
      </c>
    </row>
    <row r="27" spans="2:7" x14ac:dyDescent="0.25">
      <c r="B27" s="173" t="s">
        <v>14</v>
      </c>
      <c r="C27" s="158">
        <f>C38+C39+C40</f>
        <v>1047076.39</v>
      </c>
      <c r="D27" s="158">
        <f t="shared" ref="D27:F27" si="5">D38+D39+D40</f>
        <v>911055.45000000007</v>
      </c>
      <c r="E27" s="158">
        <f t="shared" si="5"/>
        <v>1426601.62</v>
      </c>
      <c r="F27" s="175">
        <f t="shared" si="5"/>
        <v>1024899.63</v>
      </c>
      <c r="G27" s="158">
        <f t="shared" ref="G27:G35" si="6">SUM(C27:F27)</f>
        <v>4409633.09</v>
      </c>
    </row>
    <row r="28" spans="2:7" x14ac:dyDescent="0.25">
      <c r="B28" s="156" t="s">
        <v>24</v>
      </c>
      <c r="C28" s="158">
        <v>77026.039999999994</v>
      </c>
      <c r="D28" s="158">
        <v>61389.62</v>
      </c>
      <c r="E28" s="158">
        <v>104796.98</v>
      </c>
      <c r="F28" s="175">
        <v>64431.15</v>
      </c>
      <c r="G28" s="158">
        <f t="shared" si="6"/>
        <v>307643.79000000004</v>
      </c>
    </row>
    <row r="29" spans="2:7" x14ac:dyDescent="0.25">
      <c r="B29" s="156" t="s">
        <v>23</v>
      </c>
      <c r="C29" s="158">
        <v>246170.49</v>
      </c>
      <c r="D29" s="158">
        <v>193488.98</v>
      </c>
      <c r="E29" s="158">
        <v>278806.49</v>
      </c>
      <c r="F29" s="175">
        <v>255881.67</v>
      </c>
      <c r="G29" s="158">
        <f t="shared" si="6"/>
        <v>974347.63</v>
      </c>
    </row>
    <row r="30" spans="2:7" x14ac:dyDescent="0.25">
      <c r="B30" s="159" t="s">
        <v>54</v>
      </c>
      <c r="C30" s="160">
        <v>5654.59</v>
      </c>
      <c r="D30" s="160">
        <v>8392.83</v>
      </c>
      <c r="E30" s="160">
        <f>6222.83+6565.42</f>
        <v>12788.25</v>
      </c>
      <c r="F30" s="161">
        <f>4993.67+10942.75</f>
        <v>15936.42</v>
      </c>
      <c r="G30" s="160">
        <f t="shared" si="6"/>
        <v>42772.09</v>
      </c>
    </row>
    <row r="31" spans="2:7" x14ac:dyDescent="0.25">
      <c r="B31" s="159" t="s">
        <v>55</v>
      </c>
      <c r="C31" s="160">
        <v>-19048.03</v>
      </c>
      <c r="D31" s="160">
        <v>-14971.69</v>
      </c>
      <c r="E31" s="160">
        <v>-20110.34</v>
      </c>
      <c r="F31" s="161">
        <v>-19799.46</v>
      </c>
      <c r="G31" s="160">
        <f t="shared" si="6"/>
        <v>-73929.51999999999</v>
      </c>
    </row>
    <row r="32" spans="2:7" x14ac:dyDescent="0.25">
      <c r="B32" s="159" t="s">
        <v>58</v>
      </c>
      <c r="C32" s="160">
        <v>0</v>
      </c>
      <c r="D32" s="160">
        <v>-89.3</v>
      </c>
      <c r="E32" s="160">
        <v>0</v>
      </c>
      <c r="F32" s="161">
        <v>0</v>
      </c>
      <c r="G32" s="160">
        <f t="shared" si="6"/>
        <v>-89.3</v>
      </c>
    </row>
    <row r="33" spans="2:7" x14ac:dyDescent="0.25">
      <c r="B33" s="159" t="s">
        <v>93</v>
      </c>
      <c r="C33" s="160"/>
      <c r="D33" s="161">
        <v>0</v>
      </c>
      <c r="E33" s="160">
        <v>0</v>
      </c>
      <c r="F33" s="161"/>
      <c r="G33" s="160">
        <f t="shared" si="6"/>
        <v>0</v>
      </c>
    </row>
    <row r="34" spans="2:7" x14ac:dyDescent="0.25">
      <c r="B34" s="159" t="s">
        <v>68</v>
      </c>
      <c r="C34" s="160">
        <v>0</v>
      </c>
      <c r="D34" s="161">
        <v>0</v>
      </c>
      <c r="E34" s="160"/>
      <c r="F34" s="161">
        <v>0</v>
      </c>
      <c r="G34" s="160">
        <f t="shared" si="6"/>
        <v>0</v>
      </c>
    </row>
    <row r="35" spans="2:7" x14ac:dyDescent="0.25">
      <c r="B35" s="145" t="s">
        <v>56</v>
      </c>
      <c r="C35" s="92">
        <f>C26-C27-C28-C29-C30-C31-C32-C33</f>
        <v>180500.97999999998</v>
      </c>
      <c r="D35" s="92">
        <f>D26-D27-D28-D29-D30-D31-D32-D33</f>
        <v>68526.44</v>
      </c>
      <c r="E35" s="92">
        <f>E26-E27-E28-E29-E30-E31-E32-E33</f>
        <v>297656.56</v>
      </c>
      <c r="F35" s="92">
        <f>F26-F27-F28-F29-F30-F31-F32-F33</f>
        <v>-54239.109999999964</v>
      </c>
      <c r="G35" s="92">
        <f t="shared" si="6"/>
        <v>492444.87</v>
      </c>
    </row>
    <row r="36" spans="2:7" x14ac:dyDescent="0.25">
      <c r="B36" s="145" t="s">
        <v>49</v>
      </c>
      <c r="C36" s="92"/>
      <c r="D36" s="92"/>
      <c r="E36" s="92"/>
      <c r="F36" s="92"/>
      <c r="G36" s="92"/>
    </row>
    <row r="37" spans="2:7" x14ac:dyDescent="0.25">
      <c r="B37" s="145"/>
      <c r="C37" s="92"/>
      <c r="D37" s="93"/>
      <c r="E37" s="92"/>
      <c r="F37" s="93"/>
      <c r="G37" s="92"/>
    </row>
    <row r="38" spans="2:7" x14ac:dyDescent="0.25">
      <c r="B38" s="145" t="s">
        <v>104</v>
      </c>
      <c r="C38" s="92">
        <v>1018450.41</v>
      </c>
      <c r="D38" s="93">
        <v>885146.92</v>
      </c>
      <c r="E38" s="92">
        <v>1393846.26</v>
      </c>
      <c r="F38" s="93">
        <v>1000677.79</v>
      </c>
      <c r="G38" s="92">
        <f t="shared" ref="G38:G40" si="7">SUM(C38:F38)</f>
        <v>4298121.38</v>
      </c>
    </row>
    <row r="39" spans="2:7" x14ac:dyDescent="0.25">
      <c r="B39" s="145" t="s">
        <v>105</v>
      </c>
      <c r="C39" s="92">
        <v>20622.330000000002</v>
      </c>
      <c r="D39" s="93">
        <v>20122.169999999998</v>
      </c>
      <c r="E39" s="92">
        <v>22072.83</v>
      </c>
      <c r="F39" s="93">
        <v>21462.58</v>
      </c>
      <c r="G39" s="92">
        <f t="shared" si="7"/>
        <v>84279.91</v>
      </c>
    </row>
    <row r="40" spans="2:7" x14ac:dyDescent="0.25">
      <c r="B40" s="176" t="s">
        <v>106</v>
      </c>
      <c r="C40" s="148">
        <v>8003.65</v>
      </c>
      <c r="D40" s="149">
        <v>5786.36</v>
      </c>
      <c r="E40" s="148">
        <v>10682.53</v>
      </c>
      <c r="F40" s="149">
        <v>2759.26</v>
      </c>
      <c r="G40" s="148">
        <f t="shared" si="7"/>
        <v>27231.800000000003</v>
      </c>
    </row>
    <row r="41" spans="2:7" x14ac:dyDescent="0.25">
      <c r="G41" s="150"/>
    </row>
  </sheetData>
  <sheetProtection selectLockedCells="1"/>
  <pageMargins left="0.7" right="0.7" top="0.75" bottom="0.75" header="0.3" footer="0.3"/>
  <pageSetup orientation="portrait" r:id="rId1"/>
  <customProperties>
    <customPr name="FPMExcelClientCellBasedFunctionStatus" r:id="rId2"/>
  </customProperties>
  <drawing r:id="rId3"/>
  <legacyDrawing r:id="rId4"/>
  <controls>
    <mc:AlternateContent xmlns:mc="http://schemas.openxmlformats.org/markup-compatibility/2006">
      <mc:Choice Requires="x14">
        <control shapeId="16385" r:id="rId5" name="FPMExcelClientSheetOptionstb1">
          <controlPr defaultSize="0" autoLine="0" autoPict="0" r:id="rId6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0</xdr:rowOff>
              </to>
            </anchor>
          </controlPr>
        </control>
      </mc:Choice>
      <mc:Fallback>
        <control shapeId="16385" r:id="rId5" name="FPMExcelClientSheetOptionstb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C49D2-3AC1-4119-88E8-7936DEDF166F}">
  <dimension ref="A1:G5"/>
  <sheetViews>
    <sheetView workbookViewId="0">
      <selection activeCell="F17" sqref="F17"/>
    </sheetView>
  </sheetViews>
  <sheetFormatPr defaultRowHeight="15" x14ac:dyDescent="0.25"/>
  <cols>
    <col min="1" max="1" width="22" customWidth="1"/>
    <col min="3" max="3" width="17.7109375" customWidth="1"/>
    <col min="4" max="4" width="28.42578125" customWidth="1"/>
    <col min="5" max="5" width="23.28515625" customWidth="1"/>
    <col min="257" max="257" width="22" customWidth="1"/>
    <col min="259" max="259" width="17.7109375" customWidth="1"/>
    <col min="260" max="260" width="28.42578125" customWidth="1"/>
    <col min="261" max="261" width="23.28515625" customWidth="1"/>
    <col min="513" max="513" width="22" customWidth="1"/>
    <col min="515" max="515" width="17.7109375" customWidth="1"/>
    <col min="516" max="516" width="28.42578125" customWidth="1"/>
    <col min="517" max="517" width="23.28515625" customWidth="1"/>
    <col min="769" max="769" width="22" customWidth="1"/>
    <col min="771" max="771" width="17.7109375" customWidth="1"/>
    <col min="772" max="772" width="28.42578125" customWidth="1"/>
    <col min="773" max="773" width="23.28515625" customWidth="1"/>
    <col min="1025" max="1025" width="22" customWidth="1"/>
    <col min="1027" max="1027" width="17.7109375" customWidth="1"/>
    <col min="1028" max="1028" width="28.42578125" customWidth="1"/>
    <col min="1029" max="1029" width="23.28515625" customWidth="1"/>
    <col min="1281" max="1281" width="22" customWidth="1"/>
    <col min="1283" max="1283" width="17.7109375" customWidth="1"/>
    <col min="1284" max="1284" width="28.42578125" customWidth="1"/>
    <col min="1285" max="1285" width="23.28515625" customWidth="1"/>
    <col min="1537" max="1537" width="22" customWidth="1"/>
    <col min="1539" max="1539" width="17.7109375" customWidth="1"/>
    <col min="1540" max="1540" width="28.42578125" customWidth="1"/>
    <col min="1541" max="1541" width="23.28515625" customWidth="1"/>
    <col min="1793" max="1793" width="22" customWidth="1"/>
    <col min="1795" max="1795" width="17.7109375" customWidth="1"/>
    <col min="1796" max="1796" width="28.42578125" customWidth="1"/>
    <col min="1797" max="1797" width="23.28515625" customWidth="1"/>
    <col min="2049" max="2049" width="22" customWidth="1"/>
    <col min="2051" max="2051" width="17.7109375" customWidth="1"/>
    <col min="2052" max="2052" width="28.42578125" customWidth="1"/>
    <col min="2053" max="2053" width="23.28515625" customWidth="1"/>
    <col min="2305" max="2305" width="22" customWidth="1"/>
    <col min="2307" max="2307" width="17.7109375" customWidth="1"/>
    <col min="2308" max="2308" width="28.42578125" customWidth="1"/>
    <col min="2309" max="2309" width="23.28515625" customWidth="1"/>
    <col min="2561" max="2561" width="22" customWidth="1"/>
    <col min="2563" max="2563" width="17.7109375" customWidth="1"/>
    <col min="2564" max="2564" width="28.42578125" customWidth="1"/>
    <col min="2565" max="2565" width="23.28515625" customWidth="1"/>
    <col min="2817" max="2817" width="22" customWidth="1"/>
    <col min="2819" max="2819" width="17.7109375" customWidth="1"/>
    <col min="2820" max="2820" width="28.42578125" customWidth="1"/>
    <col min="2821" max="2821" width="23.28515625" customWidth="1"/>
    <col min="3073" max="3073" width="22" customWidth="1"/>
    <col min="3075" max="3075" width="17.7109375" customWidth="1"/>
    <col min="3076" max="3076" width="28.42578125" customWidth="1"/>
    <col min="3077" max="3077" width="23.28515625" customWidth="1"/>
    <col min="3329" max="3329" width="22" customWidth="1"/>
    <col min="3331" max="3331" width="17.7109375" customWidth="1"/>
    <col min="3332" max="3332" width="28.42578125" customWidth="1"/>
    <col min="3333" max="3333" width="23.28515625" customWidth="1"/>
    <col min="3585" max="3585" width="22" customWidth="1"/>
    <col min="3587" max="3587" width="17.7109375" customWidth="1"/>
    <col min="3588" max="3588" width="28.42578125" customWidth="1"/>
    <col min="3589" max="3589" width="23.28515625" customWidth="1"/>
    <col min="3841" max="3841" width="22" customWidth="1"/>
    <col min="3843" max="3843" width="17.7109375" customWidth="1"/>
    <col min="3844" max="3844" width="28.42578125" customWidth="1"/>
    <col min="3845" max="3845" width="23.28515625" customWidth="1"/>
    <col min="4097" max="4097" width="22" customWidth="1"/>
    <col min="4099" max="4099" width="17.7109375" customWidth="1"/>
    <col min="4100" max="4100" width="28.42578125" customWidth="1"/>
    <col min="4101" max="4101" width="23.28515625" customWidth="1"/>
    <col min="4353" max="4353" width="22" customWidth="1"/>
    <col min="4355" max="4355" width="17.7109375" customWidth="1"/>
    <col min="4356" max="4356" width="28.42578125" customWidth="1"/>
    <col min="4357" max="4357" width="23.28515625" customWidth="1"/>
    <col min="4609" max="4609" width="22" customWidth="1"/>
    <col min="4611" max="4611" width="17.7109375" customWidth="1"/>
    <col min="4612" max="4612" width="28.42578125" customWidth="1"/>
    <col min="4613" max="4613" width="23.28515625" customWidth="1"/>
    <col min="4865" max="4865" width="22" customWidth="1"/>
    <col min="4867" max="4867" width="17.7109375" customWidth="1"/>
    <col min="4868" max="4868" width="28.42578125" customWidth="1"/>
    <col min="4869" max="4869" width="23.28515625" customWidth="1"/>
    <col min="5121" max="5121" width="22" customWidth="1"/>
    <col min="5123" max="5123" width="17.7109375" customWidth="1"/>
    <col min="5124" max="5124" width="28.42578125" customWidth="1"/>
    <col min="5125" max="5125" width="23.28515625" customWidth="1"/>
    <col min="5377" max="5377" width="22" customWidth="1"/>
    <col min="5379" max="5379" width="17.7109375" customWidth="1"/>
    <col min="5380" max="5380" width="28.42578125" customWidth="1"/>
    <col min="5381" max="5381" width="23.28515625" customWidth="1"/>
    <col min="5633" max="5633" width="22" customWidth="1"/>
    <col min="5635" max="5635" width="17.7109375" customWidth="1"/>
    <col min="5636" max="5636" width="28.42578125" customWidth="1"/>
    <col min="5637" max="5637" width="23.28515625" customWidth="1"/>
    <col min="5889" max="5889" width="22" customWidth="1"/>
    <col min="5891" max="5891" width="17.7109375" customWidth="1"/>
    <col min="5892" max="5892" width="28.42578125" customWidth="1"/>
    <col min="5893" max="5893" width="23.28515625" customWidth="1"/>
    <col min="6145" max="6145" width="22" customWidth="1"/>
    <col min="6147" max="6147" width="17.7109375" customWidth="1"/>
    <col min="6148" max="6148" width="28.42578125" customWidth="1"/>
    <col min="6149" max="6149" width="23.28515625" customWidth="1"/>
    <col min="6401" max="6401" width="22" customWidth="1"/>
    <col min="6403" max="6403" width="17.7109375" customWidth="1"/>
    <col min="6404" max="6404" width="28.42578125" customWidth="1"/>
    <col min="6405" max="6405" width="23.28515625" customWidth="1"/>
    <col min="6657" max="6657" width="22" customWidth="1"/>
    <col min="6659" max="6659" width="17.7109375" customWidth="1"/>
    <col min="6660" max="6660" width="28.42578125" customWidth="1"/>
    <col min="6661" max="6661" width="23.28515625" customWidth="1"/>
    <col min="6913" max="6913" width="22" customWidth="1"/>
    <col min="6915" max="6915" width="17.7109375" customWidth="1"/>
    <col min="6916" max="6916" width="28.42578125" customWidth="1"/>
    <col min="6917" max="6917" width="23.28515625" customWidth="1"/>
    <col min="7169" max="7169" width="22" customWidth="1"/>
    <col min="7171" max="7171" width="17.7109375" customWidth="1"/>
    <col min="7172" max="7172" width="28.42578125" customWidth="1"/>
    <col min="7173" max="7173" width="23.28515625" customWidth="1"/>
    <col min="7425" max="7425" width="22" customWidth="1"/>
    <col min="7427" max="7427" width="17.7109375" customWidth="1"/>
    <col min="7428" max="7428" width="28.42578125" customWidth="1"/>
    <col min="7429" max="7429" width="23.28515625" customWidth="1"/>
    <col min="7681" max="7681" width="22" customWidth="1"/>
    <col min="7683" max="7683" width="17.7109375" customWidth="1"/>
    <col min="7684" max="7684" width="28.42578125" customWidth="1"/>
    <col min="7685" max="7685" width="23.28515625" customWidth="1"/>
    <col min="7937" max="7937" width="22" customWidth="1"/>
    <col min="7939" max="7939" width="17.7109375" customWidth="1"/>
    <col min="7940" max="7940" width="28.42578125" customWidth="1"/>
    <col min="7941" max="7941" width="23.28515625" customWidth="1"/>
    <col min="8193" max="8193" width="22" customWidth="1"/>
    <col min="8195" max="8195" width="17.7109375" customWidth="1"/>
    <col min="8196" max="8196" width="28.42578125" customWidth="1"/>
    <col min="8197" max="8197" width="23.28515625" customWidth="1"/>
    <col min="8449" max="8449" width="22" customWidth="1"/>
    <col min="8451" max="8451" width="17.7109375" customWidth="1"/>
    <col min="8452" max="8452" width="28.42578125" customWidth="1"/>
    <col min="8453" max="8453" width="23.28515625" customWidth="1"/>
    <col min="8705" max="8705" width="22" customWidth="1"/>
    <col min="8707" max="8707" width="17.7109375" customWidth="1"/>
    <col min="8708" max="8708" width="28.42578125" customWidth="1"/>
    <col min="8709" max="8709" width="23.28515625" customWidth="1"/>
    <col min="8961" max="8961" width="22" customWidth="1"/>
    <col min="8963" max="8963" width="17.7109375" customWidth="1"/>
    <col min="8964" max="8964" width="28.42578125" customWidth="1"/>
    <col min="8965" max="8965" width="23.28515625" customWidth="1"/>
    <col min="9217" max="9217" width="22" customWidth="1"/>
    <col min="9219" max="9219" width="17.7109375" customWidth="1"/>
    <col min="9220" max="9220" width="28.42578125" customWidth="1"/>
    <col min="9221" max="9221" width="23.28515625" customWidth="1"/>
    <col min="9473" max="9473" width="22" customWidth="1"/>
    <col min="9475" max="9475" width="17.7109375" customWidth="1"/>
    <col min="9476" max="9476" width="28.42578125" customWidth="1"/>
    <col min="9477" max="9477" width="23.28515625" customWidth="1"/>
    <col min="9729" max="9729" width="22" customWidth="1"/>
    <col min="9731" max="9731" width="17.7109375" customWidth="1"/>
    <col min="9732" max="9732" width="28.42578125" customWidth="1"/>
    <col min="9733" max="9733" width="23.28515625" customWidth="1"/>
    <col min="9985" max="9985" width="22" customWidth="1"/>
    <col min="9987" max="9987" width="17.7109375" customWidth="1"/>
    <col min="9988" max="9988" width="28.42578125" customWidth="1"/>
    <col min="9989" max="9989" width="23.28515625" customWidth="1"/>
    <col min="10241" max="10241" width="22" customWidth="1"/>
    <col min="10243" max="10243" width="17.7109375" customWidth="1"/>
    <col min="10244" max="10244" width="28.42578125" customWidth="1"/>
    <col min="10245" max="10245" width="23.28515625" customWidth="1"/>
    <col min="10497" max="10497" width="22" customWidth="1"/>
    <col min="10499" max="10499" width="17.7109375" customWidth="1"/>
    <col min="10500" max="10500" width="28.42578125" customWidth="1"/>
    <col min="10501" max="10501" width="23.28515625" customWidth="1"/>
    <col min="10753" max="10753" width="22" customWidth="1"/>
    <col min="10755" max="10755" width="17.7109375" customWidth="1"/>
    <col min="10756" max="10756" width="28.42578125" customWidth="1"/>
    <col min="10757" max="10757" width="23.28515625" customWidth="1"/>
    <col min="11009" max="11009" width="22" customWidth="1"/>
    <col min="11011" max="11011" width="17.7109375" customWidth="1"/>
    <col min="11012" max="11012" width="28.42578125" customWidth="1"/>
    <col min="11013" max="11013" width="23.28515625" customWidth="1"/>
    <col min="11265" max="11265" width="22" customWidth="1"/>
    <col min="11267" max="11267" width="17.7109375" customWidth="1"/>
    <col min="11268" max="11268" width="28.42578125" customWidth="1"/>
    <col min="11269" max="11269" width="23.28515625" customWidth="1"/>
    <col min="11521" max="11521" width="22" customWidth="1"/>
    <col min="11523" max="11523" width="17.7109375" customWidth="1"/>
    <col min="11524" max="11524" width="28.42578125" customWidth="1"/>
    <col min="11525" max="11525" width="23.28515625" customWidth="1"/>
    <col min="11777" max="11777" width="22" customWidth="1"/>
    <col min="11779" max="11779" width="17.7109375" customWidth="1"/>
    <col min="11780" max="11780" width="28.42578125" customWidth="1"/>
    <col min="11781" max="11781" width="23.28515625" customWidth="1"/>
    <col min="12033" max="12033" width="22" customWidth="1"/>
    <col min="12035" max="12035" width="17.7109375" customWidth="1"/>
    <col min="12036" max="12036" width="28.42578125" customWidth="1"/>
    <col min="12037" max="12037" width="23.28515625" customWidth="1"/>
    <col min="12289" max="12289" width="22" customWidth="1"/>
    <col min="12291" max="12291" width="17.7109375" customWidth="1"/>
    <col min="12292" max="12292" width="28.42578125" customWidth="1"/>
    <col min="12293" max="12293" width="23.28515625" customWidth="1"/>
    <col min="12545" max="12545" width="22" customWidth="1"/>
    <col min="12547" max="12547" width="17.7109375" customWidth="1"/>
    <col min="12548" max="12548" width="28.42578125" customWidth="1"/>
    <col min="12549" max="12549" width="23.28515625" customWidth="1"/>
    <col min="12801" max="12801" width="22" customWidth="1"/>
    <col min="12803" max="12803" width="17.7109375" customWidth="1"/>
    <col min="12804" max="12804" width="28.42578125" customWidth="1"/>
    <col min="12805" max="12805" width="23.28515625" customWidth="1"/>
    <col min="13057" max="13057" width="22" customWidth="1"/>
    <col min="13059" max="13059" width="17.7109375" customWidth="1"/>
    <col min="13060" max="13060" width="28.42578125" customWidth="1"/>
    <col min="13061" max="13061" width="23.28515625" customWidth="1"/>
    <col min="13313" max="13313" width="22" customWidth="1"/>
    <col min="13315" max="13315" width="17.7109375" customWidth="1"/>
    <col min="13316" max="13316" width="28.42578125" customWidth="1"/>
    <col min="13317" max="13317" width="23.28515625" customWidth="1"/>
    <col min="13569" max="13569" width="22" customWidth="1"/>
    <col min="13571" max="13571" width="17.7109375" customWidth="1"/>
    <col min="13572" max="13572" width="28.42578125" customWidth="1"/>
    <col min="13573" max="13573" width="23.28515625" customWidth="1"/>
    <col min="13825" max="13825" width="22" customWidth="1"/>
    <col min="13827" max="13827" width="17.7109375" customWidth="1"/>
    <col min="13828" max="13828" width="28.42578125" customWidth="1"/>
    <col min="13829" max="13829" width="23.28515625" customWidth="1"/>
    <col min="14081" max="14081" width="22" customWidth="1"/>
    <col min="14083" max="14083" width="17.7109375" customWidth="1"/>
    <col min="14084" max="14084" width="28.42578125" customWidth="1"/>
    <col min="14085" max="14085" width="23.28515625" customWidth="1"/>
    <col min="14337" max="14337" width="22" customWidth="1"/>
    <col min="14339" max="14339" width="17.7109375" customWidth="1"/>
    <col min="14340" max="14340" width="28.42578125" customWidth="1"/>
    <col min="14341" max="14341" width="23.28515625" customWidth="1"/>
    <col min="14593" max="14593" width="22" customWidth="1"/>
    <col min="14595" max="14595" width="17.7109375" customWidth="1"/>
    <col min="14596" max="14596" width="28.42578125" customWidth="1"/>
    <col min="14597" max="14597" width="23.28515625" customWidth="1"/>
    <col min="14849" max="14849" width="22" customWidth="1"/>
    <col min="14851" max="14851" width="17.7109375" customWidth="1"/>
    <col min="14852" max="14852" width="28.42578125" customWidth="1"/>
    <col min="14853" max="14853" width="23.28515625" customWidth="1"/>
    <col min="15105" max="15105" width="22" customWidth="1"/>
    <col min="15107" max="15107" width="17.7109375" customWidth="1"/>
    <col min="15108" max="15108" width="28.42578125" customWidth="1"/>
    <col min="15109" max="15109" width="23.28515625" customWidth="1"/>
    <col min="15361" max="15361" width="22" customWidth="1"/>
    <col min="15363" max="15363" width="17.7109375" customWidth="1"/>
    <col min="15364" max="15364" width="28.42578125" customWidth="1"/>
    <col min="15365" max="15365" width="23.28515625" customWidth="1"/>
    <col min="15617" max="15617" width="22" customWidth="1"/>
    <col min="15619" max="15619" width="17.7109375" customWidth="1"/>
    <col min="15620" max="15620" width="28.42578125" customWidth="1"/>
    <col min="15621" max="15621" width="23.28515625" customWidth="1"/>
    <col min="15873" max="15873" width="22" customWidth="1"/>
    <col min="15875" max="15875" width="17.7109375" customWidth="1"/>
    <col min="15876" max="15876" width="28.42578125" customWidth="1"/>
    <col min="15877" max="15877" width="23.28515625" customWidth="1"/>
    <col min="16129" max="16129" width="22" customWidth="1"/>
    <col min="16131" max="16131" width="17.7109375" customWidth="1"/>
    <col min="16132" max="16132" width="28.42578125" customWidth="1"/>
    <col min="16133" max="16133" width="23.28515625" customWidth="1"/>
  </cols>
  <sheetData>
    <row r="1" spans="1:7" x14ac:dyDescent="0.25">
      <c r="A1" t="s">
        <v>1091</v>
      </c>
      <c r="B1" t="s">
        <v>1092</v>
      </c>
      <c r="C1" t="s">
        <v>1093</v>
      </c>
      <c r="D1" s="205" t="s">
        <v>1094</v>
      </c>
      <c r="E1" s="205" t="s">
        <v>1095</v>
      </c>
      <c r="F1" t="s">
        <v>1096</v>
      </c>
      <c r="G1" s="206" t="s">
        <v>1097</v>
      </c>
    </row>
    <row r="2" spans="1:7" x14ac:dyDescent="0.25">
      <c r="A2" t="s">
        <v>40</v>
      </c>
      <c r="B2" t="s">
        <v>1098</v>
      </c>
      <c r="D2" t="s">
        <v>1099</v>
      </c>
      <c r="E2" t="s">
        <v>1100</v>
      </c>
      <c r="F2" t="s">
        <v>1101</v>
      </c>
      <c r="G2" t="s">
        <v>31</v>
      </c>
    </row>
    <row r="3" spans="1:7" x14ac:dyDescent="0.25">
      <c r="F3" t="s">
        <v>1102</v>
      </c>
      <c r="G3" t="s">
        <v>32</v>
      </c>
    </row>
    <row r="4" spans="1:7" x14ac:dyDescent="0.25">
      <c r="F4" t="s">
        <v>1103</v>
      </c>
      <c r="G4" t="s">
        <v>33</v>
      </c>
    </row>
    <row r="5" spans="1:7" x14ac:dyDescent="0.25">
      <c r="F5" t="s">
        <v>1104</v>
      </c>
      <c r="G5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X1037"/>
  <sheetViews>
    <sheetView tabSelected="1" workbookViewId="0">
      <selection activeCell="U7" sqref="U7:W7"/>
    </sheetView>
  </sheetViews>
  <sheetFormatPr defaultColWidth="6.85546875" defaultRowHeight="12.75" customHeight="1" x14ac:dyDescent="0.25"/>
  <cols>
    <col min="1" max="1" width="14.85546875" style="180" customWidth="1"/>
    <col min="2" max="2" width="2.5703125" style="180" customWidth="1"/>
    <col min="3" max="3" width="2" style="180" customWidth="1"/>
    <col min="4" max="4" width="3.140625" style="180" customWidth="1"/>
    <col min="5" max="5" width="3.7109375" style="180" customWidth="1"/>
    <col min="6" max="6" width="2.85546875" style="180" customWidth="1"/>
    <col min="7" max="7" width="4.28515625" style="180" customWidth="1"/>
    <col min="8" max="8" width="2" style="180" customWidth="1"/>
    <col min="9" max="9" width="1.140625" style="180" customWidth="1"/>
    <col min="10" max="10" width="7.42578125" style="180" customWidth="1"/>
    <col min="11" max="11" width="2.28515625" style="180" customWidth="1"/>
    <col min="12" max="12" width="10.28515625" style="180" customWidth="1"/>
    <col min="13" max="13" width="4.7109375" style="180" customWidth="1"/>
    <col min="14" max="14" width="1.85546875" style="180" customWidth="1"/>
    <col min="15" max="15" width="1.7109375" style="180" customWidth="1"/>
    <col min="16" max="16" width="4.85546875" style="180" customWidth="1"/>
    <col min="17" max="17" width="2.28515625" style="180" customWidth="1"/>
    <col min="18" max="18" width="8.140625" style="180" customWidth="1"/>
    <col min="19" max="19" width="14" style="180" customWidth="1"/>
    <col min="20" max="20" width="1.5703125" style="180" customWidth="1"/>
    <col min="21" max="21" width="2.85546875" style="180" customWidth="1"/>
    <col min="22" max="22" width="7.42578125" style="180" customWidth="1"/>
    <col min="23" max="23" width="3" style="180" customWidth="1"/>
    <col min="24" max="24" width="14.7109375" style="180" customWidth="1"/>
    <col min="25" max="257" width="6.85546875" style="180"/>
    <col min="258" max="258" width="2.5703125" style="180" customWidth="1"/>
    <col min="259" max="259" width="2" style="180" customWidth="1"/>
    <col min="260" max="260" width="3.140625" style="180" customWidth="1"/>
    <col min="261" max="261" width="3.7109375" style="180" customWidth="1"/>
    <col min="262" max="262" width="2.85546875" style="180" customWidth="1"/>
    <col min="263" max="263" width="4.28515625" style="180" customWidth="1"/>
    <col min="264" max="264" width="2" style="180" customWidth="1"/>
    <col min="265" max="265" width="1.140625" style="180" customWidth="1"/>
    <col min="266" max="266" width="7.42578125" style="180" customWidth="1"/>
    <col min="267" max="267" width="2.28515625" style="180" customWidth="1"/>
    <col min="268" max="268" width="10.28515625" style="180" customWidth="1"/>
    <col min="269" max="269" width="4.7109375" style="180" customWidth="1"/>
    <col min="270" max="270" width="1.85546875" style="180" customWidth="1"/>
    <col min="271" max="271" width="1.7109375" style="180" customWidth="1"/>
    <col min="272" max="272" width="4.85546875" style="180" customWidth="1"/>
    <col min="273" max="273" width="2.28515625" style="180" customWidth="1"/>
    <col min="274" max="274" width="8.140625" style="180" customWidth="1"/>
    <col min="275" max="275" width="14" style="180" customWidth="1"/>
    <col min="276" max="276" width="1.5703125" style="180" customWidth="1"/>
    <col min="277" max="277" width="2.85546875" style="180" customWidth="1"/>
    <col min="278" max="278" width="7.42578125" style="180" customWidth="1"/>
    <col min="279" max="279" width="3" style="180" customWidth="1"/>
    <col min="280" max="280" width="14.7109375" style="180" customWidth="1"/>
    <col min="281" max="513" width="6.85546875" style="180"/>
    <col min="514" max="514" width="2.5703125" style="180" customWidth="1"/>
    <col min="515" max="515" width="2" style="180" customWidth="1"/>
    <col min="516" max="516" width="3.140625" style="180" customWidth="1"/>
    <col min="517" max="517" width="3.7109375" style="180" customWidth="1"/>
    <col min="518" max="518" width="2.85546875" style="180" customWidth="1"/>
    <col min="519" max="519" width="4.28515625" style="180" customWidth="1"/>
    <col min="520" max="520" width="2" style="180" customWidth="1"/>
    <col min="521" max="521" width="1.140625" style="180" customWidth="1"/>
    <col min="522" max="522" width="7.42578125" style="180" customWidth="1"/>
    <col min="523" max="523" width="2.28515625" style="180" customWidth="1"/>
    <col min="524" max="524" width="10.28515625" style="180" customWidth="1"/>
    <col min="525" max="525" width="4.7109375" style="180" customWidth="1"/>
    <col min="526" max="526" width="1.85546875" style="180" customWidth="1"/>
    <col min="527" max="527" width="1.7109375" style="180" customWidth="1"/>
    <col min="528" max="528" width="4.85546875" style="180" customWidth="1"/>
    <col min="529" max="529" width="2.28515625" style="180" customWidth="1"/>
    <col min="530" max="530" width="8.140625" style="180" customWidth="1"/>
    <col min="531" max="531" width="14" style="180" customWidth="1"/>
    <col min="532" max="532" width="1.5703125" style="180" customWidth="1"/>
    <col min="533" max="533" width="2.85546875" style="180" customWidth="1"/>
    <col min="534" max="534" width="7.42578125" style="180" customWidth="1"/>
    <col min="535" max="535" width="3" style="180" customWidth="1"/>
    <col min="536" max="536" width="14.7109375" style="180" customWidth="1"/>
    <col min="537" max="769" width="6.85546875" style="180"/>
    <col min="770" max="770" width="2.5703125" style="180" customWidth="1"/>
    <col min="771" max="771" width="2" style="180" customWidth="1"/>
    <col min="772" max="772" width="3.140625" style="180" customWidth="1"/>
    <col min="773" max="773" width="3.7109375" style="180" customWidth="1"/>
    <col min="774" max="774" width="2.85546875" style="180" customWidth="1"/>
    <col min="775" max="775" width="4.28515625" style="180" customWidth="1"/>
    <col min="776" max="776" width="2" style="180" customWidth="1"/>
    <col min="777" max="777" width="1.140625" style="180" customWidth="1"/>
    <col min="778" max="778" width="7.42578125" style="180" customWidth="1"/>
    <col min="779" max="779" width="2.28515625" style="180" customWidth="1"/>
    <col min="780" max="780" width="10.28515625" style="180" customWidth="1"/>
    <col min="781" max="781" width="4.7109375" style="180" customWidth="1"/>
    <col min="782" max="782" width="1.85546875" style="180" customWidth="1"/>
    <col min="783" max="783" width="1.7109375" style="180" customWidth="1"/>
    <col min="784" max="784" width="4.85546875" style="180" customWidth="1"/>
    <col min="785" max="785" width="2.28515625" style="180" customWidth="1"/>
    <col min="786" max="786" width="8.140625" style="180" customWidth="1"/>
    <col min="787" max="787" width="14" style="180" customWidth="1"/>
    <col min="788" max="788" width="1.5703125" style="180" customWidth="1"/>
    <col min="789" max="789" width="2.85546875" style="180" customWidth="1"/>
    <col min="790" max="790" width="7.42578125" style="180" customWidth="1"/>
    <col min="791" max="791" width="3" style="180" customWidth="1"/>
    <col min="792" max="792" width="14.7109375" style="180" customWidth="1"/>
    <col min="793" max="1025" width="6.85546875" style="180"/>
    <col min="1026" max="1026" width="2.5703125" style="180" customWidth="1"/>
    <col min="1027" max="1027" width="2" style="180" customWidth="1"/>
    <col min="1028" max="1028" width="3.140625" style="180" customWidth="1"/>
    <col min="1029" max="1029" width="3.7109375" style="180" customWidth="1"/>
    <col min="1030" max="1030" width="2.85546875" style="180" customWidth="1"/>
    <col min="1031" max="1031" width="4.28515625" style="180" customWidth="1"/>
    <col min="1032" max="1032" width="2" style="180" customWidth="1"/>
    <col min="1033" max="1033" width="1.140625" style="180" customWidth="1"/>
    <col min="1034" max="1034" width="7.42578125" style="180" customWidth="1"/>
    <col min="1035" max="1035" width="2.28515625" style="180" customWidth="1"/>
    <col min="1036" max="1036" width="10.28515625" style="180" customWidth="1"/>
    <col min="1037" max="1037" width="4.7109375" style="180" customWidth="1"/>
    <col min="1038" max="1038" width="1.85546875" style="180" customWidth="1"/>
    <col min="1039" max="1039" width="1.7109375" style="180" customWidth="1"/>
    <col min="1040" max="1040" width="4.85546875" style="180" customWidth="1"/>
    <col min="1041" max="1041" width="2.28515625" style="180" customWidth="1"/>
    <col min="1042" max="1042" width="8.140625" style="180" customWidth="1"/>
    <col min="1043" max="1043" width="14" style="180" customWidth="1"/>
    <col min="1044" max="1044" width="1.5703125" style="180" customWidth="1"/>
    <col min="1045" max="1045" width="2.85546875" style="180" customWidth="1"/>
    <col min="1046" max="1046" width="7.42578125" style="180" customWidth="1"/>
    <col min="1047" max="1047" width="3" style="180" customWidth="1"/>
    <col min="1048" max="1048" width="14.7109375" style="180" customWidth="1"/>
    <col min="1049" max="1281" width="6.85546875" style="180"/>
    <col min="1282" max="1282" width="2.5703125" style="180" customWidth="1"/>
    <col min="1283" max="1283" width="2" style="180" customWidth="1"/>
    <col min="1284" max="1284" width="3.140625" style="180" customWidth="1"/>
    <col min="1285" max="1285" width="3.7109375" style="180" customWidth="1"/>
    <col min="1286" max="1286" width="2.85546875" style="180" customWidth="1"/>
    <col min="1287" max="1287" width="4.28515625" style="180" customWidth="1"/>
    <col min="1288" max="1288" width="2" style="180" customWidth="1"/>
    <col min="1289" max="1289" width="1.140625" style="180" customWidth="1"/>
    <col min="1290" max="1290" width="7.42578125" style="180" customWidth="1"/>
    <col min="1291" max="1291" width="2.28515625" style="180" customWidth="1"/>
    <col min="1292" max="1292" width="10.28515625" style="180" customWidth="1"/>
    <col min="1293" max="1293" width="4.7109375" style="180" customWidth="1"/>
    <col min="1294" max="1294" width="1.85546875" style="180" customWidth="1"/>
    <col min="1295" max="1295" width="1.7109375" style="180" customWidth="1"/>
    <col min="1296" max="1296" width="4.85546875" style="180" customWidth="1"/>
    <col min="1297" max="1297" width="2.28515625" style="180" customWidth="1"/>
    <col min="1298" max="1298" width="8.140625" style="180" customWidth="1"/>
    <col min="1299" max="1299" width="14" style="180" customWidth="1"/>
    <col min="1300" max="1300" width="1.5703125" style="180" customWidth="1"/>
    <col min="1301" max="1301" width="2.85546875" style="180" customWidth="1"/>
    <col min="1302" max="1302" width="7.42578125" style="180" customWidth="1"/>
    <col min="1303" max="1303" width="3" style="180" customWidth="1"/>
    <col min="1304" max="1304" width="14.7109375" style="180" customWidth="1"/>
    <col min="1305" max="1537" width="6.85546875" style="180"/>
    <col min="1538" max="1538" width="2.5703125" style="180" customWidth="1"/>
    <col min="1539" max="1539" width="2" style="180" customWidth="1"/>
    <col min="1540" max="1540" width="3.140625" style="180" customWidth="1"/>
    <col min="1541" max="1541" width="3.7109375" style="180" customWidth="1"/>
    <col min="1542" max="1542" width="2.85546875" style="180" customWidth="1"/>
    <col min="1543" max="1543" width="4.28515625" style="180" customWidth="1"/>
    <col min="1544" max="1544" width="2" style="180" customWidth="1"/>
    <col min="1545" max="1545" width="1.140625" style="180" customWidth="1"/>
    <col min="1546" max="1546" width="7.42578125" style="180" customWidth="1"/>
    <col min="1547" max="1547" width="2.28515625" style="180" customWidth="1"/>
    <col min="1548" max="1548" width="10.28515625" style="180" customWidth="1"/>
    <col min="1549" max="1549" width="4.7109375" style="180" customWidth="1"/>
    <col min="1550" max="1550" width="1.85546875" style="180" customWidth="1"/>
    <col min="1551" max="1551" width="1.7109375" style="180" customWidth="1"/>
    <col min="1552" max="1552" width="4.85546875" style="180" customWidth="1"/>
    <col min="1553" max="1553" width="2.28515625" style="180" customWidth="1"/>
    <col min="1554" max="1554" width="8.140625" style="180" customWidth="1"/>
    <col min="1555" max="1555" width="14" style="180" customWidth="1"/>
    <col min="1556" max="1556" width="1.5703125" style="180" customWidth="1"/>
    <col min="1557" max="1557" width="2.85546875" style="180" customWidth="1"/>
    <col min="1558" max="1558" width="7.42578125" style="180" customWidth="1"/>
    <col min="1559" max="1559" width="3" style="180" customWidth="1"/>
    <col min="1560" max="1560" width="14.7109375" style="180" customWidth="1"/>
    <col min="1561" max="1793" width="6.85546875" style="180"/>
    <col min="1794" max="1794" width="2.5703125" style="180" customWidth="1"/>
    <col min="1795" max="1795" width="2" style="180" customWidth="1"/>
    <col min="1796" max="1796" width="3.140625" style="180" customWidth="1"/>
    <col min="1797" max="1797" width="3.7109375" style="180" customWidth="1"/>
    <col min="1798" max="1798" width="2.85546875" style="180" customWidth="1"/>
    <col min="1799" max="1799" width="4.28515625" style="180" customWidth="1"/>
    <col min="1800" max="1800" width="2" style="180" customWidth="1"/>
    <col min="1801" max="1801" width="1.140625" style="180" customWidth="1"/>
    <col min="1802" max="1802" width="7.42578125" style="180" customWidth="1"/>
    <col min="1803" max="1803" width="2.28515625" style="180" customWidth="1"/>
    <col min="1804" max="1804" width="10.28515625" style="180" customWidth="1"/>
    <col min="1805" max="1805" width="4.7109375" style="180" customWidth="1"/>
    <col min="1806" max="1806" width="1.85546875" style="180" customWidth="1"/>
    <col min="1807" max="1807" width="1.7109375" style="180" customWidth="1"/>
    <col min="1808" max="1808" width="4.85546875" style="180" customWidth="1"/>
    <col min="1809" max="1809" width="2.28515625" style="180" customWidth="1"/>
    <col min="1810" max="1810" width="8.140625" style="180" customWidth="1"/>
    <col min="1811" max="1811" width="14" style="180" customWidth="1"/>
    <col min="1812" max="1812" width="1.5703125" style="180" customWidth="1"/>
    <col min="1813" max="1813" width="2.85546875" style="180" customWidth="1"/>
    <col min="1814" max="1814" width="7.42578125" style="180" customWidth="1"/>
    <col min="1815" max="1815" width="3" style="180" customWidth="1"/>
    <col min="1816" max="1816" width="14.7109375" style="180" customWidth="1"/>
    <col min="1817" max="2049" width="6.85546875" style="180"/>
    <col min="2050" max="2050" width="2.5703125" style="180" customWidth="1"/>
    <col min="2051" max="2051" width="2" style="180" customWidth="1"/>
    <col min="2052" max="2052" width="3.140625" style="180" customWidth="1"/>
    <col min="2053" max="2053" width="3.7109375" style="180" customWidth="1"/>
    <col min="2054" max="2054" width="2.85546875" style="180" customWidth="1"/>
    <col min="2055" max="2055" width="4.28515625" style="180" customWidth="1"/>
    <col min="2056" max="2056" width="2" style="180" customWidth="1"/>
    <col min="2057" max="2057" width="1.140625" style="180" customWidth="1"/>
    <col min="2058" max="2058" width="7.42578125" style="180" customWidth="1"/>
    <col min="2059" max="2059" width="2.28515625" style="180" customWidth="1"/>
    <col min="2060" max="2060" width="10.28515625" style="180" customWidth="1"/>
    <col min="2061" max="2061" width="4.7109375" style="180" customWidth="1"/>
    <col min="2062" max="2062" width="1.85546875" style="180" customWidth="1"/>
    <col min="2063" max="2063" width="1.7109375" style="180" customWidth="1"/>
    <col min="2064" max="2064" width="4.85546875" style="180" customWidth="1"/>
    <col min="2065" max="2065" width="2.28515625" style="180" customWidth="1"/>
    <col min="2066" max="2066" width="8.140625" style="180" customWidth="1"/>
    <col min="2067" max="2067" width="14" style="180" customWidth="1"/>
    <col min="2068" max="2068" width="1.5703125" style="180" customWidth="1"/>
    <col min="2069" max="2069" width="2.85546875" style="180" customWidth="1"/>
    <col min="2070" max="2070" width="7.42578125" style="180" customWidth="1"/>
    <col min="2071" max="2071" width="3" style="180" customWidth="1"/>
    <col min="2072" max="2072" width="14.7109375" style="180" customWidth="1"/>
    <col min="2073" max="2305" width="6.85546875" style="180"/>
    <col min="2306" max="2306" width="2.5703125" style="180" customWidth="1"/>
    <col min="2307" max="2307" width="2" style="180" customWidth="1"/>
    <col min="2308" max="2308" width="3.140625" style="180" customWidth="1"/>
    <col min="2309" max="2309" width="3.7109375" style="180" customWidth="1"/>
    <col min="2310" max="2310" width="2.85546875" style="180" customWidth="1"/>
    <col min="2311" max="2311" width="4.28515625" style="180" customWidth="1"/>
    <col min="2312" max="2312" width="2" style="180" customWidth="1"/>
    <col min="2313" max="2313" width="1.140625" style="180" customWidth="1"/>
    <col min="2314" max="2314" width="7.42578125" style="180" customWidth="1"/>
    <col min="2315" max="2315" width="2.28515625" style="180" customWidth="1"/>
    <col min="2316" max="2316" width="10.28515625" style="180" customWidth="1"/>
    <col min="2317" max="2317" width="4.7109375" style="180" customWidth="1"/>
    <col min="2318" max="2318" width="1.85546875" style="180" customWidth="1"/>
    <col min="2319" max="2319" width="1.7109375" style="180" customWidth="1"/>
    <col min="2320" max="2320" width="4.85546875" style="180" customWidth="1"/>
    <col min="2321" max="2321" width="2.28515625" style="180" customWidth="1"/>
    <col min="2322" max="2322" width="8.140625" style="180" customWidth="1"/>
    <col min="2323" max="2323" width="14" style="180" customWidth="1"/>
    <col min="2324" max="2324" width="1.5703125" style="180" customWidth="1"/>
    <col min="2325" max="2325" width="2.85546875" style="180" customWidth="1"/>
    <col min="2326" max="2326" width="7.42578125" style="180" customWidth="1"/>
    <col min="2327" max="2327" width="3" style="180" customWidth="1"/>
    <col min="2328" max="2328" width="14.7109375" style="180" customWidth="1"/>
    <col min="2329" max="2561" width="6.85546875" style="180"/>
    <col min="2562" max="2562" width="2.5703125" style="180" customWidth="1"/>
    <col min="2563" max="2563" width="2" style="180" customWidth="1"/>
    <col min="2564" max="2564" width="3.140625" style="180" customWidth="1"/>
    <col min="2565" max="2565" width="3.7109375" style="180" customWidth="1"/>
    <col min="2566" max="2566" width="2.85546875" style="180" customWidth="1"/>
    <col min="2567" max="2567" width="4.28515625" style="180" customWidth="1"/>
    <col min="2568" max="2568" width="2" style="180" customWidth="1"/>
    <col min="2569" max="2569" width="1.140625" style="180" customWidth="1"/>
    <col min="2570" max="2570" width="7.42578125" style="180" customWidth="1"/>
    <col min="2571" max="2571" width="2.28515625" style="180" customWidth="1"/>
    <col min="2572" max="2572" width="10.28515625" style="180" customWidth="1"/>
    <col min="2573" max="2573" width="4.7109375" style="180" customWidth="1"/>
    <col min="2574" max="2574" width="1.85546875" style="180" customWidth="1"/>
    <col min="2575" max="2575" width="1.7109375" style="180" customWidth="1"/>
    <col min="2576" max="2576" width="4.85546875" style="180" customWidth="1"/>
    <col min="2577" max="2577" width="2.28515625" style="180" customWidth="1"/>
    <col min="2578" max="2578" width="8.140625" style="180" customWidth="1"/>
    <col min="2579" max="2579" width="14" style="180" customWidth="1"/>
    <col min="2580" max="2580" width="1.5703125" style="180" customWidth="1"/>
    <col min="2581" max="2581" width="2.85546875" style="180" customWidth="1"/>
    <col min="2582" max="2582" width="7.42578125" style="180" customWidth="1"/>
    <col min="2583" max="2583" width="3" style="180" customWidth="1"/>
    <col min="2584" max="2584" width="14.7109375" style="180" customWidth="1"/>
    <col min="2585" max="2817" width="6.85546875" style="180"/>
    <col min="2818" max="2818" width="2.5703125" style="180" customWidth="1"/>
    <col min="2819" max="2819" width="2" style="180" customWidth="1"/>
    <col min="2820" max="2820" width="3.140625" style="180" customWidth="1"/>
    <col min="2821" max="2821" width="3.7109375" style="180" customWidth="1"/>
    <col min="2822" max="2822" width="2.85546875" style="180" customWidth="1"/>
    <col min="2823" max="2823" width="4.28515625" style="180" customWidth="1"/>
    <col min="2824" max="2824" width="2" style="180" customWidth="1"/>
    <col min="2825" max="2825" width="1.140625" style="180" customWidth="1"/>
    <col min="2826" max="2826" width="7.42578125" style="180" customWidth="1"/>
    <col min="2827" max="2827" width="2.28515625" style="180" customWidth="1"/>
    <col min="2828" max="2828" width="10.28515625" style="180" customWidth="1"/>
    <col min="2829" max="2829" width="4.7109375" style="180" customWidth="1"/>
    <col min="2830" max="2830" width="1.85546875" style="180" customWidth="1"/>
    <col min="2831" max="2831" width="1.7109375" style="180" customWidth="1"/>
    <col min="2832" max="2832" width="4.85546875" style="180" customWidth="1"/>
    <col min="2833" max="2833" width="2.28515625" style="180" customWidth="1"/>
    <col min="2834" max="2834" width="8.140625" style="180" customWidth="1"/>
    <col min="2835" max="2835" width="14" style="180" customWidth="1"/>
    <col min="2836" max="2836" width="1.5703125" style="180" customWidth="1"/>
    <col min="2837" max="2837" width="2.85546875" style="180" customWidth="1"/>
    <col min="2838" max="2838" width="7.42578125" style="180" customWidth="1"/>
    <col min="2839" max="2839" width="3" style="180" customWidth="1"/>
    <col min="2840" max="2840" width="14.7109375" style="180" customWidth="1"/>
    <col min="2841" max="3073" width="6.85546875" style="180"/>
    <col min="3074" max="3074" width="2.5703125" style="180" customWidth="1"/>
    <col min="3075" max="3075" width="2" style="180" customWidth="1"/>
    <col min="3076" max="3076" width="3.140625" style="180" customWidth="1"/>
    <col min="3077" max="3077" width="3.7109375" style="180" customWidth="1"/>
    <col min="3078" max="3078" width="2.85546875" style="180" customWidth="1"/>
    <col min="3079" max="3079" width="4.28515625" style="180" customWidth="1"/>
    <col min="3080" max="3080" width="2" style="180" customWidth="1"/>
    <col min="3081" max="3081" width="1.140625" style="180" customWidth="1"/>
    <col min="3082" max="3082" width="7.42578125" style="180" customWidth="1"/>
    <col min="3083" max="3083" width="2.28515625" style="180" customWidth="1"/>
    <col min="3084" max="3084" width="10.28515625" style="180" customWidth="1"/>
    <col min="3085" max="3085" width="4.7109375" style="180" customWidth="1"/>
    <col min="3086" max="3086" width="1.85546875" style="180" customWidth="1"/>
    <col min="3087" max="3087" width="1.7109375" style="180" customWidth="1"/>
    <col min="3088" max="3088" width="4.85546875" style="180" customWidth="1"/>
    <col min="3089" max="3089" width="2.28515625" style="180" customWidth="1"/>
    <col min="3090" max="3090" width="8.140625" style="180" customWidth="1"/>
    <col min="3091" max="3091" width="14" style="180" customWidth="1"/>
    <col min="3092" max="3092" width="1.5703125" style="180" customWidth="1"/>
    <col min="3093" max="3093" width="2.85546875" style="180" customWidth="1"/>
    <col min="3094" max="3094" width="7.42578125" style="180" customWidth="1"/>
    <col min="3095" max="3095" width="3" style="180" customWidth="1"/>
    <col min="3096" max="3096" width="14.7109375" style="180" customWidth="1"/>
    <col min="3097" max="3329" width="6.85546875" style="180"/>
    <col min="3330" max="3330" width="2.5703125" style="180" customWidth="1"/>
    <col min="3331" max="3331" width="2" style="180" customWidth="1"/>
    <col min="3332" max="3332" width="3.140625" style="180" customWidth="1"/>
    <col min="3333" max="3333" width="3.7109375" style="180" customWidth="1"/>
    <col min="3334" max="3334" width="2.85546875" style="180" customWidth="1"/>
    <col min="3335" max="3335" width="4.28515625" style="180" customWidth="1"/>
    <col min="3336" max="3336" width="2" style="180" customWidth="1"/>
    <col min="3337" max="3337" width="1.140625" style="180" customWidth="1"/>
    <col min="3338" max="3338" width="7.42578125" style="180" customWidth="1"/>
    <col min="3339" max="3339" width="2.28515625" style="180" customWidth="1"/>
    <col min="3340" max="3340" width="10.28515625" style="180" customWidth="1"/>
    <col min="3341" max="3341" width="4.7109375" style="180" customWidth="1"/>
    <col min="3342" max="3342" width="1.85546875" style="180" customWidth="1"/>
    <col min="3343" max="3343" width="1.7109375" style="180" customWidth="1"/>
    <col min="3344" max="3344" width="4.85546875" style="180" customWidth="1"/>
    <col min="3345" max="3345" width="2.28515625" style="180" customWidth="1"/>
    <col min="3346" max="3346" width="8.140625" style="180" customWidth="1"/>
    <col min="3347" max="3347" width="14" style="180" customWidth="1"/>
    <col min="3348" max="3348" width="1.5703125" style="180" customWidth="1"/>
    <col min="3349" max="3349" width="2.85546875" style="180" customWidth="1"/>
    <col min="3350" max="3350" width="7.42578125" style="180" customWidth="1"/>
    <col min="3351" max="3351" width="3" style="180" customWidth="1"/>
    <col min="3352" max="3352" width="14.7109375" style="180" customWidth="1"/>
    <col min="3353" max="3585" width="6.85546875" style="180"/>
    <col min="3586" max="3586" width="2.5703125" style="180" customWidth="1"/>
    <col min="3587" max="3587" width="2" style="180" customWidth="1"/>
    <col min="3588" max="3588" width="3.140625" style="180" customWidth="1"/>
    <col min="3589" max="3589" width="3.7109375" style="180" customWidth="1"/>
    <col min="3590" max="3590" width="2.85546875" style="180" customWidth="1"/>
    <col min="3591" max="3591" width="4.28515625" style="180" customWidth="1"/>
    <col min="3592" max="3592" width="2" style="180" customWidth="1"/>
    <col min="3593" max="3593" width="1.140625" style="180" customWidth="1"/>
    <col min="3594" max="3594" width="7.42578125" style="180" customWidth="1"/>
    <col min="3595" max="3595" width="2.28515625" style="180" customWidth="1"/>
    <col min="3596" max="3596" width="10.28515625" style="180" customWidth="1"/>
    <col min="3597" max="3597" width="4.7109375" style="180" customWidth="1"/>
    <col min="3598" max="3598" width="1.85546875" style="180" customWidth="1"/>
    <col min="3599" max="3599" width="1.7109375" style="180" customWidth="1"/>
    <col min="3600" max="3600" width="4.85546875" style="180" customWidth="1"/>
    <col min="3601" max="3601" width="2.28515625" style="180" customWidth="1"/>
    <col min="3602" max="3602" width="8.140625" style="180" customWidth="1"/>
    <col min="3603" max="3603" width="14" style="180" customWidth="1"/>
    <col min="3604" max="3604" width="1.5703125" style="180" customWidth="1"/>
    <col min="3605" max="3605" width="2.85546875" style="180" customWidth="1"/>
    <col min="3606" max="3606" width="7.42578125" style="180" customWidth="1"/>
    <col min="3607" max="3607" width="3" style="180" customWidth="1"/>
    <col min="3608" max="3608" width="14.7109375" style="180" customWidth="1"/>
    <col min="3609" max="3841" width="6.85546875" style="180"/>
    <col min="3842" max="3842" width="2.5703125" style="180" customWidth="1"/>
    <col min="3843" max="3843" width="2" style="180" customWidth="1"/>
    <col min="3844" max="3844" width="3.140625" style="180" customWidth="1"/>
    <col min="3845" max="3845" width="3.7109375" style="180" customWidth="1"/>
    <col min="3846" max="3846" width="2.85546875" style="180" customWidth="1"/>
    <col min="3847" max="3847" width="4.28515625" style="180" customWidth="1"/>
    <col min="3848" max="3848" width="2" style="180" customWidth="1"/>
    <col min="3849" max="3849" width="1.140625" style="180" customWidth="1"/>
    <col min="3850" max="3850" width="7.42578125" style="180" customWidth="1"/>
    <col min="3851" max="3851" width="2.28515625" style="180" customWidth="1"/>
    <col min="3852" max="3852" width="10.28515625" style="180" customWidth="1"/>
    <col min="3853" max="3853" width="4.7109375" style="180" customWidth="1"/>
    <col min="3854" max="3854" width="1.85546875" style="180" customWidth="1"/>
    <col min="3855" max="3855" width="1.7109375" style="180" customWidth="1"/>
    <col min="3856" max="3856" width="4.85546875" style="180" customWidth="1"/>
    <col min="3857" max="3857" width="2.28515625" style="180" customWidth="1"/>
    <col min="3858" max="3858" width="8.140625" style="180" customWidth="1"/>
    <col min="3859" max="3859" width="14" style="180" customWidth="1"/>
    <col min="3860" max="3860" width="1.5703125" style="180" customWidth="1"/>
    <col min="3861" max="3861" width="2.85546875" style="180" customWidth="1"/>
    <col min="3862" max="3862" width="7.42578125" style="180" customWidth="1"/>
    <col min="3863" max="3863" width="3" style="180" customWidth="1"/>
    <col min="3864" max="3864" width="14.7109375" style="180" customWidth="1"/>
    <col min="3865" max="4097" width="6.85546875" style="180"/>
    <col min="4098" max="4098" width="2.5703125" style="180" customWidth="1"/>
    <col min="4099" max="4099" width="2" style="180" customWidth="1"/>
    <col min="4100" max="4100" width="3.140625" style="180" customWidth="1"/>
    <col min="4101" max="4101" width="3.7109375" style="180" customWidth="1"/>
    <col min="4102" max="4102" width="2.85546875" style="180" customWidth="1"/>
    <col min="4103" max="4103" width="4.28515625" style="180" customWidth="1"/>
    <col min="4104" max="4104" width="2" style="180" customWidth="1"/>
    <col min="4105" max="4105" width="1.140625" style="180" customWidth="1"/>
    <col min="4106" max="4106" width="7.42578125" style="180" customWidth="1"/>
    <col min="4107" max="4107" width="2.28515625" style="180" customWidth="1"/>
    <col min="4108" max="4108" width="10.28515625" style="180" customWidth="1"/>
    <col min="4109" max="4109" width="4.7109375" style="180" customWidth="1"/>
    <col min="4110" max="4110" width="1.85546875" style="180" customWidth="1"/>
    <col min="4111" max="4111" width="1.7109375" style="180" customWidth="1"/>
    <col min="4112" max="4112" width="4.85546875" style="180" customWidth="1"/>
    <col min="4113" max="4113" width="2.28515625" style="180" customWidth="1"/>
    <col min="4114" max="4114" width="8.140625" style="180" customWidth="1"/>
    <col min="4115" max="4115" width="14" style="180" customWidth="1"/>
    <col min="4116" max="4116" width="1.5703125" style="180" customWidth="1"/>
    <col min="4117" max="4117" width="2.85546875" style="180" customWidth="1"/>
    <col min="4118" max="4118" width="7.42578125" style="180" customWidth="1"/>
    <col min="4119" max="4119" width="3" style="180" customWidth="1"/>
    <col min="4120" max="4120" width="14.7109375" style="180" customWidth="1"/>
    <col min="4121" max="4353" width="6.85546875" style="180"/>
    <col min="4354" max="4354" width="2.5703125" style="180" customWidth="1"/>
    <col min="4355" max="4355" width="2" style="180" customWidth="1"/>
    <col min="4356" max="4356" width="3.140625" style="180" customWidth="1"/>
    <col min="4357" max="4357" width="3.7109375" style="180" customWidth="1"/>
    <col min="4358" max="4358" width="2.85546875" style="180" customWidth="1"/>
    <col min="4359" max="4359" width="4.28515625" style="180" customWidth="1"/>
    <col min="4360" max="4360" width="2" style="180" customWidth="1"/>
    <col min="4361" max="4361" width="1.140625" style="180" customWidth="1"/>
    <col min="4362" max="4362" width="7.42578125" style="180" customWidth="1"/>
    <col min="4363" max="4363" width="2.28515625" style="180" customWidth="1"/>
    <col min="4364" max="4364" width="10.28515625" style="180" customWidth="1"/>
    <col min="4365" max="4365" width="4.7109375" style="180" customWidth="1"/>
    <col min="4366" max="4366" width="1.85546875" style="180" customWidth="1"/>
    <col min="4367" max="4367" width="1.7109375" style="180" customWidth="1"/>
    <col min="4368" max="4368" width="4.85546875" style="180" customWidth="1"/>
    <col min="4369" max="4369" width="2.28515625" style="180" customWidth="1"/>
    <col min="4370" max="4370" width="8.140625" style="180" customWidth="1"/>
    <col min="4371" max="4371" width="14" style="180" customWidth="1"/>
    <col min="4372" max="4372" width="1.5703125" style="180" customWidth="1"/>
    <col min="4373" max="4373" width="2.85546875" style="180" customWidth="1"/>
    <col min="4374" max="4374" width="7.42578125" style="180" customWidth="1"/>
    <col min="4375" max="4375" width="3" style="180" customWidth="1"/>
    <col min="4376" max="4376" width="14.7109375" style="180" customWidth="1"/>
    <col min="4377" max="4609" width="6.85546875" style="180"/>
    <col min="4610" max="4610" width="2.5703125" style="180" customWidth="1"/>
    <col min="4611" max="4611" width="2" style="180" customWidth="1"/>
    <col min="4612" max="4612" width="3.140625" style="180" customWidth="1"/>
    <col min="4613" max="4613" width="3.7109375" style="180" customWidth="1"/>
    <col min="4614" max="4614" width="2.85546875" style="180" customWidth="1"/>
    <col min="4615" max="4615" width="4.28515625" style="180" customWidth="1"/>
    <col min="4616" max="4616" width="2" style="180" customWidth="1"/>
    <col min="4617" max="4617" width="1.140625" style="180" customWidth="1"/>
    <col min="4618" max="4618" width="7.42578125" style="180" customWidth="1"/>
    <col min="4619" max="4619" width="2.28515625" style="180" customWidth="1"/>
    <col min="4620" max="4620" width="10.28515625" style="180" customWidth="1"/>
    <col min="4621" max="4621" width="4.7109375" style="180" customWidth="1"/>
    <col min="4622" max="4622" width="1.85546875" style="180" customWidth="1"/>
    <col min="4623" max="4623" width="1.7109375" style="180" customWidth="1"/>
    <col min="4624" max="4624" width="4.85546875" style="180" customWidth="1"/>
    <col min="4625" max="4625" width="2.28515625" style="180" customWidth="1"/>
    <col min="4626" max="4626" width="8.140625" style="180" customWidth="1"/>
    <col min="4627" max="4627" width="14" style="180" customWidth="1"/>
    <col min="4628" max="4628" width="1.5703125" style="180" customWidth="1"/>
    <col min="4629" max="4629" width="2.85546875" style="180" customWidth="1"/>
    <col min="4630" max="4630" width="7.42578125" style="180" customWidth="1"/>
    <col min="4631" max="4631" width="3" style="180" customWidth="1"/>
    <col min="4632" max="4632" width="14.7109375" style="180" customWidth="1"/>
    <col min="4633" max="4865" width="6.85546875" style="180"/>
    <col min="4866" max="4866" width="2.5703125" style="180" customWidth="1"/>
    <col min="4867" max="4867" width="2" style="180" customWidth="1"/>
    <col min="4868" max="4868" width="3.140625" style="180" customWidth="1"/>
    <col min="4869" max="4869" width="3.7109375" style="180" customWidth="1"/>
    <col min="4870" max="4870" width="2.85546875" style="180" customWidth="1"/>
    <col min="4871" max="4871" width="4.28515625" style="180" customWidth="1"/>
    <col min="4872" max="4872" width="2" style="180" customWidth="1"/>
    <col min="4873" max="4873" width="1.140625" style="180" customWidth="1"/>
    <col min="4874" max="4874" width="7.42578125" style="180" customWidth="1"/>
    <col min="4875" max="4875" width="2.28515625" style="180" customWidth="1"/>
    <col min="4876" max="4876" width="10.28515625" style="180" customWidth="1"/>
    <col min="4877" max="4877" width="4.7109375" style="180" customWidth="1"/>
    <col min="4878" max="4878" width="1.85546875" style="180" customWidth="1"/>
    <col min="4879" max="4879" width="1.7109375" style="180" customWidth="1"/>
    <col min="4880" max="4880" width="4.85546875" style="180" customWidth="1"/>
    <col min="4881" max="4881" width="2.28515625" style="180" customWidth="1"/>
    <col min="4882" max="4882" width="8.140625" style="180" customWidth="1"/>
    <col min="4883" max="4883" width="14" style="180" customWidth="1"/>
    <col min="4884" max="4884" width="1.5703125" style="180" customWidth="1"/>
    <col min="4885" max="4885" width="2.85546875" style="180" customWidth="1"/>
    <col min="4886" max="4886" width="7.42578125" style="180" customWidth="1"/>
    <col min="4887" max="4887" width="3" style="180" customWidth="1"/>
    <col min="4888" max="4888" width="14.7109375" style="180" customWidth="1"/>
    <col min="4889" max="5121" width="6.85546875" style="180"/>
    <col min="5122" max="5122" width="2.5703125" style="180" customWidth="1"/>
    <col min="5123" max="5123" width="2" style="180" customWidth="1"/>
    <col min="5124" max="5124" width="3.140625" style="180" customWidth="1"/>
    <col min="5125" max="5125" width="3.7109375" style="180" customWidth="1"/>
    <col min="5126" max="5126" width="2.85546875" style="180" customWidth="1"/>
    <col min="5127" max="5127" width="4.28515625" style="180" customWidth="1"/>
    <col min="5128" max="5128" width="2" style="180" customWidth="1"/>
    <col min="5129" max="5129" width="1.140625" style="180" customWidth="1"/>
    <col min="5130" max="5130" width="7.42578125" style="180" customWidth="1"/>
    <col min="5131" max="5131" width="2.28515625" style="180" customWidth="1"/>
    <col min="5132" max="5132" width="10.28515625" style="180" customWidth="1"/>
    <col min="5133" max="5133" width="4.7109375" style="180" customWidth="1"/>
    <col min="5134" max="5134" width="1.85546875" style="180" customWidth="1"/>
    <col min="5135" max="5135" width="1.7109375" style="180" customWidth="1"/>
    <col min="5136" max="5136" width="4.85546875" style="180" customWidth="1"/>
    <col min="5137" max="5137" width="2.28515625" style="180" customWidth="1"/>
    <col min="5138" max="5138" width="8.140625" style="180" customWidth="1"/>
    <col min="5139" max="5139" width="14" style="180" customWidth="1"/>
    <col min="5140" max="5140" width="1.5703125" style="180" customWidth="1"/>
    <col min="5141" max="5141" width="2.85546875" style="180" customWidth="1"/>
    <col min="5142" max="5142" width="7.42578125" style="180" customWidth="1"/>
    <col min="5143" max="5143" width="3" style="180" customWidth="1"/>
    <col min="5144" max="5144" width="14.7109375" style="180" customWidth="1"/>
    <col min="5145" max="5377" width="6.85546875" style="180"/>
    <col min="5378" max="5378" width="2.5703125" style="180" customWidth="1"/>
    <col min="5379" max="5379" width="2" style="180" customWidth="1"/>
    <col min="5380" max="5380" width="3.140625" style="180" customWidth="1"/>
    <col min="5381" max="5381" width="3.7109375" style="180" customWidth="1"/>
    <col min="5382" max="5382" width="2.85546875" style="180" customWidth="1"/>
    <col min="5383" max="5383" width="4.28515625" style="180" customWidth="1"/>
    <col min="5384" max="5384" width="2" style="180" customWidth="1"/>
    <col min="5385" max="5385" width="1.140625" style="180" customWidth="1"/>
    <col min="5386" max="5386" width="7.42578125" style="180" customWidth="1"/>
    <col min="5387" max="5387" width="2.28515625" style="180" customWidth="1"/>
    <col min="5388" max="5388" width="10.28515625" style="180" customWidth="1"/>
    <col min="5389" max="5389" width="4.7109375" style="180" customWidth="1"/>
    <col min="5390" max="5390" width="1.85546875" style="180" customWidth="1"/>
    <col min="5391" max="5391" width="1.7109375" style="180" customWidth="1"/>
    <col min="5392" max="5392" width="4.85546875" style="180" customWidth="1"/>
    <col min="5393" max="5393" width="2.28515625" style="180" customWidth="1"/>
    <col min="5394" max="5394" width="8.140625" style="180" customWidth="1"/>
    <col min="5395" max="5395" width="14" style="180" customWidth="1"/>
    <col min="5396" max="5396" width="1.5703125" style="180" customWidth="1"/>
    <col min="5397" max="5397" width="2.85546875" style="180" customWidth="1"/>
    <col min="5398" max="5398" width="7.42578125" style="180" customWidth="1"/>
    <col min="5399" max="5399" width="3" style="180" customWidth="1"/>
    <col min="5400" max="5400" width="14.7109375" style="180" customWidth="1"/>
    <col min="5401" max="5633" width="6.85546875" style="180"/>
    <col min="5634" max="5634" width="2.5703125" style="180" customWidth="1"/>
    <col min="5635" max="5635" width="2" style="180" customWidth="1"/>
    <col min="5636" max="5636" width="3.140625" style="180" customWidth="1"/>
    <col min="5637" max="5637" width="3.7109375" style="180" customWidth="1"/>
    <col min="5638" max="5638" width="2.85546875" style="180" customWidth="1"/>
    <col min="5639" max="5639" width="4.28515625" style="180" customWidth="1"/>
    <col min="5640" max="5640" width="2" style="180" customWidth="1"/>
    <col min="5641" max="5641" width="1.140625" style="180" customWidth="1"/>
    <col min="5642" max="5642" width="7.42578125" style="180" customWidth="1"/>
    <col min="5643" max="5643" width="2.28515625" style="180" customWidth="1"/>
    <col min="5644" max="5644" width="10.28515625" style="180" customWidth="1"/>
    <col min="5645" max="5645" width="4.7109375" style="180" customWidth="1"/>
    <col min="5646" max="5646" width="1.85546875" style="180" customWidth="1"/>
    <col min="5647" max="5647" width="1.7109375" style="180" customWidth="1"/>
    <col min="5648" max="5648" width="4.85546875" style="180" customWidth="1"/>
    <col min="5649" max="5649" width="2.28515625" style="180" customWidth="1"/>
    <col min="5650" max="5650" width="8.140625" style="180" customWidth="1"/>
    <col min="5651" max="5651" width="14" style="180" customWidth="1"/>
    <col min="5652" max="5652" width="1.5703125" style="180" customWidth="1"/>
    <col min="5653" max="5653" width="2.85546875" style="180" customWidth="1"/>
    <col min="5654" max="5654" width="7.42578125" style="180" customWidth="1"/>
    <col min="5655" max="5655" width="3" style="180" customWidth="1"/>
    <col min="5656" max="5656" width="14.7109375" style="180" customWidth="1"/>
    <col min="5657" max="5889" width="6.85546875" style="180"/>
    <col min="5890" max="5890" width="2.5703125" style="180" customWidth="1"/>
    <col min="5891" max="5891" width="2" style="180" customWidth="1"/>
    <col min="5892" max="5892" width="3.140625" style="180" customWidth="1"/>
    <col min="5893" max="5893" width="3.7109375" style="180" customWidth="1"/>
    <col min="5894" max="5894" width="2.85546875" style="180" customWidth="1"/>
    <col min="5895" max="5895" width="4.28515625" style="180" customWidth="1"/>
    <col min="5896" max="5896" width="2" style="180" customWidth="1"/>
    <col min="5897" max="5897" width="1.140625" style="180" customWidth="1"/>
    <col min="5898" max="5898" width="7.42578125" style="180" customWidth="1"/>
    <col min="5899" max="5899" width="2.28515625" style="180" customWidth="1"/>
    <col min="5900" max="5900" width="10.28515625" style="180" customWidth="1"/>
    <col min="5901" max="5901" width="4.7109375" style="180" customWidth="1"/>
    <col min="5902" max="5902" width="1.85546875" style="180" customWidth="1"/>
    <col min="5903" max="5903" width="1.7109375" style="180" customWidth="1"/>
    <col min="5904" max="5904" width="4.85546875" style="180" customWidth="1"/>
    <col min="5905" max="5905" width="2.28515625" style="180" customWidth="1"/>
    <col min="5906" max="5906" width="8.140625" style="180" customWidth="1"/>
    <col min="5907" max="5907" width="14" style="180" customWidth="1"/>
    <col min="5908" max="5908" width="1.5703125" style="180" customWidth="1"/>
    <col min="5909" max="5909" width="2.85546875" style="180" customWidth="1"/>
    <col min="5910" max="5910" width="7.42578125" style="180" customWidth="1"/>
    <col min="5911" max="5911" width="3" style="180" customWidth="1"/>
    <col min="5912" max="5912" width="14.7109375" style="180" customWidth="1"/>
    <col min="5913" max="6145" width="6.85546875" style="180"/>
    <col min="6146" max="6146" width="2.5703125" style="180" customWidth="1"/>
    <col min="6147" max="6147" width="2" style="180" customWidth="1"/>
    <col min="6148" max="6148" width="3.140625" style="180" customWidth="1"/>
    <col min="6149" max="6149" width="3.7109375" style="180" customWidth="1"/>
    <col min="6150" max="6150" width="2.85546875" style="180" customWidth="1"/>
    <col min="6151" max="6151" width="4.28515625" style="180" customWidth="1"/>
    <col min="6152" max="6152" width="2" style="180" customWidth="1"/>
    <col min="6153" max="6153" width="1.140625" style="180" customWidth="1"/>
    <col min="6154" max="6154" width="7.42578125" style="180" customWidth="1"/>
    <col min="6155" max="6155" width="2.28515625" style="180" customWidth="1"/>
    <col min="6156" max="6156" width="10.28515625" style="180" customWidth="1"/>
    <col min="6157" max="6157" width="4.7109375" style="180" customWidth="1"/>
    <col min="6158" max="6158" width="1.85546875" style="180" customWidth="1"/>
    <col min="6159" max="6159" width="1.7109375" style="180" customWidth="1"/>
    <col min="6160" max="6160" width="4.85546875" style="180" customWidth="1"/>
    <col min="6161" max="6161" width="2.28515625" style="180" customWidth="1"/>
    <col min="6162" max="6162" width="8.140625" style="180" customWidth="1"/>
    <col min="6163" max="6163" width="14" style="180" customWidth="1"/>
    <col min="6164" max="6164" width="1.5703125" style="180" customWidth="1"/>
    <col min="6165" max="6165" width="2.85546875" style="180" customWidth="1"/>
    <col min="6166" max="6166" width="7.42578125" style="180" customWidth="1"/>
    <col min="6167" max="6167" width="3" style="180" customWidth="1"/>
    <col min="6168" max="6168" width="14.7109375" style="180" customWidth="1"/>
    <col min="6169" max="6401" width="6.85546875" style="180"/>
    <col min="6402" max="6402" width="2.5703125" style="180" customWidth="1"/>
    <col min="6403" max="6403" width="2" style="180" customWidth="1"/>
    <col min="6404" max="6404" width="3.140625" style="180" customWidth="1"/>
    <col min="6405" max="6405" width="3.7109375" style="180" customWidth="1"/>
    <col min="6406" max="6406" width="2.85546875" style="180" customWidth="1"/>
    <col min="6407" max="6407" width="4.28515625" style="180" customWidth="1"/>
    <col min="6408" max="6408" width="2" style="180" customWidth="1"/>
    <col min="6409" max="6409" width="1.140625" style="180" customWidth="1"/>
    <col min="6410" max="6410" width="7.42578125" style="180" customWidth="1"/>
    <col min="6411" max="6411" width="2.28515625" style="180" customWidth="1"/>
    <col min="6412" max="6412" width="10.28515625" style="180" customWidth="1"/>
    <col min="6413" max="6413" width="4.7109375" style="180" customWidth="1"/>
    <col min="6414" max="6414" width="1.85546875" style="180" customWidth="1"/>
    <col min="6415" max="6415" width="1.7109375" style="180" customWidth="1"/>
    <col min="6416" max="6416" width="4.85546875" style="180" customWidth="1"/>
    <col min="6417" max="6417" width="2.28515625" style="180" customWidth="1"/>
    <col min="6418" max="6418" width="8.140625" style="180" customWidth="1"/>
    <col min="6419" max="6419" width="14" style="180" customWidth="1"/>
    <col min="6420" max="6420" width="1.5703125" style="180" customWidth="1"/>
    <col min="6421" max="6421" width="2.85546875" style="180" customWidth="1"/>
    <col min="6422" max="6422" width="7.42578125" style="180" customWidth="1"/>
    <col min="6423" max="6423" width="3" style="180" customWidth="1"/>
    <col min="6424" max="6424" width="14.7109375" style="180" customWidth="1"/>
    <col min="6425" max="6657" width="6.85546875" style="180"/>
    <col min="6658" max="6658" width="2.5703125" style="180" customWidth="1"/>
    <col min="6659" max="6659" width="2" style="180" customWidth="1"/>
    <col min="6660" max="6660" width="3.140625" style="180" customWidth="1"/>
    <col min="6661" max="6661" width="3.7109375" style="180" customWidth="1"/>
    <col min="6662" max="6662" width="2.85546875" style="180" customWidth="1"/>
    <col min="6663" max="6663" width="4.28515625" style="180" customWidth="1"/>
    <col min="6664" max="6664" width="2" style="180" customWidth="1"/>
    <col min="6665" max="6665" width="1.140625" style="180" customWidth="1"/>
    <col min="6666" max="6666" width="7.42578125" style="180" customWidth="1"/>
    <col min="6667" max="6667" width="2.28515625" style="180" customWidth="1"/>
    <col min="6668" max="6668" width="10.28515625" style="180" customWidth="1"/>
    <col min="6669" max="6669" width="4.7109375" style="180" customWidth="1"/>
    <col min="6670" max="6670" width="1.85546875" style="180" customWidth="1"/>
    <col min="6671" max="6671" width="1.7109375" style="180" customWidth="1"/>
    <col min="6672" max="6672" width="4.85546875" style="180" customWidth="1"/>
    <col min="6673" max="6673" width="2.28515625" style="180" customWidth="1"/>
    <col min="6674" max="6674" width="8.140625" style="180" customWidth="1"/>
    <col min="6675" max="6675" width="14" style="180" customWidth="1"/>
    <col min="6676" max="6676" width="1.5703125" style="180" customWidth="1"/>
    <col min="6677" max="6677" width="2.85546875" style="180" customWidth="1"/>
    <col min="6678" max="6678" width="7.42578125" style="180" customWidth="1"/>
    <col min="6679" max="6679" width="3" style="180" customWidth="1"/>
    <col min="6680" max="6680" width="14.7109375" style="180" customWidth="1"/>
    <col min="6681" max="6913" width="6.85546875" style="180"/>
    <col min="6914" max="6914" width="2.5703125" style="180" customWidth="1"/>
    <col min="6915" max="6915" width="2" style="180" customWidth="1"/>
    <col min="6916" max="6916" width="3.140625" style="180" customWidth="1"/>
    <col min="6917" max="6917" width="3.7109375" style="180" customWidth="1"/>
    <col min="6918" max="6918" width="2.85546875" style="180" customWidth="1"/>
    <col min="6919" max="6919" width="4.28515625" style="180" customWidth="1"/>
    <col min="6920" max="6920" width="2" style="180" customWidth="1"/>
    <col min="6921" max="6921" width="1.140625" style="180" customWidth="1"/>
    <col min="6922" max="6922" width="7.42578125" style="180" customWidth="1"/>
    <col min="6923" max="6923" width="2.28515625" style="180" customWidth="1"/>
    <col min="6924" max="6924" width="10.28515625" style="180" customWidth="1"/>
    <col min="6925" max="6925" width="4.7109375" style="180" customWidth="1"/>
    <col min="6926" max="6926" width="1.85546875" style="180" customWidth="1"/>
    <col min="6927" max="6927" width="1.7109375" style="180" customWidth="1"/>
    <col min="6928" max="6928" width="4.85546875" style="180" customWidth="1"/>
    <col min="6929" max="6929" width="2.28515625" style="180" customWidth="1"/>
    <col min="6930" max="6930" width="8.140625" style="180" customWidth="1"/>
    <col min="6931" max="6931" width="14" style="180" customWidth="1"/>
    <col min="6932" max="6932" width="1.5703125" style="180" customWidth="1"/>
    <col min="6933" max="6933" width="2.85546875" style="180" customWidth="1"/>
    <col min="6934" max="6934" width="7.42578125" style="180" customWidth="1"/>
    <col min="6935" max="6935" width="3" style="180" customWidth="1"/>
    <col min="6936" max="6936" width="14.7109375" style="180" customWidth="1"/>
    <col min="6937" max="7169" width="6.85546875" style="180"/>
    <col min="7170" max="7170" width="2.5703125" style="180" customWidth="1"/>
    <col min="7171" max="7171" width="2" style="180" customWidth="1"/>
    <col min="7172" max="7172" width="3.140625" style="180" customWidth="1"/>
    <col min="7173" max="7173" width="3.7109375" style="180" customWidth="1"/>
    <col min="7174" max="7174" width="2.85546875" style="180" customWidth="1"/>
    <col min="7175" max="7175" width="4.28515625" style="180" customWidth="1"/>
    <col min="7176" max="7176" width="2" style="180" customWidth="1"/>
    <col min="7177" max="7177" width="1.140625" style="180" customWidth="1"/>
    <col min="7178" max="7178" width="7.42578125" style="180" customWidth="1"/>
    <col min="7179" max="7179" width="2.28515625" style="180" customWidth="1"/>
    <col min="7180" max="7180" width="10.28515625" style="180" customWidth="1"/>
    <col min="7181" max="7181" width="4.7109375" style="180" customWidth="1"/>
    <col min="7182" max="7182" width="1.85546875" style="180" customWidth="1"/>
    <col min="7183" max="7183" width="1.7109375" style="180" customWidth="1"/>
    <col min="7184" max="7184" width="4.85546875" style="180" customWidth="1"/>
    <col min="7185" max="7185" width="2.28515625" style="180" customWidth="1"/>
    <col min="7186" max="7186" width="8.140625" style="180" customWidth="1"/>
    <col min="7187" max="7187" width="14" style="180" customWidth="1"/>
    <col min="7188" max="7188" width="1.5703125" style="180" customWidth="1"/>
    <col min="7189" max="7189" width="2.85546875" style="180" customWidth="1"/>
    <col min="7190" max="7190" width="7.42578125" style="180" customWidth="1"/>
    <col min="7191" max="7191" width="3" style="180" customWidth="1"/>
    <col min="7192" max="7192" width="14.7109375" style="180" customWidth="1"/>
    <col min="7193" max="7425" width="6.85546875" style="180"/>
    <col min="7426" max="7426" width="2.5703125" style="180" customWidth="1"/>
    <col min="7427" max="7427" width="2" style="180" customWidth="1"/>
    <col min="7428" max="7428" width="3.140625" style="180" customWidth="1"/>
    <col min="7429" max="7429" width="3.7109375" style="180" customWidth="1"/>
    <col min="7430" max="7430" width="2.85546875" style="180" customWidth="1"/>
    <col min="7431" max="7431" width="4.28515625" style="180" customWidth="1"/>
    <col min="7432" max="7432" width="2" style="180" customWidth="1"/>
    <col min="7433" max="7433" width="1.140625" style="180" customWidth="1"/>
    <col min="7434" max="7434" width="7.42578125" style="180" customWidth="1"/>
    <col min="7435" max="7435" width="2.28515625" style="180" customWidth="1"/>
    <col min="7436" max="7436" width="10.28515625" style="180" customWidth="1"/>
    <col min="7437" max="7437" width="4.7109375" style="180" customWidth="1"/>
    <col min="7438" max="7438" width="1.85546875" style="180" customWidth="1"/>
    <col min="7439" max="7439" width="1.7109375" style="180" customWidth="1"/>
    <col min="7440" max="7440" width="4.85546875" style="180" customWidth="1"/>
    <col min="7441" max="7441" width="2.28515625" style="180" customWidth="1"/>
    <col min="7442" max="7442" width="8.140625" style="180" customWidth="1"/>
    <col min="7443" max="7443" width="14" style="180" customWidth="1"/>
    <col min="7444" max="7444" width="1.5703125" style="180" customWidth="1"/>
    <col min="7445" max="7445" width="2.85546875" style="180" customWidth="1"/>
    <col min="7446" max="7446" width="7.42578125" style="180" customWidth="1"/>
    <col min="7447" max="7447" width="3" style="180" customWidth="1"/>
    <col min="7448" max="7448" width="14.7109375" style="180" customWidth="1"/>
    <col min="7449" max="7681" width="6.85546875" style="180"/>
    <col min="7682" max="7682" width="2.5703125" style="180" customWidth="1"/>
    <col min="7683" max="7683" width="2" style="180" customWidth="1"/>
    <col min="7684" max="7684" width="3.140625" style="180" customWidth="1"/>
    <col min="7685" max="7685" width="3.7109375" style="180" customWidth="1"/>
    <col min="7686" max="7686" width="2.85546875" style="180" customWidth="1"/>
    <col min="7687" max="7687" width="4.28515625" style="180" customWidth="1"/>
    <col min="7688" max="7688" width="2" style="180" customWidth="1"/>
    <col min="7689" max="7689" width="1.140625" style="180" customWidth="1"/>
    <col min="7690" max="7690" width="7.42578125" style="180" customWidth="1"/>
    <col min="7691" max="7691" width="2.28515625" style="180" customWidth="1"/>
    <col min="7692" max="7692" width="10.28515625" style="180" customWidth="1"/>
    <col min="7693" max="7693" width="4.7109375" style="180" customWidth="1"/>
    <col min="7694" max="7694" width="1.85546875" style="180" customWidth="1"/>
    <col min="7695" max="7695" width="1.7109375" style="180" customWidth="1"/>
    <col min="7696" max="7696" width="4.85546875" style="180" customWidth="1"/>
    <col min="7697" max="7697" width="2.28515625" style="180" customWidth="1"/>
    <col min="7698" max="7698" width="8.140625" style="180" customWidth="1"/>
    <col min="7699" max="7699" width="14" style="180" customWidth="1"/>
    <col min="7700" max="7700" width="1.5703125" style="180" customWidth="1"/>
    <col min="7701" max="7701" width="2.85546875" style="180" customWidth="1"/>
    <col min="7702" max="7702" width="7.42578125" style="180" customWidth="1"/>
    <col min="7703" max="7703" width="3" style="180" customWidth="1"/>
    <col min="7704" max="7704" width="14.7109375" style="180" customWidth="1"/>
    <col min="7705" max="7937" width="6.85546875" style="180"/>
    <col min="7938" max="7938" width="2.5703125" style="180" customWidth="1"/>
    <col min="7939" max="7939" width="2" style="180" customWidth="1"/>
    <col min="7940" max="7940" width="3.140625" style="180" customWidth="1"/>
    <col min="7941" max="7941" width="3.7109375" style="180" customWidth="1"/>
    <col min="7942" max="7942" width="2.85546875" style="180" customWidth="1"/>
    <col min="7943" max="7943" width="4.28515625" style="180" customWidth="1"/>
    <col min="7944" max="7944" width="2" style="180" customWidth="1"/>
    <col min="7945" max="7945" width="1.140625" style="180" customWidth="1"/>
    <col min="7946" max="7946" width="7.42578125" style="180" customWidth="1"/>
    <col min="7947" max="7947" width="2.28515625" style="180" customWidth="1"/>
    <col min="7948" max="7948" width="10.28515625" style="180" customWidth="1"/>
    <col min="7949" max="7949" width="4.7109375" style="180" customWidth="1"/>
    <col min="7950" max="7950" width="1.85546875" style="180" customWidth="1"/>
    <col min="7951" max="7951" width="1.7109375" style="180" customWidth="1"/>
    <col min="7952" max="7952" width="4.85546875" style="180" customWidth="1"/>
    <col min="7953" max="7953" width="2.28515625" style="180" customWidth="1"/>
    <col min="7954" max="7954" width="8.140625" style="180" customWidth="1"/>
    <col min="7955" max="7955" width="14" style="180" customWidth="1"/>
    <col min="7956" max="7956" width="1.5703125" style="180" customWidth="1"/>
    <col min="7957" max="7957" width="2.85546875" style="180" customWidth="1"/>
    <col min="7958" max="7958" width="7.42578125" style="180" customWidth="1"/>
    <col min="7959" max="7959" width="3" style="180" customWidth="1"/>
    <col min="7960" max="7960" width="14.7109375" style="180" customWidth="1"/>
    <col min="7961" max="8193" width="6.85546875" style="180"/>
    <col min="8194" max="8194" width="2.5703125" style="180" customWidth="1"/>
    <col min="8195" max="8195" width="2" style="180" customWidth="1"/>
    <col min="8196" max="8196" width="3.140625" style="180" customWidth="1"/>
    <col min="8197" max="8197" width="3.7109375" style="180" customWidth="1"/>
    <col min="8198" max="8198" width="2.85546875" style="180" customWidth="1"/>
    <col min="8199" max="8199" width="4.28515625" style="180" customWidth="1"/>
    <col min="8200" max="8200" width="2" style="180" customWidth="1"/>
    <col min="8201" max="8201" width="1.140625" style="180" customWidth="1"/>
    <col min="8202" max="8202" width="7.42578125" style="180" customWidth="1"/>
    <col min="8203" max="8203" width="2.28515625" style="180" customWidth="1"/>
    <col min="8204" max="8204" width="10.28515625" style="180" customWidth="1"/>
    <col min="8205" max="8205" width="4.7109375" style="180" customWidth="1"/>
    <col min="8206" max="8206" width="1.85546875" style="180" customWidth="1"/>
    <col min="8207" max="8207" width="1.7109375" style="180" customWidth="1"/>
    <col min="8208" max="8208" width="4.85546875" style="180" customWidth="1"/>
    <col min="8209" max="8209" width="2.28515625" style="180" customWidth="1"/>
    <col min="8210" max="8210" width="8.140625" style="180" customWidth="1"/>
    <col min="8211" max="8211" width="14" style="180" customWidth="1"/>
    <col min="8212" max="8212" width="1.5703125" style="180" customWidth="1"/>
    <col min="8213" max="8213" width="2.85546875" style="180" customWidth="1"/>
    <col min="8214" max="8214" width="7.42578125" style="180" customWidth="1"/>
    <col min="8215" max="8215" width="3" style="180" customWidth="1"/>
    <col min="8216" max="8216" width="14.7109375" style="180" customWidth="1"/>
    <col min="8217" max="8449" width="6.85546875" style="180"/>
    <col min="8450" max="8450" width="2.5703125" style="180" customWidth="1"/>
    <col min="8451" max="8451" width="2" style="180" customWidth="1"/>
    <col min="8452" max="8452" width="3.140625" style="180" customWidth="1"/>
    <col min="8453" max="8453" width="3.7109375" style="180" customWidth="1"/>
    <col min="8454" max="8454" width="2.85546875" style="180" customWidth="1"/>
    <col min="8455" max="8455" width="4.28515625" style="180" customWidth="1"/>
    <col min="8456" max="8456" width="2" style="180" customWidth="1"/>
    <col min="8457" max="8457" width="1.140625" style="180" customWidth="1"/>
    <col min="8458" max="8458" width="7.42578125" style="180" customWidth="1"/>
    <col min="8459" max="8459" width="2.28515625" style="180" customWidth="1"/>
    <col min="8460" max="8460" width="10.28515625" style="180" customWidth="1"/>
    <col min="8461" max="8461" width="4.7109375" style="180" customWidth="1"/>
    <col min="8462" max="8462" width="1.85546875" style="180" customWidth="1"/>
    <col min="8463" max="8463" width="1.7109375" style="180" customWidth="1"/>
    <col min="8464" max="8464" width="4.85546875" style="180" customWidth="1"/>
    <col min="8465" max="8465" width="2.28515625" style="180" customWidth="1"/>
    <col min="8466" max="8466" width="8.140625" style="180" customWidth="1"/>
    <col min="8467" max="8467" width="14" style="180" customWidth="1"/>
    <col min="8468" max="8468" width="1.5703125" style="180" customWidth="1"/>
    <col min="8469" max="8469" width="2.85546875" style="180" customWidth="1"/>
    <col min="8470" max="8470" width="7.42578125" style="180" customWidth="1"/>
    <col min="8471" max="8471" width="3" style="180" customWidth="1"/>
    <col min="8472" max="8472" width="14.7109375" style="180" customWidth="1"/>
    <col min="8473" max="8705" width="6.85546875" style="180"/>
    <col min="8706" max="8706" width="2.5703125" style="180" customWidth="1"/>
    <col min="8707" max="8707" width="2" style="180" customWidth="1"/>
    <col min="8708" max="8708" width="3.140625" style="180" customWidth="1"/>
    <col min="8709" max="8709" width="3.7109375" style="180" customWidth="1"/>
    <col min="8710" max="8710" width="2.85546875" style="180" customWidth="1"/>
    <col min="8711" max="8711" width="4.28515625" style="180" customWidth="1"/>
    <col min="8712" max="8712" width="2" style="180" customWidth="1"/>
    <col min="8713" max="8713" width="1.140625" style="180" customWidth="1"/>
    <col min="8714" max="8714" width="7.42578125" style="180" customWidth="1"/>
    <col min="8715" max="8715" width="2.28515625" style="180" customWidth="1"/>
    <col min="8716" max="8716" width="10.28515625" style="180" customWidth="1"/>
    <col min="8717" max="8717" width="4.7109375" style="180" customWidth="1"/>
    <col min="8718" max="8718" width="1.85546875" style="180" customWidth="1"/>
    <col min="8719" max="8719" width="1.7109375" style="180" customWidth="1"/>
    <col min="8720" max="8720" width="4.85546875" style="180" customWidth="1"/>
    <col min="8721" max="8721" width="2.28515625" style="180" customWidth="1"/>
    <col min="8722" max="8722" width="8.140625" style="180" customWidth="1"/>
    <col min="8723" max="8723" width="14" style="180" customWidth="1"/>
    <col min="8724" max="8724" width="1.5703125" style="180" customWidth="1"/>
    <col min="8725" max="8725" width="2.85546875" style="180" customWidth="1"/>
    <col min="8726" max="8726" width="7.42578125" style="180" customWidth="1"/>
    <col min="8727" max="8727" width="3" style="180" customWidth="1"/>
    <col min="8728" max="8728" width="14.7109375" style="180" customWidth="1"/>
    <col min="8729" max="8961" width="6.85546875" style="180"/>
    <col min="8962" max="8962" width="2.5703125" style="180" customWidth="1"/>
    <col min="8963" max="8963" width="2" style="180" customWidth="1"/>
    <col min="8964" max="8964" width="3.140625" style="180" customWidth="1"/>
    <col min="8965" max="8965" width="3.7109375" style="180" customWidth="1"/>
    <col min="8966" max="8966" width="2.85546875" style="180" customWidth="1"/>
    <col min="8967" max="8967" width="4.28515625" style="180" customWidth="1"/>
    <col min="8968" max="8968" width="2" style="180" customWidth="1"/>
    <col min="8969" max="8969" width="1.140625" style="180" customWidth="1"/>
    <col min="8970" max="8970" width="7.42578125" style="180" customWidth="1"/>
    <col min="8971" max="8971" width="2.28515625" style="180" customWidth="1"/>
    <col min="8972" max="8972" width="10.28515625" style="180" customWidth="1"/>
    <col min="8973" max="8973" width="4.7109375" style="180" customWidth="1"/>
    <col min="8974" max="8974" width="1.85546875" style="180" customWidth="1"/>
    <col min="8975" max="8975" width="1.7109375" style="180" customWidth="1"/>
    <col min="8976" max="8976" width="4.85546875" style="180" customWidth="1"/>
    <col min="8977" max="8977" width="2.28515625" style="180" customWidth="1"/>
    <col min="8978" max="8978" width="8.140625" style="180" customWidth="1"/>
    <col min="8979" max="8979" width="14" style="180" customWidth="1"/>
    <col min="8980" max="8980" width="1.5703125" style="180" customWidth="1"/>
    <col min="8981" max="8981" width="2.85546875" style="180" customWidth="1"/>
    <col min="8982" max="8982" width="7.42578125" style="180" customWidth="1"/>
    <col min="8983" max="8983" width="3" style="180" customWidth="1"/>
    <col min="8984" max="8984" width="14.7109375" style="180" customWidth="1"/>
    <col min="8985" max="9217" width="6.85546875" style="180"/>
    <col min="9218" max="9218" width="2.5703125" style="180" customWidth="1"/>
    <col min="9219" max="9219" width="2" style="180" customWidth="1"/>
    <col min="9220" max="9220" width="3.140625" style="180" customWidth="1"/>
    <col min="9221" max="9221" width="3.7109375" style="180" customWidth="1"/>
    <col min="9222" max="9222" width="2.85546875" style="180" customWidth="1"/>
    <col min="9223" max="9223" width="4.28515625" style="180" customWidth="1"/>
    <col min="9224" max="9224" width="2" style="180" customWidth="1"/>
    <col min="9225" max="9225" width="1.140625" style="180" customWidth="1"/>
    <col min="9226" max="9226" width="7.42578125" style="180" customWidth="1"/>
    <col min="9227" max="9227" width="2.28515625" style="180" customWidth="1"/>
    <col min="9228" max="9228" width="10.28515625" style="180" customWidth="1"/>
    <col min="9229" max="9229" width="4.7109375" style="180" customWidth="1"/>
    <col min="9230" max="9230" width="1.85546875" style="180" customWidth="1"/>
    <col min="9231" max="9231" width="1.7109375" style="180" customWidth="1"/>
    <col min="9232" max="9232" width="4.85546875" style="180" customWidth="1"/>
    <col min="9233" max="9233" width="2.28515625" style="180" customWidth="1"/>
    <col min="9234" max="9234" width="8.140625" style="180" customWidth="1"/>
    <col min="9235" max="9235" width="14" style="180" customWidth="1"/>
    <col min="9236" max="9236" width="1.5703125" style="180" customWidth="1"/>
    <col min="9237" max="9237" width="2.85546875" style="180" customWidth="1"/>
    <col min="9238" max="9238" width="7.42578125" style="180" customWidth="1"/>
    <col min="9239" max="9239" width="3" style="180" customWidth="1"/>
    <col min="9240" max="9240" width="14.7109375" style="180" customWidth="1"/>
    <col min="9241" max="9473" width="6.85546875" style="180"/>
    <col min="9474" max="9474" width="2.5703125" style="180" customWidth="1"/>
    <col min="9475" max="9475" width="2" style="180" customWidth="1"/>
    <col min="9476" max="9476" width="3.140625" style="180" customWidth="1"/>
    <col min="9477" max="9477" width="3.7109375" style="180" customWidth="1"/>
    <col min="9478" max="9478" width="2.85546875" style="180" customWidth="1"/>
    <col min="9479" max="9479" width="4.28515625" style="180" customWidth="1"/>
    <col min="9480" max="9480" width="2" style="180" customWidth="1"/>
    <col min="9481" max="9481" width="1.140625" style="180" customWidth="1"/>
    <col min="9482" max="9482" width="7.42578125" style="180" customWidth="1"/>
    <col min="9483" max="9483" width="2.28515625" style="180" customWidth="1"/>
    <col min="9484" max="9484" width="10.28515625" style="180" customWidth="1"/>
    <col min="9485" max="9485" width="4.7109375" style="180" customWidth="1"/>
    <col min="9486" max="9486" width="1.85546875" style="180" customWidth="1"/>
    <col min="9487" max="9487" width="1.7109375" style="180" customWidth="1"/>
    <col min="9488" max="9488" width="4.85546875" style="180" customWidth="1"/>
    <col min="9489" max="9489" width="2.28515625" style="180" customWidth="1"/>
    <col min="9490" max="9490" width="8.140625" style="180" customWidth="1"/>
    <col min="9491" max="9491" width="14" style="180" customWidth="1"/>
    <col min="9492" max="9492" width="1.5703125" style="180" customWidth="1"/>
    <col min="9493" max="9493" width="2.85546875" style="180" customWidth="1"/>
    <col min="9494" max="9494" width="7.42578125" style="180" customWidth="1"/>
    <col min="9495" max="9495" width="3" style="180" customWidth="1"/>
    <col min="9496" max="9496" width="14.7109375" style="180" customWidth="1"/>
    <col min="9497" max="9729" width="6.85546875" style="180"/>
    <col min="9730" max="9730" width="2.5703125" style="180" customWidth="1"/>
    <col min="9731" max="9731" width="2" style="180" customWidth="1"/>
    <col min="9732" max="9732" width="3.140625" style="180" customWidth="1"/>
    <col min="9733" max="9733" width="3.7109375" style="180" customWidth="1"/>
    <col min="9734" max="9734" width="2.85546875" style="180" customWidth="1"/>
    <col min="9735" max="9735" width="4.28515625" style="180" customWidth="1"/>
    <col min="9736" max="9736" width="2" style="180" customWidth="1"/>
    <col min="9737" max="9737" width="1.140625" style="180" customWidth="1"/>
    <col min="9738" max="9738" width="7.42578125" style="180" customWidth="1"/>
    <col min="9739" max="9739" width="2.28515625" style="180" customWidth="1"/>
    <col min="9740" max="9740" width="10.28515625" style="180" customWidth="1"/>
    <col min="9741" max="9741" width="4.7109375" style="180" customWidth="1"/>
    <col min="9742" max="9742" width="1.85546875" style="180" customWidth="1"/>
    <col min="9743" max="9743" width="1.7109375" style="180" customWidth="1"/>
    <col min="9744" max="9744" width="4.85546875" style="180" customWidth="1"/>
    <col min="9745" max="9745" width="2.28515625" style="180" customWidth="1"/>
    <col min="9746" max="9746" width="8.140625" style="180" customWidth="1"/>
    <col min="9747" max="9747" width="14" style="180" customWidth="1"/>
    <col min="9748" max="9748" width="1.5703125" style="180" customWidth="1"/>
    <col min="9749" max="9749" width="2.85546875" style="180" customWidth="1"/>
    <col min="9750" max="9750" width="7.42578125" style="180" customWidth="1"/>
    <col min="9751" max="9751" width="3" style="180" customWidth="1"/>
    <col min="9752" max="9752" width="14.7109375" style="180" customWidth="1"/>
    <col min="9753" max="9985" width="6.85546875" style="180"/>
    <col min="9986" max="9986" width="2.5703125" style="180" customWidth="1"/>
    <col min="9987" max="9987" width="2" style="180" customWidth="1"/>
    <col min="9988" max="9988" width="3.140625" style="180" customWidth="1"/>
    <col min="9989" max="9989" width="3.7109375" style="180" customWidth="1"/>
    <col min="9990" max="9990" width="2.85546875" style="180" customWidth="1"/>
    <col min="9991" max="9991" width="4.28515625" style="180" customWidth="1"/>
    <col min="9992" max="9992" width="2" style="180" customWidth="1"/>
    <col min="9993" max="9993" width="1.140625" style="180" customWidth="1"/>
    <col min="9994" max="9994" width="7.42578125" style="180" customWidth="1"/>
    <col min="9995" max="9995" width="2.28515625" style="180" customWidth="1"/>
    <col min="9996" max="9996" width="10.28515625" style="180" customWidth="1"/>
    <col min="9997" max="9997" width="4.7109375" style="180" customWidth="1"/>
    <col min="9998" max="9998" width="1.85546875" style="180" customWidth="1"/>
    <col min="9999" max="9999" width="1.7109375" style="180" customWidth="1"/>
    <col min="10000" max="10000" width="4.85546875" style="180" customWidth="1"/>
    <col min="10001" max="10001" width="2.28515625" style="180" customWidth="1"/>
    <col min="10002" max="10002" width="8.140625" style="180" customWidth="1"/>
    <col min="10003" max="10003" width="14" style="180" customWidth="1"/>
    <col min="10004" max="10004" width="1.5703125" style="180" customWidth="1"/>
    <col min="10005" max="10005" width="2.85546875" style="180" customWidth="1"/>
    <col min="10006" max="10006" width="7.42578125" style="180" customWidth="1"/>
    <col min="10007" max="10007" width="3" style="180" customWidth="1"/>
    <col min="10008" max="10008" width="14.7109375" style="180" customWidth="1"/>
    <col min="10009" max="10241" width="6.85546875" style="180"/>
    <col min="10242" max="10242" width="2.5703125" style="180" customWidth="1"/>
    <col min="10243" max="10243" width="2" style="180" customWidth="1"/>
    <col min="10244" max="10244" width="3.140625" style="180" customWidth="1"/>
    <col min="10245" max="10245" width="3.7109375" style="180" customWidth="1"/>
    <col min="10246" max="10246" width="2.85546875" style="180" customWidth="1"/>
    <col min="10247" max="10247" width="4.28515625" style="180" customWidth="1"/>
    <col min="10248" max="10248" width="2" style="180" customWidth="1"/>
    <col min="10249" max="10249" width="1.140625" style="180" customWidth="1"/>
    <col min="10250" max="10250" width="7.42578125" style="180" customWidth="1"/>
    <col min="10251" max="10251" width="2.28515625" style="180" customWidth="1"/>
    <col min="10252" max="10252" width="10.28515625" style="180" customWidth="1"/>
    <col min="10253" max="10253" width="4.7109375" style="180" customWidth="1"/>
    <col min="10254" max="10254" width="1.85546875" style="180" customWidth="1"/>
    <col min="10255" max="10255" width="1.7109375" style="180" customWidth="1"/>
    <col min="10256" max="10256" width="4.85546875" style="180" customWidth="1"/>
    <col min="10257" max="10257" width="2.28515625" style="180" customWidth="1"/>
    <col min="10258" max="10258" width="8.140625" style="180" customWidth="1"/>
    <col min="10259" max="10259" width="14" style="180" customWidth="1"/>
    <col min="10260" max="10260" width="1.5703125" style="180" customWidth="1"/>
    <col min="10261" max="10261" width="2.85546875" style="180" customWidth="1"/>
    <col min="10262" max="10262" width="7.42578125" style="180" customWidth="1"/>
    <col min="10263" max="10263" width="3" style="180" customWidth="1"/>
    <col min="10264" max="10264" width="14.7109375" style="180" customWidth="1"/>
    <col min="10265" max="10497" width="6.85546875" style="180"/>
    <col min="10498" max="10498" width="2.5703125" style="180" customWidth="1"/>
    <col min="10499" max="10499" width="2" style="180" customWidth="1"/>
    <col min="10500" max="10500" width="3.140625" style="180" customWidth="1"/>
    <col min="10501" max="10501" width="3.7109375" style="180" customWidth="1"/>
    <col min="10502" max="10502" width="2.85546875" style="180" customWidth="1"/>
    <col min="10503" max="10503" width="4.28515625" style="180" customWidth="1"/>
    <col min="10504" max="10504" width="2" style="180" customWidth="1"/>
    <col min="10505" max="10505" width="1.140625" style="180" customWidth="1"/>
    <col min="10506" max="10506" width="7.42578125" style="180" customWidth="1"/>
    <col min="10507" max="10507" width="2.28515625" style="180" customWidth="1"/>
    <col min="10508" max="10508" width="10.28515625" style="180" customWidth="1"/>
    <col min="10509" max="10509" width="4.7109375" style="180" customWidth="1"/>
    <col min="10510" max="10510" width="1.85546875" style="180" customWidth="1"/>
    <col min="10511" max="10511" width="1.7109375" style="180" customWidth="1"/>
    <col min="10512" max="10512" width="4.85546875" style="180" customWidth="1"/>
    <col min="10513" max="10513" width="2.28515625" style="180" customWidth="1"/>
    <col min="10514" max="10514" width="8.140625" style="180" customWidth="1"/>
    <col min="10515" max="10515" width="14" style="180" customWidth="1"/>
    <col min="10516" max="10516" width="1.5703125" style="180" customWidth="1"/>
    <col min="10517" max="10517" width="2.85546875" style="180" customWidth="1"/>
    <col min="10518" max="10518" width="7.42578125" style="180" customWidth="1"/>
    <col min="10519" max="10519" width="3" style="180" customWidth="1"/>
    <col min="10520" max="10520" width="14.7109375" style="180" customWidth="1"/>
    <col min="10521" max="10753" width="6.85546875" style="180"/>
    <col min="10754" max="10754" width="2.5703125" style="180" customWidth="1"/>
    <col min="10755" max="10755" width="2" style="180" customWidth="1"/>
    <col min="10756" max="10756" width="3.140625" style="180" customWidth="1"/>
    <col min="10757" max="10757" width="3.7109375" style="180" customWidth="1"/>
    <col min="10758" max="10758" width="2.85546875" style="180" customWidth="1"/>
    <col min="10759" max="10759" width="4.28515625" style="180" customWidth="1"/>
    <col min="10760" max="10760" width="2" style="180" customWidth="1"/>
    <col min="10761" max="10761" width="1.140625" style="180" customWidth="1"/>
    <col min="10762" max="10762" width="7.42578125" style="180" customWidth="1"/>
    <col min="10763" max="10763" width="2.28515625" style="180" customWidth="1"/>
    <col min="10764" max="10764" width="10.28515625" style="180" customWidth="1"/>
    <col min="10765" max="10765" width="4.7109375" style="180" customWidth="1"/>
    <col min="10766" max="10766" width="1.85546875" style="180" customWidth="1"/>
    <col min="10767" max="10767" width="1.7109375" style="180" customWidth="1"/>
    <col min="10768" max="10768" width="4.85546875" style="180" customWidth="1"/>
    <col min="10769" max="10769" width="2.28515625" style="180" customWidth="1"/>
    <col min="10770" max="10770" width="8.140625" style="180" customWidth="1"/>
    <col min="10771" max="10771" width="14" style="180" customWidth="1"/>
    <col min="10772" max="10772" width="1.5703125" style="180" customWidth="1"/>
    <col min="10773" max="10773" width="2.85546875" style="180" customWidth="1"/>
    <col min="10774" max="10774" width="7.42578125" style="180" customWidth="1"/>
    <col min="10775" max="10775" width="3" style="180" customWidth="1"/>
    <col min="10776" max="10776" width="14.7109375" style="180" customWidth="1"/>
    <col min="10777" max="11009" width="6.85546875" style="180"/>
    <col min="11010" max="11010" width="2.5703125" style="180" customWidth="1"/>
    <col min="11011" max="11011" width="2" style="180" customWidth="1"/>
    <col min="11012" max="11012" width="3.140625" style="180" customWidth="1"/>
    <col min="11013" max="11013" width="3.7109375" style="180" customWidth="1"/>
    <col min="11014" max="11014" width="2.85546875" style="180" customWidth="1"/>
    <col min="11015" max="11015" width="4.28515625" style="180" customWidth="1"/>
    <col min="11016" max="11016" width="2" style="180" customWidth="1"/>
    <col min="11017" max="11017" width="1.140625" style="180" customWidth="1"/>
    <col min="11018" max="11018" width="7.42578125" style="180" customWidth="1"/>
    <col min="11019" max="11019" width="2.28515625" style="180" customWidth="1"/>
    <col min="11020" max="11020" width="10.28515625" style="180" customWidth="1"/>
    <col min="11021" max="11021" width="4.7109375" style="180" customWidth="1"/>
    <col min="11022" max="11022" width="1.85546875" style="180" customWidth="1"/>
    <col min="11023" max="11023" width="1.7109375" style="180" customWidth="1"/>
    <col min="11024" max="11024" width="4.85546875" style="180" customWidth="1"/>
    <col min="11025" max="11025" width="2.28515625" style="180" customWidth="1"/>
    <col min="11026" max="11026" width="8.140625" style="180" customWidth="1"/>
    <col min="11027" max="11027" width="14" style="180" customWidth="1"/>
    <col min="11028" max="11028" width="1.5703125" style="180" customWidth="1"/>
    <col min="11029" max="11029" width="2.85546875" style="180" customWidth="1"/>
    <col min="11030" max="11030" width="7.42578125" style="180" customWidth="1"/>
    <col min="11031" max="11031" width="3" style="180" customWidth="1"/>
    <col min="11032" max="11032" width="14.7109375" style="180" customWidth="1"/>
    <col min="11033" max="11265" width="6.85546875" style="180"/>
    <col min="11266" max="11266" width="2.5703125" style="180" customWidth="1"/>
    <col min="11267" max="11267" width="2" style="180" customWidth="1"/>
    <col min="11268" max="11268" width="3.140625" style="180" customWidth="1"/>
    <col min="11269" max="11269" width="3.7109375" style="180" customWidth="1"/>
    <col min="11270" max="11270" width="2.85546875" style="180" customWidth="1"/>
    <col min="11271" max="11271" width="4.28515625" style="180" customWidth="1"/>
    <col min="11272" max="11272" width="2" style="180" customWidth="1"/>
    <col min="11273" max="11273" width="1.140625" style="180" customWidth="1"/>
    <col min="11274" max="11274" width="7.42578125" style="180" customWidth="1"/>
    <col min="11275" max="11275" width="2.28515625" style="180" customWidth="1"/>
    <col min="11276" max="11276" width="10.28515625" style="180" customWidth="1"/>
    <col min="11277" max="11277" width="4.7109375" style="180" customWidth="1"/>
    <col min="11278" max="11278" width="1.85546875" style="180" customWidth="1"/>
    <col min="11279" max="11279" width="1.7109375" style="180" customWidth="1"/>
    <col min="11280" max="11280" width="4.85546875" style="180" customWidth="1"/>
    <col min="11281" max="11281" width="2.28515625" style="180" customWidth="1"/>
    <col min="11282" max="11282" width="8.140625" style="180" customWidth="1"/>
    <col min="11283" max="11283" width="14" style="180" customWidth="1"/>
    <col min="11284" max="11284" width="1.5703125" style="180" customWidth="1"/>
    <col min="11285" max="11285" width="2.85546875" style="180" customWidth="1"/>
    <col min="11286" max="11286" width="7.42578125" style="180" customWidth="1"/>
    <col min="11287" max="11287" width="3" style="180" customWidth="1"/>
    <col min="11288" max="11288" width="14.7109375" style="180" customWidth="1"/>
    <col min="11289" max="11521" width="6.85546875" style="180"/>
    <col min="11522" max="11522" width="2.5703125" style="180" customWidth="1"/>
    <col min="11523" max="11523" width="2" style="180" customWidth="1"/>
    <col min="11524" max="11524" width="3.140625" style="180" customWidth="1"/>
    <col min="11525" max="11525" width="3.7109375" style="180" customWidth="1"/>
    <col min="11526" max="11526" width="2.85546875" style="180" customWidth="1"/>
    <col min="11527" max="11527" width="4.28515625" style="180" customWidth="1"/>
    <col min="11528" max="11528" width="2" style="180" customWidth="1"/>
    <col min="11529" max="11529" width="1.140625" style="180" customWidth="1"/>
    <col min="11530" max="11530" width="7.42578125" style="180" customWidth="1"/>
    <col min="11531" max="11531" width="2.28515625" style="180" customWidth="1"/>
    <col min="11532" max="11532" width="10.28515625" style="180" customWidth="1"/>
    <col min="11533" max="11533" width="4.7109375" style="180" customWidth="1"/>
    <col min="11534" max="11534" width="1.85546875" style="180" customWidth="1"/>
    <col min="11535" max="11535" width="1.7109375" style="180" customWidth="1"/>
    <col min="11536" max="11536" width="4.85546875" style="180" customWidth="1"/>
    <col min="11537" max="11537" width="2.28515625" style="180" customWidth="1"/>
    <col min="11538" max="11538" width="8.140625" style="180" customWidth="1"/>
    <col min="11539" max="11539" width="14" style="180" customWidth="1"/>
    <col min="11540" max="11540" width="1.5703125" style="180" customWidth="1"/>
    <col min="11541" max="11541" width="2.85546875" style="180" customWidth="1"/>
    <col min="11542" max="11542" width="7.42578125" style="180" customWidth="1"/>
    <col min="11543" max="11543" width="3" style="180" customWidth="1"/>
    <col min="11544" max="11544" width="14.7109375" style="180" customWidth="1"/>
    <col min="11545" max="11777" width="6.85546875" style="180"/>
    <col min="11778" max="11778" width="2.5703125" style="180" customWidth="1"/>
    <col min="11779" max="11779" width="2" style="180" customWidth="1"/>
    <col min="11780" max="11780" width="3.140625" style="180" customWidth="1"/>
    <col min="11781" max="11781" width="3.7109375" style="180" customWidth="1"/>
    <col min="11782" max="11782" width="2.85546875" style="180" customWidth="1"/>
    <col min="11783" max="11783" width="4.28515625" style="180" customWidth="1"/>
    <col min="11784" max="11784" width="2" style="180" customWidth="1"/>
    <col min="11785" max="11785" width="1.140625" style="180" customWidth="1"/>
    <col min="11786" max="11786" width="7.42578125" style="180" customWidth="1"/>
    <col min="11787" max="11787" width="2.28515625" style="180" customWidth="1"/>
    <col min="11788" max="11788" width="10.28515625" style="180" customWidth="1"/>
    <col min="11789" max="11789" width="4.7109375" style="180" customWidth="1"/>
    <col min="11790" max="11790" width="1.85546875" style="180" customWidth="1"/>
    <col min="11791" max="11791" width="1.7109375" style="180" customWidth="1"/>
    <col min="11792" max="11792" width="4.85546875" style="180" customWidth="1"/>
    <col min="11793" max="11793" width="2.28515625" style="180" customWidth="1"/>
    <col min="11794" max="11794" width="8.140625" style="180" customWidth="1"/>
    <col min="11795" max="11795" width="14" style="180" customWidth="1"/>
    <col min="11796" max="11796" width="1.5703125" style="180" customWidth="1"/>
    <col min="11797" max="11797" width="2.85546875" style="180" customWidth="1"/>
    <col min="11798" max="11798" width="7.42578125" style="180" customWidth="1"/>
    <col min="11799" max="11799" width="3" style="180" customWidth="1"/>
    <col min="11800" max="11800" width="14.7109375" style="180" customWidth="1"/>
    <col min="11801" max="12033" width="6.85546875" style="180"/>
    <col min="12034" max="12034" width="2.5703125" style="180" customWidth="1"/>
    <col min="12035" max="12035" width="2" style="180" customWidth="1"/>
    <col min="12036" max="12036" width="3.140625" style="180" customWidth="1"/>
    <col min="12037" max="12037" width="3.7109375" style="180" customWidth="1"/>
    <col min="12038" max="12038" width="2.85546875" style="180" customWidth="1"/>
    <col min="12039" max="12039" width="4.28515625" style="180" customWidth="1"/>
    <col min="12040" max="12040" width="2" style="180" customWidth="1"/>
    <col min="12041" max="12041" width="1.140625" style="180" customWidth="1"/>
    <col min="12042" max="12042" width="7.42578125" style="180" customWidth="1"/>
    <col min="12043" max="12043" width="2.28515625" style="180" customWidth="1"/>
    <col min="12044" max="12044" width="10.28515625" style="180" customWidth="1"/>
    <col min="12045" max="12045" width="4.7109375" style="180" customWidth="1"/>
    <col min="12046" max="12046" width="1.85546875" style="180" customWidth="1"/>
    <col min="12047" max="12047" width="1.7109375" style="180" customWidth="1"/>
    <col min="12048" max="12048" width="4.85546875" style="180" customWidth="1"/>
    <col min="12049" max="12049" width="2.28515625" style="180" customWidth="1"/>
    <col min="12050" max="12050" width="8.140625" style="180" customWidth="1"/>
    <col min="12051" max="12051" width="14" style="180" customWidth="1"/>
    <col min="12052" max="12052" width="1.5703125" style="180" customWidth="1"/>
    <col min="12053" max="12053" width="2.85546875" style="180" customWidth="1"/>
    <col min="12054" max="12054" width="7.42578125" style="180" customWidth="1"/>
    <col min="12055" max="12055" width="3" style="180" customWidth="1"/>
    <col min="12056" max="12056" width="14.7109375" style="180" customWidth="1"/>
    <col min="12057" max="12289" width="6.85546875" style="180"/>
    <col min="12290" max="12290" width="2.5703125" style="180" customWidth="1"/>
    <col min="12291" max="12291" width="2" style="180" customWidth="1"/>
    <col min="12292" max="12292" width="3.140625" style="180" customWidth="1"/>
    <col min="12293" max="12293" width="3.7109375" style="180" customWidth="1"/>
    <col min="12294" max="12294" width="2.85546875" style="180" customWidth="1"/>
    <col min="12295" max="12295" width="4.28515625" style="180" customWidth="1"/>
    <col min="12296" max="12296" width="2" style="180" customWidth="1"/>
    <col min="12297" max="12297" width="1.140625" style="180" customWidth="1"/>
    <col min="12298" max="12298" width="7.42578125" style="180" customWidth="1"/>
    <col min="12299" max="12299" width="2.28515625" style="180" customWidth="1"/>
    <col min="12300" max="12300" width="10.28515625" style="180" customWidth="1"/>
    <col min="12301" max="12301" width="4.7109375" style="180" customWidth="1"/>
    <col min="12302" max="12302" width="1.85546875" style="180" customWidth="1"/>
    <col min="12303" max="12303" width="1.7109375" style="180" customWidth="1"/>
    <col min="12304" max="12304" width="4.85546875" style="180" customWidth="1"/>
    <col min="12305" max="12305" width="2.28515625" style="180" customWidth="1"/>
    <col min="12306" max="12306" width="8.140625" style="180" customWidth="1"/>
    <col min="12307" max="12307" width="14" style="180" customWidth="1"/>
    <col min="12308" max="12308" width="1.5703125" style="180" customWidth="1"/>
    <col min="12309" max="12309" width="2.85546875" style="180" customWidth="1"/>
    <col min="12310" max="12310" width="7.42578125" style="180" customWidth="1"/>
    <col min="12311" max="12311" width="3" style="180" customWidth="1"/>
    <col min="12312" max="12312" width="14.7109375" style="180" customWidth="1"/>
    <col min="12313" max="12545" width="6.85546875" style="180"/>
    <col min="12546" max="12546" width="2.5703125" style="180" customWidth="1"/>
    <col min="12547" max="12547" width="2" style="180" customWidth="1"/>
    <col min="12548" max="12548" width="3.140625" style="180" customWidth="1"/>
    <col min="12549" max="12549" width="3.7109375" style="180" customWidth="1"/>
    <col min="12550" max="12550" width="2.85546875" style="180" customWidth="1"/>
    <col min="12551" max="12551" width="4.28515625" style="180" customWidth="1"/>
    <col min="12552" max="12552" width="2" style="180" customWidth="1"/>
    <col min="12553" max="12553" width="1.140625" style="180" customWidth="1"/>
    <col min="12554" max="12554" width="7.42578125" style="180" customWidth="1"/>
    <col min="12555" max="12555" width="2.28515625" style="180" customWidth="1"/>
    <col min="12556" max="12556" width="10.28515625" style="180" customWidth="1"/>
    <col min="12557" max="12557" width="4.7109375" style="180" customWidth="1"/>
    <col min="12558" max="12558" width="1.85546875" style="180" customWidth="1"/>
    <col min="12559" max="12559" width="1.7109375" style="180" customWidth="1"/>
    <col min="12560" max="12560" width="4.85546875" style="180" customWidth="1"/>
    <col min="12561" max="12561" width="2.28515625" style="180" customWidth="1"/>
    <col min="12562" max="12562" width="8.140625" style="180" customWidth="1"/>
    <col min="12563" max="12563" width="14" style="180" customWidth="1"/>
    <col min="12564" max="12564" width="1.5703125" style="180" customWidth="1"/>
    <col min="12565" max="12565" width="2.85546875" style="180" customWidth="1"/>
    <col min="12566" max="12566" width="7.42578125" style="180" customWidth="1"/>
    <col min="12567" max="12567" width="3" style="180" customWidth="1"/>
    <col min="12568" max="12568" width="14.7109375" style="180" customWidth="1"/>
    <col min="12569" max="12801" width="6.85546875" style="180"/>
    <col min="12802" max="12802" width="2.5703125" style="180" customWidth="1"/>
    <col min="12803" max="12803" width="2" style="180" customWidth="1"/>
    <col min="12804" max="12804" width="3.140625" style="180" customWidth="1"/>
    <col min="12805" max="12805" width="3.7109375" style="180" customWidth="1"/>
    <col min="12806" max="12806" width="2.85546875" style="180" customWidth="1"/>
    <col min="12807" max="12807" width="4.28515625" style="180" customWidth="1"/>
    <col min="12808" max="12808" width="2" style="180" customWidth="1"/>
    <col min="12809" max="12809" width="1.140625" style="180" customWidth="1"/>
    <col min="12810" max="12810" width="7.42578125" style="180" customWidth="1"/>
    <col min="12811" max="12811" width="2.28515625" style="180" customWidth="1"/>
    <col min="12812" max="12812" width="10.28515625" style="180" customWidth="1"/>
    <col min="12813" max="12813" width="4.7109375" style="180" customWidth="1"/>
    <col min="12814" max="12814" width="1.85546875" style="180" customWidth="1"/>
    <col min="12815" max="12815" width="1.7109375" style="180" customWidth="1"/>
    <col min="12816" max="12816" width="4.85546875" style="180" customWidth="1"/>
    <col min="12817" max="12817" width="2.28515625" style="180" customWidth="1"/>
    <col min="12818" max="12818" width="8.140625" style="180" customWidth="1"/>
    <col min="12819" max="12819" width="14" style="180" customWidth="1"/>
    <col min="12820" max="12820" width="1.5703125" style="180" customWidth="1"/>
    <col min="12821" max="12821" width="2.85546875" style="180" customWidth="1"/>
    <col min="12822" max="12822" width="7.42578125" style="180" customWidth="1"/>
    <col min="12823" max="12823" width="3" style="180" customWidth="1"/>
    <col min="12824" max="12824" width="14.7109375" style="180" customWidth="1"/>
    <col min="12825" max="13057" width="6.85546875" style="180"/>
    <col min="13058" max="13058" width="2.5703125" style="180" customWidth="1"/>
    <col min="13059" max="13059" width="2" style="180" customWidth="1"/>
    <col min="13060" max="13060" width="3.140625" style="180" customWidth="1"/>
    <col min="13061" max="13061" width="3.7109375" style="180" customWidth="1"/>
    <col min="13062" max="13062" width="2.85546875" style="180" customWidth="1"/>
    <col min="13063" max="13063" width="4.28515625" style="180" customWidth="1"/>
    <col min="13064" max="13064" width="2" style="180" customWidth="1"/>
    <col min="13065" max="13065" width="1.140625" style="180" customWidth="1"/>
    <col min="13066" max="13066" width="7.42578125" style="180" customWidth="1"/>
    <col min="13067" max="13067" width="2.28515625" style="180" customWidth="1"/>
    <col min="13068" max="13068" width="10.28515625" style="180" customWidth="1"/>
    <col min="13069" max="13069" width="4.7109375" style="180" customWidth="1"/>
    <col min="13070" max="13070" width="1.85546875" style="180" customWidth="1"/>
    <col min="13071" max="13071" width="1.7109375" style="180" customWidth="1"/>
    <col min="13072" max="13072" width="4.85546875" style="180" customWidth="1"/>
    <col min="13073" max="13073" width="2.28515625" style="180" customWidth="1"/>
    <col min="13074" max="13074" width="8.140625" style="180" customWidth="1"/>
    <col min="13075" max="13075" width="14" style="180" customWidth="1"/>
    <col min="13076" max="13076" width="1.5703125" style="180" customWidth="1"/>
    <col min="13077" max="13077" width="2.85546875" style="180" customWidth="1"/>
    <col min="13078" max="13078" width="7.42578125" style="180" customWidth="1"/>
    <col min="13079" max="13079" width="3" style="180" customWidth="1"/>
    <col min="13080" max="13080" width="14.7109375" style="180" customWidth="1"/>
    <col min="13081" max="13313" width="6.85546875" style="180"/>
    <col min="13314" max="13314" width="2.5703125" style="180" customWidth="1"/>
    <col min="13315" max="13315" width="2" style="180" customWidth="1"/>
    <col min="13316" max="13316" width="3.140625" style="180" customWidth="1"/>
    <col min="13317" max="13317" width="3.7109375" style="180" customWidth="1"/>
    <col min="13318" max="13318" width="2.85546875" style="180" customWidth="1"/>
    <col min="13319" max="13319" width="4.28515625" style="180" customWidth="1"/>
    <col min="13320" max="13320" width="2" style="180" customWidth="1"/>
    <col min="13321" max="13321" width="1.140625" style="180" customWidth="1"/>
    <col min="13322" max="13322" width="7.42578125" style="180" customWidth="1"/>
    <col min="13323" max="13323" width="2.28515625" style="180" customWidth="1"/>
    <col min="13324" max="13324" width="10.28515625" style="180" customWidth="1"/>
    <col min="13325" max="13325" width="4.7109375" style="180" customWidth="1"/>
    <col min="13326" max="13326" width="1.85546875" style="180" customWidth="1"/>
    <col min="13327" max="13327" width="1.7109375" style="180" customWidth="1"/>
    <col min="13328" max="13328" width="4.85546875" style="180" customWidth="1"/>
    <col min="13329" max="13329" width="2.28515625" style="180" customWidth="1"/>
    <col min="13330" max="13330" width="8.140625" style="180" customWidth="1"/>
    <col min="13331" max="13331" width="14" style="180" customWidth="1"/>
    <col min="13332" max="13332" width="1.5703125" style="180" customWidth="1"/>
    <col min="13333" max="13333" width="2.85546875" style="180" customWidth="1"/>
    <col min="13334" max="13334" width="7.42578125" style="180" customWidth="1"/>
    <col min="13335" max="13335" width="3" style="180" customWidth="1"/>
    <col min="13336" max="13336" width="14.7109375" style="180" customWidth="1"/>
    <col min="13337" max="13569" width="6.85546875" style="180"/>
    <col min="13570" max="13570" width="2.5703125" style="180" customWidth="1"/>
    <col min="13571" max="13571" width="2" style="180" customWidth="1"/>
    <col min="13572" max="13572" width="3.140625" style="180" customWidth="1"/>
    <col min="13573" max="13573" width="3.7109375" style="180" customWidth="1"/>
    <col min="13574" max="13574" width="2.85546875" style="180" customWidth="1"/>
    <col min="13575" max="13575" width="4.28515625" style="180" customWidth="1"/>
    <col min="13576" max="13576" width="2" style="180" customWidth="1"/>
    <col min="13577" max="13577" width="1.140625" style="180" customWidth="1"/>
    <col min="13578" max="13578" width="7.42578125" style="180" customWidth="1"/>
    <col min="13579" max="13579" width="2.28515625" style="180" customWidth="1"/>
    <col min="13580" max="13580" width="10.28515625" style="180" customWidth="1"/>
    <col min="13581" max="13581" width="4.7109375" style="180" customWidth="1"/>
    <col min="13582" max="13582" width="1.85546875" style="180" customWidth="1"/>
    <col min="13583" max="13583" width="1.7109375" style="180" customWidth="1"/>
    <col min="13584" max="13584" width="4.85546875" style="180" customWidth="1"/>
    <col min="13585" max="13585" width="2.28515625" style="180" customWidth="1"/>
    <col min="13586" max="13586" width="8.140625" style="180" customWidth="1"/>
    <col min="13587" max="13587" width="14" style="180" customWidth="1"/>
    <col min="13588" max="13588" width="1.5703125" style="180" customWidth="1"/>
    <col min="13589" max="13589" width="2.85546875" style="180" customWidth="1"/>
    <col min="13590" max="13590" width="7.42578125" style="180" customWidth="1"/>
    <col min="13591" max="13591" width="3" style="180" customWidth="1"/>
    <col min="13592" max="13592" width="14.7109375" style="180" customWidth="1"/>
    <col min="13593" max="13825" width="6.85546875" style="180"/>
    <col min="13826" max="13826" width="2.5703125" style="180" customWidth="1"/>
    <col min="13827" max="13827" width="2" style="180" customWidth="1"/>
    <col min="13828" max="13828" width="3.140625" style="180" customWidth="1"/>
    <col min="13829" max="13829" width="3.7109375" style="180" customWidth="1"/>
    <col min="13830" max="13830" width="2.85546875" style="180" customWidth="1"/>
    <col min="13831" max="13831" width="4.28515625" style="180" customWidth="1"/>
    <col min="13832" max="13832" width="2" style="180" customWidth="1"/>
    <col min="13833" max="13833" width="1.140625" style="180" customWidth="1"/>
    <col min="13834" max="13834" width="7.42578125" style="180" customWidth="1"/>
    <col min="13835" max="13835" width="2.28515625" style="180" customWidth="1"/>
    <col min="13836" max="13836" width="10.28515625" style="180" customWidth="1"/>
    <col min="13837" max="13837" width="4.7109375" style="180" customWidth="1"/>
    <col min="13838" max="13838" width="1.85546875" style="180" customWidth="1"/>
    <col min="13839" max="13839" width="1.7109375" style="180" customWidth="1"/>
    <col min="13840" max="13840" width="4.85546875" style="180" customWidth="1"/>
    <col min="13841" max="13841" width="2.28515625" style="180" customWidth="1"/>
    <col min="13842" max="13842" width="8.140625" style="180" customWidth="1"/>
    <col min="13843" max="13843" width="14" style="180" customWidth="1"/>
    <col min="13844" max="13844" width="1.5703125" style="180" customWidth="1"/>
    <col min="13845" max="13845" width="2.85546875" style="180" customWidth="1"/>
    <col min="13846" max="13846" width="7.42578125" style="180" customWidth="1"/>
    <col min="13847" max="13847" width="3" style="180" customWidth="1"/>
    <col min="13848" max="13848" width="14.7109375" style="180" customWidth="1"/>
    <col min="13849" max="14081" width="6.85546875" style="180"/>
    <col min="14082" max="14082" width="2.5703125" style="180" customWidth="1"/>
    <col min="14083" max="14083" width="2" style="180" customWidth="1"/>
    <col min="14084" max="14084" width="3.140625" style="180" customWidth="1"/>
    <col min="14085" max="14085" width="3.7109375" style="180" customWidth="1"/>
    <col min="14086" max="14086" width="2.85546875" style="180" customWidth="1"/>
    <col min="14087" max="14087" width="4.28515625" style="180" customWidth="1"/>
    <col min="14088" max="14088" width="2" style="180" customWidth="1"/>
    <col min="14089" max="14089" width="1.140625" style="180" customWidth="1"/>
    <col min="14090" max="14090" width="7.42578125" style="180" customWidth="1"/>
    <col min="14091" max="14091" width="2.28515625" style="180" customWidth="1"/>
    <col min="14092" max="14092" width="10.28515625" style="180" customWidth="1"/>
    <col min="14093" max="14093" width="4.7109375" style="180" customWidth="1"/>
    <col min="14094" max="14094" width="1.85546875" style="180" customWidth="1"/>
    <col min="14095" max="14095" width="1.7109375" style="180" customWidth="1"/>
    <col min="14096" max="14096" width="4.85546875" style="180" customWidth="1"/>
    <col min="14097" max="14097" width="2.28515625" style="180" customWidth="1"/>
    <col min="14098" max="14098" width="8.140625" style="180" customWidth="1"/>
    <col min="14099" max="14099" width="14" style="180" customWidth="1"/>
    <col min="14100" max="14100" width="1.5703125" style="180" customWidth="1"/>
    <col min="14101" max="14101" width="2.85546875" style="180" customWidth="1"/>
    <col min="14102" max="14102" width="7.42578125" style="180" customWidth="1"/>
    <col min="14103" max="14103" width="3" style="180" customWidth="1"/>
    <col min="14104" max="14104" width="14.7109375" style="180" customWidth="1"/>
    <col min="14105" max="14337" width="6.85546875" style="180"/>
    <col min="14338" max="14338" width="2.5703125" style="180" customWidth="1"/>
    <col min="14339" max="14339" width="2" style="180" customWidth="1"/>
    <col min="14340" max="14340" width="3.140625" style="180" customWidth="1"/>
    <col min="14341" max="14341" width="3.7109375" style="180" customWidth="1"/>
    <col min="14342" max="14342" width="2.85546875" style="180" customWidth="1"/>
    <col min="14343" max="14343" width="4.28515625" style="180" customWidth="1"/>
    <col min="14344" max="14344" width="2" style="180" customWidth="1"/>
    <col min="14345" max="14345" width="1.140625" style="180" customWidth="1"/>
    <col min="14346" max="14346" width="7.42578125" style="180" customWidth="1"/>
    <col min="14347" max="14347" width="2.28515625" style="180" customWidth="1"/>
    <col min="14348" max="14348" width="10.28515625" style="180" customWidth="1"/>
    <col min="14349" max="14349" width="4.7109375" style="180" customWidth="1"/>
    <col min="14350" max="14350" width="1.85546875" style="180" customWidth="1"/>
    <col min="14351" max="14351" width="1.7109375" style="180" customWidth="1"/>
    <col min="14352" max="14352" width="4.85546875" style="180" customWidth="1"/>
    <col min="14353" max="14353" width="2.28515625" style="180" customWidth="1"/>
    <col min="14354" max="14354" width="8.140625" style="180" customWidth="1"/>
    <col min="14355" max="14355" width="14" style="180" customWidth="1"/>
    <col min="14356" max="14356" width="1.5703125" style="180" customWidth="1"/>
    <col min="14357" max="14357" width="2.85546875" style="180" customWidth="1"/>
    <col min="14358" max="14358" width="7.42578125" style="180" customWidth="1"/>
    <col min="14359" max="14359" width="3" style="180" customWidth="1"/>
    <col min="14360" max="14360" width="14.7109375" style="180" customWidth="1"/>
    <col min="14361" max="14593" width="6.85546875" style="180"/>
    <col min="14594" max="14594" width="2.5703125" style="180" customWidth="1"/>
    <col min="14595" max="14595" width="2" style="180" customWidth="1"/>
    <col min="14596" max="14596" width="3.140625" style="180" customWidth="1"/>
    <col min="14597" max="14597" width="3.7109375" style="180" customWidth="1"/>
    <col min="14598" max="14598" width="2.85546875" style="180" customWidth="1"/>
    <col min="14599" max="14599" width="4.28515625" style="180" customWidth="1"/>
    <col min="14600" max="14600" width="2" style="180" customWidth="1"/>
    <col min="14601" max="14601" width="1.140625" style="180" customWidth="1"/>
    <col min="14602" max="14602" width="7.42578125" style="180" customWidth="1"/>
    <col min="14603" max="14603" width="2.28515625" style="180" customWidth="1"/>
    <col min="14604" max="14604" width="10.28515625" style="180" customWidth="1"/>
    <col min="14605" max="14605" width="4.7109375" style="180" customWidth="1"/>
    <col min="14606" max="14606" width="1.85546875" style="180" customWidth="1"/>
    <col min="14607" max="14607" width="1.7109375" style="180" customWidth="1"/>
    <col min="14608" max="14608" width="4.85546875" style="180" customWidth="1"/>
    <col min="14609" max="14609" width="2.28515625" style="180" customWidth="1"/>
    <col min="14610" max="14610" width="8.140625" style="180" customWidth="1"/>
    <col min="14611" max="14611" width="14" style="180" customWidth="1"/>
    <col min="14612" max="14612" width="1.5703125" style="180" customWidth="1"/>
    <col min="14613" max="14613" width="2.85546875" style="180" customWidth="1"/>
    <col min="14614" max="14614" width="7.42578125" style="180" customWidth="1"/>
    <col min="14615" max="14615" width="3" style="180" customWidth="1"/>
    <col min="14616" max="14616" width="14.7109375" style="180" customWidth="1"/>
    <col min="14617" max="14849" width="6.85546875" style="180"/>
    <col min="14850" max="14850" width="2.5703125" style="180" customWidth="1"/>
    <col min="14851" max="14851" width="2" style="180" customWidth="1"/>
    <col min="14852" max="14852" width="3.140625" style="180" customWidth="1"/>
    <col min="14853" max="14853" width="3.7109375" style="180" customWidth="1"/>
    <col min="14854" max="14854" width="2.85546875" style="180" customWidth="1"/>
    <col min="14855" max="14855" width="4.28515625" style="180" customWidth="1"/>
    <col min="14856" max="14856" width="2" style="180" customWidth="1"/>
    <col min="14857" max="14857" width="1.140625" style="180" customWidth="1"/>
    <col min="14858" max="14858" width="7.42578125" style="180" customWidth="1"/>
    <col min="14859" max="14859" width="2.28515625" style="180" customWidth="1"/>
    <col min="14860" max="14860" width="10.28515625" style="180" customWidth="1"/>
    <col min="14861" max="14861" width="4.7109375" style="180" customWidth="1"/>
    <col min="14862" max="14862" width="1.85546875" style="180" customWidth="1"/>
    <col min="14863" max="14863" width="1.7109375" style="180" customWidth="1"/>
    <col min="14864" max="14864" width="4.85546875" style="180" customWidth="1"/>
    <col min="14865" max="14865" width="2.28515625" style="180" customWidth="1"/>
    <col min="14866" max="14866" width="8.140625" style="180" customWidth="1"/>
    <col min="14867" max="14867" width="14" style="180" customWidth="1"/>
    <col min="14868" max="14868" width="1.5703125" style="180" customWidth="1"/>
    <col min="14869" max="14869" width="2.85546875" style="180" customWidth="1"/>
    <col min="14870" max="14870" width="7.42578125" style="180" customWidth="1"/>
    <col min="14871" max="14871" width="3" style="180" customWidth="1"/>
    <col min="14872" max="14872" width="14.7109375" style="180" customWidth="1"/>
    <col min="14873" max="15105" width="6.85546875" style="180"/>
    <col min="15106" max="15106" width="2.5703125" style="180" customWidth="1"/>
    <col min="15107" max="15107" width="2" style="180" customWidth="1"/>
    <col min="15108" max="15108" width="3.140625" style="180" customWidth="1"/>
    <col min="15109" max="15109" width="3.7109375" style="180" customWidth="1"/>
    <col min="15110" max="15110" width="2.85546875" style="180" customWidth="1"/>
    <col min="15111" max="15111" width="4.28515625" style="180" customWidth="1"/>
    <col min="15112" max="15112" width="2" style="180" customWidth="1"/>
    <col min="15113" max="15113" width="1.140625" style="180" customWidth="1"/>
    <col min="15114" max="15114" width="7.42578125" style="180" customWidth="1"/>
    <col min="15115" max="15115" width="2.28515625" style="180" customWidth="1"/>
    <col min="15116" max="15116" width="10.28515625" style="180" customWidth="1"/>
    <col min="15117" max="15117" width="4.7109375" style="180" customWidth="1"/>
    <col min="15118" max="15118" width="1.85546875" style="180" customWidth="1"/>
    <col min="15119" max="15119" width="1.7109375" style="180" customWidth="1"/>
    <col min="15120" max="15120" width="4.85546875" style="180" customWidth="1"/>
    <col min="15121" max="15121" width="2.28515625" style="180" customWidth="1"/>
    <col min="15122" max="15122" width="8.140625" style="180" customWidth="1"/>
    <col min="15123" max="15123" width="14" style="180" customWidth="1"/>
    <col min="15124" max="15124" width="1.5703125" style="180" customWidth="1"/>
    <col min="15125" max="15125" width="2.85546875" style="180" customWidth="1"/>
    <col min="15126" max="15126" width="7.42578125" style="180" customWidth="1"/>
    <col min="15127" max="15127" width="3" style="180" customWidth="1"/>
    <col min="15128" max="15128" width="14.7109375" style="180" customWidth="1"/>
    <col min="15129" max="15361" width="6.85546875" style="180"/>
    <col min="15362" max="15362" width="2.5703125" style="180" customWidth="1"/>
    <col min="15363" max="15363" width="2" style="180" customWidth="1"/>
    <col min="15364" max="15364" width="3.140625" style="180" customWidth="1"/>
    <col min="15365" max="15365" width="3.7109375" style="180" customWidth="1"/>
    <col min="15366" max="15366" width="2.85546875" style="180" customWidth="1"/>
    <col min="15367" max="15367" width="4.28515625" style="180" customWidth="1"/>
    <col min="15368" max="15368" width="2" style="180" customWidth="1"/>
    <col min="15369" max="15369" width="1.140625" style="180" customWidth="1"/>
    <col min="15370" max="15370" width="7.42578125" style="180" customWidth="1"/>
    <col min="15371" max="15371" width="2.28515625" style="180" customWidth="1"/>
    <col min="15372" max="15372" width="10.28515625" style="180" customWidth="1"/>
    <col min="15373" max="15373" width="4.7109375" style="180" customWidth="1"/>
    <col min="15374" max="15374" width="1.85546875" style="180" customWidth="1"/>
    <col min="15375" max="15375" width="1.7109375" style="180" customWidth="1"/>
    <col min="15376" max="15376" width="4.85546875" style="180" customWidth="1"/>
    <col min="15377" max="15377" width="2.28515625" style="180" customWidth="1"/>
    <col min="15378" max="15378" width="8.140625" style="180" customWidth="1"/>
    <col min="15379" max="15379" width="14" style="180" customWidth="1"/>
    <col min="15380" max="15380" width="1.5703125" style="180" customWidth="1"/>
    <col min="15381" max="15381" width="2.85546875" style="180" customWidth="1"/>
    <col min="15382" max="15382" width="7.42578125" style="180" customWidth="1"/>
    <col min="15383" max="15383" width="3" style="180" customWidth="1"/>
    <col min="15384" max="15384" width="14.7109375" style="180" customWidth="1"/>
    <col min="15385" max="15617" width="6.85546875" style="180"/>
    <col min="15618" max="15618" width="2.5703125" style="180" customWidth="1"/>
    <col min="15619" max="15619" width="2" style="180" customWidth="1"/>
    <col min="15620" max="15620" width="3.140625" style="180" customWidth="1"/>
    <col min="15621" max="15621" width="3.7109375" style="180" customWidth="1"/>
    <col min="15622" max="15622" width="2.85546875" style="180" customWidth="1"/>
    <col min="15623" max="15623" width="4.28515625" style="180" customWidth="1"/>
    <col min="15624" max="15624" width="2" style="180" customWidth="1"/>
    <col min="15625" max="15625" width="1.140625" style="180" customWidth="1"/>
    <col min="15626" max="15626" width="7.42578125" style="180" customWidth="1"/>
    <col min="15627" max="15627" width="2.28515625" style="180" customWidth="1"/>
    <col min="15628" max="15628" width="10.28515625" style="180" customWidth="1"/>
    <col min="15629" max="15629" width="4.7109375" style="180" customWidth="1"/>
    <col min="15630" max="15630" width="1.85546875" style="180" customWidth="1"/>
    <col min="15631" max="15631" width="1.7109375" style="180" customWidth="1"/>
    <col min="15632" max="15632" width="4.85546875" style="180" customWidth="1"/>
    <col min="15633" max="15633" width="2.28515625" style="180" customWidth="1"/>
    <col min="15634" max="15634" width="8.140625" style="180" customWidth="1"/>
    <col min="15635" max="15635" width="14" style="180" customWidth="1"/>
    <col min="15636" max="15636" width="1.5703125" style="180" customWidth="1"/>
    <col min="15637" max="15637" width="2.85546875" style="180" customWidth="1"/>
    <col min="15638" max="15638" width="7.42578125" style="180" customWidth="1"/>
    <col min="15639" max="15639" width="3" style="180" customWidth="1"/>
    <col min="15640" max="15640" width="14.7109375" style="180" customWidth="1"/>
    <col min="15641" max="15873" width="6.85546875" style="180"/>
    <col min="15874" max="15874" width="2.5703125" style="180" customWidth="1"/>
    <col min="15875" max="15875" width="2" style="180" customWidth="1"/>
    <col min="15876" max="15876" width="3.140625" style="180" customWidth="1"/>
    <col min="15877" max="15877" width="3.7109375" style="180" customWidth="1"/>
    <col min="15878" max="15878" width="2.85546875" style="180" customWidth="1"/>
    <col min="15879" max="15879" width="4.28515625" style="180" customWidth="1"/>
    <col min="15880" max="15880" width="2" style="180" customWidth="1"/>
    <col min="15881" max="15881" width="1.140625" style="180" customWidth="1"/>
    <col min="15882" max="15882" width="7.42578125" style="180" customWidth="1"/>
    <col min="15883" max="15883" width="2.28515625" style="180" customWidth="1"/>
    <col min="15884" max="15884" width="10.28515625" style="180" customWidth="1"/>
    <col min="15885" max="15885" width="4.7109375" style="180" customWidth="1"/>
    <col min="15886" max="15886" width="1.85546875" style="180" customWidth="1"/>
    <col min="15887" max="15887" width="1.7109375" style="180" customWidth="1"/>
    <col min="15888" max="15888" width="4.85546875" style="180" customWidth="1"/>
    <col min="15889" max="15889" width="2.28515625" style="180" customWidth="1"/>
    <col min="15890" max="15890" width="8.140625" style="180" customWidth="1"/>
    <col min="15891" max="15891" width="14" style="180" customWidth="1"/>
    <col min="15892" max="15892" width="1.5703125" style="180" customWidth="1"/>
    <col min="15893" max="15893" width="2.85546875" style="180" customWidth="1"/>
    <col min="15894" max="15894" width="7.42578125" style="180" customWidth="1"/>
    <col min="15895" max="15895" width="3" style="180" customWidth="1"/>
    <col min="15896" max="15896" width="14.7109375" style="180" customWidth="1"/>
    <col min="15897" max="16129" width="6.85546875" style="180"/>
    <col min="16130" max="16130" width="2.5703125" style="180" customWidth="1"/>
    <col min="16131" max="16131" width="2" style="180" customWidth="1"/>
    <col min="16132" max="16132" width="3.140625" style="180" customWidth="1"/>
    <col min="16133" max="16133" width="3.7109375" style="180" customWidth="1"/>
    <col min="16134" max="16134" width="2.85546875" style="180" customWidth="1"/>
    <col min="16135" max="16135" width="4.28515625" style="180" customWidth="1"/>
    <col min="16136" max="16136" width="2" style="180" customWidth="1"/>
    <col min="16137" max="16137" width="1.140625" style="180" customWidth="1"/>
    <col min="16138" max="16138" width="7.42578125" style="180" customWidth="1"/>
    <col min="16139" max="16139" width="2.28515625" style="180" customWidth="1"/>
    <col min="16140" max="16140" width="10.28515625" style="180" customWidth="1"/>
    <col min="16141" max="16141" width="4.7109375" style="180" customWidth="1"/>
    <col min="16142" max="16142" width="1.85546875" style="180" customWidth="1"/>
    <col min="16143" max="16143" width="1.7109375" style="180" customWidth="1"/>
    <col min="16144" max="16144" width="4.85546875" style="180" customWidth="1"/>
    <col min="16145" max="16145" width="2.28515625" style="180" customWidth="1"/>
    <col min="16146" max="16146" width="8.140625" style="180" customWidth="1"/>
    <col min="16147" max="16147" width="14" style="180" customWidth="1"/>
    <col min="16148" max="16148" width="1.5703125" style="180" customWidth="1"/>
    <col min="16149" max="16149" width="2.85546875" style="180" customWidth="1"/>
    <col min="16150" max="16150" width="7.42578125" style="180" customWidth="1"/>
    <col min="16151" max="16151" width="3" style="180" customWidth="1"/>
    <col min="16152" max="16152" width="14.7109375" style="180" customWidth="1"/>
    <col min="16153" max="16384" width="6.85546875" style="180"/>
  </cols>
  <sheetData>
    <row r="1" spans="1:24" ht="12.75" customHeight="1" x14ac:dyDescent="0.25">
      <c r="A1" t="s">
        <v>1105</v>
      </c>
      <c r="B1"/>
      <c r="C1"/>
      <c r="J1" s="180" t="s">
        <v>1106</v>
      </c>
    </row>
    <row r="2" spans="1:24" ht="15.75" customHeight="1" x14ac:dyDescent="0.25">
      <c r="Q2" s="202" t="s">
        <v>647</v>
      </c>
      <c r="R2" s="202"/>
      <c r="S2" s="202"/>
      <c r="T2" s="202"/>
      <c r="U2" s="202"/>
      <c r="V2" s="202"/>
      <c r="W2" s="202"/>
      <c r="X2" s="202"/>
    </row>
    <row r="4" spans="1:24" ht="23.25" x14ac:dyDescent="0.25">
      <c r="B4" s="203" t="s">
        <v>648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</row>
    <row r="5" spans="1:24" ht="0.75" customHeight="1" x14ac:dyDescent="0.25"/>
    <row r="6" spans="1:24" ht="17.25" customHeight="1" x14ac:dyDescent="0.25">
      <c r="B6" s="204" t="s">
        <v>649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</row>
    <row r="7" spans="1:24" ht="12" customHeight="1" x14ac:dyDescent="0.25">
      <c r="A7" s="180" t="s">
        <v>1107</v>
      </c>
      <c r="P7" s="201" t="s">
        <v>650</v>
      </c>
      <c r="Q7" s="201"/>
      <c r="R7" s="201"/>
      <c r="S7" s="182" t="s">
        <v>651</v>
      </c>
      <c r="U7" s="201" t="s">
        <v>652</v>
      </c>
      <c r="V7" s="201"/>
      <c r="W7" s="201"/>
      <c r="X7" s="182" t="s">
        <v>651</v>
      </c>
    </row>
    <row r="8" spans="1:24" ht="0.75" customHeight="1" x14ac:dyDescent="0.25"/>
    <row r="9" spans="1:24" ht="12" customHeight="1" x14ac:dyDescent="0.25">
      <c r="A9" s="180" t="str">
        <f>IF(TRIM($J7)="Total Revenue","Revenues",IF(TRIM($C7)="Non-Taxable Receipts","|-|Revenues",IF(TRIM($C7)="Total Operating Expense","Operating Expenses",IF(TRIM($C7)="Total Management Service Fee","|-|Operating Expenses",IF(TRIM($C7)="Rent/Lease: Land &amp; Buildings","Rent","")))))</f>
        <v/>
      </c>
      <c r="P9" s="201" t="s">
        <v>653</v>
      </c>
      <c r="Q9" s="201"/>
      <c r="R9" s="201"/>
      <c r="S9" s="182" t="s">
        <v>27</v>
      </c>
      <c r="U9" s="201" t="s">
        <v>653</v>
      </c>
      <c r="V9" s="201"/>
      <c r="W9" s="201"/>
      <c r="X9" s="182" t="s">
        <v>27</v>
      </c>
    </row>
    <row r="10" spans="1:24" ht="6" customHeight="1" x14ac:dyDescent="0.25"/>
    <row r="11" spans="1:24" ht="0.75" customHeight="1" x14ac:dyDescent="0.25"/>
    <row r="12" spans="1:24" ht="15" customHeight="1" x14ac:dyDescent="0.25">
      <c r="B12" s="193" t="s">
        <v>94</v>
      </c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</row>
    <row r="13" spans="1:24" ht="12" customHeight="1" x14ac:dyDescent="0.25">
      <c r="C13" s="195"/>
      <c r="D13" s="195"/>
      <c r="E13" s="195"/>
      <c r="F13" s="195"/>
      <c r="G13" s="195"/>
    </row>
    <row r="14" spans="1:24" ht="0.75" customHeight="1" x14ac:dyDescent="0.25"/>
    <row r="15" spans="1:24" ht="14.25" customHeight="1" x14ac:dyDescent="0.25">
      <c r="C15" s="199" t="s">
        <v>115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</row>
    <row r="16" spans="1:24" ht="12" customHeight="1" x14ac:dyDescent="0.25">
      <c r="C16" s="195"/>
      <c r="D16" s="195"/>
      <c r="E16" s="195"/>
      <c r="F16" s="195"/>
      <c r="G16" s="195"/>
    </row>
    <row r="17" spans="1:24" ht="0.75" customHeight="1" x14ac:dyDescent="0.25"/>
    <row r="18" spans="1:24" ht="12" customHeight="1" x14ac:dyDescent="0.25">
      <c r="A18" s="180" t="s">
        <v>16</v>
      </c>
      <c r="D18" s="198" t="s">
        <v>654</v>
      </c>
      <c r="E18" s="198"/>
      <c r="F18" s="198"/>
      <c r="G18" s="198"/>
      <c r="H18" s="198"/>
      <c r="J18" s="198" t="s">
        <v>116</v>
      </c>
      <c r="K18" s="198"/>
      <c r="L18" s="198"/>
      <c r="M18" s="198"/>
      <c r="N18" s="198"/>
      <c r="O18" s="198"/>
      <c r="P18" s="194">
        <v>160006</v>
      </c>
      <c r="Q18" s="194"/>
      <c r="R18" s="194"/>
      <c r="S18" s="183">
        <v>10.941000000000001</v>
      </c>
      <c r="U18" s="194">
        <v>893076</v>
      </c>
      <c r="V18" s="194"/>
      <c r="W18" s="194"/>
      <c r="X18" s="183">
        <v>9.9969999999999999</v>
      </c>
    </row>
    <row r="19" spans="1:24" ht="0.75" customHeight="1" x14ac:dyDescent="0.25">
      <c r="A19" s="180" t="s">
        <v>16</v>
      </c>
    </row>
    <row r="20" spans="1:24" ht="12" customHeight="1" x14ac:dyDescent="0.25">
      <c r="A20" s="180" t="s">
        <v>16</v>
      </c>
      <c r="D20" s="198" t="s">
        <v>655</v>
      </c>
      <c r="E20" s="198"/>
      <c r="F20" s="198"/>
      <c r="G20" s="198"/>
      <c r="H20" s="198"/>
      <c r="J20" s="198" t="s">
        <v>117</v>
      </c>
      <c r="K20" s="198"/>
      <c r="L20" s="198"/>
      <c r="M20" s="198"/>
      <c r="N20" s="198"/>
      <c r="O20" s="198"/>
      <c r="P20" s="194">
        <v>0</v>
      </c>
      <c r="Q20" s="194"/>
      <c r="R20" s="194"/>
      <c r="S20" s="183">
        <v>0</v>
      </c>
      <c r="U20" s="194">
        <v>0</v>
      </c>
      <c r="V20" s="194"/>
      <c r="W20" s="194"/>
      <c r="X20" s="183">
        <v>0</v>
      </c>
    </row>
    <row r="21" spans="1:24" ht="0.75" customHeight="1" x14ac:dyDescent="0.25">
      <c r="A21" s="180" t="s">
        <v>16</v>
      </c>
    </row>
    <row r="22" spans="1:24" ht="12" customHeight="1" x14ac:dyDescent="0.25">
      <c r="A22" s="180" t="s">
        <v>16</v>
      </c>
      <c r="D22" s="198" t="s">
        <v>656</v>
      </c>
      <c r="E22" s="198"/>
      <c r="F22" s="198"/>
      <c r="G22" s="198"/>
      <c r="H22" s="198"/>
      <c r="J22" s="198" t="s">
        <v>118</v>
      </c>
      <c r="K22" s="198"/>
      <c r="L22" s="198"/>
      <c r="M22" s="198"/>
      <c r="N22" s="198"/>
      <c r="O22" s="198"/>
      <c r="P22" s="194">
        <v>354895.35000000003</v>
      </c>
      <c r="Q22" s="194"/>
      <c r="R22" s="194"/>
      <c r="S22" s="183">
        <v>24.265999999999998</v>
      </c>
      <c r="U22" s="194">
        <v>2228807.35</v>
      </c>
      <c r="V22" s="194"/>
      <c r="W22" s="194"/>
      <c r="X22" s="183">
        <v>24.949000000000002</v>
      </c>
    </row>
    <row r="23" spans="1:24" ht="0.75" customHeight="1" x14ac:dyDescent="0.25">
      <c r="A23" s="180" t="s">
        <v>16</v>
      </c>
    </row>
    <row r="24" spans="1:24" ht="12" customHeight="1" x14ac:dyDescent="0.25">
      <c r="A24" s="180" t="s">
        <v>16</v>
      </c>
      <c r="D24" s="198" t="s">
        <v>657</v>
      </c>
      <c r="E24" s="198"/>
      <c r="F24" s="198"/>
      <c r="G24" s="198"/>
      <c r="H24" s="198"/>
      <c r="J24" s="198" t="s">
        <v>119</v>
      </c>
      <c r="K24" s="198"/>
      <c r="L24" s="198"/>
      <c r="M24" s="198"/>
      <c r="N24" s="198"/>
      <c r="O24" s="198"/>
      <c r="P24" s="194">
        <v>196073.52000000002</v>
      </c>
      <c r="Q24" s="194"/>
      <c r="R24" s="194"/>
      <c r="S24" s="183">
        <v>13.407</v>
      </c>
      <c r="U24" s="194">
        <v>1243449.77</v>
      </c>
      <c r="V24" s="194"/>
      <c r="W24" s="194"/>
      <c r="X24" s="183">
        <v>13.919</v>
      </c>
    </row>
    <row r="25" spans="1:24" ht="0.75" customHeight="1" x14ac:dyDescent="0.25">
      <c r="A25" s="180" t="s">
        <v>16</v>
      </c>
    </row>
    <row r="26" spans="1:24" ht="12" customHeight="1" x14ac:dyDescent="0.25">
      <c r="A26" s="180" t="s">
        <v>16</v>
      </c>
      <c r="D26" s="198" t="s">
        <v>658</v>
      </c>
      <c r="E26" s="198"/>
      <c r="F26" s="198"/>
      <c r="G26" s="198"/>
      <c r="H26" s="198"/>
      <c r="J26" s="198" t="s">
        <v>120</v>
      </c>
      <c r="K26" s="198"/>
      <c r="L26" s="198"/>
      <c r="M26" s="198"/>
      <c r="N26" s="198"/>
      <c r="O26" s="198"/>
      <c r="P26" s="194">
        <v>808428</v>
      </c>
      <c r="Q26" s="194"/>
      <c r="R26" s="194"/>
      <c r="S26" s="183">
        <v>55.277000000000001</v>
      </c>
      <c r="U26" s="194">
        <v>5092282</v>
      </c>
      <c r="V26" s="194"/>
      <c r="W26" s="194"/>
      <c r="X26" s="183">
        <v>57.002000000000002</v>
      </c>
    </row>
    <row r="27" spans="1:24" ht="0.75" customHeight="1" x14ac:dyDescent="0.25">
      <c r="A27" s="180" t="s">
        <v>16</v>
      </c>
    </row>
    <row r="28" spans="1:24" ht="12" customHeight="1" x14ac:dyDescent="0.25">
      <c r="A28" s="180" t="s">
        <v>16</v>
      </c>
      <c r="D28" s="198" t="s">
        <v>659</v>
      </c>
      <c r="E28" s="198"/>
      <c r="F28" s="198"/>
      <c r="G28" s="198"/>
      <c r="H28" s="198"/>
      <c r="J28" s="198" t="s">
        <v>121</v>
      </c>
      <c r="K28" s="198"/>
      <c r="L28" s="198"/>
      <c r="M28" s="198"/>
      <c r="N28" s="198"/>
      <c r="O28" s="198"/>
      <c r="P28" s="194">
        <v>156488.64000000001</v>
      </c>
      <c r="Q28" s="194"/>
      <c r="R28" s="194"/>
      <c r="S28" s="183">
        <v>10.700000000000001</v>
      </c>
      <c r="U28" s="194">
        <v>958945.97</v>
      </c>
      <c r="V28" s="194"/>
      <c r="W28" s="194"/>
      <c r="X28" s="183">
        <v>10.734000000000002</v>
      </c>
    </row>
    <row r="29" spans="1:24" ht="0.75" customHeight="1" x14ac:dyDescent="0.25">
      <c r="A29" s="180" t="s">
        <v>16</v>
      </c>
    </row>
    <row r="30" spans="1:24" ht="12" customHeight="1" x14ac:dyDescent="0.25">
      <c r="A30" s="180" t="s">
        <v>16</v>
      </c>
      <c r="D30" s="198" t="s">
        <v>660</v>
      </c>
      <c r="E30" s="198"/>
      <c r="F30" s="198"/>
      <c r="G30" s="198"/>
      <c r="H30" s="198"/>
      <c r="J30" s="198" t="s">
        <v>122</v>
      </c>
      <c r="K30" s="198"/>
      <c r="L30" s="198"/>
      <c r="M30" s="198"/>
      <c r="N30" s="198"/>
      <c r="O30" s="198"/>
      <c r="P30" s="194">
        <v>-339958.71</v>
      </c>
      <c r="Q30" s="194"/>
      <c r="R30" s="194"/>
      <c r="S30" s="183">
        <v>-23.245000000000001</v>
      </c>
      <c r="U30" s="194">
        <v>-2099951.86</v>
      </c>
      <c r="V30" s="194"/>
      <c r="W30" s="194"/>
      <c r="X30" s="183">
        <v>-23.506</v>
      </c>
    </row>
    <row r="31" spans="1:24" ht="0.75" customHeight="1" x14ac:dyDescent="0.25">
      <c r="A31" s="180" t="s">
        <v>16</v>
      </c>
    </row>
    <row r="32" spans="1:24" ht="12" customHeight="1" x14ac:dyDescent="0.25">
      <c r="A32" s="180" t="s">
        <v>16</v>
      </c>
      <c r="D32" s="198" t="s">
        <v>661</v>
      </c>
      <c r="E32" s="198"/>
      <c r="F32" s="198"/>
      <c r="G32" s="198"/>
      <c r="H32" s="198"/>
      <c r="J32" s="198" t="s">
        <v>123</v>
      </c>
      <c r="K32" s="198"/>
      <c r="L32" s="198"/>
      <c r="M32" s="198"/>
      <c r="N32" s="198"/>
      <c r="O32" s="198"/>
      <c r="P32" s="194">
        <v>32072</v>
      </c>
      <c r="Q32" s="194"/>
      <c r="R32" s="194"/>
      <c r="S32" s="183">
        <v>2.1930000000000001</v>
      </c>
      <c r="U32" s="194">
        <v>212722</v>
      </c>
      <c r="V32" s="194"/>
      <c r="W32" s="194"/>
      <c r="X32" s="183">
        <v>2.3809999999999998</v>
      </c>
    </row>
    <row r="33" spans="1:24" ht="0.75" customHeight="1" x14ac:dyDescent="0.25">
      <c r="A33" s="180" t="s">
        <v>16</v>
      </c>
    </row>
    <row r="34" spans="1:24" ht="12" customHeight="1" x14ac:dyDescent="0.25">
      <c r="A34" s="180" t="s">
        <v>16</v>
      </c>
      <c r="D34" s="198" t="s">
        <v>662</v>
      </c>
      <c r="E34" s="198"/>
      <c r="F34" s="198"/>
      <c r="G34" s="198"/>
      <c r="H34" s="198"/>
      <c r="J34" s="198" t="s">
        <v>124</v>
      </c>
      <c r="K34" s="198"/>
      <c r="L34" s="198"/>
      <c r="M34" s="198"/>
      <c r="N34" s="198"/>
      <c r="O34" s="198"/>
      <c r="P34" s="194">
        <v>9844.0300000000007</v>
      </c>
      <c r="Q34" s="194"/>
      <c r="R34" s="194"/>
      <c r="S34" s="183">
        <v>0.67300000000000015</v>
      </c>
      <c r="U34" s="194">
        <v>12003.68</v>
      </c>
      <c r="V34" s="194"/>
      <c r="W34" s="194"/>
      <c r="X34" s="183">
        <v>0.13400000000000001</v>
      </c>
    </row>
    <row r="35" spans="1:24" ht="0.75" customHeight="1" x14ac:dyDescent="0.25">
      <c r="A35" s="180" t="s">
        <v>16</v>
      </c>
    </row>
    <row r="36" spans="1:24" ht="12" customHeight="1" x14ac:dyDescent="0.25">
      <c r="A36" s="180" t="s">
        <v>16</v>
      </c>
      <c r="D36" s="198" t="s">
        <v>663</v>
      </c>
      <c r="E36" s="198"/>
      <c r="F36" s="198"/>
      <c r="G36" s="198"/>
      <c r="H36" s="198"/>
      <c r="J36" s="198" t="s">
        <v>125</v>
      </c>
      <c r="K36" s="198"/>
      <c r="L36" s="198"/>
      <c r="M36" s="198"/>
      <c r="N36" s="198"/>
      <c r="O36" s="198"/>
      <c r="P36" s="194">
        <v>0</v>
      </c>
      <c r="Q36" s="194"/>
      <c r="R36" s="194"/>
      <c r="S36" s="183">
        <v>0</v>
      </c>
      <c r="U36" s="194">
        <v>0</v>
      </c>
      <c r="V36" s="194"/>
      <c r="W36" s="194"/>
      <c r="X36" s="183">
        <v>0</v>
      </c>
    </row>
    <row r="37" spans="1:24" ht="0.75" customHeight="1" x14ac:dyDescent="0.25">
      <c r="A37" s="180" t="s">
        <v>16</v>
      </c>
    </row>
    <row r="38" spans="1:24" ht="12" customHeight="1" x14ac:dyDescent="0.25">
      <c r="A38" s="180" t="s">
        <v>16</v>
      </c>
      <c r="D38" s="198" t="s">
        <v>664</v>
      </c>
      <c r="E38" s="198"/>
      <c r="F38" s="198"/>
      <c r="G38" s="198"/>
      <c r="H38" s="198"/>
      <c r="J38" s="198" t="s">
        <v>126</v>
      </c>
      <c r="K38" s="198"/>
      <c r="L38" s="198"/>
      <c r="M38" s="198"/>
      <c r="N38" s="198"/>
      <c r="O38" s="198"/>
      <c r="P38" s="194">
        <v>0</v>
      </c>
      <c r="Q38" s="194"/>
      <c r="R38" s="194"/>
      <c r="S38" s="183">
        <v>0</v>
      </c>
      <c r="U38" s="194">
        <v>0</v>
      </c>
      <c r="V38" s="194"/>
      <c r="W38" s="194"/>
      <c r="X38" s="183">
        <v>0</v>
      </c>
    </row>
    <row r="39" spans="1:24" ht="0.75" customHeight="1" x14ac:dyDescent="0.25">
      <c r="A39" s="180" t="s">
        <v>16</v>
      </c>
    </row>
    <row r="40" spans="1:24" ht="12" customHeight="1" x14ac:dyDescent="0.25">
      <c r="A40" s="180" t="s">
        <v>16</v>
      </c>
      <c r="D40" s="198" t="s">
        <v>665</v>
      </c>
      <c r="E40" s="198"/>
      <c r="F40" s="198"/>
      <c r="G40" s="198"/>
      <c r="H40" s="198"/>
      <c r="J40" s="198" t="s">
        <v>127</v>
      </c>
      <c r="K40" s="198"/>
      <c r="L40" s="198"/>
      <c r="M40" s="198"/>
      <c r="N40" s="198"/>
      <c r="O40" s="198"/>
      <c r="P40" s="194">
        <v>25320</v>
      </c>
      <c r="Q40" s="194"/>
      <c r="R40" s="194"/>
      <c r="S40" s="183">
        <v>1.7310000000000003</v>
      </c>
      <c r="U40" s="194">
        <v>80192</v>
      </c>
      <c r="V40" s="194"/>
      <c r="W40" s="194"/>
      <c r="X40" s="183">
        <v>0.89800000000000002</v>
      </c>
    </row>
    <row r="41" spans="1:24" ht="0.75" customHeight="1" x14ac:dyDescent="0.25">
      <c r="A41" s="180" t="s">
        <v>16</v>
      </c>
    </row>
    <row r="42" spans="1:24" ht="12" customHeight="1" x14ac:dyDescent="0.25">
      <c r="A42" s="180" t="s">
        <v>16</v>
      </c>
      <c r="D42" s="198" t="s">
        <v>666</v>
      </c>
      <c r="E42" s="198"/>
      <c r="F42" s="198"/>
      <c r="G42" s="198"/>
      <c r="H42" s="198"/>
      <c r="J42" s="198" t="s">
        <v>128</v>
      </c>
      <c r="K42" s="198"/>
      <c r="L42" s="198"/>
      <c r="M42" s="198"/>
      <c r="N42" s="198"/>
      <c r="O42" s="198"/>
      <c r="P42" s="194">
        <v>-3024.3</v>
      </c>
      <c r="Q42" s="194"/>
      <c r="R42" s="194"/>
      <c r="S42" s="183">
        <v>-0.20699999999999999</v>
      </c>
      <c r="U42" s="194">
        <v>-11014.28</v>
      </c>
      <c r="V42" s="194"/>
      <c r="W42" s="194"/>
      <c r="X42" s="183">
        <v>-0.12300000000000001</v>
      </c>
    </row>
    <row r="43" spans="1:24" ht="0.75" customHeight="1" x14ac:dyDescent="0.25">
      <c r="A43" s="180" t="s">
        <v>16</v>
      </c>
    </row>
    <row r="44" spans="1:24" ht="12" customHeight="1" x14ac:dyDescent="0.25">
      <c r="A44" s="180" t="s">
        <v>16</v>
      </c>
      <c r="D44" s="198" t="s">
        <v>667</v>
      </c>
      <c r="E44" s="198"/>
      <c r="F44" s="198"/>
      <c r="G44" s="198"/>
      <c r="H44" s="198"/>
      <c r="J44" s="198" t="s">
        <v>129</v>
      </c>
      <c r="K44" s="198"/>
      <c r="L44" s="198"/>
      <c r="M44" s="198"/>
      <c r="N44" s="198"/>
      <c r="O44" s="198"/>
      <c r="P44" s="194">
        <v>6272</v>
      </c>
      <c r="Q44" s="194"/>
      <c r="R44" s="194"/>
      <c r="S44" s="183">
        <v>0.42899999999999999</v>
      </c>
      <c r="U44" s="194">
        <v>34512</v>
      </c>
      <c r="V44" s="194"/>
      <c r="W44" s="194"/>
      <c r="X44" s="183">
        <v>0.38600000000000001</v>
      </c>
    </row>
    <row r="45" spans="1:24" ht="0.75" customHeight="1" x14ac:dyDescent="0.25">
      <c r="A45" s="180" t="s">
        <v>16</v>
      </c>
    </row>
    <row r="46" spans="1:24" ht="12" customHeight="1" x14ac:dyDescent="0.25">
      <c r="A46" s="180" t="s">
        <v>16</v>
      </c>
      <c r="D46" s="198" t="s">
        <v>668</v>
      </c>
      <c r="E46" s="198"/>
      <c r="F46" s="198"/>
      <c r="G46" s="198"/>
      <c r="H46" s="198"/>
      <c r="J46" s="198" t="s">
        <v>130</v>
      </c>
      <c r="K46" s="198"/>
      <c r="L46" s="198"/>
      <c r="M46" s="198"/>
      <c r="N46" s="198"/>
      <c r="O46" s="198"/>
      <c r="P46" s="194">
        <v>1154.8599999999999</v>
      </c>
      <c r="Q46" s="194"/>
      <c r="R46" s="194"/>
      <c r="S46" s="183">
        <v>7.9000000000000001E-2</v>
      </c>
      <c r="U46" s="194">
        <v>1381.55</v>
      </c>
      <c r="V46" s="194"/>
      <c r="W46" s="194"/>
      <c r="X46" s="183">
        <v>1.4999999999999999E-2</v>
      </c>
    </row>
    <row r="47" spans="1:24" ht="0.75" customHeight="1" x14ac:dyDescent="0.25">
      <c r="A47" s="180" t="s">
        <v>16</v>
      </c>
    </row>
    <row r="48" spans="1:24" ht="12" customHeight="1" x14ac:dyDescent="0.25">
      <c r="A48" s="180" t="s">
        <v>16</v>
      </c>
      <c r="D48" s="198" t="s">
        <v>669</v>
      </c>
      <c r="E48" s="198"/>
      <c r="F48" s="198"/>
      <c r="G48" s="198"/>
      <c r="H48" s="198"/>
      <c r="J48" s="198" t="s">
        <v>131</v>
      </c>
      <c r="K48" s="198"/>
      <c r="L48" s="198"/>
      <c r="M48" s="198"/>
      <c r="N48" s="198"/>
      <c r="O48" s="198"/>
      <c r="P48" s="194">
        <v>0</v>
      </c>
      <c r="Q48" s="194"/>
      <c r="R48" s="194"/>
      <c r="S48" s="183">
        <v>0</v>
      </c>
      <c r="U48" s="194">
        <v>0</v>
      </c>
      <c r="V48" s="194"/>
      <c r="W48" s="194"/>
      <c r="X48" s="183">
        <v>0</v>
      </c>
    </row>
    <row r="49" spans="1:24" ht="0.75" customHeight="1" x14ac:dyDescent="0.25">
      <c r="A49" s="180" t="s">
        <v>16</v>
      </c>
    </row>
    <row r="50" spans="1:24" ht="12" customHeight="1" x14ac:dyDescent="0.25">
      <c r="A50" s="180" t="s">
        <v>16</v>
      </c>
      <c r="D50" s="198" t="s">
        <v>670</v>
      </c>
      <c r="E50" s="198"/>
      <c r="F50" s="198"/>
      <c r="G50" s="198"/>
      <c r="H50" s="198"/>
      <c r="J50" s="198" t="s">
        <v>132</v>
      </c>
      <c r="K50" s="198"/>
      <c r="L50" s="198"/>
      <c r="M50" s="198"/>
      <c r="N50" s="198"/>
      <c r="O50" s="198"/>
      <c r="P50" s="194">
        <v>0</v>
      </c>
      <c r="Q50" s="194"/>
      <c r="R50" s="194"/>
      <c r="S50" s="183">
        <v>0</v>
      </c>
      <c r="U50" s="194">
        <v>0</v>
      </c>
      <c r="V50" s="194"/>
      <c r="W50" s="194"/>
      <c r="X50" s="183">
        <v>0</v>
      </c>
    </row>
    <row r="51" spans="1:24" ht="0.75" customHeight="1" x14ac:dyDescent="0.25">
      <c r="A51" s="180" t="s">
        <v>16</v>
      </c>
    </row>
    <row r="52" spans="1:24" ht="12" customHeight="1" x14ac:dyDescent="0.25">
      <c r="A52" s="180" t="s">
        <v>16</v>
      </c>
      <c r="D52" s="198" t="s">
        <v>671</v>
      </c>
      <c r="E52" s="198"/>
      <c r="F52" s="198"/>
      <c r="G52" s="198"/>
      <c r="H52" s="198"/>
      <c r="J52" s="198" t="s">
        <v>133</v>
      </c>
      <c r="K52" s="198"/>
      <c r="L52" s="198"/>
      <c r="M52" s="198"/>
      <c r="N52" s="198"/>
      <c r="O52" s="198"/>
      <c r="P52" s="194">
        <v>0</v>
      </c>
      <c r="Q52" s="194"/>
      <c r="R52" s="194"/>
      <c r="S52" s="183">
        <v>0</v>
      </c>
      <c r="U52" s="194">
        <v>0</v>
      </c>
      <c r="V52" s="194"/>
      <c r="W52" s="194"/>
      <c r="X52" s="183">
        <v>0</v>
      </c>
    </row>
    <row r="53" spans="1:24" ht="0.75" customHeight="1" x14ac:dyDescent="0.25">
      <c r="A53" s="180" t="s">
        <v>16</v>
      </c>
    </row>
    <row r="54" spans="1:24" ht="12" customHeight="1" x14ac:dyDescent="0.25">
      <c r="A54" s="180" t="s">
        <v>16</v>
      </c>
      <c r="D54" s="198" t="s">
        <v>672</v>
      </c>
      <c r="E54" s="198"/>
      <c r="F54" s="198"/>
      <c r="G54" s="198"/>
      <c r="H54" s="198"/>
      <c r="J54" s="198" t="s">
        <v>134</v>
      </c>
      <c r="K54" s="198"/>
      <c r="L54" s="198"/>
      <c r="M54" s="198"/>
      <c r="N54" s="198"/>
      <c r="O54" s="198"/>
      <c r="P54" s="194">
        <v>0</v>
      </c>
      <c r="Q54" s="194"/>
      <c r="R54" s="194"/>
      <c r="S54" s="183">
        <v>0</v>
      </c>
      <c r="U54" s="194">
        <v>0</v>
      </c>
      <c r="V54" s="194"/>
      <c r="W54" s="194"/>
      <c r="X54" s="183">
        <v>0</v>
      </c>
    </row>
    <row r="55" spans="1:24" ht="0.75" customHeight="1" x14ac:dyDescent="0.25">
      <c r="A55" s="180" t="s">
        <v>16</v>
      </c>
    </row>
    <row r="56" spans="1:24" ht="12" customHeight="1" x14ac:dyDescent="0.25">
      <c r="A56" s="180" t="s">
        <v>16</v>
      </c>
      <c r="D56" s="198" t="s">
        <v>673</v>
      </c>
      <c r="E56" s="198"/>
      <c r="F56" s="198"/>
      <c r="G56" s="198"/>
      <c r="H56" s="198"/>
      <c r="J56" s="198" t="s">
        <v>135</v>
      </c>
      <c r="K56" s="198"/>
      <c r="L56" s="198"/>
      <c r="M56" s="198"/>
      <c r="N56" s="198"/>
      <c r="O56" s="198"/>
      <c r="P56" s="194">
        <v>0</v>
      </c>
      <c r="Q56" s="194"/>
      <c r="R56" s="194"/>
      <c r="S56" s="183">
        <v>0</v>
      </c>
      <c r="U56" s="194">
        <v>0</v>
      </c>
      <c r="V56" s="194"/>
      <c r="W56" s="194"/>
      <c r="X56" s="183">
        <v>0</v>
      </c>
    </row>
    <row r="57" spans="1:24" ht="0.75" customHeight="1" x14ac:dyDescent="0.25">
      <c r="A57" s="180" t="s">
        <v>16</v>
      </c>
    </row>
    <row r="58" spans="1:24" ht="12" customHeight="1" x14ac:dyDescent="0.25">
      <c r="A58" s="180" t="s">
        <v>16</v>
      </c>
      <c r="D58" s="198" t="s">
        <v>674</v>
      </c>
      <c r="E58" s="198"/>
      <c r="F58" s="198"/>
      <c r="G58" s="198"/>
      <c r="H58" s="198"/>
      <c r="J58" s="198" t="s">
        <v>136</v>
      </c>
      <c r="K58" s="198"/>
      <c r="L58" s="198"/>
      <c r="M58" s="198"/>
      <c r="N58" s="198"/>
      <c r="O58" s="198"/>
      <c r="P58" s="194">
        <v>0</v>
      </c>
      <c r="Q58" s="194"/>
      <c r="R58" s="194"/>
      <c r="S58" s="183">
        <v>0</v>
      </c>
      <c r="U58" s="194">
        <v>0</v>
      </c>
      <c r="V58" s="194"/>
      <c r="W58" s="194"/>
      <c r="X58" s="183">
        <v>0</v>
      </c>
    </row>
    <row r="59" spans="1:24" ht="2.25" customHeight="1" x14ac:dyDescent="0.25"/>
    <row r="60" spans="1:24" ht="10.5" customHeight="1" x14ac:dyDescent="0.25">
      <c r="P60" s="197"/>
      <c r="Q60" s="197"/>
      <c r="R60" s="197"/>
      <c r="S60" s="184"/>
      <c r="U60" s="197"/>
      <c r="V60" s="197"/>
      <c r="W60" s="197"/>
      <c r="X60" s="184"/>
    </row>
    <row r="61" spans="1:24" ht="1.5" customHeight="1" x14ac:dyDescent="0.25"/>
    <row r="62" spans="1:24" ht="13.5" customHeight="1" x14ac:dyDescent="0.25">
      <c r="E62" s="199" t="s">
        <v>137</v>
      </c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4">
        <v>1407571.3900000001</v>
      </c>
      <c r="Q62" s="194"/>
      <c r="R62" s="194"/>
      <c r="S62" s="183">
        <v>96.244</v>
      </c>
      <c r="U62" s="194">
        <v>8646406.1799999997</v>
      </c>
      <c r="V62" s="194"/>
      <c r="W62" s="194"/>
      <c r="X62" s="183">
        <v>96.784999999999997</v>
      </c>
    </row>
    <row r="63" spans="1:24" ht="0.75" customHeight="1" x14ac:dyDescent="0.25">
      <c r="E63" s="199"/>
      <c r="F63" s="199"/>
      <c r="G63" s="199"/>
      <c r="H63" s="199"/>
      <c r="I63" s="199"/>
      <c r="J63" s="199"/>
      <c r="K63" s="199"/>
      <c r="L63" s="199"/>
      <c r="M63" s="199"/>
      <c r="N63" s="199"/>
      <c r="O63" s="199"/>
    </row>
    <row r="64" spans="1:24" ht="12" customHeight="1" x14ac:dyDescent="0.25">
      <c r="C64" s="195"/>
      <c r="D64" s="195"/>
      <c r="E64" s="195"/>
      <c r="F64" s="195"/>
      <c r="G64" s="195"/>
    </row>
    <row r="65" spans="1:24" ht="9.75" customHeight="1" x14ac:dyDescent="0.25"/>
    <row r="66" spans="1:24" ht="0.75" customHeight="1" x14ac:dyDescent="0.25"/>
    <row r="67" spans="1:24" ht="14.25" customHeight="1" x14ac:dyDescent="0.25">
      <c r="C67" s="199" t="s">
        <v>138</v>
      </c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</row>
    <row r="68" spans="1:24" ht="12" customHeight="1" x14ac:dyDescent="0.25">
      <c r="C68" s="195"/>
      <c r="D68" s="195"/>
      <c r="E68" s="195"/>
      <c r="F68" s="195"/>
      <c r="G68" s="195"/>
    </row>
    <row r="69" spans="1:24" ht="0.75" customHeight="1" x14ac:dyDescent="0.25"/>
    <row r="70" spans="1:24" ht="12" customHeight="1" x14ac:dyDescent="0.25">
      <c r="A70" s="180" t="s">
        <v>16</v>
      </c>
      <c r="D70" s="198" t="s">
        <v>675</v>
      </c>
      <c r="E70" s="198"/>
      <c r="F70" s="198"/>
      <c r="G70" s="198"/>
      <c r="H70" s="198"/>
      <c r="J70" s="198" t="s">
        <v>139</v>
      </c>
      <c r="K70" s="198"/>
      <c r="L70" s="198"/>
      <c r="M70" s="198"/>
      <c r="N70" s="198"/>
      <c r="O70" s="198"/>
      <c r="P70" s="194">
        <v>-460.40000000000003</v>
      </c>
      <c r="Q70" s="194"/>
      <c r="R70" s="194"/>
      <c r="S70" s="183">
        <v>-3.1000000000000003E-2</v>
      </c>
      <c r="U70" s="194">
        <v>1388.66</v>
      </c>
      <c r="V70" s="194"/>
      <c r="W70" s="194"/>
      <c r="X70" s="183">
        <v>1.6E-2</v>
      </c>
    </row>
    <row r="71" spans="1:24" ht="0.75" customHeight="1" x14ac:dyDescent="0.25">
      <c r="A71" s="180" t="s">
        <v>16</v>
      </c>
    </row>
    <row r="72" spans="1:24" ht="12" customHeight="1" x14ac:dyDescent="0.25">
      <c r="A72" s="180" t="s">
        <v>16</v>
      </c>
      <c r="D72" s="198" t="s">
        <v>676</v>
      </c>
      <c r="E72" s="198"/>
      <c r="F72" s="198"/>
      <c r="G72" s="198"/>
      <c r="H72" s="198"/>
      <c r="J72" s="198" t="s">
        <v>140</v>
      </c>
      <c r="K72" s="198"/>
      <c r="L72" s="198"/>
      <c r="M72" s="198"/>
      <c r="N72" s="198"/>
      <c r="O72" s="198"/>
      <c r="P72" s="194">
        <v>60083.32</v>
      </c>
      <c r="Q72" s="194"/>
      <c r="R72" s="194"/>
      <c r="S72" s="183">
        <v>4.1079999999999997</v>
      </c>
      <c r="U72" s="194">
        <v>363704.84</v>
      </c>
      <c r="V72" s="194"/>
      <c r="W72" s="194"/>
      <c r="X72" s="183">
        <v>4.0709999999999997</v>
      </c>
    </row>
    <row r="73" spans="1:24" ht="0.75" customHeight="1" x14ac:dyDescent="0.25">
      <c r="A73" s="180" t="s">
        <v>16</v>
      </c>
    </row>
    <row r="74" spans="1:24" ht="12" customHeight="1" x14ac:dyDescent="0.25">
      <c r="A74" s="180" t="s">
        <v>16</v>
      </c>
      <c r="D74" s="198" t="s">
        <v>677</v>
      </c>
      <c r="E74" s="198"/>
      <c r="F74" s="198"/>
      <c r="G74" s="198"/>
      <c r="H74" s="198"/>
      <c r="J74" s="198" t="s">
        <v>141</v>
      </c>
      <c r="K74" s="198"/>
      <c r="L74" s="198"/>
      <c r="M74" s="198"/>
      <c r="N74" s="198"/>
      <c r="O74" s="198"/>
      <c r="P74" s="194">
        <v>4742.78</v>
      </c>
      <c r="Q74" s="194"/>
      <c r="R74" s="194"/>
      <c r="S74" s="183">
        <v>0.32400000000000001</v>
      </c>
      <c r="U74" s="194">
        <v>15500.970000000001</v>
      </c>
      <c r="V74" s="194"/>
      <c r="W74" s="194"/>
      <c r="X74" s="183">
        <v>0.17399999999999999</v>
      </c>
    </row>
    <row r="75" spans="1:24" ht="0.75" customHeight="1" x14ac:dyDescent="0.25">
      <c r="A75" s="180" t="s">
        <v>16</v>
      </c>
    </row>
    <row r="76" spans="1:24" ht="12" customHeight="1" x14ac:dyDescent="0.25">
      <c r="A76" s="180" t="s">
        <v>16</v>
      </c>
      <c r="D76" s="198" t="s">
        <v>678</v>
      </c>
      <c r="E76" s="198"/>
      <c r="F76" s="198"/>
      <c r="G76" s="198"/>
      <c r="H76" s="198"/>
      <c r="J76" s="198" t="s">
        <v>142</v>
      </c>
      <c r="K76" s="198"/>
      <c r="L76" s="198"/>
      <c r="M76" s="198"/>
      <c r="N76" s="198"/>
      <c r="O76" s="198"/>
      <c r="P76" s="194">
        <v>0</v>
      </c>
      <c r="Q76" s="194"/>
      <c r="R76" s="194"/>
      <c r="S76" s="183">
        <v>0</v>
      </c>
      <c r="U76" s="194">
        <v>0</v>
      </c>
      <c r="V76" s="194"/>
      <c r="W76" s="194"/>
      <c r="X76" s="183">
        <v>0</v>
      </c>
    </row>
    <row r="77" spans="1:24" ht="0.75" customHeight="1" x14ac:dyDescent="0.25">
      <c r="A77" s="180" t="s">
        <v>16</v>
      </c>
    </row>
    <row r="78" spans="1:24" ht="12" customHeight="1" x14ac:dyDescent="0.25">
      <c r="A78" s="180" t="s">
        <v>16</v>
      </c>
      <c r="D78" s="198" t="s">
        <v>679</v>
      </c>
      <c r="E78" s="198"/>
      <c r="F78" s="198"/>
      <c r="G78" s="198"/>
      <c r="H78" s="198"/>
      <c r="J78" s="198" t="s">
        <v>143</v>
      </c>
      <c r="K78" s="198"/>
      <c r="L78" s="198"/>
      <c r="M78" s="198"/>
      <c r="N78" s="198"/>
      <c r="O78" s="198"/>
      <c r="P78" s="194">
        <v>0</v>
      </c>
      <c r="Q78" s="194"/>
      <c r="R78" s="194"/>
      <c r="S78" s="183">
        <v>0</v>
      </c>
      <c r="U78" s="194">
        <v>0</v>
      </c>
      <c r="V78" s="194"/>
      <c r="W78" s="194"/>
      <c r="X78" s="183">
        <v>0</v>
      </c>
    </row>
    <row r="79" spans="1:24" ht="0.75" customHeight="1" x14ac:dyDescent="0.25">
      <c r="A79" s="180" t="s">
        <v>16</v>
      </c>
    </row>
    <row r="80" spans="1:24" ht="12" customHeight="1" x14ac:dyDescent="0.25">
      <c r="A80" s="180" t="s">
        <v>16</v>
      </c>
      <c r="D80" s="198" t="s">
        <v>680</v>
      </c>
      <c r="E80" s="198"/>
      <c r="F80" s="198"/>
      <c r="G80" s="198"/>
      <c r="H80" s="198"/>
      <c r="J80" s="198" t="s">
        <v>144</v>
      </c>
      <c r="K80" s="198"/>
      <c r="L80" s="198"/>
      <c r="M80" s="198"/>
      <c r="N80" s="198"/>
      <c r="O80" s="198"/>
      <c r="P80" s="194">
        <v>1242.06</v>
      </c>
      <c r="Q80" s="194"/>
      <c r="R80" s="194"/>
      <c r="S80" s="183">
        <v>8.5000000000000006E-2</v>
      </c>
      <c r="U80" s="194">
        <v>5122.68</v>
      </c>
      <c r="V80" s="194"/>
      <c r="W80" s="194"/>
      <c r="X80" s="183">
        <v>5.7000000000000002E-2</v>
      </c>
    </row>
    <row r="81" spans="1:24" ht="0.75" customHeight="1" x14ac:dyDescent="0.25">
      <c r="A81" s="180" t="s">
        <v>16</v>
      </c>
    </row>
    <row r="82" spans="1:24" ht="12" customHeight="1" x14ac:dyDescent="0.25">
      <c r="A82" s="180" t="s">
        <v>16</v>
      </c>
      <c r="D82" s="198" t="s">
        <v>681</v>
      </c>
      <c r="E82" s="198"/>
      <c r="F82" s="198"/>
      <c r="G82" s="198"/>
      <c r="H82" s="198"/>
      <c r="J82" s="198" t="s">
        <v>145</v>
      </c>
      <c r="K82" s="198"/>
      <c r="L82" s="198"/>
      <c r="M82" s="198"/>
      <c r="N82" s="198"/>
      <c r="O82" s="198"/>
      <c r="P82" s="194">
        <v>9863.89</v>
      </c>
      <c r="Q82" s="194"/>
      <c r="R82" s="194"/>
      <c r="S82" s="183">
        <v>0.67400000000000004</v>
      </c>
      <c r="U82" s="194">
        <v>60229.43</v>
      </c>
      <c r="V82" s="194"/>
      <c r="W82" s="194"/>
      <c r="X82" s="183">
        <v>0.67400000000000004</v>
      </c>
    </row>
    <row r="83" spans="1:24" ht="0.75" customHeight="1" x14ac:dyDescent="0.25">
      <c r="A83" s="180" t="s">
        <v>16</v>
      </c>
    </row>
    <row r="84" spans="1:24" ht="12" customHeight="1" x14ac:dyDescent="0.25">
      <c r="A84" s="180" t="s">
        <v>16</v>
      </c>
      <c r="D84" s="198" t="s">
        <v>682</v>
      </c>
      <c r="E84" s="198"/>
      <c r="F84" s="198"/>
      <c r="G84" s="198"/>
      <c r="H84" s="198"/>
      <c r="J84" s="198" t="s">
        <v>146</v>
      </c>
      <c r="K84" s="198"/>
      <c r="L84" s="198"/>
      <c r="M84" s="198"/>
      <c r="N84" s="198"/>
      <c r="O84" s="198"/>
      <c r="P84" s="194">
        <v>0</v>
      </c>
      <c r="Q84" s="194"/>
      <c r="R84" s="194"/>
      <c r="S84" s="183">
        <v>0</v>
      </c>
      <c r="U84" s="194">
        <v>0</v>
      </c>
      <c r="V84" s="194"/>
      <c r="W84" s="194"/>
      <c r="X84" s="183">
        <v>0</v>
      </c>
    </row>
    <row r="85" spans="1:24" ht="0.75" customHeight="1" x14ac:dyDescent="0.25">
      <c r="A85" s="180" t="s">
        <v>16</v>
      </c>
    </row>
    <row r="86" spans="1:24" ht="12" customHeight="1" x14ac:dyDescent="0.25">
      <c r="A86" s="180" t="s">
        <v>16</v>
      </c>
      <c r="D86" s="198" t="s">
        <v>683</v>
      </c>
      <c r="E86" s="198"/>
      <c r="F86" s="198"/>
      <c r="G86" s="198"/>
      <c r="H86" s="198"/>
      <c r="J86" s="198" t="s">
        <v>147</v>
      </c>
      <c r="K86" s="198"/>
      <c r="L86" s="198"/>
      <c r="M86" s="198"/>
      <c r="N86" s="198"/>
      <c r="O86" s="198"/>
      <c r="P86" s="194">
        <v>0</v>
      </c>
      <c r="Q86" s="194"/>
      <c r="R86" s="194"/>
      <c r="S86" s="183">
        <v>0</v>
      </c>
      <c r="U86" s="194">
        <v>0</v>
      </c>
      <c r="V86" s="194"/>
      <c r="W86" s="194"/>
      <c r="X86" s="183">
        <v>0</v>
      </c>
    </row>
    <row r="87" spans="1:24" ht="0.75" customHeight="1" x14ac:dyDescent="0.25">
      <c r="A87" s="180" t="s">
        <v>16</v>
      </c>
    </row>
    <row r="88" spans="1:24" ht="12" customHeight="1" x14ac:dyDescent="0.25">
      <c r="A88" s="180" t="s">
        <v>16</v>
      </c>
      <c r="D88" s="198" t="s">
        <v>684</v>
      </c>
      <c r="E88" s="198"/>
      <c r="F88" s="198"/>
      <c r="G88" s="198"/>
      <c r="H88" s="198"/>
      <c r="J88" s="198" t="s">
        <v>148</v>
      </c>
      <c r="K88" s="198"/>
      <c r="L88" s="198"/>
      <c r="M88" s="198"/>
      <c r="N88" s="198"/>
      <c r="O88" s="198"/>
      <c r="P88" s="194">
        <v>0</v>
      </c>
      <c r="Q88" s="194"/>
      <c r="R88" s="194"/>
      <c r="S88" s="183">
        <v>0</v>
      </c>
      <c r="U88" s="194">
        <v>0</v>
      </c>
      <c r="V88" s="194"/>
      <c r="W88" s="194"/>
      <c r="X88" s="183">
        <v>0</v>
      </c>
    </row>
    <row r="89" spans="1:24" ht="0.75" customHeight="1" x14ac:dyDescent="0.25">
      <c r="A89" s="180" t="s">
        <v>16</v>
      </c>
    </row>
    <row r="90" spans="1:24" ht="12" customHeight="1" x14ac:dyDescent="0.25">
      <c r="A90" s="180" t="s">
        <v>16</v>
      </c>
      <c r="D90" s="198" t="s">
        <v>685</v>
      </c>
      <c r="E90" s="198"/>
      <c r="F90" s="198"/>
      <c r="G90" s="198"/>
      <c r="H90" s="198"/>
      <c r="J90" s="198" t="s">
        <v>148</v>
      </c>
      <c r="K90" s="198"/>
      <c r="L90" s="198"/>
      <c r="M90" s="198"/>
      <c r="N90" s="198"/>
      <c r="O90" s="198"/>
      <c r="P90" s="194">
        <v>0</v>
      </c>
      <c r="Q90" s="194"/>
      <c r="R90" s="194"/>
      <c r="S90" s="183">
        <v>0</v>
      </c>
      <c r="U90" s="194">
        <v>0</v>
      </c>
      <c r="V90" s="194"/>
      <c r="W90" s="194"/>
      <c r="X90" s="183">
        <v>0</v>
      </c>
    </row>
    <row r="91" spans="1:24" ht="0.75" customHeight="1" x14ac:dyDescent="0.25">
      <c r="A91" s="180" t="s">
        <v>16</v>
      </c>
    </row>
    <row r="92" spans="1:24" ht="12" customHeight="1" x14ac:dyDescent="0.25">
      <c r="A92" s="180" t="s">
        <v>16</v>
      </c>
      <c r="D92" s="198" t="s">
        <v>686</v>
      </c>
      <c r="E92" s="198"/>
      <c r="F92" s="198"/>
      <c r="G92" s="198"/>
      <c r="H92" s="198"/>
      <c r="J92" s="198" t="s">
        <v>149</v>
      </c>
      <c r="K92" s="198"/>
      <c r="L92" s="198"/>
      <c r="M92" s="198"/>
      <c r="N92" s="198"/>
      <c r="O92" s="198"/>
      <c r="P92" s="194">
        <v>0</v>
      </c>
      <c r="Q92" s="194"/>
      <c r="R92" s="194"/>
      <c r="S92" s="183">
        <v>0</v>
      </c>
      <c r="U92" s="194">
        <v>0</v>
      </c>
      <c r="V92" s="194"/>
      <c r="W92" s="194"/>
      <c r="X92" s="183">
        <v>0</v>
      </c>
    </row>
    <row r="93" spans="1:24" ht="0.75" customHeight="1" x14ac:dyDescent="0.25">
      <c r="A93" s="180" t="s">
        <v>16</v>
      </c>
    </row>
    <row r="94" spans="1:24" ht="12" customHeight="1" x14ac:dyDescent="0.25">
      <c r="A94" s="180" t="s">
        <v>16</v>
      </c>
      <c r="D94" s="198" t="s">
        <v>687</v>
      </c>
      <c r="E94" s="198"/>
      <c r="F94" s="198"/>
      <c r="G94" s="198"/>
      <c r="H94" s="198"/>
      <c r="J94" s="198" t="s">
        <v>150</v>
      </c>
      <c r="K94" s="198"/>
      <c r="L94" s="198"/>
      <c r="M94" s="198"/>
      <c r="N94" s="198"/>
      <c r="O94" s="198"/>
      <c r="P94" s="194">
        <v>-208.98000000000002</v>
      </c>
      <c r="Q94" s="194"/>
      <c r="R94" s="194"/>
      <c r="S94" s="183">
        <v>-1.4000000000000002E-2</v>
      </c>
      <c r="U94" s="194">
        <v>1395.71</v>
      </c>
      <c r="V94" s="194"/>
      <c r="W94" s="194"/>
      <c r="X94" s="183">
        <v>1.6E-2</v>
      </c>
    </row>
    <row r="95" spans="1:24" ht="0.75" customHeight="1" x14ac:dyDescent="0.25">
      <c r="A95" s="180" t="s">
        <v>16</v>
      </c>
    </row>
    <row r="96" spans="1:24" ht="12" customHeight="1" x14ac:dyDescent="0.25">
      <c r="A96" s="180" t="s">
        <v>16</v>
      </c>
      <c r="D96" s="198" t="s">
        <v>688</v>
      </c>
      <c r="E96" s="198"/>
      <c r="F96" s="198"/>
      <c r="G96" s="198"/>
      <c r="H96" s="198"/>
      <c r="J96" s="198" t="s">
        <v>151</v>
      </c>
      <c r="K96" s="198"/>
      <c r="L96" s="198"/>
      <c r="M96" s="198"/>
      <c r="N96" s="198"/>
      <c r="O96" s="198"/>
      <c r="P96" s="194">
        <v>55324.18</v>
      </c>
      <c r="Q96" s="194"/>
      <c r="R96" s="194"/>
      <c r="S96" s="183">
        <v>3.7830000000000004</v>
      </c>
      <c r="U96" s="194">
        <v>356402.05</v>
      </c>
      <c r="V96" s="194"/>
      <c r="W96" s="194"/>
      <c r="X96" s="183">
        <v>3.9889999999999999</v>
      </c>
    </row>
    <row r="97" spans="1:24" ht="0.75" customHeight="1" x14ac:dyDescent="0.25">
      <c r="A97" s="180" t="s">
        <v>16</v>
      </c>
    </row>
    <row r="98" spans="1:24" ht="12" customHeight="1" x14ac:dyDescent="0.25">
      <c r="A98" s="180" t="s">
        <v>16</v>
      </c>
      <c r="D98" s="198" t="s">
        <v>689</v>
      </c>
      <c r="E98" s="198"/>
      <c r="F98" s="198"/>
      <c r="G98" s="198"/>
      <c r="H98" s="198"/>
      <c r="J98" s="198" t="s">
        <v>152</v>
      </c>
      <c r="K98" s="198"/>
      <c r="L98" s="198"/>
      <c r="M98" s="198"/>
      <c r="N98" s="198"/>
      <c r="O98" s="198"/>
      <c r="P98" s="194">
        <v>4714.26</v>
      </c>
      <c r="Q98" s="194"/>
      <c r="R98" s="194"/>
      <c r="S98" s="183">
        <v>0.32200000000000001</v>
      </c>
      <c r="U98" s="194">
        <v>22142.28</v>
      </c>
      <c r="V98" s="194"/>
      <c r="W98" s="194"/>
      <c r="X98" s="183">
        <v>0.24800000000000003</v>
      </c>
    </row>
    <row r="99" spans="1:24" ht="0.75" customHeight="1" x14ac:dyDescent="0.25">
      <c r="A99" s="180" t="s">
        <v>16</v>
      </c>
    </row>
    <row r="100" spans="1:24" ht="12" customHeight="1" x14ac:dyDescent="0.25">
      <c r="A100" s="180" t="s">
        <v>16</v>
      </c>
      <c r="D100" s="198" t="s">
        <v>690</v>
      </c>
      <c r="E100" s="198"/>
      <c r="F100" s="198"/>
      <c r="G100" s="198"/>
      <c r="H100" s="198"/>
      <c r="J100" s="198" t="s">
        <v>153</v>
      </c>
      <c r="K100" s="198"/>
      <c r="L100" s="198"/>
      <c r="M100" s="198"/>
      <c r="N100" s="198"/>
      <c r="O100" s="198"/>
      <c r="P100" s="194">
        <v>0</v>
      </c>
      <c r="Q100" s="194"/>
      <c r="R100" s="194"/>
      <c r="S100" s="183">
        <v>0</v>
      </c>
      <c r="U100" s="194">
        <v>0</v>
      </c>
      <c r="V100" s="194"/>
      <c r="W100" s="194"/>
      <c r="X100" s="183">
        <v>0</v>
      </c>
    </row>
    <row r="101" spans="1:24" ht="0.75" customHeight="1" x14ac:dyDescent="0.25">
      <c r="A101" s="180" t="s">
        <v>16</v>
      </c>
    </row>
    <row r="102" spans="1:24" ht="12" customHeight="1" x14ac:dyDescent="0.25">
      <c r="A102" s="180" t="s">
        <v>16</v>
      </c>
      <c r="D102" s="198" t="s">
        <v>691</v>
      </c>
      <c r="E102" s="198"/>
      <c r="F102" s="198"/>
      <c r="G102" s="198"/>
      <c r="H102" s="198"/>
      <c r="J102" s="198" t="s">
        <v>154</v>
      </c>
      <c r="K102" s="198"/>
      <c r="L102" s="198"/>
      <c r="M102" s="198"/>
      <c r="N102" s="198"/>
      <c r="O102" s="198"/>
      <c r="P102" s="194">
        <v>0</v>
      </c>
      <c r="Q102" s="194"/>
      <c r="R102" s="194"/>
      <c r="S102" s="183">
        <v>0</v>
      </c>
      <c r="U102" s="194">
        <v>0</v>
      </c>
      <c r="V102" s="194"/>
      <c r="W102" s="194"/>
      <c r="X102" s="183">
        <v>0</v>
      </c>
    </row>
    <row r="103" spans="1:24" ht="0.75" customHeight="1" x14ac:dyDescent="0.25">
      <c r="A103" s="180" t="s">
        <v>16</v>
      </c>
    </row>
    <row r="104" spans="1:24" ht="12" customHeight="1" x14ac:dyDescent="0.25">
      <c r="A104" s="180" t="s">
        <v>16</v>
      </c>
      <c r="D104" s="198" t="s">
        <v>692</v>
      </c>
      <c r="E104" s="198"/>
      <c r="F104" s="198"/>
      <c r="G104" s="198"/>
      <c r="H104" s="198"/>
      <c r="J104" s="198" t="s">
        <v>155</v>
      </c>
      <c r="K104" s="198"/>
      <c r="L104" s="198"/>
      <c r="M104" s="198"/>
      <c r="N104" s="198"/>
      <c r="O104" s="198"/>
      <c r="P104" s="194">
        <v>0</v>
      </c>
      <c r="Q104" s="194"/>
      <c r="R104" s="194"/>
      <c r="S104" s="183">
        <v>0</v>
      </c>
      <c r="U104" s="194">
        <v>0</v>
      </c>
      <c r="V104" s="194"/>
      <c r="W104" s="194"/>
      <c r="X104" s="183">
        <v>0</v>
      </c>
    </row>
    <row r="105" spans="1:24" ht="0.75" customHeight="1" x14ac:dyDescent="0.25">
      <c r="A105" s="180" t="s">
        <v>16</v>
      </c>
    </row>
    <row r="106" spans="1:24" ht="12" customHeight="1" x14ac:dyDescent="0.25">
      <c r="A106" s="180" t="s">
        <v>16</v>
      </c>
      <c r="D106" s="198" t="s">
        <v>693</v>
      </c>
      <c r="E106" s="198"/>
      <c r="F106" s="198"/>
      <c r="G106" s="198"/>
      <c r="H106" s="198"/>
      <c r="J106" s="198" t="s">
        <v>156</v>
      </c>
      <c r="K106" s="198"/>
      <c r="L106" s="198"/>
      <c r="M106" s="198"/>
      <c r="N106" s="198"/>
      <c r="O106" s="198"/>
      <c r="P106" s="194">
        <v>989.45</v>
      </c>
      <c r="Q106" s="194"/>
      <c r="R106" s="194"/>
      <c r="S106" s="183">
        <v>6.8000000000000005E-2</v>
      </c>
      <c r="U106" s="194">
        <v>4708.24</v>
      </c>
      <c r="V106" s="194"/>
      <c r="W106" s="194"/>
      <c r="X106" s="183">
        <v>5.2999999999999999E-2</v>
      </c>
    </row>
    <row r="107" spans="1:24" ht="0.75" customHeight="1" x14ac:dyDescent="0.25">
      <c r="A107" s="180" t="s">
        <v>16</v>
      </c>
    </row>
    <row r="108" spans="1:24" ht="12" customHeight="1" x14ac:dyDescent="0.25">
      <c r="A108" s="180" t="s">
        <v>16</v>
      </c>
      <c r="D108" s="198" t="s">
        <v>694</v>
      </c>
      <c r="E108" s="198"/>
      <c r="F108" s="198"/>
      <c r="G108" s="198"/>
      <c r="H108" s="198"/>
      <c r="J108" s="198" t="s">
        <v>157</v>
      </c>
      <c r="K108" s="198"/>
      <c r="L108" s="198"/>
      <c r="M108" s="198"/>
      <c r="N108" s="198"/>
      <c r="O108" s="198"/>
      <c r="P108" s="194">
        <v>9307.51</v>
      </c>
      <c r="Q108" s="194"/>
      <c r="R108" s="194"/>
      <c r="S108" s="183">
        <v>0.63600000000000001</v>
      </c>
      <c r="U108" s="194">
        <v>55452.32</v>
      </c>
      <c r="V108" s="194"/>
      <c r="W108" s="194"/>
      <c r="X108" s="183">
        <v>0.621</v>
      </c>
    </row>
    <row r="109" spans="1:24" ht="0.75" customHeight="1" x14ac:dyDescent="0.25">
      <c r="A109" s="180" t="s">
        <v>16</v>
      </c>
    </row>
    <row r="110" spans="1:24" ht="12" customHeight="1" x14ac:dyDescent="0.25">
      <c r="A110" s="180" t="s">
        <v>16</v>
      </c>
      <c r="D110" s="198" t="s">
        <v>695</v>
      </c>
      <c r="E110" s="198"/>
      <c r="F110" s="198"/>
      <c r="G110" s="198"/>
      <c r="H110" s="198"/>
      <c r="J110" s="198" t="s">
        <v>158</v>
      </c>
      <c r="K110" s="198"/>
      <c r="L110" s="198"/>
      <c r="M110" s="198"/>
      <c r="N110" s="198"/>
      <c r="O110" s="198"/>
      <c r="P110" s="194">
        <v>0</v>
      </c>
      <c r="Q110" s="194"/>
      <c r="R110" s="194"/>
      <c r="S110" s="183">
        <v>0</v>
      </c>
      <c r="U110" s="194">
        <v>0</v>
      </c>
      <c r="V110" s="194"/>
      <c r="W110" s="194"/>
      <c r="X110" s="183">
        <v>0</v>
      </c>
    </row>
    <row r="111" spans="1:24" ht="0.75" customHeight="1" x14ac:dyDescent="0.25">
      <c r="A111" s="180" t="s">
        <v>16</v>
      </c>
    </row>
    <row r="112" spans="1:24" ht="12" customHeight="1" x14ac:dyDescent="0.25">
      <c r="A112" s="180" t="s">
        <v>16</v>
      </c>
      <c r="D112" s="198" t="s">
        <v>696</v>
      </c>
      <c r="E112" s="198"/>
      <c r="F112" s="198"/>
      <c r="G112" s="198"/>
      <c r="H112" s="198"/>
      <c r="J112" s="198" t="s">
        <v>159</v>
      </c>
      <c r="K112" s="198"/>
      <c r="L112" s="198"/>
      <c r="M112" s="198"/>
      <c r="N112" s="198"/>
      <c r="O112" s="198"/>
      <c r="P112" s="194">
        <v>0</v>
      </c>
      <c r="Q112" s="194"/>
      <c r="R112" s="194"/>
      <c r="S112" s="183">
        <v>0</v>
      </c>
      <c r="U112" s="194">
        <v>0</v>
      </c>
      <c r="V112" s="194"/>
      <c r="W112" s="194"/>
      <c r="X112" s="183">
        <v>0</v>
      </c>
    </row>
    <row r="113" spans="1:24" ht="12" customHeight="1" x14ac:dyDescent="0.25">
      <c r="A113" s="180" t="s">
        <v>16</v>
      </c>
      <c r="D113" s="198" t="s">
        <v>697</v>
      </c>
      <c r="E113" s="198"/>
      <c r="F113" s="198"/>
      <c r="G113" s="198"/>
      <c r="H113" s="198"/>
      <c r="J113" s="198" t="s">
        <v>160</v>
      </c>
      <c r="K113" s="198"/>
      <c r="L113" s="198"/>
      <c r="M113" s="198"/>
      <c r="N113" s="198"/>
      <c r="O113" s="198"/>
      <c r="P113" s="194">
        <v>0</v>
      </c>
      <c r="Q113" s="194"/>
      <c r="R113" s="194"/>
      <c r="S113" s="183">
        <v>0</v>
      </c>
      <c r="U113" s="194">
        <v>0</v>
      </c>
      <c r="V113" s="194"/>
      <c r="W113" s="194"/>
      <c r="X113" s="183">
        <v>0</v>
      </c>
    </row>
    <row r="114" spans="1:24" ht="0.75" customHeight="1" x14ac:dyDescent="0.25">
      <c r="A114" s="180" t="s">
        <v>16</v>
      </c>
    </row>
    <row r="115" spans="1:24" ht="12" customHeight="1" x14ac:dyDescent="0.25">
      <c r="A115" s="180" t="s">
        <v>16</v>
      </c>
      <c r="D115" s="198" t="s">
        <v>698</v>
      </c>
      <c r="E115" s="198"/>
      <c r="F115" s="198"/>
      <c r="G115" s="198"/>
      <c r="H115" s="198"/>
      <c r="J115" s="198" t="s">
        <v>161</v>
      </c>
      <c r="K115" s="198"/>
      <c r="L115" s="198"/>
      <c r="M115" s="198"/>
      <c r="N115" s="198"/>
      <c r="O115" s="198"/>
      <c r="P115" s="194">
        <v>0</v>
      </c>
      <c r="Q115" s="194"/>
      <c r="R115" s="194"/>
      <c r="S115" s="183">
        <v>0</v>
      </c>
      <c r="U115" s="194">
        <v>0</v>
      </c>
      <c r="V115" s="194"/>
      <c r="W115" s="194"/>
      <c r="X115" s="183">
        <v>0</v>
      </c>
    </row>
    <row r="116" spans="1:24" ht="0.75" customHeight="1" x14ac:dyDescent="0.25">
      <c r="A116" s="180" t="s">
        <v>16</v>
      </c>
    </row>
    <row r="117" spans="1:24" ht="12" customHeight="1" x14ac:dyDescent="0.25">
      <c r="A117" s="180" t="s">
        <v>16</v>
      </c>
      <c r="D117" s="198" t="s">
        <v>699</v>
      </c>
      <c r="E117" s="198"/>
      <c r="F117" s="198"/>
      <c r="G117" s="198"/>
      <c r="H117" s="198"/>
      <c r="J117" s="198" t="s">
        <v>162</v>
      </c>
      <c r="K117" s="198"/>
      <c r="L117" s="198"/>
      <c r="M117" s="198"/>
      <c r="N117" s="198"/>
      <c r="O117" s="198"/>
      <c r="P117" s="194">
        <v>0</v>
      </c>
      <c r="Q117" s="194"/>
      <c r="R117" s="194"/>
      <c r="S117" s="183">
        <v>0</v>
      </c>
      <c r="U117" s="194">
        <v>524.88</v>
      </c>
      <c r="V117" s="194"/>
      <c r="W117" s="194"/>
      <c r="X117" s="183">
        <v>6.0000000000000001E-3</v>
      </c>
    </row>
    <row r="118" spans="1:24" ht="0.75" customHeight="1" x14ac:dyDescent="0.25">
      <c r="A118" s="180" t="s">
        <v>16</v>
      </c>
    </row>
    <row r="119" spans="1:24" ht="12" customHeight="1" x14ac:dyDescent="0.25">
      <c r="A119" s="180" t="s">
        <v>16</v>
      </c>
      <c r="D119" s="198" t="s">
        <v>700</v>
      </c>
      <c r="E119" s="198"/>
      <c r="F119" s="198"/>
      <c r="G119" s="198"/>
      <c r="H119" s="198"/>
      <c r="J119" s="198" t="s">
        <v>163</v>
      </c>
      <c r="K119" s="198"/>
      <c r="L119" s="198"/>
      <c r="M119" s="198"/>
      <c r="N119" s="198"/>
      <c r="O119" s="198"/>
      <c r="P119" s="194">
        <v>14460.56</v>
      </c>
      <c r="Q119" s="194"/>
      <c r="R119" s="194"/>
      <c r="S119" s="183">
        <v>0.9890000000000001</v>
      </c>
      <c r="U119" s="194">
        <v>78093.34</v>
      </c>
      <c r="V119" s="194"/>
      <c r="W119" s="194"/>
      <c r="X119" s="183">
        <v>0.87400000000000011</v>
      </c>
    </row>
    <row r="120" spans="1:24" ht="0.75" customHeight="1" x14ac:dyDescent="0.25">
      <c r="A120" s="180" t="s">
        <v>16</v>
      </c>
    </row>
    <row r="121" spans="1:24" ht="12" customHeight="1" x14ac:dyDescent="0.25">
      <c r="A121" s="180" t="s">
        <v>16</v>
      </c>
      <c r="D121" s="198" t="s">
        <v>701</v>
      </c>
      <c r="E121" s="198"/>
      <c r="F121" s="198"/>
      <c r="G121" s="198"/>
      <c r="H121" s="198"/>
      <c r="J121" s="198" t="s">
        <v>164</v>
      </c>
      <c r="K121" s="198"/>
      <c r="L121" s="198"/>
      <c r="M121" s="198"/>
      <c r="N121" s="198"/>
      <c r="O121" s="198"/>
      <c r="P121" s="194">
        <v>3290.08</v>
      </c>
      <c r="Q121" s="194"/>
      <c r="R121" s="194"/>
      <c r="S121" s="183">
        <v>0.22500000000000001</v>
      </c>
      <c r="U121" s="194">
        <v>16220.94</v>
      </c>
      <c r="V121" s="194"/>
      <c r="W121" s="194"/>
      <c r="X121" s="183">
        <v>0.182</v>
      </c>
    </row>
    <row r="122" spans="1:24" ht="0.75" customHeight="1" x14ac:dyDescent="0.25">
      <c r="A122" s="180" t="s">
        <v>16</v>
      </c>
    </row>
    <row r="123" spans="1:24" ht="12" customHeight="1" x14ac:dyDescent="0.25">
      <c r="A123" s="180" t="s">
        <v>16</v>
      </c>
      <c r="D123" s="198" t="s">
        <v>702</v>
      </c>
      <c r="E123" s="198"/>
      <c r="F123" s="198"/>
      <c r="G123" s="198"/>
      <c r="H123" s="198"/>
      <c r="J123" s="198" t="s">
        <v>165</v>
      </c>
      <c r="K123" s="198"/>
      <c r="L123" s="198"/>
      <c r="M123" s="198"/>
      <c r="N123" s="198"/>
      <c r="O123" s="198"/>
      <c r="P123" s="194">
        <v>0</v>
      </c>
      <c r="Q123" s="194"/>
      <c r="R123" s="194"/>
      <c r="S123" s="183">
        <v>0</v>
      </c>
      <c r="U123" s="194">
        <v>0</v>
      </c>
      <c r="V123" s="194"/>
      <c r="W123" s="194"/>
      <c r="X123" s="183">
        <v>0</v>
      </c>
    </row>
    <row r="124" spans="1:24" ht="0.75" customHeight="1" x14ac:dyDescent="0.25">
      <c r="A124" s="180" t="s">
        <v>16</v>
      </c>
    </row>
    <row r="125" spans="1:24" ht="12" customHeight="1" x14ac:dyDescent="0.25">
      <c r="A125" s="180" t="s">
        <v>16</v>
      </c>
      <c r="D125" s="198" t="s">
        <v>703</v>
      </c>
      <c r="E125" s="198"/>
      <c r="F125" s="198"/>
      <c r="G125" s="198"/>
      <c r="H125" s="198"/>
      <c r="J125" s="198" t="s">
        <v>166</v>
      </c>
      <c r="K125" s="198"/>
      <c r="L125" s="198"/>
      <c r="M125" s="198"/>
      <c r="N125" s="198"/>
      <c r="O125" s="198"/>
      <c r="P125" s="194">
        <v>0</v>
      </c>
      <c r="Q125" s="194"/>
      <c r="R125" s="194"/>
      <c r="S125" s="183">
        <v>0</v>
      </c>
      <c r="U125" s="194">
        <v>0</v>
      </c>
      <c r="V125" s="194"/>
      <c r="W125" s="194"/>
      <c r="X125" s="183">
        <v>0</v>
      </c>
    </row>
    <row r="126" spans="1:24" ht="0.75" customHeight="1" x14ac:dyDescent="0.25">
      <c r="A126" s="180" t="s">
        <v>16</v>
      </c>
    </row>
    <row r="127" spans="1:24" ht="12" customHeight="1" x14ac:dyDescent="0.25">
      <c r="A127" s="180" t="s">
        <v>16</v>
      </c>
      <c r="D127" s="198" t="s">
        <v>704</v>
      </c>
      <c r="E127" s="198"/>
      <c r="F127" s="198"/>
      <c r="G127" s="198"/>
      <c r="H127" s="198"/>
      <c r="J127" s="198" t="s">
        <v>167</v>
      </c>
      <c r="K127" s="198"/>
      <c r="L127" s="198"/>
      <c r="M127" s="198"/>
      <c r="N127" s="198"/>
      <c r="O127" s="198"/>
      <c r="P127" s="194">
        <v>0</v>
      </c>
      <c r="Q127" s="194"/>
      <c r="R127" s="194"/>
      <c r="S127" s="183">
        <v>0</v>
      </c>
      <c r="U127" s="194">
        <v>0</v>
      </c>
      <c r="V127" s="194"/>
      <c r="W127" s="194"/>
      <c r="X127" s="183">
        <v>0</v>
      </c>
    </row>
    <row r="128" spans="1:24" ht="0.75" customHeight="1" x14ac:dyDescent="0.25">
      <c r="A128" s="180" t="s">
        <v>16</v>
      </c>
    </row>
    <row r="129" spans="1:24" ht="12" customHeight="1" x14ac:dyDescent="0.25">
      <c r="A129" s="180" t="s">
        <v>16</v>
      </c>
      <c r="D129" s="198" t="s">
        <v>705</v>
      </c>
      <c r="E129" s="198"/>
      <c r="F129" s="198"/>
      <c r="G129" s="198"/>
      <c r="H129" s="198"/>
      <c r="J129" s="198" t="s">
        <v>168</v>
      </c>
      <c r="K129" s="198"/>
      <c r="L129" s="198"/>
      <c r="M129" s="198"/>
      <c r="N129" s="198"/>
      <c r="O129" s="198"/>
      <c r="P129" s="194">
        <v>174.98</v>
      </c>
      <c r="Q129" s="194"/>
      <c r="R129" s="194"/>
      <c r="S129" s="183">
        <v>1.2E-2</v>
      </c>
      <c r="U129" s="194">
        <v>524.94000000000005</v>
      </c>
      <c r="V129" s="194"/>
      <c r="W129" s="194"/>
      <c r="X129" s="183">
        <v>6.0000000000000001E-3</v>
      </c>
    </row>
    <row r="130" spans="1:24" ht="0.75" customHeight="1" x14ac:dyDescent="0.25">
      <c r="A130" s="180" t="s">
        <v>16</v>
      </c>
    </row>
    <row r="131" spans="1:24" ht="12" customHeight="1" x14ac:dyDescent="0.25">
      <c r="A131" s="180" t="s">
        <v>16</v>
      </c>
      <c r="D131" s="198" t="s">
        <v>706</v>
      </c>
      <c r="E131" s="198"/>
      <c r="F131" s="198"/>
      <c r="G131" s="198"/>
      <c r="H131" s="198"/>
      <c r="J131" s="198" t="s">
        <v>169</v>
      </c>
      <c r="K131" s="198"/>
      <c r="L131" s="198"/>
      <c r="M131" s="198"/>
      <c r="N131" s="198"/>
      <c r="O131" s="198"/>
      <c r="P131" s="194">
        <v>1837.22</v>
      </c>
      <c r="Q131" s="194"/>
      <c r="R131" s="194"/>
      <c r="S131" s="183">
        <v>0.126</v>
      </c>
      <c r="U131" s="194">
        <v>11346.14</v>
      </c>
      <c r="V131" s="194"/>
      <c r="W131" s="194"/>
      <c r="X131" s="183">
        <v>0.127</v>
      </c>
    </row>
    <row r="132" spans="1:24" ht="0.75" customHeight="1" x14ac:dyDescent="0.25">
      <c r="A132" s="180" t="s">
        <v>16</v>
      </c>
    </row>
    <row r="133" spans="1:24" ht="12" customHeight="1" x14ac:dyDescent="0.25">
      <c r="A133" s="180" t="s">
        <v>16</v>
      </c>
      <c r="D133" s="198" t="s">
        <v>707</v>
      </c>
      <c r="E133" s="198"/>
      <c r="F133" s="198"/>
      <c r="G133" s="198"/>
      <c r="H133" s="198"/>
      <c r="J133" s="198" t="s">
        <v>170</v>
      </c>
      <c r="K133" s="198"/>
      <c r="L133" s="198"/>
      <c r="M133" s="198"/>
      <c r="N133" s="198"/>
      <c r="O133" s="198"/>
      <c r="P133" s="194">
        <v>0</v>
      </c>
      <c r="Q133" s="194"/>
      <c r="R133" s="194"/>
      <c r="S133" s="183">
        <v>0</v>
      </c>
      <c r="U133" s="194">
        <v>0</v>
      </c>
      <c r="V133" s="194"/>
      <c r="W133" s="194"/>
      <c r="X133" s="183">
        <v>0</v>
      </c>
    </row>
    <row r="134" spans="1:24" ht="0.75" customHeight="1" x14ac:dyDescent="0.25">
      <c r="A134" s="180" t="s">
        <v>16</v>
      </c>
    </row>
    <row r="135" spans="1:24" ht="12" customHeight="1" x14ac:dyDescent="0.25">
      <c r="A135" s="180" t="s">
        <v>16</v>
      </c>
      <c r="D135" s="198" t="s">
        <v>708</v>
      </c>
      <c r="E135" s="198"/>
      <c r="F135" s="198"/>
      <c r="G135" s="198"/>
      <c r="H135" s="198"/>
      <c r="J135" s="198" t="s">
        <v>171</v>
      </c>
      <c r="K135" s="198"/>
      <c r="L135" s="198"/>
      <c r="M135" s="198"/>
      <c r="N135" s="198"/>
      <c r="O135" s="198"/>
      <c r="P135" s="194">
        <v>0</v>
      </c>
      <c r="Q135" s="194"/>
      <c r="R135" s="194"/>
      <c r="S135" s="183">
        <v>0</v>
      </c>
      <c r="U135" s="194">
        <v>0</v>
      </c>
      <c r="V135" s="194"/>
      <c r="W135" s="194"/>
      <c r="X135" s="183">
        <v>0</v>
      </c>
    </row>
    <row r="136" spans="1:24" ht="0.75" customHeight="1" x14ac:dyDescent="0.25">
      <c r="A136" s="180" t="s">
        <v>16</v>
      </c>
    </row>
    <row r="137" spans="1:24" ht="12" customHeight="1" x14ac:dyDescent="0.25">
      <c r="A137" s="180" t="s">
        <v>16</v>
      </c>
      <c r="D137" s="198" t="s">
        <v>709</v>
      </c>
      <c r="E137" s="198"/>
      <c r="F137" s="198"/>
      <c r="G137" s="198"/>
      <c r="H137" s="198"/>
      <c r="J137" s="198" t="s">
        <v>172</v>
      </c>
      <c r="K137" s="198"/>
      <c r="L137" s="198"/>
      <c r="M137" s="198"/>
      <c r="N137" s="198"/>
      <c r="O137" s="198"/>
      <c r="P137" s="194">
        <v>0</v>
      </c>
      <c r="Q137" s="194"/>
      <c r="R137" s="194"/>
      <c r="S137" s="183">
        <v>0</v>
      </c>
      <c r="U137" s="194">
        <v>0</v>
      </c>
      <c r="V137" s="194"/>
      <c r="W137" s="194"/>
      <c r="X137" s="183">
        <v>0</v>
      </c>
    </row>
    <row r="138" spans="1:24" ht="0.75" customHeight="1" x14ac:dyDescent="0.25">
      <c r="A138" s="180" t="s">
        <v>16</v>
      </c>
    </row>
    <row r="139" spans="1:24" ht="12" customHeight="1" x14ac:dyDescent="0.25">
      <c r="A139" s="180" t="s">
        <v>16</v>
      </c>
      <c r="D139" s="198" t="s">
        <v>710</v>
      </c>
      <c r="E139" s="198"/>
      <c r="F139" s="198"/>
      <c r="G139" s="198"/>
      <c r="H139" s="198"/>
      <c r="J139" s="198" t="s">
        <v>173</v>
      </c>
      <c r="K139" s="198"/>
      <c r="L139" s="198"/>
      <c r="M139" s="198"/>
      <c r="N139" s="198"/>
      <c r="O139" s="198"/>
      <c r="P139" s="194">
        <v>1974.39</v>
      </c>
      <c r="Q139" s="194"/>
      <c r="R139" s="194"/>
      <c r="S139" s="183">
        <v>0.13500000000000001</v>
      </c>
      <c r="U139" s="194">
        <v>10786.77</v>
      </c>
      <c r="V139" s="194"/>
      <c r="W139" s="194"/>
      <c r="X139" s="183">
        <v>0.121</v>
      </c>
    </row>
    <row r="140" spans="1:24" ht="0.75" customHeight="1" x14ac:dyDescent="0.25">
      <c r="A140" s="180" t="s">
        <v>16</v>
      </c>
    </row>
    <row r="141" spans="1:24" ht="12" customHeight="1" x14ac:dyDescent="0.25">
      <c r="A141" s="180" t="s">
        <v>16</v>
      </c>
      <c r="D141" s="198" t="s">
        <v>711</v>
      </c>
      <c r="E141" s="198"/>
      <c r="F141" s="198"/>
      <c r="G141" s="198"/>
      <c r="H141" s="198"/>
      <c r="J141" s="198" t="s">
        <v>174</v>
      </c>
      <c r="K141" s="198"/>
      <c r="L141" s="198"/>
      <c r="M141" s="198"/>
      <c r="N141" s="198"/>
      <c r="O141" s="198"/>
      <c r="P141" s="194">
        <v>3196.08</v>
      </c>
      <c r="Q141" s="194"/>
      <c r="R141" s="194"/>
      <c r="S141" s="183">
        <v>0.219</v>
      </c>
      <c r="U141" s="194">
        <v>13988.64</v>
      </c>
      <c r="V141" s="194"/>
      <c r="W141" s="194"/>
      <c r="X141" s="183">
        <v>0.157</v>
      </c>
    </row>
    <row r="142" spans="1:24" ht="0.75" customHeight="1" x14ac:dyDescent="0.25">
      <c r="A142" s="180" t="s">
        <v>16</v>
      </c>
    </row>
    <row r="143" spans="1:24" ht="12" customHeight="1" x14ac:dyDescent="0.25">
      <c r="A143" s="180" t="s">
        <v>16</v>
      </c>
      <c r="D143" s="198" t="s">
        <v>712</v>
      </c>
      <c r="E143" s="198"/>
      <c r="F143" s="198"/>
      <c r="G143" s="198"/>
      <c r="H143" s="198"/>
      <c r="J143" s="198" t="s">
        <v>175</v>
      </c>
      <c r="K143" s="198"/>
      <c r="L143" s="198"/>
      <c r="M143" s="198"/>
      <c r="N143" s="198"/>
      <c r="O143" s="198"/>
      <c r="P143" s="194">
        <v>10393.049999999999</v>
      </c>
      <c r="Q143" s="194"/>
      <c r="R143" s="194"/>
      <c r="S143" s="183">
        <v>0.71099999999999997</v>
      </c>
      <c r="U143" s="194">
        <v>56064.57</v>
      </c>
      <c r="V143" s="194"/>
      <c r="W143" s="194"/>
      <c r="X143" s="183">
        <v>0.628</v>
      </c>
    </row>
    <row r="144" spans="1:24" ht="0.75" customHeight="1" x14ac:dyDescent="0.25">
      <c r="A144" s="180" t="s">
        <v>16</v>
      </c>
    </row>
    <row r="145" spans="1:24" ht="12" customHeight="1" x14ac:dyDescent="0.25">
      <c r="A145" s="180" t="s">
        <v>16</v>
      </c>
      <c r="D145" s="198" t="s">
        <v>713</v>
      </c>
      <c r="E145" s="198"/>
      <c r="F145" s="198"/>
      <c r="G145" s="198"/>
      <c r="H145" s="198"/>
      <c r="J145" s="198" t="s">
        <v>176</v>
      </c>
      <c r="K145" s="198"/>
      <c r="L145" s="198"/>
      <c r="M145" s="198"/>
      <c r="N145" s="198"/>
      <c r="O145" s="198"/>
      <c r="P145" s="194">
        <v>0</v>
      </c>
      <c r="Q145" s="194"/>
      <c r="R145" s="194"/>
      <c r="S145" s="183">
        <v>0</v>
      </c>
      <c r="U145" s="194">
        <v>0</v>
      </c>
      <c r="V145" s="194"/>
      <c r="W145" s="194"/>
      <c r="X145" s="183">
        <v>0</v>
      </c>
    </row>
    <row r="146" spans="1:24" ht="0.75" customHeight="1" x14ac:dyDescent="0.25">
      <c r="A146" s="180" t="s">
        <v>16</v>
      </c>
    </row>
    <row r="147" spans="1:24" ht="12" customHeight="1" x14ac:dyDescent="0.25">
      <c r="A147" s="180" t="s">
        <v>16</v>
      </c>
      <c r="D147" s="198" t="s">
        <v>714</v>
      </c>
      <c r="E147" s="198"/>
      <c r="F147" s="198"/>
      <c r="G147" s="198"/>
      <c r="H147" s="198"/>
      <c r="J147" s="198" t="s">
        <v>177</v>
      </c>
      <c r="K147" s="198"/>
      <c r="L147" s="198"/>
      <c r="M147" s="198"/>
      <c r="N147" s="198"/>
      <c r="O147" s="198"/>
      <c r="P147" s="194">
        <v>0</v>
      </c>
      <c r="Q147" s="194"/>
      <c r="R147" s="194"/>
      <c r="S147" s="183">
        <v>0</v>
      </c>
      <c r="U147" s="194">
        <v>0</v>
      </c>
      <c r="V147" s="194"/>
      <c r="W147" s="194"/>
      <c r="X147" s="183">
        <v>0</v>
      </c>
    </row>
    <row r="148" spans="1:24" ht="0.75" customHeight="1" x14ac:dyDescent="0.25">
      <c r="A148" s="180" t="s">
        <v>16</v>
      </c>
    </row>
    <row r="149" spans="1:24" ht="12" customHeight="1" x14ac:dyDescent="0.25">
      <c r="A149" s="180" t="s">
        <v>16</v>
      </c>
      <c r="D149" s="198" t="s">
        <v>715</v>
      </c>
      <c r="E149" s="198"/>
      <c r="F149" s="198"/>
      <c r="G149" s="198"/>
      <c r="H149" s="198"/>
      <c r="J149" s="198" t="s">
        <v>178</v>
      </c>
      <c r="K149" s="198"/>
      <c r="L149" s="198"/>
      <c r="M149" s="198"/>
      <c r="N149" s="198"/>
      <c r="O149" s="198"/>
      <c r="P149" s="194">
        <v>347.40000000000003</v>
      </c>
      <c r="Q149" s="194"/>
      <c r="R149" s="194"/>
      <c r="S149" s="183">
        <v>2.4E-2</v>
      </c>
      <c r="U149" s="194">
        <v>972.72</v>
      </c>
      <c r="V149" s="194"/>
      <c r="W149" s="194"/>
      <c r="X149" s="183">
        <v>1.0999999999999999E-2</v>
      </c>
    </row>
    <row r="150" spans="1:24" ht="0.75" customHeight="1" x14ac:dyDescent="0.25">
      <c r="A150" s="180" t="s">
        <v>16</v>
      </c>
    </row>
    <row r="151" spans="1:24" ht="12" customHeight="1" x14ac:dyDescent="0.25">
      <c r="A151" s="180" t="s">
        <v>16</v>
      </c>
      <c r="D151" s="198" t="s">
        <v>716</v>
      </c>
      <c r="E151" s="198"/>
      <c r="F151" s="198"/>
      <c r="G151" s="198"/>
      <c r="H151" s="198"/>
      <c r="J151" s="198" t="s">
        <v>179</v>
      </c>
      <c r="K151" s="198"/>
      <c r="L151" s="198"/>
      <c r="M151" s="198"/>
      <c r="N151" s="198"/>
      <c r="O151" s="198"/>
      <c r="P151" s="194">
        <v>0</v>
      </c>
      <c r="Q151" s="194"/>
      <c r="R151" s="194"/>
      <c r="S151" s="183">
        <v>0</v>
      </c>
      <c r="U151" s="194">
        <v>104.22</v>
      </c>
      <c r="V151" s="194"/>
      <c r="W151" s="194"/>
      <c r="X151" s="183">
        <v>1E-3</v>
      </c>
    </row>
    <row r="152" spans="1:24" ht="0.75" customHeight="1" x14ac:dyDescent="0.25">
      <c r="A152" s="180" t="s">
        <v>16</v>
      </c>
    </row>
    <row r="153" spans="1:24" ht="12" customHeight="1" x14ac:dyDescent="0.25">
      <c r="A153" s="180" t="s">
        <v>16</v>
      </c>
      <c r="D153" s="198" t="s">
        <v>717</v>
      </c>
      <c r="E153" s="198"/>
      <c r="F153" s="198"/>
      <c r="G153" s="198"/>
      <c r="H153" s="198"/>
      <c r="J153" s="198" t="s">
        <v>180</v>
      </c>
      <c r="K153" s="198"/>
      <c r="L153" s="198"/>
      <c r="M153" s="198"/>
      <c r="N153" s="198"/>
      <c r="O153" s="198"/>
      <c r="P153" s="194">
        <v>28.95</v>
      </c>
      <c r="Q153" s="194"/>
      <c r="R153" s="194"/>
      <c r="S153" s="183">
        <v>2E-3</v>
      </c>
      <c r="U153" s="194">
        <v>1169.58</v>
      </c>
      <c r="V153" s="194"/>
      <c r="W153" s="194"/>
      <c r="X153" s="183">
        <v>1.3000000000000001E-2</v>
      </c>
    </row>
    <row r="154" spans="1:24" ht="0.75" customHeight="1" x14ac:dyDescent="0.25">
      <c r="A154" s="180" t="s">
        <v>16</v>
      </c>
    </row>
    <row r="155" spans="1:24" ht="12" customHeight="1" x14ac:dyDescent="0.25">
      <c r="A155" s="180" t="s">
        <v>16</v>
      </c>
      <c r="D155" s="198" t="s">
        <v>718</v>
      </c>
      <c r="E155" s="198"/>
      <c r="F155" s="198"/>
      <c r="G155" s="198"/>
      <c r="H155" s="198"/>
      <c r="J155" s="198" t="s">
        <v>181</v>
      </c>
      <c r="K155" s="198"/>
      <c r="L155" s="198"/>
      <c r="M155" s="198"/>
      <c r="N155" s="198"/>
      <c r="O155" s="198"/>
      <c r="P155" s="194">
        <v>0</v>
      </c>
      <c r="Q155" s="194"/>
      <c r="R155" s="194"/>
      <c r="S155" s="183">
        <v>0</v>
      </c>
      <c r="U155" s="194">
        <v>0</v>
      </c>
      <c r="V155" s="194"/>
      <c r="W155" s="194"/>
      <c r="X155" s="183">
        <v>0</v>
      </c>
    </row>
    <row r="156" spans="1:24" ht="0.75" customHeight="1" x14ac:dyDescent="0.25">
      <c r="A156" s="180" t="s">
        <v>16</v>
      </c>
    </row>
    <row r="157" spans="1:24" ht="12" customHeight="1" x14ac:dyDescent="0.25">
      <c r="A157" s="180" t="s">
        <v>16</v>
      </c>
      <c r="D157" s="198" t="s">
        <v>719</v>
      </c>
      <c r="E157" s="198"/>
      <c r="F157" s="198"/>
      <c r="G157" s="198"/>
      <c r="H157" s="198"/>
      <c r="J157" s="198" t="s">
        <v>182</v>
      </c>
      <c r="K157" s="198"/>
      <c r="L157" s="198"/>
      <c r="M157" s="198"/>
      <c r="N157" s="198"/>
      <c r="O157" s="198"/>
      <c r="P157" s="194">
        <v>184</v>
      </c>
      <c r="Q157" s="194"/>
      <c r="R157" s="194"/>
      <c r="S157" s="183">
        <v>1.3000000000000001E-2</v>
      </c>
      <c r="U157" s="194">
        <v>1416</v>
      </c>
      <c r="V157" s="194"/>
      <c r="W157" s="194"/>
      <c r="X157" s="183">
        <v>1.6E-2</v>
      </c>
    </row>
    <row r="158" spans="1:24" ht="0.75" customHeight="1" x14ac:dyDescent="0.25">
      <c r="A158" s="180" t="s">
        <v>16</v>
      </c>
    </row>
    <row r="159" spans="1:24" ht="12" customHeight="1" x14ac:dyDescent="0.25">
      <c r="A159" s="180" t="s">
        <v>16</v>
      </c>
      <c r="D159" s="198" t="s">
        <v>720</v>
      </c>
      <c r="E159" s="198"/>
      <c r="F159" s="198"/>
      <c r="G159" s="198"/>
      <c r="H159" s="198"/>
      <c r="J159" s="198" t="s">
        <v>183</v>
      </c>
      <c r="K159" s="198"/>
      <c r="L159" s="198"/>
      <c r="M159" s="198"/>
      <c r="N159" s="198"/>
      <c r="O159" s="198"/>
      <c r="P159" s="194">
        <v>0</v>
      </c>
      <c r="Q159" s="194"/>
      <c r="R159" s="194"/>
      <c r="S159" s="183">
        <v>0</v>
      </c>
      <c r="U159" s="194">
        <v>0</v>
      </c>
      <c r="V159" s="194"/>
      <c r="W159" s="194"/>
      <c r="X159" s="183">
        <v>0</v>
      </c>
    </row>
    <row r="160" spans="1:24" ht="0.75" customHeight="1" x14ac:dyDescent="0.25">
      <c r="A160" s="180" t="s">
        <v>16</v>
      </c>
    </row>
    <row r="161" spans="1:24" ht="12" customHeight="1" x14ac:dyDescent="0.25">
      <c r="A161" s="180" t="s">
        <v>16</v>
      </c>
      <c r="D161" s="198" t="s">
        <v>721</v>
      </c>
      <c r="E161" s="198"/>
      <c r="F161" s="198"/>
      <c r="G161" s="198"/>
      <c r="H161" s="198"/>
      <c r="J161" s="198" t="s">
        <v>184</v>
      </c>
      <c r="K161" s="198"/>
      <c r="L161" s="198"/>
      <c r="M161" s="198"/>
      <c r="N161" s="198"/>
      <c r="O161" s="198"/>
      <c r="P161" s="194">
        <v>2104</v>
      </c>
      <c r="Q161" s="194"/>
      <c r="R161" s="194"/>
      <c r="S161" s="183">
        <v>0.14399999999999999</v>
      </c>
      <c r="U161" s="194">
        <v>13344</v>
      </c>
      <c r="V161" s="194"/>
      <c r="W161" s="194"/>
      <c r="X161" s="183">
        <v>0.14899999999999999</v>
      </c>
    </row>
    <row r="162" spans="1:24" ht="0.75" customHeight="1" x14ac:dyDescent="0.25">
      <c r="A162" s="180" t="s">
        <v>16</v>
      </c>
    </row>
    <row r="163" spans="1:24" ht="12" customHeight="1" x14ac:dyDescent="0.25">
      <c r="A163" s="180" t="s">
        <v>16</v>
      </c>
      <c r="D163" s="198" t="s">
        <v>722</v>
      </c>
      <c r="E163" s="198"/>
      <c r="F163" s="198"/>
      <c r="G163" s="198"/>
      <c r="H163" s="198"/>
      <c r="J163" s="198" t="s">
        <v>185</v>
      </c>
      <c r="K163" s="198"/>
      <c r="L163" s="198"/>
      <c r="M163" s="198"/>
      <c r="N163" s="198"/>
      <c r="O163" s="198"/>
      <c r="P163" s="194">
        <v>0</v>
      </c>
      <c r="Q163" s="194"/>
      <c r="R163" s="194"/>
      <c r="S163" s="183">
        <v>0</v>
      </c>
      <c r="U163" s="194">
        <v>0</v>
      </c>
      <c r="V163" s="194"/>
      <c r="W163" s="194"/>
      <c r="X163" s="183">
        <v>0</v>
      </c>
    </row>
    <row r="164" spans="1:24" ht="0.75" customHeight="1" x14ac:dyDescent="0.25">
      <c r="A164" s="180" t="s">
        <v>16</v>
      </c>
    </row>
    <row r="165" spans="1:24" ht="12" customHeight="1" x14ac:dyDescent="0.25">
      <c r="A165" s="180" t="s">
        <v>16</v>
      </c>
      <c r="D165" s="198" t="s">
        <v>723</v>
      </c>
      <c r="E165" s="198"/>
      <c r="F165" s="198"/>
      <c r="G165" s="198"/>
      <c r="H165" s="198"/>
      <c r="J165" s="198" t="s">
        <v>186</v>
      </c>
      <c r="K165" s="198"/>
      <c r="L165" s="198"/>
      <c r="M165" s="198"/>
      <c r="N165" s="198"/>
      <c r="O165" s="198"/>
      <c r="P165" s="194">
        <v>0</v>
      </c>
      <c r="Q165" s="194"/>
      <c r="R165" s="194"/>
      <c r="S165" s="183">
        <v>0</v>
      </c>
      <c r="U165" s="194">
        <v>0</v>
      </c>
      <c r="V165" s="194"/>
      <c r="W165" s="194"/>
      <c r="X165" s="183">
        <v>0</v>
      </c>
    </row>
    <row r="166" spans="1:24" ht="0.75" customHeight="1" x14ac:dyDescent="0.25">
      <c r="A166" s="180" t="s">
        <v>16</v>
      </c>
    </row>
    <row r="167" spans="1:24" ht="12" customHeight="1" x14ac:dyDescent="0.25">
      <c r="A167" s="180" t="s">
        <v>16</v>
      </c>
      <c r="D167" s="198" t="s">
        <v>724</v>
      </c>
      <c r="E167" s="198"/>
      <c r="F167" s="198"/>
      <c r="G167" s="198"/>
      <c r="H167" s="198"/>
      <c r="J167" s="198" t="s">
        <v>187</v>
      </c>
      <c r="K167" s="198"/>
      <c r="L167" s="198"/>
      <c r="M167" s="198"/>
      <c r="N167" s="198"/>
      <c r="O167" s="198"/>
      <c r="P167" s="194">
        <v>0</v>
      </c>
      <c r="Q167" s="194"/>
      <c r="R167" s="194"/>
      <c r="S167" s="183">
        <v>0</v>
      </c>
      <c r="U167" s="194">
        <v>48</v>
      </c>
      <c r="V167" s="194"/>
      <c r="W167" s="194"/>
      <c r="X167" s="183">
        <v>1E-3</v>
      </c>
    </row>
    <row r="168" spans="1:24" ht="0.75" customHeight="1" x14ac:dyDescent="0.25">
      <c r="A168" s="180" t="s">
        <v>16</v>
      </c>
    </row>
    <row r="169" spans="1:24" ht="12" customHeight="1" x14ac:dyDescent="0.25">
      <c r="A169" s="180" t="s">
        <v>16</v>
      </c>
      <c r="D169" s="198" t="s">
        <v>725</v>
      </c>
      <c r="E169" s="198"/>
      <c r="F169" s="198"/>
      <c r="G169" s="198"/>
      <c r="H169" s="198"/>
      <c r="J169" s="198" t="s">
        <v>188</v>
      </c>
      <c r="K169" s="198"/>
      <c r="L169" s="198"/>
      <c r="M169" s="198"/>
      <c r="N169" s="198"/>
      <c r="O169" s="198"/>
      <c r="P169" s="194">
        <v>0</v>
      </c>
      <c r="Q169" s="194"/>
      <c r="R169" s="194"/>
      <c r="S169" s="183">
        <v>0</v>
      </c>
      <c r="U169" s="194">
        <v>320</v>
      </c>
      <c r="V169" s="194"/>
      <c r="W169" s="194"/>
      <c r="X169" s="183">
        <v>4.0000000000000001E-3</v>
      </c>
    </row>
    <row r="170" spans="1:24" ht="0.75" customHeight="1" x14ac:dyDescent="0.25">
      <c r="A170" s="180" t="s">
        <v>16</v>
      </c>
    </row>
    <row r="171" spans="1:24" ht="12" customHeight="1" x14ac:dyDescent="0.25">
      <c r="A171" s="180" t="s">
        <v>16</v>
      </c>
      <c r="D171" s="198" t="s">
        <v>726</v>
      </c>
      <c r="E171" s="198"/>
      <c r="F171" s="198"/>
      <c r="G171" s="198"/>
      <c r="H171" s="198"/>
      <c r="J171" s="198" t="s">
        <v>189</v>
      </c>
      <c r="K171" s="198"/>
      <c r="L171" s="198"/>
      <c r="M171" s="198"/>
      <c r="N171" s="198"/>
      <c r="O171" s="198"/>
      <c r="P171" s="194">
        <v>0</v>
      </c>
      <c r="Q171" s="194"/>
      <c r="R171" s="194"/>
      <c r="S171" s="183">
        <v>0</v>
      </c>
      <c r="U171" s="194">
        <v>472</v>
      </c>
      <c r="V171" s="194"/>
      <c r="W171" s="194"/>
      <c r="X171" s="183">
        <v>5.0000000000000001E-3</v>
      </c>
    </row>
    <row r="172" spans="1:24" ht="0.75" customHeight="1" x14ac:dyDescent="0.25">
      <c r="A172" s="180" t="s">
        <v>16</v>
      </c>
    </row>
    <row r="173" spans="1:24" ht="12" customHeight="1" x14ac:dyDescent="0.25">
      <c r="A173" s="180" t="s">
        <v>16</v>
      </c>
      <c r="D173" s="198" t="s">
        <v>727</v>
      </c>
      <c r="E173" s="198"/>
      <c r="F173" s="198"/>
      <c r="G173" s="198"/>
      <c r="H173" s="198"/>
      <c r="J173" s="198" t="s">
        <v>190</v>
      </c>
      <c r="K173" s="198"/>
      <c r="L173" s="198"/>
      <c r="M173" s="198"/>
      <c r="N173" s="198"/>
      <c r="O173" s="198"/>
      <c r="P173" s="194">
        <v>0</v>
      </c>
      <c r="Q173" s="194"/>
      <c r="R173" s="194"/>
      <c r="S173" s="183">
        <v>0</v>
      </c>
      <c r="U173" s="194">
        <v>0</v>
      </c>
      <c r="V173" s="194"/>
      <c r="W173" s="194"/>
      <c r="X173" s="183">
        <v>0</v>
      </c>
    </row>
    <row r="174" spans="1:24" ht="0.75" customHeight="1" x14ac:dyDescent="0.25">
      <c r="A174" s="180" t="s">
        <v>16</v>
      </c>
    </row>
    <row r="175" spans="1:24" ht="12" customHeight="1" x14ac:dyDescent="0.25">
      <c r="A175" s="180" t="s">
        <v>16</v>
      </c>
      <c r="D175" s="198" t="s">
        <v>728</v>
      </c>
      <c r="E175" s="198"/>
      <c r="F175" s="198"/>
      <c r="G175" s="198"/>
      <c r="H175" s="198"/>
      <c r="J175" s="198" t="s">
        <v>191</v>
      </c>
      <c r="K175" s="198"/>
      <c r="L175" s="198"/>
      <c r="M175" s="198"/>
      <c r="N175" s="198"/>
      <c r="O175" s="198"/>
      <c r="P175" s="194">
        <v>0</v>
      </c>
      <c r="Q175" s="194"/>
      <c r="R175" s="194"/>
      <c r="S175" s="183">
        <v>0</v>
      </c>
      <c r="U175" s="194">
        <v>0</v>
      </c>
      <c r="V175" s="194"/>
      <c r="W175" s="194"/>
      <c r="X175" s="183">
        <v>0</v>
      </c>
    </row>
    <row r="176" spans="1:24" ht="0.75" customHeight="1" x14ac:dyDescent="0.25">
      <c r="A176" s="180" t="s">
        <v>16</v>
      </c>
    </row>
    <row r="177" spans="1:24" ht="12" customHeight="1" x14ac:dyDescent="0.25">
      <c r="A177" s="180" t="s">
        <v>16</v>
      </c>
      <c r="D177" s="198" t="s">
        <v>729</v>
      </c>
      <c r="E177" s="198"/>
      <c r="F177" s="198"/>
      <c r="G177" s="198"/>
      <c r="H177" s="198"/>
      <c r="J177" s="198" t="s">
        <v>192</v>
      </c>
      <c r="K177" s="198"/>
      <c r="L177" s="198"/>
      <c r="M177" s="198"/>
      <c r="N177" s="198"/>
      <c r="O177" s="198"/>
      <c r="P177" s="194">
        <v>0</v>
      </c>
      <c r="Q177" s="194"/>
      <c r="R177" s="194"/>
      <c r="S177" s="183">
        <v>0</v>
      </c>
      <c r="U177" s="194">
        <v>0</v>
      </c>
      <c r="V177" s="194"/>
      <c r="W177" s="194"/>
      <c r="X177" s="183">
        <v>0</v>
      </c>
    </row>
    <row r="178" spans="1:24" ht="0.75" customHeight="1" x14ac:dyDescent="0.25">
      <c r="A178" s="180" t="s">
        <v>16</v>
      </c>
    </row>
    <row r="179" spans="1:24" ht="12" customHeight="1" x14ac:dyDescent="0.25">
      <c r="A179" s="180" t="s">
        <v>16</v>
      </c>
      <c r="D179" s="198" t="s">
        <v>730</v>
      </c>
      <c r="E179" s="198"/>
      <c r="F179" s="198"/>
      <c r="G179" s="198"/>
      <c r="H179" s="198"/>
      <c r="J179" s="198" t="s">
        <v>193</v>
      </c>
      <c r="K179" s="198"/>
      <c r="L179" s="198"/>
      <c r="M179" s="198"/>
      <c r="N179" s="198"/>
      <c r="O179" s="198"/>
      <c r="P179" s="194">
        <v>0</v>
      </c>
      <c r="Q179" s="194"/>
      <c r="R179" s="194"/>
      <c r="S179" s="183">
        <v>0</v>
      </c>
      <c r="U179" s="194">
        <v>0</v>
      </c>
      <c r="V179" s="194"/>
      <c r="W179" s="194"/>
      <c r="X179" s="183">
        <v>0</v>
      </c>
    </row>
    <row r="180" spans="1:24" ht="0.75" customHeight="1" x14ac:dyDescent="0.25">
      <c r="A180" s="180" t="s">
        <v>16</v>
      </c>
    </row>
    <row r="181" spans="1:24" ht="12" customHeight="1" x14ac:dyDescent="0.25">
      <c r="A181" s="180" t="s">
        <v>16</v>
      </c>
      <c r="D181" s="198" t="s">
        <v>731</v>
      </c>
      <c r="E181" s="198"/>
      <c r="F181" s="198"/>
      <c r="G181" s="198"/>
      <c r="H181" s="198"/>
      <c r="J181" s="198" t="s">
        <v>194</v>
      </c>
      <c r="K181" s="198"/>
      <c r="L181" s="198"/>
      <c r="M181" s="198"/>
      <c r="N181" s="198"/>
      <c r="O181" s="198"/>
      <c r="P181" s="194">
        <v>0</v>
      </c>
      <c r="Q181" s="194"/>
      <c r="R181" s="194"/>
      <c r="S181" s="183">
        <v>0</v>
      </c>
      <c r="U181" s="194">
        <v>0</v>
      </c>
      <c r="V181" s="194"/>
      <c r="W181" s="194"/>
      <c r="X181" s="183">
        <v>0</v>
      </c>
    </row>
    <row r="182" spans="1:24" ht="0.75" customHeight="1" x14ac:dyDescent="0.25">
      <c r="A182" s="180" t="s">
        <v>16</v>
      </c>
    </row>
    <row r="183" spans="1:24" ht="12" customHeight="1" x14ac:dyDescent="0.25">
      <c r="A183" s="180" t="s">
        <v>16</v>
      </c>
      <c r="D183" s="198" t="s">
        <v>732</v>
      </c>
      <c r="E183" s="198"/>
      <c r="F183" s="198"/>
      <c r="G183" s="198"/>
      <c r="H183" s="198"/>
      <c r="J183" s="198" t="s">
        <v>195</v>
      </c>
      <c r="K183" s="198"/>
      <c r="L183" s="198"/>
      <c r="M183" s="198"/>
      <c r="N183" s="198"/>
      <c r="O183" s="198"/>
      <c r="P183" s="194">
        <v>0</v>
      </c>
      <c r="Q183" s="194"/>
      <c r="R183" s="194"/>
      <c r="S183" s="183">
        <v>0</v>
      </c>
      <c r="U183" s="194">
        <v>0</v>
      </c>
      <c r="V183" s="194"/>
      <c r="W183" s="194"/>
      <c r="X183" s="183">
        <v>0</v>
      </c>
    </row>
    <row r="184" spans="1:24" ht="0.75" customHeight="1" x14ac:dyDescent="0.25">
      <c r="A184" s="180" t="s">
        <v>16</v>
      </c>
    </row>
    <row r="185" spans="1:24" ht="12" customHeight="1" x14ac:dyDescent="0.25">
      <c r="A185" s="180" t="s">
        <v>16</v>
      </c>
      <c r="D185" s="198" t="s">
        <v>733</v>
      </c>
      <c r="E185" s="198"/>
      <c r="F185" s="198"/>
      <c r="G185" s="198"/>
      <c r="H185" s="198"/>
      <c r="J185" s="198" t="s">
        <v>196</v>
      </c>
      <c r="K185" s="198"/>
      <c r="L185" s="198"/>
      <c r="M185" s="198"/>
      <c r="N185" s="198"/>
      <c r="O185" s="198"/>
      <c r="P185" s="194">
        <v>0</v>
      </c>
      <c r="Q185" s="194"/>
      <c r="R185" s="194"/>
      <c r="S185" s="183">
        <v>0</v>
      </c>
      <c r="U185" s="194">
        <v>0</v>
      </c>
      <c r="V185" s="194"/>
      <c r="W185" s="194"/>
      <c r="X185" s="183">
        <v>0</v>
      </c>
    </row>
    <row r="186" spans="1:24" ht="0.75" customHeight="1" x14ac:dyDescent="0.25">
      <c r="A186" s="180" t="s">
        <v>16</v>
      </c>
    </row>
    <row r="187" spans="1:24" ht="12" customHeight="1" x14ac:dyDescent="0.25">
      <c r="A187" s="180" t="s">
        <v>16</v>
      </c>
      <c r="D187" s="198" t="s">
        <v>734</v>
      </c>
      <c r="E187" s="198"/>
      <c r="F187" s="198"/>
      <c r="G187" s="198"/>
      <c r="H187" s="198"/>
      <c r="J187" s="198" t="s">
        <v>197</v>
      </c>
      <c r="K187" s="198"/>
      <c r="L187" s="198"/>
      <c r="M187" s="198"/>
      <c r="N187" s="198"/>
      <c r="O187" s="198"/>
      <c r="P187" s="194">
        <v>0</v>
      </c>
      <c r="Q187" s="194"/>
      <c r="R187" s="194"/>
      <c r="S187" s="183">
        <v>0</v>
      </c>
      <c r="U187" s="194">
        <v>0</v>
      </c>
      <c r="V187" s="194"/>
      <c r="W187" s="194"/>
      <c r="X187" s="183">
        <v>0</v>
      </c>
    </row>
    <row r="188" spans="1:24" ht="0.75" customHeight="1" x14ac:dyDescent="0.25">
      <c r="A188" s="180" t="s">
        <v>16</v>
      </c>
    </row>
    <row r="189" spans="1:24" ht="12" customHeight="1" x14ac:dyDescent="0.25">
      <c r="A189" s="180" t="s">
        <v>16</v>
      </c>
      <c r="D189" s="198" t="s">
        <v>735</v>
      </c>
      <c r="E189" s="198"/>
      <c r="F189" s="198"/>
      <c r="G189" s="198"/>
      <c r="H189" s="198"/>
      <c r="J189" s="198" t="s">
        <v>198</v>
      </c>
      <c r="K189" s="198"/>
      <c r="L189" s="198"/>
      <c r="M189" s="198"/>
      <c r="N189" s="198"/>
      <c r="O189" s="198"/>
      <c r="P189" s="194">
        <v>0</v>
      </c>
      <c r="Q189" s="194"/>
      <c r="R189" s="194"/>
      <c r="S189" s="183">
        <v>0</v>
      </c>
      <c r="U189" s="194">
        <v>0</v>
      </c>
      <c r="V189" s="194"/>
      <c r="W189" s="194"/>
      <c r="X189" s="183">
        <v>0</v>
      </c>
    </row>
    <row r="190" spans="1:24" ht="0.75" customHeight="1" x14ac:dyDescent="0.25">
      <c r="A190" s="180" t="s">
        <v>16</v>
      </c>
    </row>
    <row r="191" spans="1:24" ht="12" customHeight="1" x14ac:dyDescent="0.25">
      <c r="A191" s="180" t="s">
        <v>16</v>
      </c>
      <c r="D191" s="198" t="s">
        <v>736</v>
      </c>
      <c r="E191" s="198"/>
      <c r="F191" s="198"/>
      <c r="G191" s="198"/>
      <c r="H191" s="198"/>
      <c r="J191" s="198" t="s">
        <v>199</v>
      </c>
      <c r="K191" s="198"/>
      <c r="L191" s="198"/>
      <c r="M191" s="198"/>
      <c r="N191" s="198"/>
      <c r="O191" s="198"/>
      <c r="P191" s="194">
        <v>0</v>
      </c>
      <c r="Q191" s="194"/>
      <c r="R191" s="194"/>
      <c r="S191" s="183">
        <v>0</v>
      </c>
      <c r="U191" s="194">
        <v>0</v>
      </c>
      <c r="V191" s="194"/>
      <c r="W191" s="194"/>
      <c r="X191" s="183">
        <v>0</v>
      </c>
    </row>
    <row r="192" spans="1:24" ht="0.75" customHeight="1" x14ac:dyDescent="0.25">
      <c r="A192" s="180" t="s">
        <v>16</v>
      </c>
    </row>
    <row r="193" spans="1:24" ht="12" customHeight="1" x14ac:dyDescent="0.25">
      <c r="A193" s="180" t="s">
        <v>16</v>
      </c>
      <c r="D193" s="198" t="s">
        <v>737</v>
      </c>
      <c r="E193" s="198"/>
      <c r="F193" s="198"/>
      <c r="G193" s="198"/>
      <c r="H193" s="198"/>
      <c r="J193" s="198" t="s">
        <v>200</v>
      </c>
      <c r="K193" s="198"/>
      <c r="L193" s="198"/>
      <c r="M193" s="198"/>
      <c r="N193" s="198"/>
      <c r="O193" s="198"/>
      <c r="P193" s="194">
        <v>0</v>
      </c>
      <c r="Q193" s="194"/>
      <c r="R193" s="194"/>
      <c r="S193" s="183">
        <v>0</v>
      </c>
      <c r="U193" s="194">
        <v>0</v>
      </c>
      <c r="V193" s="194"/>
      <c r="W193" s="194"/>
      <c r="X193" s="183">
        <v>0</v>
      </c>
    </row>
    <row r="194" spans="1:24" ht="0.75" customHeight="1" x14ac:dyDescent="0.25">
      <c r="A194" s="180" t="s">
        <v>16</v>
      </c>
    </row>
    <row r="195" spans="1:24" ht="12" customHeight="1" x14ac:dyDescent="0.25">
      <c r="A195" s="180" t="s">
        <v>16</v>
      </c>
      <c r="D195" s="198" t="s">
        <v>738</v>
      </c>
      <c r="E195" s="198"/>
      <c r="F195" s="198"/>
      <c r="G195" s="198"/>
      <c r="H195" s="198"/>
      <c r="J195" s="198" t="s">
        <v>201</v>
      </c>
      <c r="K195" s="198"/>
      <c r="L195" s="198"/>
      <c r="M195" s="198"/>
      <c r="N195" s="198"/>
      <c r="O195" s="198"/>
      <c r="P195" s="194">
        <v>-211</v>
      </c>
      <c r="Q195" s="194"/>
      <c r="R195" s="194"/>
      <c r="S195" s="183">
        <v>-1.4000000000000002E-2</v>
      </c>
      <c r="U195" s="194">
        <v>-1918.3700000000001</v>
      </c>
      <c r="V195" s="194"/>
      <c r="W195" s="194"/>
      <c r="X195" s="183">
        <v>-2.1000000000000001E-2</v>
      </c>
    </row>
    <row r="196" spans="1:24" ht="0.75" customHeight="1" x14ac:dyDescent="0.25">
      <c r="A196" s="180" t="s">
        <v>16</v>
      </c>
    </row>
    <row r="197" spans="1:24" ht="12" customHeight="1" x14ac:dyDescent="0.25">
      <c r="A197" s="180" t="s">
        <v>16</v>
      </c>
      <c r="D197" s="198" t="s">
        <v>739</v>
      </c>
      <c r="E197" s="198"/>
      <c r="F197" s="198"/>
      <c r="G197" s="198"/>
      <c r="H197" s="198"/>
      <c r="J197" s="198" t="s">
        <v>202</v>
      </c>
      <c r="K197" s="198"/>
      <c r="L197" s="198"/>
      <c r="M197" s="198"/>
      <c r="N197" s="198"/>
      <c r="O197" s="198"/>
      <c r="P197" s="194">
        <v>41254.800000000003</v>
      </c>
      <c r="Q197" s="194"/>
      <c r="R197" s="194"/>
      <c r="S197" s="183">
        <v>2.8210000000000002</v>
      </c>
      <c r="U197" s="194">
        <v>315473.74</v>
      </c>
      <c r="V197" s="194"/>
      <c r="W197" s="194"/>
      <c r="X197" s="183">
        <v>3.5310000000000001</v>
      </c>
    </row>
    <row r="198" spans="1:24" ht="0.75" customHeight="1" x14ac:dyDescent="0.25">
      <c r="A198" s="180" t="s">
        <v>16</v>
      </c>
    </row>
    <row r="199" spans="1:24" ht="12" customHeight="1" x14ac:dyDescent="0.25">
      <c r="A199" s="180" t="s">
        <v>16</v>
      </c>
      <c r="D199" s="198" t="s">
        <v>740</v>
      </c>
      <c r="E199" s="198"/>
      <c r="F199" s="198"/>
      <c r="G199" s="198"/>
      <c r="H199" s="198"/>
      <c r="J199" s="198" t="s">
        <v>203</v>
      </c>
      <c r="K199" s="198"/>
      <c r="L199" s="198"/>
      <c r="M199" s="198"/>
      <c r="N199" s="198"/>
      <c r="O199" s="198"/>
      <c r="P199" s="194">
        <v>57.04</v>
      </c>
      <c r="Q199" s="194"/>
      <c r="R199" s="194"/>
      <c r="S199" s="183">
        <v>4.0000000000000001E-3</v>
      </c>
      <c r="U199" s="194">
        <v>105.12</v>
      </c>
      <c r="V199" s="194"/>
      <c r="W199" s="194"/>
      <c r="X199" s="183">
        <v>1E-3</v>
      </c>
    </row>
    <row r="200" spans="1:24" ht="0.75" customHeight="1" x14ac:dyDescent="0.25">
      <c r="A200" s="180" t="s">
        <v>16</v>
      </c>
    </row>
    <row r="201" spans="1:24" ht="12" customHeight="1" x14ac:dyDescent="0.25">
      <c r="A201" s="180" t="s">
        <v>16</v>
      </c>
      <c r="D201" s="198" t="s">
        <v>741</v>
      </c>
      <c r="E201" s="198"/>
      <c r="F201" s="198"/>
      <c r="G201" s="198"/>
      <c r="H201" s="198"/>
      <c r="J201" s="198" t="s">
        <v>204</v>
      </c>
      <c r="K201" s="198"/>
      <c r="L201" s="198"/>
      <c r="M201" s="198"/>
      <c r="N201" s="198"/>
      <c r="O201" s="198"/>
      <c r="P201" s="194">
        <v>0</v>
      </c>
      <c r="Q201" s="194"/>
      <c r="R201" s="194"/>
      <c r="S201" s="183">
        <v>0</v>
      </c>
      <c r="U201" s="194">
        <v>0</v>
      </c>
      <c r="V201" s="194"/>
      <c r="W201" s="194"/>
      <c r="X201" s="183">
        <v>0</v>
      </c>
    </row>
    <row r="202" spans="1:24" ht="0.75" customHeight="1" x14ac:dyDescent="0.25">
      <c r="A202" s="180" t="s">
        <v>16</v>
      </c>
    </row>
    <row r="203" spans="1:24" ht="12" customHeight="1" x14ac:dyDescent="0.25">
      <c r="A203" s="180" t="s">
        <v>16</v>
      </c>
      <c r="D203" s="198" t="s">
        <v>742</v>
      </c>
      <c r="E203" s="198"/>
      <c r="F203" s="198"/>
      <c r="G203" s="198"/>
      <c r="H203" s="198"/>
      <c r="J203" s="198" t="s">
        <v>205</v>
      </c>
      <c r="K203" s="198"/>
      <c r="L203" s="198"/>
      <c r="M203" s="198"/>
      <c r="N203" s="198"/>
      <c r="O203" s="198"/>
      <c r="P203" s="194">
        <v>0</v>
      </c>
      <c r="Q203" s="194"/>
      <c r="R203" s="194"/>
      <c r="S203" s="183">
        <v>0</v>
      </c>
      <c r="U203" s="194">
        <v>0</v>
      </c>
      <c r="V203" s="194"/>
      <c r="W203" s="194"/>
      <c r="X203" s="183">
        <v>0</v>
      </c>
    </row>
    <row r="204" spans="1:24" ht="0.75" customHeight="1" x14ac:dyDescent="0.25">
      <c r="A204" s="180" t="s">
        <v>16</v>
      </c>
    </row>
    <row r="205" spans="1:24" ht="12" customHeight="1" x14ac:dyDescent="0.25">
      <c r="A205" s="180" t="s">
        <v>16</v>
      </c>
      <c r="D205" s="198" t="s">
        <v>743</v>
      </c>
      <c r="E205" s="198"/>
      <c r="F205" s="198"/>
      <c r="G205" s="198"/>
      <c r="H205" s="198"/>
      <c r="J205" s="198" t="s">
        <v>206</v>
      </c>
      <c r="K205" s="198"/>
      <c r="L205" s="198"/>
      <c r="M205" s="198"/>
      <c r="N205" s="198"/>
      <c r="O205" s="198"/>
      <c r="P205" s="194">
        <v>0</v>
      </c>
      <c r="Q205" s="194"/>
      <c r="R205" s="194"/>
      <c r="S205" s="183">
        <v>0</v>
      </c>
      <c r="U205" s="194">
        <v>0</v>
      </c>
      <c r="V205" s="194"/>
      <c r="W205" s="194"/>
      <c r="X205" s="183">
        <v>0</v>
      </c>
    </row>
    <row r="206" spans="1:24" ht="0.75" customHeight="1" x14ac:dyDescent="0.25">
      <c r="A206" s="180" t="s">
        <v>16</v>
      </c>
    </row>
    <row r="207" spans="1:24" ht="12" customHeight="1" x14ac:dyDescent="0.25">
      <c r="A207" s="180" t="s">
        <v>16</v>
      </c>
      <c r="D207" s="198" t="s">
        <v>744</v>
      </c>
      <c r="E207" s="198"/>
      <c r="F207" s="198"/>
      <c r="G207" s="198"/>
      <c r="H207" s="198"/>
      <c r="J207" s="198" t="s">
        <v>207</v>
      </c>
      <c r="K207" s="198"/>
      <c r="L207" s="198"/>
      <c r="M207" s="198"/>
      <c r="N207" s="198"/>
      <c r="O207" s="198"/>
      <c r="P207" s="194">
        <v>437.26</v>
      </c>
      <c r="Q207" s="194"/>
      <c r="R207" s="194"/>
      <c r="S207" s="183">
        <v>0.03</v>
      </c>
      <c r="U207" s="194">
        <v>6580.62</v>
      </c>
      <c r="V207" s="194"/>
      <c r="W207" s="194"/>
      <c r="X207" s="183">
        <v>7.3999999999999996E-2</v>
      </c>
    </row>
    <row r="208" spans="1:24" ht="0.75" customHeight="1" x14ac:dyDescent="0.25">
      <c r="A208" s="180" t="s">
        <v>16</v>
      </c>
    </row>
    <row r="209" spans="1:24" ht="12" customHeight="1" x14ac:dyDescent="0.25">
      <c r="A209" s="180" t="s">
        <v>16</v>
      </c>
      <c r="D209" s="198" t="s">
        <v>745</v>
      </c>
      <c r="E209" s="198"/>
      <c r="F209" s="198"/>
      <c r="G209" s="198"/>
      <c r="H209" s="198"/>
      <c r="J209" s="198" t="s">
        <v>208</v>
      </c>
      <c r="K209" s="198"/>
      <c r="L209" s="198"/>
      <c r="M209" s="198"/>
      <c r="N209" s="198"/>
      <c r="O209" s="198"/>
      <c r="P209" s="194">
        <v>6745.02</v>
      </c>
      <c r="Q209" s="194"/>
      <c r="R209" s="194"/>
      <c r="S209" s="183">
        <v>0.46100000000000002</v>
      </c>
      <c r="U209" s="194">
        <v>38140.26</v>
      </c>
      <c r="V209" s="194"/>
      <c r="W209" s="194"/>
      <c r="X209" s="183">
        <v>0.42699999999999999</v>
      </c>
    </row>
    <row r="210" spans="1:24" ht="0.75" customHeight="1" x14ac:dyDescent="0.25">
      <c r="A210" s="180" t="s">
        <v>16</v>
      </c>
    </row>
    <row r="211" spans="1:24" ht="12" customHeight="1" x14ac:dyDescent="0.25">
      <c r="A211" s="180" t="s">
        <v>16</v>
      </c>
      <c r="D211" s="198" t="s">
        <v>746</v>
      </c>
      <c r="E211" s="198"/>
      <c r="F211" s="198"/>
      <c r="G211" s="198"/>
      <c r="H211" s="198"/>
      <c r="J211" s="198" t="s">
        <v>209</v>
      </c>
      <c r="K211" s="198"/>
      <c r="L211" s="198"/>
      <c r="M211" s="198"/>
      <c r="N211" s="198"/>
      <c r="O211" s="198"/>
      <c r="P211" s="194">
        <v>0</v>
      </c>
      <c r="Q211" s="194"/>
      <c r="R211" s="194"/>
      <c r="S211" s="183">
        <v>0</v>
      </c>
      <c r="U211" s="194">
        <v>0</v>
      </c>
      <c r="V211" s="194"/>
      <c r="W211" s="194"/>
      <c r="X211" s="183">
        <v>0</v>
      </c>
    </row>
    <row r="212" spans="1:24" ht="0.75" customHeight="1" x14ac:dyDescent="0.25">
      <c r="A212" s="180" t="s">
        <v>16</v>
      </c>
    </row>
    <row r="213" spans="1:24" ht="12" customHeight="1" x14ac:dyDescent="0.25">
      <c r="A213" s="180" t="s">
        <v>16</v>
      </c>
      <c r="D213" s="198" t="s">
        <v>747</v>
      </c>
      <c r="E213" s="198"/>
      <c r="F213" s="198"/>
      <c r="G213" s="198"/>
      <c r="H213" s="198"/>
      <c r="J213" s="198" t="s">
        <v>210</v>
      </c>
      <c r="K213" s="198"/>
      <c r="L213" s="198"/>
      <c r="M213" s="198"/>
      <c r="N213" s="198"/>
      <c r="O213" s="198"/>
      <c r="P213" s="194">
        <v>0</v>
      </c>
      <c r="Q213" s="194"/>
      <c r="R213" s="194"/>
      <c r="S213" s="183">
        <v>0</v>
      </c>
      <c r="U213" s="194">
        <v>0</v>
      </c>
      <c r="V213" s="194"/>
      <c r="W213" s="194"/>
      <c r="X213" s="183">
        <v>0</v>
      </c>
    </row>
    <row r="214" spans="1:24" ht="0.75" customHeight="1" x14ac:dyDescent="0.25">
      <c r="A214" s="180" t="s">
        <v>16</v>
      </c>
    </row>
    <row r="215" spans="1:24" ht="12" customHeight="1" x14ac:dyDescent="0.25">
      <c r="A215" s="180" t="s">
        <v>16</v>
      </c>
      <c r="D215" s="198" t="s">
        <v>748</v>
      </c>
      <c r="E215" s="198"/>
      <c r="F215" s="198"/>
      <c r="G215" s="198"/>
      <c r="H215" s="198"/>
      <c r="J215" s="198" t="s">
        <v>211</v>
      </c>
      <c r="K215" s="198"/>
      <c r="L215" s="198"/>
      <c r="M215" s="198"/>
      <c r="N215" s="198"/>
      <c r="O215" s="198"/>
      <c r="P215" s="194">
        <v>0</v>
      </c>
      <c r="Q215" s="194"/>
      <c r="R215" s="194"/>
      <c r="S215" s="183">
        <v>0</v>
      </c>
      <c r="U215" s="194">
        <v>0</v>
      </c>
      <c r="V215" s="194"/>
      <c r="W215" s="194"/>
      <c r="X215" s="183">
        <v>0</v>
      </c>
    </row>
    <row r="216" spans="1:24" ht="0.75" customHeight="1" x14ac:dyDescent="0.25">
      <c r="A216" s="180" t="s">
        <v>16</v>
      </c>
    </row>
    <row r="217" spans="1:24" ht="12" customHeight="1" x14ac:dyDescent="0.25">
      <c r="A217" s="180" t="s">
        <v>16</v>
      </c>
      <c r="D217" s="198" t="s">
        <v>749</v>
      </c>
      <c r="E217" s="198"/>
      <c r="F217" s="198"/>
      <c r="G217" s="198"/>
      <c r="H217" s="198"/>
      <c r="J217" s="198" t="s">
        <v>212</v>
      </c>
      <c r="K217" s="198"/>
      <c r="L217" s="198"/>
      <c r="M217" s="198"/>
      <c r="N217" s="198"/>
      <c r="O217" s="198"/>
      <c r="P217" s="194">
        <v>0</v>
      </c>
      <c r="Q217" s="194"/>
      <c r="R217" s="194"/>
      <c r="S217" s="183">
        <v>0</v>
      </c>
      <c r="U217" s="194">
        <v>0</v>
      </c>
      <c r="V217" s="194"/>
      <c r="W217" s="194"/>
      <c r="X217" s="183">
        <v>0</v>
      </c>
    </row>
    <row r="218" spans="1:24" ht="12" customHeight="1" x14ac:dyDescent="0.25">
      <c r="A218" s="180" t="s">
        <v>16</v>
      </c>
      <c r="D218" s="198" t="s">
        <v>750</v>
      </c>
      <c r="E218" s="198"/>
      <c r="F218" s="198"/>
      <c r="G218" s="198"/>
      <c r="H218" s="198"/>
      <c r="J218" s="198" t="s">
        <v>213</v>
      </c>
      <c r="K218" s="198"/>
      <c r="L218" s="198"/>
      <c r="M218" s="198"/>
      <c r="N218" s="198"/>
      <c r="O218" s="198"/>
      <c r="P218" s="194">
        <v>0</v>
      </c>
      <c r="Q218" s="194"/>
      <c r="R218" s="194"/>
      <c r="S218" s="183">
        <v>0</v>
      </c>
      <c r="U218" s="194">
        <v>0</v>
      </c>
      <c r="V218" s="194"/>
      <c r="W218" s="194"/>
      <c r="X218" s="183">
        <v>0</v>
      </c>
    </row>
    <row r="219" spans="1:24" ht="0.75" customHeight="1" x14ac:dyDescent="0.25">
      <c r="A219" s="180" t="s">
        <v>16</v>
      </c>
    </row>
    <row r="220" spans="1:24" ht="12" customHeight="1" x14ac:dyDescent="0.25">
      <c r="A220" s="180" t="s">
        <v>16</v>
      </c>
      <c r="D220" s="198" t="s">
        <v>751</v>
      </c>
      <c r="E220" s="198"/>
      <c r="F220" s="198"/>
      <c r="G220" s="198"/>
      <c r="H220" s="198"/>
      <c r="J220" s="198" t="s">
        <v>214</v>
      </c>
      <c r="K220" s="198"/>
      <c r="L220" s="198"/>
      <c r="M220" s="198"/>
      <c r="N220" s="198"/>
      <c r="O220" s="198"/>
      <c r="P220" s="194">
        <v>0</v>
      </c>
      <c r="Q220" s="194"/>
      <c r="R220" s="194"/>
      <c r="S220" s="183">
        <v>0</v>
      </c>
      <c r="U220" s="194">
        <v>0</v>
      </c>
      <c r="V220" s="194"/>
      <c r="W220" s="194"/>
      <c r="X220" s="183">
        <v>0</v>
      </c>
    </row>
    <row r="221" spans="1:24" ht="0.75" customHeight="1" x14ac:dyDescent="0.25">
      <c r="A221" s="180" t="s">
        <v>16</v>
      </c>
    </row>
    <row r="222" spans="1:24" ht="12" customHeight="1" x14ac:dyDescent="0.25">
      <c r="A222" s="180" t="s">
        <v>16</v>
      </c>
      <c r="D222" s="198" t="s">
        <v>752</v>
      </c>
      <c r="E222" s="198"/>
      <c r="F222" s="198"/>
      <c r="G222" s="198"/>
      <c r="H222" s="198"/>
      <c r="J222" s="198" t="s">
        <v>215</v>
      </c>
      <c r="K222" s="198"/>
      <c r="L222" s="198"/>
      <c r="M222" s="198"/>
      <c r="N222" s="198"/>
      <c r="O222" s="198"/>
      <c r="P222" s="194">
        <v>0</v>
      </c>
      <c r="Q222" s="194"/>
      <c r="R222" s="194"/>
      <c r="S222" s="183">
        <v>0</v>
      </c>
      <c r="U222" s="194">
        <v>0</v>
      </c>
      <c r="V222" s="194"/>
      <c r="W222" s="194"/>
      <c r="X222" s="183">
        <v>0</v>
      </c>
    </row>
    <row r="223" spans="1:24" ht="0.75" customHeight="1" x14ac:dyDescent="0.25">
      <c r="A223" s="180" t="s">
        <v>16</v>
      </c>
    </row>
    <row r="224" spans="1:24" ht="12" customHeight="1" x14ac:dyDescent="0.25">
      <c r="A224" s="180" t="s">
        <v>16</v>
      </c>
      <c r="D224" s="198" t="s">
        <v>753</v>
      </c>
      <c r="E224" s="198"/>
      <c r="F224" s="198"/>
      <c r="G224" s="198"/>
      <c r="H224" s="198"/>
      <c r="J224" s="198" t="s">
        <v>216</v>
      </c>
      <c r="K224" s="198"/>
      <c r="L224" s="198"/>
      <c r="M224" s="198"/>
      <c r="N224" s="198"/>
      <c r="O224" s="198"/>
      <c r="P224" s="194">
        <v>0</v>
      </c>
      <c r="Q224" s="194"/>
      <c r="R224" s="194"/>
      <c r="S224" s="183">
        <v>0</v>
      </c>
      <c r="U224" s="194">
        <v>0</v>
      </c>
      <c r="V224" s="194"/>
      <c r="W224" s="194"/>
      <c r="X224" s="183">
        <v>0</v>
      </c>
    </row>
    <row r="225" spans="1:24" ht="0.75" customHeight="1" x14ac:dyDescent="0.25">
      <c r="A225" s="180" t="s">
        <v>16</v>
      </c>
    </row>
    <row r="226" spans="1:24" ht="12" customHeight="1" x14ac:dyDescent="0.25">
      <c r="A226" s="180" t="s">
        <v>16</v>
      </c>
      <c r="D226" s="198" t="s">
        <v>754</v>
      </c>
      <c r="E226" s="198"/>
      <c r="F226" s="198"/>
      <c r="G226" s="198"/>
      <c r="H226" s="198"/>
      <c r="J226" s="200" t="s">
        <v>217</v>
      </c>
      <c r="K226" s="200"/>
      <c r="L226" s="200"/>
      <c r="M226" s="200"/>
      <c r="N226" s="200"/>
      <c r="O226" s="200"/>
      <c r="P226" s="194">
        <v>0</v>
      </c>
      <c r="Q226" s="194"/>
      <c r="R226" s="194"/>
      <c r="S226" s="183">
        <v>0</v>
      </c>
      <c r="U226" s="194">
        <v>0</v>
      </c>
      <c r="V226" s="194"/>
      <c r="W226" s="194"/>
      <c r="X226" s="183">
        <v>0</v>
      </c>
    </row>
    <row r="227" spans="1:24" ht="11.25" customHeight="1" x14ac:dyDescent="0.25">
      <c r="A227" s="180" t="s">
        <v>16</v>
      </c>
      <c r="J227" s="200"/>
      <c r="K227" s="200"/>
      <c r="L227" s="200"/>
      <c r="M227" s="200"/>
      <c r="N227" s="200"/>
      <c r="O227" s="200"/>
    </row>
    <row r="228" spans="1:24" ht="0.75" customHeight="1" x14ac:dyDescent="0.25">
      <c r="A228" s="180" t="s">
        <v>16</v>
      </c>
    </row>
    <row r="229" spans="1:24" ht="12" customHeight="1" x14ac:dyDescent="0.25">
      <c r="A229" s="180" t="s">
        <v>16</v>
      </c>
      <c r="D229" s="198" t="s">
        <v>755</v>
      </c>
      <c r="E229" s="198"/>
      <c r="F229" s="198"/>
      <c r="G229" s="198"/>
      <c r="H229" s="198"/>
      <c r="J229" s="198" t="s">
        <v>218</v>
      </c>
      <c r="K229" s="198"/>
      <c r="L229" s="198"/>
      <c r="M229" s="198"/>
      <c r="N229" s="198"/>
      <c r="O229" s="198"/>
      <c r="P229" s="194">
        <v>0</v>
      </c>
      <c r="Q229" s="194"/>
      <c r="R229" s="194"/>
      <c r="S229" s="183">
        <v>0</v>
      </c>
      <c r="U229" s="194">
        <v>0</v>
      </c>
      <c r="V229" s="194"/>
      <c r="W229" s="194"/>
      <c r="X229" s="183">
        <v>0</v>
      </c>
    </row>
    <row r="230" spans="1:24" ht="0.75" customHeight="1" x14ac:dyDescent="0.25">
      <c r="A230" s="180" t="s">
        <v>16</v>
      </c>
    </row>
    <row r="231" spans="1:24" ht="12" customHeight="1" x14ac:dyDescent="0.25">
      <c r="A231" s="180" t="s">
        <v>16</v>
      </c>
      <c r="D231" s="198" t="s">
        <v>756</v>
      </c>
      <c r="E231" s="198"/>
      <c r="F231" s="198"/>
      <c r="G231" s="198"/>
      <c r="H231" s="198"/>
      <c r="J231" s="198" t="s">
        <v>219</v>
      </c>
      <c r="K231" s="198"/>
      <c r="L231" s="198"/>
      <c r="M231" s="198"/>
      <c r="N231" s="198"/>
      <c r="O231" s="198"/>
      <c r="P231" s="194">
        <v>0</v>
      </c>
      <c r="Q231" s="194"/>
      <c r="R231" s="194"/>
      <c r="S231" s="183">
        <v>0</v>
      </c>
      <c r="U231" s="194">
        <v>0</v>
      </c>
      <c r="V231" s="194"/>
      <c r="W231" s="194"/>
      <c r="X231" s="183">
        <v>0</v>
      </c>
    </row>
    <row r="232" spans="1:24" ht="0.75" customHeight="1" x14ac:dyDescent="0.25">
      <c r="A232" s="180" t="s">
        <v>16</v>
      </c>
    </row>
    <row r="233" spans="1:24" ht="12" customHeight="1" x14ac:dyDescent="0.25">
      <c r="A233" s="180" t="s">
        <v>16</v>
      </c>
      <c r="D233" s="198" t="s">
        <v>757</v>
      </c>
      <c r="E233" s="198"/>
      <c r="F233" s="198"/>
      <c r="G233" s="198"/>
      <c r="H233" s="198"/>
      <c r="J233" s="198" t="s">
        <v>220</v>
      </c>
      <c r="K233" s="198"/>
      <c r="L233" s="198"/>
      <c r="M233" s="198"/>
      <c r="N233" s="198"/>
      <c r="O233" s="198"/>
      <c r="P233" s="194">
        <v>0</v>
      </c>
      <c r="Q233" s="194"/>
      <c r="R233" s="194"/>
      <c r="S233" s="183">
        <v>0</v>
      </c>
      <c r="U233" s="194">
        <v>245</v>
      </c>
      <c r="V233" s="194"/>
      <c r="W233" s="194"/>
      <c r="X233" s="183">
        <v>3.0000000000000001E-3</v>
      </c>
    </row>
    <row r="234" spans="1:24" ht="0.75" customHeight="1" x14ac:dyDescent="0.25">
      <c r="A234" s="180" t="s">
        <v>16</v>
      </c>
    </row>
    <row r="235" spans="1:24" ht="12" customHeight="1" x14ac:dyDescent="0.25">
      <c r="A235" s="180" t="s">
        <v>16</v>
      </c>
      <c r="D235" s="198" t="s">
        <v>758</v>
      </c>
      <c r="E235" s="198"/>
      <c r="F235" s="198"/>
      <c r="G235" s="198"/>
      <c r="H235" s="198"/>
      <c r="J235" s="198" t="s">
        <v>221</v>
      </c>
      <c r="K235" s="198"/>
      <c r="L235" s="198"/>
      <c r="M235" s="198"/>
      <c r="N235" s="198"/>
      <c r="O235" s="198"/>
      <c r="P235" s="194">
        <v>0</v>
      </c>
      <c r="Q235" s="194"/>
      <c r="R235" s="194"/>
      <c r="S235" s="183">
        <v>0</v>
      </c>
      <c r="U235" s="194">
        <v>0</v>
      </c>
      <c r="V235" s="194"/>
      <c r="W235" s="194"/>
      <c r="X235" s="183">
        <v>0</v>
      </c>
    </row>
    <row r="236" spans="1:24" ht="0.75" customHeight="1" x14ac:dyDescent="0.25">
      <c r="A236" s="180" t="s">
        <v>16</v>
      </c>
    </row>
    <row r="237" spans="1:24" ht="12" customHeight="1" x14ac:dyDescent="0.25">
      <c r="A237" s="180" t="s">
        <v>16</v>
      </c>
      <c r="D237" s="198" t="s">
        <v>759</v>
      </c>
      <c r="E237" s="198"/>
      <c r="F237" s="198"/>
      <c r="G237" s="198"/>
      <c r="H237" s="198"/>
      <c r="J237" s="198" t="s">
        <v>222</v>
      </c>
      <c r="K237" s="198"/>
      <c r="L237" s="198"/>
      <c r="M237" s="198"/>
      <c r="N237" s="198"/>
      <c r="O237" s="198"/>
      <c r="P237" s="194">
        <v>0</v>
      </c>
      <c r="Q237" s="194"/>
      <c r="R237" s="194"/>
      <c r="S237" s="183">
        <v>0</v>
      </c>
      <c r="U237" s="194">
        <v>0</v>
      </c>
      <c r="V237" s="194"/>
      <c r="W237" s="194"/>
      <c r="X237" s="183">
        <v>0</v>
      </c>
    </row>
    <row r="238" spans="1:24" ht="0.75" customHeight="1" x14ac:dyDescent="0.25">
      <c r="A238" s="180" t="s">
        <v>16</v>
      </c>
    </row>
    <row r="239" spans="1:24" ht="12" customHeight="1" x14ac:dyDescent="0.25">
      <c r="A239" s="180" t="s">
        <v>16</v>
      </c>
      <c r="D239" s="198" t="s">
        <v>760</v>
      </c>
      <c r="E239" s="198"/>
      <c r="F239" s="198"/>
      <c r="G239" s="198"/>
      <c r="H239" s="198"/>
      <c r="J239" s="198" t="s">
        <v>221</v>
      </c>
      <c r="K239" s="198"/>
      <c r="L239" s="198"/>
      <c r="M239" s="198"/>
      <c r="N239" s="198"/>
      <c r="O239" s="198"/>
      <c r="P239" s="194">
        <v>420</v>
      </c>
      <c r="Q239" s="194"/>
      <c r="R239" s="194"/>
      <c r="S239" s="183">
        <v>2.9000000000000005E-2</v>
      </c>
      <c r="U239" s="194">
        <v>2240</v>
      </c>
      <c r="V239" s="194"/>
      <c r="W239" s="194"/>
      <c r="X239" s="183">
        <v>2.5000000000000001E-2</v>
      </c>
    </row>
    <row r="240" spans="1:24" ht="0.75" customHeight="1" x14ac:dyDescent="0.25">
      <c r="A240" s="180" t="s">
        <v>16</v>
      </c>
    </row>
    <row r="241" spans="1:24" ht="12" customHeight="1" x14ac:dyDescent="0.25">
      <c r="A241" s="180" t="s">
        <v>16</v>
      </c>
      <c r="D241" s="198" t="s">
        <v>761</v>
      </c>
      <c r="E241" s="198"/>
      <c r="F241" s="198"/>
      <c r="G241" s="198"/>
      <c r="H241" s="198"/>
      <c r="J241" s="198" t="s">
        <v>223</v>
      </c>
      <c r="K241" s="198"/>
      <c r="L241" s="198"/>
      <c r="M241" s="198"/>
      <c r="N241" s="198"/>
      <c r="O241" s="198"/>
      <c r="P241" s="194">
        <v>0</v>
      </c>
      <c r="Q241" s="194"/>
      <c r="R241" s="194"/>
      <c r="S241" s="183">
        <v>0</v>
      </c>
      <c r="U241" s="194">
        <v>0</v>
      </c>
      <c r="V241" s="194"/>
      <c r="W241" s="194"/>
      <c r="X241" s="183">
        <v>0</v>
      </c>
    </row>
    <row r="242" spans="1:24" ht="0.75" customHeight="1" x14ac:dyDescent="0.25">
      <c r="A242" s="180" t="s">
        <v>16</v>
      </c>
    </row>
    <row r="243" spans="1:24" ht="12" customHeight="1" x14ac:dyDescent="0.25">
      <c r="A243" s="180" t="s">
        <v>16</v>
      </c>
      <c r="D243" s="198" t="s">
        <v>762</v>
      </c>
      <c r="E243" s="198"/>
      <c r="F243" s="198"/>
      <c r="G243" s="198"/>
      <c r="H243" s="198"/>
      <c r="J243" s="198" t="s">
        <v>224</v>
      </c>
      <c r="K243" s="198"/>
      <c r="L243" s="198"/>
      <c r="M243" s="198"/>
      <c r="N243" s="198"/>
      <c r="O243" s="198"/>
      <c r="P243" s="194">
        <v>0</v>
      </c>
      <c r="Q243" s="194"/>
      <c r="R243" s="194"/>
      <c r="S243" s="183">
        <v>0</v>
      </c>
      <c r="U243" s="194">
        <v>0</v>
      </c>
      <c r="V243" s="194"/>
      <c r="W243" s="194"/>
      <c r="X243" s="183">
        <v>0</v>
      </c>
    </row>
    <row r="244" spans="1:24" ht="0.75" customHeight="1" x14ac:dyDescent="0.25">
      <c r="A244" s="180" t="s">
        <v>16</v>
      </c>
    </row>
    <row r="245" spans="1:24" ht="12" customHeight="1" x14ac:dyDescent="0.25">
      <c r="A245" s="180" t="s">
        <v>16</v>
      </c>
      <c r="D245" s="198" t="s">
        <v>763</v>
      </c>
      <c r="E245" s="198"/>
      <c r="F245" s="198"/>
      <c r="G245" s="198"/>
      <c r="H245" s="198"/>
      <c r="J245" s="198" t="s">
        <v>225</v>
      </c>
      <c r="K245" s="198"/>
      <c r="L245" s="198"/>
      <c r="M245" s="198"/>
      <c r="N245" s="198"/>
      <c r="O245" s="198"/>
      <c r="P245" s="194">
        <v>0</v>
      </c>
      <c r="Q245" s="194"/>
      <c r="R245" s="194"/>
      <c r="S245" s="183">
        <v>0</v>
      </c>
      <c r="U245" s="194">
        <v>0</v>
      </c>
      <c r="V245" s="194"/>
      <c r="W245" s="194"/>
      <c r="X245" s="183">
        <v>0</v>
      </c>
    </row>
    <row r="246" spans="1:24" ht="0.75" customHeight="1" x14ac:dyDescent="0.25">
      <c r="A246" s="180" t="s">
        <v>16</v>
      </c>
    </row>
    <row r="247" spans="1:24" ht="12" customHeight="1" x14ac:dyDescent="0.25">
      <c r="A247" s="180" t="s">
        <v>16</v>
      </c>
      <c r="D247" s="198" t="s">
        <v>764</v>
      </c>
      <c r="E247" s="198"/>
      <c r="F247" s="198"/>
      <c r="G247" s="198"/>
      <c r="H247" s="198"/>
      <c r="J247" s="198" t="s">
        <v>226</v>
      </c>
      <c r="K247" s="198"/>
      <c r="L247" s="198"/>
      <c r="M247" s="198"/>
      <c r="N247" s="198"/>
      <c r="O247" s="198"/>
      <c r="P247" s="194">
        <v>0</v>
      </c>
      <c r="Q247" s="194"/>
      <c r="R247" s="194"/>
      <c r="S247" s="183">
        <v>0</v>
      </c>
      <c r="U247" s="194">
        <v>0</v>
      </c>
      <c r="V247" s="194"/>
      <c r="W247" s="194"/>
      <c r="X247" s="183">
        <v>0</v>
      </c>
    </row>
    <row r="248" spans="1:24" ht="0.75" customHeight="1" x14ac:dyDescent="0.25">
      <c r="A248" s="180" t="s">
        <v>16</v>
      </c>
    </row>
    <row r="249" spans="1:24" ht="12" customHeight="1" x14ac:dyDescent="0.25">
      <c r="A249" s="180" t="s">
        <v>16</v>
      </c>
      <c r="D249" s="198" t="s">
        <v>765</v>
      </c>
      <c r="E249" s="198"/>
      <c r="F249" s="198"/>
      <c r="G249" s="198"/>
      <c r="H249" s="198"/>
      <c r="J249" s="198" t="s">
        <v>227</v>
      </c>
      <c r="K249" s="198"/>
      <c r="L249" s="198"/>
      <c r="M249" s="198"/>
      <c r="N249" s="198"/>
      <c r="O249" s="198"/>
      <c r="P249" s="194">
        <v>0</v>
      </c>
      <c r="Q249" s="194"/>
      <c r="R249" s="194"/>
      <c r="S249" s="183">
        <v>0</v>
      </c>
      <c r="U249" s="194">
        <v>0</v>
      </c>
      <c r="V249" s="194"/>
      <c r="W249" s="194"/>
      <c r="X249" s="183">
        <v>0</v>
      </c>
    </row>
    <row r="250" spans="1:24" ht="0.75" customHeight="1" x14ac:dyDescent="0.25">
      <c r="A250" s="180" t="s">
        <v>16</v>
      </c>
    </row>
    <row r="251" spans="1:24" ht="12" customHeight="1" x14ac:dyDescent="0.25">
      <c r="A251" s="180" t="s">
        <v>16</v>
      </c>
      <c r="D251" s="198" t="s">
        <v>766</v>
      </c>
      <c r="E251" s="198"/>
      <c r="F251" s="198"/>
      <c r="G251" s="198"/>
      <c r="H251" s="198"/>
      <c r="J251" s="198" t="s">
        <v>228</v>
      </c>
      <c r="K251" s="198"/>
      <c r="L251" s="198"/>
      <c r="M251" s="198"/>
      <c r="N251" s="198"/>
      <c r="O251" s="198"/>
      <c r="P251" s="194">
        <v>0</v>
      </c>
      <c r="Q251" s="194"/>
      <c r="R251" s="194"/>
      <c r="S251" s="183">
        <v>0</v>
      </c>
      <c r="U251" s="194">
        <v>0</v>
      </c>
      <c r="V251" s="194"/>
      <c r="W251" s="194"/>
      <c r="X251" s="183">
        <v>0</v>
      </c>
    </row>
    <row r="252" spans="1:24" ht="0.75" customHeight="1" x14ac:dyDescent="0.25">
      <c r="A252" s="180" t="s">
        <v>16</v>
      </c>
    </row>
    <row r="253" spans="1:24" ht="12" customHeight="1" x14ac:dyDescent="0.25">
      <c r="A253" s="180" t="s">
        <v>16</v>
      </c>
      <c r="D253" s="198" t="s">
        <v>767</v>
      </c>
      <c r="E253" s="198"/>
      <c r="F253" s="198"/>
      <c r="G253" s="198"/>
      <c r="H253" s="198"/>
      <c r="J253" s="198" t="s">
        <v>229</v>
      </c>
      <c r="K253" s="198"/>
      <c r="L253" s="198"/>
      <c r="M253" s="198"/>
      <c r="N253" s="198"/>
      <c r="O253" s="198"/>
      <c r="P253" s="194">
        <v>2974.84</v>
      </c>
      <c r="Q253" s="194"/>
      <c r="R253" s="194"/>
      <c r="S253" s="183">
        <v>0.20300000000000001</v>
      </c>
      <c r="U253" s="194">
        <v>16028.52</v>
      </c>
      <c r="V253" s="194"/>
      <c r="W253" s="194"/>
      <c r="X253" s="183">
        <v>0.17899999999999999</v>
      </c>
    </row>
    <row r="254" spans="1:24" ht="0.75" customHeight="1" x14ac:dyDescent="0.25">
      <c r="A254" s="180" t="s">
        <v>16</v>
      </c>
    </row>
    <row r="255" spans="1:24" ht="12" customHeight="1" x14ac:dyDescent="0.25">
      <c r="A255" s="180" t="s">
        <v>16</v>
      </c>
      <c r="D255" s="198" t="s">
        <v>768</v>
      </c>
      <c r="E255" s="198"/>
      <c r="F255" s="198"/>
      <c r="G255" s="198"/>
      <c r="H255" s="198"/>
      <c r="J255" s="198" t="s">
        <v>230</v>
      </c>
      <c r="K255" s="198"/>
      <c r="L255" s="198"/>
      <c r="M255" s="198"/>
      <c r="N255" s="198"/>
      <c r="O255" s="198"/>
      <c r="P255" s="194">
        <v>2562.91</v>
      </c>
      <c r="Q255" s="194"/>
      <c r="R255" s="194"/>
      <c r="S255" s="183">
        <v>0.17500000000000002</v>
      </c>
      <c r="U255" s="194">
        <v>19734.740000000002</v>
      </c>
      <c r="V255" s="194"/>
      <c r="W255" s="194"/>
      <c r="X255" s="183">
        <v>0.22100000000000003</v>
      </c>
    </row>
    <row r="256" spans="1:24" ht="0.75" customHeight="1" x14ac:dyDescent="0.25">
      <c r="A256" s="180" t="s">
        <v>16</v>
      </c>
    </row>
    <row r="257" spans="1:24" ht="12" customHeight="1" x14ac:dyDescent="0.25">
      <c r="A257" s="180" t="s">
        <v>16</v>
      </c>
      <c r="D257" s="198" t="s">
        <v>769</v>
      </c>
      <c r="E257" s="198"/>
      <c r="F257" s="198"/>
      <c r="G257" s="198"/>
      <c r="H257" s="198"/>
      <c r="J257" s="198" t="s">
        <v>231</v>
      </c>
      <c r="K257" s="198"/>
      <c r="L257" s="198"/>
      <c r="M257" s="198"/>
      <c r="N257" s="198"/>
      <c r="O257" s="198"/>
      <c r="P257" s="194">
        <v>592</v>
      </c>
      <c r="Q257" s="194"/>
      <c r="R257" s="194"/>
      <c r="S257" s="183">
        <v>0.04</v>
      </c>
      <c r="U257" s="194">
        <v>6288</v>
      </c>
      <c r="V257" s="194"/>
      <c r="W257" s="194"/>
      <c r="X257" s="183">
        <v>7.0000000000000007E-2</v>
      </c>
    </row>
    <row r="258" spans="1:24" ht="0.75" customHeight="1" x14ac:dyDescent="0.25">
      <c r="A258" s="180" t="s">
        <v>16</v>
      </c>
    </row>
    <row r="259" spans="1:24" ht="12" customHeight="1" x14ac:dyDescent="0.25">
      <c r="A259" s="180" t="s">
        <v>16</v>
      </c>
      <c r="D259" s="198" t="s">
        <v>770</v>
      </c>
      <c r="E259" s="198"/>
      <c r="F259" s="198"/>
      <c r="G259" s="198"/>
      <c r="H259" s="198"/>
      <c r="J259" s="200" t="s">
        <v>232</v>
      </c>
      <c r="K259" s="200"/>
      <c r="L259" s="200"/>
      <c r="M259" s="200"/>
      <c r="N259" s="200"/>
      <c r="O259" s="200"/>
      <c r="P259" s="194">
        <v>0</v>
      </c>
      <c r="Q259" s="194"/>
      <c r="R259" s="194"/>
      <c r="S259" s="183">
        <v>0</v>
      </c>
      <c r="U259" s="194">
        <v>0</v>
      </c>
      <c r="V259" s="194"/>
      <c r="W259" s="194"/>
      <c r="X259" s="183">
        <v>0</v>
      </c>
    </row>
    <row r="260" spans="1:24" ht="11.25" customHeight="1" x14ac:dyDescent="0.25">
      <c r="A260" s="180" t="s">
        <v>16</v>
      </c>
      <c r="J260" s="200"/>
      <c r="K260" s="200"/>
      <c r="L260" s="200"/>
      <c r="M260" s="200"/>
      <c r="N260" s="200"/>
      <c r="O260" s="200"/>
    </row>
    <row r="261" spans="1:24" ht="0.75" customHeight="1" x14ac:dyDescent="0.25">
      <c r="A261" s="180" t="s">
        <v>16</v>
      </c>
    </row>
    <row r="262" spans="1:24" ht="12" customHeight="1" x14ac:dyDescent="0.25">
      <c r="A262" s="180" t="s">
        <v>16</v>
      </c>
      <c r="D262" s="198" t="s">
        <v>771</v>
      </c>
      <c r="E262" s="198"/>
      <c r="F262" s="198"/>
      <c r="G262" s="198"/>
      <c r="H262" s="198"/>
      <c r="J262" s="198" t="s">
        <v>233</v>
      </c>
      <c r="K262" s="198"/>
      <c r="L262" s="198"/>
      <c r="M262" s="198"/>
      <c r="N262" s="198"/>
      <c r="O262" s="198"/>
      <c r="P262" s="194">
        <v>0</v>
      </c>
      <c r="Q262" s="194"/>
      <c r="R262" s="194"/>
      <c r="S262" s="183">
        <v>0</v>
      </c>
      <c r="U262" s="194">
        <v>105.74000000000001</v>
      </c>
      <c r="V262" s="194"/>
      <c r="W262" s="194"/>
      <c r="X262" s="183">
        <v>1E-3</v>
      </c>
    </row>
    <row r="263" spans="1:24" ht="0.75" customHeight="1" x14ac:dyDescent="0.25">
      <c r="A263" s="180" t="s">
        <v>16</v>
      </c>
    </row>
    <row r="264" spans="1:24" ht="12" customHeight="1" x14ac:dyDescent="0.25">
      <c r="A264" s="180" t="s">
        <v>16</v>
      </c>
      <c r="D264" s="198" t="s">
        <v>772</v>
      </c>
      <c r="E264" s="198"/>
      <c r="F264" s="198"/>
      <c r="G264" s="198"/>
      <c r="H264" s="198"/>
      <c r="J264" s="198" t="s">
        <v>234</v>
      </c>
      <c r="K264" s="198"/>
      <c r="L264" s="198"/>
      <c r="M264" s="198"/>
      <c r="N264" s="198"/>
      <c r="O264" s="198"/>
      <c r="P264" s="194">
        <v>0</v>
      </c>
      <c r="Q264" s="194"/>
      <c r="R264" s="194"/>
      <c r="S264" s="183">
        <v>0</v>
      </c>
      <c r="U264" s="194">
        <v>0</v>
      </c>
      <c r="V264" s="194"/>
      <c r="W264" s="194"/>
      <c r="X264" s="183">
        <v>0</v>
      </c>
    </row>
    <row r="265" spans="1:24" ht="0.75" customHeight="1" x14ac:dyDescent="0.25">
      <c r="A265" s="180" t="s">
        <v>16</v>
      </c>
    </row>
    <row r="266" spans="1:24" ht="12" customHeight="1" x14ac:dyDescent="0.25">
      <c r="A266" s="180" t="s">
        <v>16</v>
      </c>
      <c r="D266" s="198" t="s">
        <v>773</v>
      </c>
      <c r="E266" s="198"/>
      <c r="F266" s="198"/>
      <c r="G266" s="198"/>
      <c r="H266" s="198"/>
      <c r="J266" s="198" t="s">
        <v>235</v>
      </c>
      <c r="K266" s="198"/>
      <c r="L266" s="198"/>
      <c r="M266" s="198"/>
      <c r="N266" s="198"/>
      <c r="O266" s="198"/>
      <c r="P266" s="194">
        <v>201.46</v>
      </c>
      <c r="Q266" s="194"/>
      <c r="R266" s="194"/>
      <c r="S266" s="183">
        <v>1.4000000000000002E-2</v>
      </c>
      <c r="U266" s="194">
        <v>1334.74</v>
      </c>
      <c r="V266" s="194"/>
      <c r="W266" s="194"/>
      <c r="X266" s="183">
        <v>1.4999999999999999E-2</v>
      </c>
    </row>
    <row r="267" spans="1:24" ht="0.75" customHeight="1" x14ac:dyDescent="0.25">
      <c r="A267" s="180" t="s">
        <v>16</v>
      </c>
    </row>
    <row r="268" spans="1:24" ht="12" customHeight="1" x14ac:dyDescent="0.25">
      <c r="A268" s="180" t="s">
        <v>16</v>
      </c>
      <c r="D268" s="198" t="s">
        <v>774</v>
      </c>
      <c r="E268" s="198"/>
      <c r="F268" s="198"/>
      <c r="G268" s="198"/>
      <c r="H268" s="198"/>
      <c r="J268" s="198" t="s">
        <v>236</v>
      </c>
      <c r="K268" s="198"/>
      <c r="L268" s="198"/>
      <c r="M268" s="198"/>
      <c r="N268" s="198"/>
      <c r="O268" s="198"/>
      <c r="P268" s="194">
        <v>0</v>
      </c>
      <c r="Q268" s="194"/>
      <c r="R268" s="194"/>
      <c r="S268" s="183">
        <v>0</v>
      </c>
      <c r="U268" s="194">
        <v>0</v>
      </c>
      <c r="V268" s="194"/>
      <c r="W268" s="194"/>
      <c r="X268" s="183">
        <v>0</v>
      </c>
    </row>
    <row r="269" spans="1:24" ht="0.75" customHeight="1" x14ac:dyDescent="0.25">
      <c r="A269" s="180" t="s">
        <v>16</v>
      </c>
    </row>
    <row r="270" spans="1:24" ht="12" customHeight="1" x14ac:dyDescent="0.25">
      <c r="A270" s="180" t="s">
        <v>16</v>
      </c>
      <c r="D270" s="198" t="s">
        <v>775</v>
      </c>
      <c r="E270" s="198"/>
      <c r="F270" s="198"/>
      <c r="G270" s="198"/>
      <c r="H270" s="198"/>
      <c r="J270" s="198" t="s">
        <v>215</v>
      </c>
      <c r="K270" s="198"/>
      <c r="L270" s="198"/>
      <c r="M270" s="198"/>
      <c r="N270" s="198"/>
      <c r="O270" s="198"/>
      <c r="P270" s="194">
        <v>0</v>
      </c>
      <c r="Q270" s="194"/>
      <c r="R270" s="194"/>
      <c r="S270" s="183">
        <v>0</v>
      </c>
      <c r="U270" s="194">
        <v>0</v>
      </c>
      <c r="V270" s="194"/>
      <c r="W270" s="194"/>
      <c r="X270" s="183">
        <v>0</v>
      </c>
    </row>
    <row r="271" spans="1:24" ht="0.75" customHeight="1" x14ac:dyDescent="0.25">
      <c r="A271" s="180" t="s">
        <v>16</v>
      </c>
    </row>
    <row r="272" spans="1:24" ht="12" customHeight="1" x14ac:dyDescent="0.25">
      <c r="A272" s="180" t="s">
        <v>16</v>
      </c>
      <c r="D272" s="198" t="s">
        <v>776</v>
      </c>
      <c r="E272" s="198"/>
      <c r="F272" s="198"/>
      <c r="G272" s="198"/>
      <c r="H272" s="198"/>
      <c r="J272" s="198" t="s">
        <v>237</v>
      </c>
      <c r="K272" s="198"/>
      <c r="L272" s="198"/>
      <c r="M272" s="198"/>
      <c r="N272" s="198"/>
      <c r="O272" s="198"/>
      <c r="P272" s="194">
        <v>0</v>
      </c>
      <c r="Q272" s="194"/>
      <c r="R272" s="194"/>
      <c r="S272" s="183">
        <v>0</v>
      </c>
      <c r="U272" s="194">
        <v>0</v>
      </c>
      <c r="V272" s="194"/>
      <c r="W272" s="194"/>
      <c r="X272" s="183">
        <v>0</v>
      </c>
    </row>
    <row r="273" spans="1:24" ht="0.75" customHeight="1" x14ac:dyDescent="0.25">
      <c r="A273" s="180" t="s">
        <v>16</v>
      </c>
    </row>
    <row r="274" spans="1:24" ht="12" customHeight="1" x14ac:dyDescent="0.25">
      <c r="A274" s="180" t="s">
        <v>16</v>
      </c>
      <c r="D274" s="198" t="s">
        <v>777</v>
      </c>
      <c r="E274" s="198"/>
      <c r="F274" s="198"/>
      <c r="G274" s="198"/>
      <c r="H274" s="198"/>
      <c r="J274" s="198" t="s">
        <v>238</v>
      </c>
      <c r="K274" s="198"/>
      <c r="L274" s="198"/>
      <c r="M274" s="198"/>
      <c r="N274" s="198"/>
      <c r="O274" s="198"/>
      <c r="P274" s="194">
        <v>56</v>
      </c>
      <c r="Q274" s="194"/>
      <c r="R274" s="194"/>
      <c r="S274" s="183">
        <v>4.0000000000000001E-3</v>
      </c>
      <c r="U274" s="194">
        <v>56</v>
      </c>
      <c r="V274" s="194"/>
      <c r="W274" s="194"/>
      <c r="X274" s="183">
        <v>1E-3</v>
      </c>
    </row>
    <row r="275" spans="1:24" ht="0.75" customHeight="1" x14ac:dyDescent="0.25">
      <c r="A275" s="180" t="s">
        <v>16</v>
      </c>
    </row>
    <row r="276" spans="1:24" ht="12" customHeight="1" x14ac:dyDescent="0.25">
      <c r="A276" s="180" t="s">
        <v>16</v>
      </c>
      <c r="D276" s="198" t="s">
        <v>778</v>
      </c>
      <c r="E276" s="198"/>
      <c r="F276" s="198"/>
      <c r="G276" s="198"/>
      <c r="H276" s="198"/>
      <c r="J276" s="198" t="s">
        <v>239</v>
      </c>
      <c r="K276" s="198"/>
      <c r="L276" s="198"/>
      <c r="M276" s="198"/>
      <c r="N276" s="198"/>
      <c r="O276" s="198"/>
      <c r="P276" s="194">
        <v>0</v>
      </c>
      <c r="Q276" s="194"/>
      <c r="R276" s="194"/>
      <c r="S276" s="183">
        <v>0</v>
      </c>
      <c r="U276" s="194">
        <v>0</v>
      </c>
      <c r="V276" s="194"/>
      <c r="W276" s="194"/>
      <c r="X276" s="183">
        <v>0</v>
      </c>
    </row>
    <row r="277" spans="1:24" ht="0.75" customHeight="1" x14ac:dyDescent="0.25">
      <c r="A277" s="180" t="s">
        <v>16</v>
      </c>
    </row>
    <row r="278" spans="1:24" ht="12" customHeight="1" x14ac:dyDescent="0.25">
      <c r="A278" s="180" t="s">
        <v>16</v>
      </c>
      <c r="D278" s="198" t="s">
        <v>779</v>
      </c>
      <c r="E278" s="198"/>
      <c r="F278" s="198"/>
      <c r="G278" s="198"/>
      <c r="H278" s="198"/>
      <c r="J278" s="198" t="s">
        <v>240</v>
      </c>
      <c r="K278" s="198"/>
      <c r="L278" s="198"/>
      <c r="M278" s="198"/>
      <c r="N278" s="198"/>
      <c r="O278" s="198"/>
      <c r="P278" s="194">
        <v>0</v>
      </c>
      <c r="Q278" s="194"/>
      <c r="R278" s="194"/>
      <c r="S278" s="183">
        <v>0</v>
      </c>
      <c r="U278" s="194">
        <v>2.4900000000000002</v>
      </c>
      <c r="V278" s="194"/>
      <c r="W278" s="194"/>
      <c r="X278" s="183">
        <v>0</v>
      </c>
    </row>
    <row r="279" spans="1:24" ht="0.75" customHeight="1" x14ac:dyDescent="0.25">
      <c r="A279" s="180" t="s">
        <v>16</v>
      </c>
    </row>
    <row r="280" spans="1:24" ht="12" customHeight="1" x14ac:dyDescent="0.25">
      <c r="A280" s="180" t="s">
        <v>16</v>
      </c>
      <c r="D280" s="198" t="s">
        <v>780</v>
      </c>
      <c r="E280" s="198"/>
      <c r="F280" s="198"/>
      <c r="G280" s="198"/>
      <c r="H280" s="198"/>
      <c r="J280" s="198" t="s">
        <v>241</v>
      </c>
      <c r="K280" s="198"/>
      <c r="L280" s="198"/>
      <c r="M280" s="198"/>
      <c r="N280" s="198"/>
      <c r="O280" s="198"/>
      <c r="P280" s="194">
        <v>0</v>
      </c>
      <c r="Q280" s="194"/>
      <c r="R280" s="194"/>
      <c r="S280" s="183">
        <v>0</v>
      </c>
      <c r="U280" s="194">
        <v>106.13</v>
      </c>
      <c r="V280" s="194"/>
      <c r="W280" s="194"/>
      <c r="X280" s="183">
        <v>1E-3</v>
      </c>
    </row>
    <row r="281" spans="1:24" ht="0.75" customHeight="1" x14ac:dyDescent="0.25">
      <c r="A281" s="180" t="s">
        <v>16</v>
      </c>
    </row>
    <row r="282" spans="1:24" ht="12" customHeight="1" x14ac:dyDescent="0.25">
      <c r="A282" s="180" t="s">
        <v>16</v>
      </c>
      <c r="D282" s="198" t="s">
        <v>781</v>
      </c>
      <c r="E282" s="198"/>
      <c r="F282" s="198"/>
      <c r="G282" s="198"/>
      <c r="H282" s="198"/>
      <c r="J282" s="198" t="s">
        <v>242</v>
      </c>
      <c r="K282" s="198"/>
      <c r="L282" s="198"/>
      <c r="M282" s="198"/>
      <c r="N282" s="198"/>
      <c r="O282" s="198"/>
      <c r="P282" s="194">
        <v>0</v>
      </c>
      <c r="Q282" s="194"/>
      <c r="R282" s="194"/>
      <c r="S282" s="183">
        <v>0</v>
      </c>
      <c r="U282" s="194">
        <v>0</v>
      </c>
      <c r="V282" s="194"/>
      <c r="W282" s="194"/>
      <c r="X282" s="183">
        <v>0</v>
      </c>
    </row>
    <row r="283" spans="1:24" ht="0.75" customHeight="1" x14ac:dyDescent="0.25">
      <c r="A283" s="180" t="s">
        <v>16</v>
      </c>
    </row>
    <row r="284" spans="1:24" ht="12" customHeight="1" x14ac:dyDescent="0.25">
      <c r="A284" s="180" t="s">
        <v>16</v>
      </c>
      <c r="D284" s="198" t="s">
        <v>782</v>
      </c>
      <c r="E284" s="198"/>
      <c r="F284" s="198"/>
      <c r="G284" s="198"/>
      <c r="H284" s="198"/>
      <c r="J284" s="198" t="s">
        <v>243</v>
      </c>
      <c r="K284" s="198"/>
      <c r="L284" s="198"/>
      <c r="M284" s="198"/>
      <c r="N284" s="198"/>
      <c r="O284" s="198"/>
      <c r="P284" s="194">
        <v>0</v>
      </c>
      <c r="Q284" s="194"/>
      <c r="R284" s="194"/>
      <c r="S284" s="183">
        <v>0</v>
      </c>
      <c r="U284" s="194">
        <v>0</v>
      </c>
      <c r="V284" s="194"/>
      <c r="W284" s="194"/>
      <c r="X284" s="183">
        <v>0</v>
      </c>
    </row>
    <row r="285" spans="1:24" ht="0.75" customHeight="1" x14ac:dyDescent="0.25">
      <c r="A285" s="180" t="s">
        <v>16</v>
      </c>
    </row>
    <row r="286" spans="1:24" ht="12" customHeight="1" x14ac:dyDescent="0.25">
      <c r="A286" s="180" t="s">
        <v>16</v>
      </c>
      <c r="D286" s="198" t="s">
        <v>783</v>
      </c>
      <c r="E286" s="198"/>
      <c r="F286" s="198"/>
      <c r="G286" s="198"/>
      <c r="H286" s="198"/>
      <c r="J286" s="198" t="s">
        <v>244</v>
      </c>
      <c r="K286" s="198"/>
      <c r="L286" s="198"/>
      <c r="M286" s="198"/>
      <c r="N286" s="198"/>
      <c r="O286" s="198"/>
      <c r="P286" s="194">
        <v>0</v>
      </c>
      <c r="Q286" s="194"/>
      <c r="R286" s="194"/>
      <c r="S286" s="183">
        <v>0</v>
      </c>
      <c r="U286" s="194">
        <v>0</v>
      </c>
      <c r="V286" s="194"/>
      <c r="W286" s="194"/>
      <c r="X286" s="183">
        <v>0</v>
      </c>
    </row>
    <row r="287" spans="1:24" ht="0.75" customHeight="1" x14ac:dyDescent="0.25">
      <c r="A287" s="180" t="s">
        <v>16</v>
      </c>
    </row>
    <row r="288" spans="1:24" ht="12" customHeight="1" x14ac:dyDescent="0.25">
      <c r="A288" s="180" t="s">
        <v>16</v>
      </c>
      <c r="D288" s="198" t="s">
        <v>784</v>
      </c>
      <c r="E288" s="198"/>
      <c r="F288" s="198"/>
      <c r="G288" s="198"/>
      <c r="H288" s="198"/>
      <c r="J288" s="198" t="s">
        <v>245</v>
      </c>
      <c r="K288" s="198"/>
      <c r="L288" s="198"/>
      <c r="M288" s="198"/>
      <c r="N288" s="198"/>
      <c r="O288" s="198"/>
      <c r="P288" s="194">
        <v>0</v>
      </c>
      <c r="Q288" s="194"/>
      <c r="R288" s="194"/>
      <c r="S288" s="183">
        <v>0</v>
      </c>
      <c r="U288" s="194">
        <v>0</v>
      </c>
      <c r="V288" s="194"/>
      <c r="W288" s="194"/>
      <c r="X288" s="183">
        <v>0</v>
      </c>
    </row>
    <row r="289" spans="1:24" ht="0.75" customHeight="1" x14ac:dyDescent="0.25">
      <c r="A289" s="180" t="s">
        <v>16</v>
      </c>
    </row>
    <row r="290" spans="1:24" ht="12" customHeight="1" x14ac:dyDescent="0.25">
      <c r="A290" s="180" t="s">
        <v>16</v>
      </c>
      <c r="D290" s="198" t="s">
        <v>785</v>
      </c>
      <c r="E290" s="198"/>
      <c r="F290" s="198"/>
      <c r="G290" s="198"/>
      <c r="H290" s="198"/>
      <c r="J290" s="198" t="s">
        <v>246</v>
      </c>
      <c r="K290" s="198"/>
      <c r="L290" s="198"/>
      <c r="M290" s="198"/>
      <c r="N290" s="198"/>
      <c r="O290" s="198"/>
      <c r="P290" s="194">
        <v>14849.050000000001</v>
      </c>
      <c r="Q290" s="194"/>
      <c r="R290" s="194"/>
      <c r="S290" s="183">
        <v>1.0149999999999999</v>
      </c>
      <c r="U290" s="194">
        <v>110918.06</v>
      </c>
      <c r="V290" s="194"/>
      <c r="W290" s="194"/>
      <c r="X290" s="183">
        <v>1.242</v>
      </c>
    </row>
    <row r="291" spans="1:24" ht="0.75" customHeight="1" x14ac:dyDescent="0.25">
      <c r="A291" s="180" t="s">
        <v>16</v>
      </c>
    </row>
    <row r="292" spans="1:24" ht="12" customHeight="1" x14ac:dyDescent="0.25">
      <c r="A292" s="180" t="s">
        <v>16</v>
      </c>
      <c r="D292" s="198" t="s">
        <v>786</v>
      </c>
      <c r="E292" s="198"/>
      <c r="F292" s="198"/>
      <c r="G292" s="198"/>
      <c r="H292" s="198"/>
      <c r="J292" s="198" t="s">
        <v>247</v>
      </c>
      <c r="K292" s="198"/>
      <c r="L292" s="198"/>
      <c r="M292" s="198"/>
      <c r="N292" s="198"/>
      <c r="O292" s="198"/>
      <c r="P292" s="194">
        <v>19783.5</v>
      </c>
      <c r="Q292" s="194"/>
      <c r="R292" s="194"/>
      <c r="S292" s="183">
        <v>1.3530000000000002</v>
      </c>
      <c r="U292" s="194">
        <v>124573.08</v>
      </c>
      <c r="V292" s="194"/>
      <c r="W292" s="194"/>
      <c r="X292" s="183">
        <v>1.3939999999999999</v>
      </c>
    </row>
    <row r="293" spans="1:24" ht="0.75" customHeight="1" x14ac:dyDescent="0.25">
      <c r="A293" s="180" t="s">
        <v>16</v>
      </c>
    </row>
    <row r="294" spans="1:24" ht="12" customHeight="1" x14ac:dyDescent="0.25">
      <c r="A294" s="180" t="s">
        <v>16</v>
      </c>
      <c r="D294" s="198" t="s">
        <v>787</v>
      </c>
      <c r="E294" s="198"/>
      <c r="F294" s="198"/>
      <c r="G294" s="198"/>
      <c r="H294" s="198"/>
      <c r="J294" s="198" t="s">
        <v>248</v>
      </c>
      <c r="K294" s="198"/>
      <c r="L294" s="198"/>
      <c r="M294" s="198"/>
      <c r="N294" s="198"/>
      <c r="O294" s="198"/>
      <c r="P294" s="194">
        <v>5686.3</v>
      </c>
      <c r="Q294" s="194"/>
      <c r="R294" s="194"/>
      <c r="S294" s="183">
        <v>0.38900000000000001</v>
      </c>
      <c r="U294" s="194">
        <v>30124.46</v>
      </c>
      <c r="V294" s="194"/>
      <c r="W294" s="194"/>
      <c r="X294" s="183">
        <v>0.33700000000000002</v>
      </c>
    </row>
    <row r="295" spans="1:24" ht="0.75" customHeight="1" x14ac:dyDescent="0.25">
      <c r="A295" s="180" t="s">
        <v>16</v>
      </c>
    </row>
    <row r="296" spans="1:24" ht="12" customHeight="1" x14ac:dyDescent="0.25">
      <c r="A296" s="180" t="s">
        <v>16</v>
      </c>
      <c r="D296" s="198" t="s">
        <v>788</v>
      </c>
      <c r="E296" s="198"/>
      <c r="F296" s="198"/>
      <c r="G296" s="198"/>
      <c r="H296" s="198"/>
      <c r="J296" s="198" t="s">
        <v>249</v>
      </c>
      <c r="K296" s="198"/>
      <c r="L296" s="198"/>
      <c r="M296" s="198"/>
      <c r="N296" s="198"/>
      <c r="O296" s="198"/>
      <c r="P296" s="194">
        <v>-1759.99</v>
      </c>
      <c r="Q296" s="194"/>
      <c r="R296" s="194"/>
      <c r="S296" s="183">
        <v>-0.12</v>
      </c>
      <c r="U296" s="194">
        <v>-15315.09</v>
      </c>
      <c r="V296" s="194"/>
      <c r="W296" s="194"/>
      <c r="X296" s="183">
        <v>-0.17100000000000001</v>
      </c>
    </row>
    <row r="297" spans="1:24" ht="0.75" customHeight="1" x14ac:dyDescent="0.25">
      <c r="A297" s="180" t="s">
        <v>16</v>
      </c>
    </row>
    <row r="298" spans="1:24" ht="12" customHeight="1" x14ac:dyDescent="0.25">
      <c r="A298" s="180" t="s">
        <v>16</v>
      </c>
      <c r="D298" s="198" t="s">
        <v>789</v>
      </c>
      <c r="E298" s="198"/>
      <c r="F298" s="198"/>
      <c r="G298" s="198"/>
      <c r="H298" s="198"/>
      <c r="J298" s="198" t="s">
        <v>250</v>
      </c>
      <c r="K298" s="198"/>
      <c r="L298" s="198"/>
      <c r="M298" s="198"/>
      <c r="N298" s="198"/>
      <c r="O298" s="198"/>
      <c r="P298" s="194">
        <v>-2218.67</v>
      </c>
      <c r="Q298" s="194"/>
      <c r="R298" s="194"/>
      <c r="S298" s="183">
        <v>-0.152</v>
      </c>
      <c r="U298" s="194">
        <v>-22803.3</v>
      </c>
      <c r="V298" s="194"/>
      <c r="W298" s="194"/>
      <c r="X298" s="183">
        <v>-0.255</v>
      </c>
    </row>
    <row r="299" spans="1:24" ht="0.75" customHeight="1" x14ac:dyDescent="0.25">
      <c r="A299" s="180" t="s">
        <v>16</v>
      </c>
    </row>
    <row r="300" spans="1:24" ht="12" customHeight="1" x14ac:dyDescent="0.25">
      <c r="A300" s="180" t="s">
        <v>16</v>
      </c>
      <c r="D300" s="198" t="s">
        <v>790</v>
      </c>
      <c r="E300" s="198"/>
      <c r="F300" s="198"/>
      <c r="G300" s="198"/>
      <c r="H300" s="198"/>
      <c r="J300" s="198" t="s">
        <v>251</v>
      </c>
      <c r="K300" s="198"/>
      <c r="L300" s="198"/>
      <c r="M300" s="198"/>
      <c r="N300" s="198"/>
      <c r="O300" s="198"/>
      <c r="P300" s="194">
        <v>-3010.55</v>
      </c>
      <c r="Q300" s="194"/>
      <c r="R300" s="194"/>
      <c r="S300" s="183">
        <v>-0.20599999999999999</v>
      </c>
      <c r="U300" s="194">
        <v>-25299.940000000002</v>
      </c>
      <c r="V300" s="194"/>
      <c r="W300" s="194"/>
      <c r="X300" s="183">
        <v>-0.28299999999999997</v>
      </c>
    </row>
    <row r="301" spans="1:24" ht="0.75" customHeight="1" x14ac:dyDescent="0.25">
      <c r="A301" s="180" t="s">
        <v>16</v>
      </c>
    </row>
    <row r="302" spans="1:24" ht="12" customHeight="1" x14ac:dyDescent="0.25">
      <c r="A302" s="180" t="s">
        <v>16</v>
      </c>
      <c r="D302" s="198" t="s">
        <v>791</v>
      </c>
      <c r="E302" s="198"/>
      <c r="F302" s="198"/>
      <c r="G302" s="198"/>
      <c r="H302" s="198"/>
      <c r="J302" s="198" t="s">
        <v>252</v>
      </c>
      <c r="K302" s="198"/>
      <c r="L302" s="198"/>
      <c r="M302" s="198"/>
      <c r="N302" s="198"/>
      <c r="O302" s="198"/>
      <c r="P302" s="194">
        <v>23.55</v>
      </c>
      <c r="Q302" s="194"/>
      <c r="R302" s="194"/>
      <c r="S302" s="183">
        <v>2E-3</v>
      </c>
      <c r="U302" s="194">
        <v>-46.45</v>
      </c>
      <c r="V302" s="194"/>
      <c r="W302" s="194"/>
      <c r="X302" s="183">
        <v>-1E-3</v>
      </c>
    </row>
    <row r="303" spans="1:24" ht="0.75" customHeight="1" x14ac:dyDescent="0.25">
      <c r="A303" s="180" t="s">
        <v>16</v>
      </c>
    </row>
    <row r="304" spans="1:24" ht="12" customHeight="1" x14ac:dyDescent="0.25">
      <c r="A304" s="180" t="s">
        <v>16</v>
      </c>
      <c r="D304" s="198" t="s">
        <v>792</v>
      </c>
      <c r="E304" s="198"/>
      <c r="F304" s="198"/>
      <c r="G304" s="198"/>
      <c r="H304" s="198"/>
      <c r="J304" s="198" t="s">
        <v>79</v>
      </c>
      <c r="K304" s="198"/>
      <c r="L304" s="198"/>
      <c r="M304" s="198"/>
      <c r="N304" s="198"/>
      <c r="O304" s="198"/>
      <c r="P304" s="194">
        <v>0</v>
      </c>
      <c r="Q304" s="194"/>
      <c r="R304" s="194"/>
      <c r="S304" s="183">
        <v>0</v>
      </c>
      <c r="U304" s="194">
        <v>0</v>
      </c>
      <c r="V304" s="194"/>
      <c r="W304" s="194"/>
      <c r="X304" s="183">
        <v>0</v>
      </c>
    </row>
    <row r="305" spans="1:24" ht="0.75" customHeight="1" x14ac:dyDescent="0.25">
      <c r="A305" s="180" t="s">
        <v>16</v>
      </c>
    </row>
    <row r="306" spans="1:24" ht="12" customHeight="1" x14ac:dyDescent="0.25">
      <c r="A306" s="180" t="s">
        <v>16</v>
      </c>
      <c r="D306" s="198" t="s">
        <v>793</v>
      </c>
      <c r="E306" s="198"/>
      <c r="F306" s="198"/>
      <c r="G306" s="198"/>
      <c r="H306" s="198"/>
      <c r="J306" s="198" t="s">
        <v>253</v>
      </c>
      <c r="K306" s="198"/>
      <c r="L306" s="198"/>
      <c r="M306" s="198"/>
      <c r="N306" s="198"/>
      <c r="O306" s="198"/>
      <c r="P306" s="194">
        <v>305</v>
      </c>
      <c r="Q306" s="194"/>
      <c r="R306" s="194"/>
      <c r="S306" s="183">
        <v>2.1000000000000001E-2</v>
      </c>
      <c r="U306" s="194">
        <v>442.5</v>
      </c>
      <c r="V306" s="194"/>
      <c r="W306" s="194"/>
      <c r="X306" s="183">
        <v>5.0000000000000001E-3</v>
      </c>
    </row>
    <row r="307" spans="1:24" ht="0.75" customHeight="1" x14ac:dyDescent="0.25">
      <c r="A307" s="180" t="s">
        <v>16</v>
      </c>
    </row>
    <row r="308" spans="1:24" ht="12" customHeight="1" x14ac:dyDescent="0.25">
      <c r="A308" s="180" t="s">
        <v>16</v>
      </c>
      <c r="D308" s="198" t="s">
        <v>794</v>
      </c>
      <c r="E308" s="198"/>
      <c r="F308" s="198"/>
      <c r="G308" s="198"/>
      <c r="H308" s="198"/>
      <c r="J308" s="198" t="s">
        <v>254</v>
      </c>
      <c r="K308" s="198"/>
      <c r="L308" s="198"/>
      <c r="M308" s="198"/>
      <c r="N308" s="198"/>
      <c r="O308" s="198"/>
      <c r="P308" s="194">
        <v>525</v>
      </c>
      <c r="Q308" s="194"/>
      <c r="R308" s="194"/>
      <c r="S308" s="183">
        <v>3.5999999999999997E-2</v>
      </c>
      <c r="U308" s="194">
        <v>3345</v>
      </c>
      <c r="V308" s="194"/>
      <c r="W308" s="194"/>
      <c r="X308" s="183">
        <v>3.6999999999999998E-2</v>
      </c>
    </row>
    <row r="309" spans="1:24" ht="0.75" customHeight="1" x14ac:dyDescent="0.25">
      <c r="A309" s="180" t="s">
        <v>16</v>
      </c>
    </row>
    <row r="310" spans="1:24" ht="12" customHeight="1" x14ac:dyDescent="0.25">
      <c r="A310" s="180" t="s">
        <v>16</v>
      </c>
      <c r="D310" s="198" t="s">
        <v>795</v>
      </c>
      <c r="E310" s="198"/>
      <c r="F310" s="198"/>
      <c r="G310" s="198"/>
      <c r="H310" s="198"/>
      <c r="J310" s="198" t="s">
        <v>255</v>
      </c>
      <c r="K310" s="198"/>
      <c r="L310" s="198"/>
      <c r="M310" s="198"/>
      <c r="N310" s="198"/>
      <c r="O310" s="198"/>
      <c r="P310" s="194">
        <v>75</v>
      </c>
      <c r="Q310" s="194"/>
      <c r="R310" s="194"/>
      <c r="S310" s="183">
        <v>5.0000000000000001E-3</v>
      </c>
      <c r="U310" s="194">
        <v>220</v>
      </c>
      <c r="V310" s="194"/>
      <c r="W310" s="194"/>
      <c r="X310" s="183">
        <v>2E-3</v>
      </c>
    </row>
    <row r="311" spans="1:24" ht="0.75" customHeight="1" x14ac:dyDescent="0.25">
      <c r="A311" s="180" t="s">
        <v>16</v>
      </c>
    </row>
    <row r="312" spans="1:24" ht="12" customHeight="1" x14ac:dyDescent="0.25">
      <c r="A312" s="180" t="s">
        <v>16</v>
      </c>
      <c r="D312" s="198" t="s">
        <v>796</v>
      </c>
      <c r="E312" s="198"/>
      <c r="F312" s="198"/>
      <c r="G312" s="198"/>
      <c r="H312" s="198"/>
      <c r="J312" s="198" t="s">
        <v>256</v>
      </c>
      <c r="K312" s="198"/>
      <c r="L312" s="198"/>
      <c r="M312" s="198"/>
      <c r="N312" s="198"/>
      <c r="O312" s="198"/>
      <c r="P312" s="194">
        <v>0</v>
      </c>
      <c r="Q312" s="194"/>
      <c r="R312" s="194"/>
      <c r="S312" s="183">
        <v>0</v>
      </c>
      <c r="U312" s="194">
        <v>0</v>
      </c>
      <c r="V312" s="194"/>
      <c r="W312" s="194"/>
      <c r="X312" s="183">
        <v>0</v>
      </c>
    </row>
    <row r="313" spans="1:24" ht="0.75" customHeight="1" x14ac:dyDescent="0.25">
      <c r="A313" s="180" t="s">
        <v>16</v>
      </c>
    </row>
    <row r="314" spans="1:24" ht="12" customHeight="1" x14ac:dyDescent="0.25">
      <c r="A314" s="180" t="s">
        <v>16</v>
      </c>
      <c r="D314" s="198" t="s">
        <v>797</v>
      </c>
      <c r="E314" s="198"/>
      <c r="F314" s="198"/>
      <c r="G314" s="198"/>
      <c r="H314" s="198"/>
      <c r="J314" s="198" t="s">
        <v>257</v>
      </c>
      <c r="K314" s="198"/>
      <c r="L314" s="198"/>
      <c r="M314" s="198"/>
      <c r="N314" s="198"/>
      <c r="O314" s="198"/>
      <c r="P314" s="194">
        <v>0</v>
      </c>
      <c r="Q314" s="194"/>
      <c r="R314" s="194"/>
      <c r="S314" s="183">
        <v>0</v>
      </c>
      <c r="U314" s="194">
        <v>0</v>
      </c>
      <c r="V314" s="194"/>
      <c r="W314" s="194"/>
      <c r="X314" s="183">
        <v>0</v>
      </c>
    </row>
    <row r="315" spans="1:24" ht="0.75" customHeight="1" x14ac:dyDescent="0.25">
      <c r="A315" s="180" t="s">
        <v>16</v>
      </c>
    </row>
    <row r="316" spans="1:24" ht="12" customHeight="1" x14ac:dyDescent="0.25">
      <c r="A316" s="180" t="s">
        <v>16</v>
      </c>
      <c r="D316" s="198" t="s">
        <v>798</v>
      </c>
      <c r="E316" s="198"/>
      <c r="F316" s="198"/>
      <c r="G316" s="198"/>
      <c r="H316" s="198"/>
      <c r="J316" s="198" t="s">
        <v>258</v>
      </c>
      <c r="K316" s="198"/>
      <c r="L316" s="198"/>
      <c r="M316" s="198"/>
      <c r="N316" s="198"/>
      <c r="O316" s="198"/>
      <c r="P316" s="194">
        <v>11573.48</v>
      </c>
      <c r="Q316" s="194"/>
      <c r="R316" s="194"/>
      <c r="S316" s="183">
        <v>0.79100000000000015</v>
      </c>
      <c r="U316" s="194">
        <v>28128.29</v>
      </c>
      <c r="V316" s="194"/>
      <c r="W316" s="194"/>
      <c r="X316" s="183">
        <v>0.315</v>
      </c>
    </row>
    <row r="317" spans="1:24" ht="0.75" customHeight="1" x14ac:dyDescent="0.25">
      <c r="A317" s="180" t="s">
        <v>16</v>
      </c>
    </row>
    <row r="318" spans="1:24" ht="12" customHeight="1" x14ac:dyDescent="0.25">
      <c r="A318" s="180" t="s">
        <v>16</v>
      </c>
      <c r="D318" s="198" t="s">
        <v>799</v>
      </c>
      <c r="E318" s="198"/>
      <c r="F318" s="198"/>
      <c r="G318" s="198"/>
      <c r="H318" s="198"/>
      <c r="J318" s="200" t="s">
        <v>259</v>
      </c>
      <c r="K318" s="200"/>
      <c r="L318" s="200"/>
      <c r="M318" s="200"/>
      <c r="N318" s="200"/>
      <c r="O318" s="200"/>
      <c r="P318" s="194">
        <v>0</v>
      </c>
      <c r="Q318" s="194"/>
      <c r="R318" s="194"/>
      <c r="S318" s="183">
        <v>0</v>
      </c>
      <c r="U318" s="194">
        <v>0</v>
      </c>
      <c r="V318" s="194"/>
      <c r="W318" s="194"/>
      <c r="X318" s="183">
        <v>0</v>
      </c>
    </row>
    <row r="319" spans="1:24" ht="11.25" customHeight="1" x14ac:dyDescent="0.25">
      <c r="A319" s="180" t="s">
        <v>16</v>
      </c>
      <c r="J319" s="200"/>
      <c r="K319" s="200"/>
      <c r="L319" s="200"/>
      <c r="M319" s="200"/>
      <c r="N319" s="200"/>
      <c r="O319" s="200"/>
    </row>
    <row r="320" spans="1:24" ht="12" customHeight="1" x14ac:dyDescent="0.25">
      <c r="A320" s="180" t="s">
        <v>16</v>
      </c>
      <c r="D320" s="198" t="s">
        <v>800</v>
      </c>
      <c r="E320" s="198"/>
      <c r="F320" s="198"/>
      <c r="G320" s="198"/>
      <c r="H320" s="198"/>
      <c r="J320" s="198" t="s">
        <v>260</v>
      </c>
      <c r="K320" s="198"/>
      <c r="L320" s="198"/>
      <c r="M320" s="198"/>
      <c r="N320" s="198"/>
      <c r="O320" s="198"/>
      <c r="P320" s="194">
        <v>1336</v>
      </c>
      <c r="Q320" s="194"/>
      <c r="R320" s="194"/>
      <c r="S320" s="183">
        <v>9.0999999999999998E-2</v>
      </c>
      <c r="U320" s="194">
        <v>5916</v>
      </c>
      <c r="V320" s="194"/>
      <c r="W320" s="194"/>
      <c r="X320" s="183">
        <v>6.6000000000000003E-2</v>
      </c>
    </row>
    <row r="321" spans="1:24" ht="0.75" customHeight="1" x14ac:dyDescent="0.25">
      <c r="A321" s="180" t="s">
        <v>16</v>
      </c>
    </row>
    <row r="322" spans="1:24" ht="12" customHeight="1" x14ac:dyDescent="0.25">
      <c r="A322" s="180" t="s">
        <v>16</v>
      </c>
      <c r="D322" s="198" t="s">
        <v>801</v>
      </c>
      <c r="E322" s="198"/>
      <c r="F322" s="198"/>
      <c r="G322" s="198"/>
      <c r="H322" s="198"/>
      <c r="J322" s="198" t="s">
        <v>261</v>
      </c>
      <c r="K322" s="198"/>
      <c r="L322" s="198"/>
      <c r="M322" s="198"/>
      <c r="N322" s="198"/>
      <c r="O322" s="198"/>
      <c r="P322" s="194">
        <v>0</v>
      </c>
      <c r="Q322" s="194"/>
      <c r="R322" s="194"/>
      <c r="S322" s="183">
        <v>0</v>
      </c>
      <c r="U322" s="194">
        <v>0</v>
      </c>
      <c r="V322" s="194"/>
      <c r="W322" s="194"/>
      <c r="X322" s="183">
        <v>0</v>
      </c>
    </row>
    <row r="323" spans="1:24" ht="0.75" customHeight="1" x14ac:dyDescent="0.25">
      <c r="A323" s="180" t="s">
        <v>16</v>
      </c>
    </row>
    <row r="324" spans="1:24" ht="12" customHeight="1" x14ac:dyDescent="0.25">
      <c r="A324" s="180" t="s">
        <v>16</v>
      </c>
      <c r="D324" s="198" t="s">
        <v>802</v>
      </c>
      <c r="E324" s="198"/>
      <c r="F324" s="198"/>
      <c r="G324" s="198"/>
      <c r="H324" s="198"/>
      <c r="J324" s="198" t="s">
        <v>262</v>
      </c>
      <c r="K324" s="198"/>
      <c r="L324" s="198"/>
      <c r="M324" s="198"/>
      <c r="N324" s="198"/>
      <c r="O324" s="198"/>
      <c r="P324" s="194">
        <v>0</v>
      </c>
      <c r="Q324" s="194"/>
      <c r="R324" s="194"/>
      <c r="S324" s="183">
        <v>0</v>
      </c>
      <c r="U324" s="194">
        <v>0</v>
      </c>
      <c r="V324" s="194"/>
      <c r="W324" s="194"/>
      <c r="X324" s="183">
        <v>0</v>
      </c>
    </row>
    <row r="325" spans="1:24" ht="0.75" customHeight="1" x14ac:dyDescent="0.25">
      <c r="A325" s="180" t="s">
        <v>16</v>
      </c>
    </row>
    <row r="326" spans="1:24" ht="12" customHeight="1" x14ac:dyDescent="0.25">
      <c r="A326" s="180" t="s">
        <v>16</v>
      </c>
      <c r="D326" s="198" t="s">
        <v>803</v>
      </c>
      <c r="E326" s="198"/>
      <c r="F326" s="198"/>
      <c r="G326" s="198"/>
      <c r="H326" s="198"/>
      <c r="J326" s="198" t="s">
        <v>263</v>
      </c>
      <c r="K326" s="198"/>
      <c r="L326" s="198"/>
      <c r="M326" s="198"/>
      <c r="N326" s="198"/>
      <c r="O326" s="198"/>
      <c r="P326" s="194">
        <v>145</v>
      </c>
      <c r="Q326" s="194"/>
      <c r="R326" s="194"/>
      <c r="S326" s="183">
        <v>0.01</v>
      </c>
      <c r="U326" s="194">
        <v>-46</v>
      </c>
      <c r="V326" s="194"/>
      <c r="W326" s="194"/>
      <c r="X326" s="183">
        <v>-1E-3</v>
      </c>
    </row>
    <row r="327" spans="1:24" ht="0.75" customHeight="1" x14ac:dyDescent="0.25">
      <c r="A327" s="180" t="s">
        <v>16</v>
      </c>
    </row>
    <row r="328" spans="1:24" ht="12" customHeight="1" x14ac:dyDescent="0.25">
      <c r="A328" s="180" t="s">
        <v>16</v>
      </c>
      <c r="D328" s="198" t="s">
        <v>804</v>
      </c>
      <c r="E328" s="198"/>
      <c r="F328" s="198"/>
      <c r="G328" s="198"/>
      <c r="H328" s="198"/>
      <c r="J328" s="198" t="s">
        <v>264</v>
      </c>
      <c r="K328" s="198"/>
      <c r="L328" s="198"/>
      <c r="M328" s="198"/>
      <c r="N328" s="198"/>
      <c r="O328" s="198"/>
      <c r="P328" s="194">
        <v>0</v>
      </c>
      <c r="Q328" s="194"/>
      <c r="R328" s="194"/>
      <c r="S328" s="183">
        <v>0</v>
      </c>
      <c r="U328" s="194">
        <v>0</v>
      </c>
      <c r="V328" s="194"/>
      <c r="W328" s="194"/>
      <c r="X328" s="183">
        <v>0</v>
      </c>
    </row>
    <row r="329" spans="1:24" ht="0.75" customHeight="1" x14ac:dyDescent="0.25">
      <c r="A329" s="180" t="s">
        <v>16</v>
      </c>
    </row>
    <row r="330" spans="1:24" ht="12" customHeight="1" x14ac:dyDescent="0.25">
      <c r="A330" s="180" t="s">
        <v>16</v>
      </c>
      <c r="D330" s="198" t="s">
        <v>805</v>
      </c>
      <c r="E330" s="198"/>
      <c r="F330" s="198"/>
      <c r="G330" s="198"/>
      <c r="H330" s="198"/>
      <c r="J330" s="198" t="s">
        <v>72</v>
      </c>
      <c r="K330" s="198"/>
      <c r="L330" s="198"/>
      <c r="M330" s="198"/>
      <c r="N330" s="198"/>
      <c r="O330" s="198"/>
      <c r="P330" s="194">
        <v>13.18</v>
      </c>
      <c r="Q330" s="194"/>
      <c r="R330" s="194"/>
      <c r="S330" s="183">
        <v>1E-3</v>
      </c>
      <c r="U330" s="194">
        <v>13.18</v>
      </c>
      <c r="V330" s="194"/>
      <c r="W330" s="194"/>
      <c r="X330" s="183">
        <v>0</v>
      </c>
    </row>
    <row r="331" spans="1:24" ht="0.75" customHeight="1" x14ac:dyDescent="0.25">
      <c r="A331" s="180" t="s">
        <v>16</v>
      </c>
    </row>
    <row r="332" spans="1:24" ht="12" customHeight="1" x14ac:dyDescent="0.25">
      <c r="A332" s="180" t="s">
        <v>16</v>
      </c>
      <c r="D332" s="198" t="s">
        <v>806</v>
      </c>
      <c r="E332" s="198"/>
      <c r="F332" s="198"/>
      <c r="G332" s="198"/>
      <c r="H332" s="198"/>
      <c r="J332" s="198" t="s">
        <v>265</v>
      </c>
      <c r="K332" s="198"/>
      <c r="L332" s="198"/>
      <c r="M332" s="198"/>
      <c r="N332" s="198"/>
      <c r="O332" s="198"/>
      <c r="P332" s="194">
        <v>0</v>
      </c>
      <c r="Q332" s="194"/>
      <c r="R332" s="194"/>
      <c r="S332" s="183">
        <v>0</v>
      </c>
      <c r="U332" s="194">
        <v>0</v>
      </c>
      <c r="V332" s="194"/>
      <c r="W332" s="194"/>
      <c r="X332" s="183">
        <v>0</v>
      </c>
    </row>
    <row r="333" spans="1:24" ht="0.75" customHeight="1" x14ac:dyDescent="0.25">
      <c r="A333" s="180" t="s">
        <v>16</v>
      </c>
    </row>
    <row r="334" spans="1:24" ht="12" customHeight="1" x14ac:dyDescent="0.25">
      <c r="A334" s="180" t="s">
        <v>16</v>
      </c>
      <c r="D334" s="198" t="s">
        <v>807</v>
      </c>
      <c r="E334" s="198"/>
      <c r="F334" s="198"/>
      <c r="G334" s="198"/>
      <c r="H334" s="198"/>
      <c r="J334" s="198" t="s">
        <v>266</v>
      </c>
      <c r="K334" s="198"/>
      <c r="L334" s="198"/>
      <c r="M334" s="198"/>
      <c r="N334" s="198"/>
      <c r="O334" s="198"/>
      <c r="P334" s="194">
        <v>0</v>
      </c>
      <c r="Q334" s="194"/>
      <c r="R334" s="194"/>
      <c r="S334" s="183">
        <v>0</v>
      </c>
      <c r="U334" s="194">
        <v>0</v>
      </c>
      <c r="V334" s="194"/>
      <c r="W334" s="194"/>
      <c r="X334" s="183">
        <v>0</v>
      </c>
    </row>
    <row r="335" spans="1:24" ht="0.75" customHeight="1" x14ac:dyDescent="0.25">
      <c r="A335" s="180" t="s">
        <v>16</v>
      </c>
    </row>
    <row r="336" spans="1:24" ht="12" customHeight="1" x14ac:dyDescent="0.25">
      <c r="A336" s="180" t="s">
        <v>16</v>
      </c>
      <c r="D336" s="198" t="s">
        <v>808</v>
      </c>
      <c r="E336" s="198"/>
      <c r="F336" s="198"/>
      <c r="G336" s="198"/>
      <c r="H336" s="198"/>
      <c r="J336" s="198" t="s">
        <v>267</v>
      </c>
      <c r="K336" s="198"/>
      <c r="L336" s="198"/>
      <c r="M336" s="198"/>
      <c r="N336" s="198"/>
      <c r="O336" s="198"/>
      <c r="P336" s="194">
        <v>0</v>
      </c>
      <c r="Q336" s="194"/>
      <c r="R336" s="194"/>
      <c r="S336" s="183">
        <v>0</v>
      </c>
      <c r="U336" s="194">
        <v>0</v>
      </c>
      <c r="V336" s="194"/>
      <c r="W336" s="194"/>
      <c r="X336" s="183">
        <v>0</v>
      </c>
    </row>
    <row r="337" spans="1:24" ht="0.75" customHeight="1" x14ac:dyDescent="0.25">
      <c r="A337" s="180" t="s">
        <v>16</v>
      </c>
    </row>
    <row r="338" spans="1:24" ht="12" customHeight="1" x14ac:dyDescent="0.25">
      <c r="A338" s="180" t="s">
        <v>16</v>
      </c>
      <c r="D338" s="198" t="s">
        <v>809</v>
      </c>
      <c r="E338" s="198"/>
      <c r="F338" s="198"/>
      <c r="G338" s="198"/>
      <c r="H338" s="198"/>
      <c r="J338" s="198" t="s">
        <v>268</v>
      </c>
      <c r="K338" s="198"/>
      <c r="L338" s="198"/>
      <c r="M338" s="198"/>
      <c r="N338" s="198"/>
      <c r="O338" s="198"/>
      <c r="P338" s="194">
        <v>0</v>
      </c>
      <c r="Q338" s="194"/>
      <c r="R338" s="194"/>
      <c r="S338" s="183">
        <v>0</v>
      </c>
      <c r="U338" s="194">
        <v>0</v>
      </c>
      <c r="V338" s="194"/>
      <c r="W338" s="194"/>
      <c r="X338" s="183">
        <v>0</v>
      </c>
    </row>
    <row r="339" spans="1:24" ht="0.75" customHeight="1" x14ac:dyDescent="0.25">
      <c r="A339" s="180" t="s">
        <v>16</v>
      </c>
    </row>
    <row r="340" spans="1:24" ht="12" customHeight="1" x14ac:dyDescent="0.25">
      <c r="A340" s="180" t="s">
        <v>16</v>
      </c>
      <c r="D340" s="198" t="s">
        <v>810</v>
      </c>
      <c r="E340" s="198"/>
      <c r="F340" s="198"/>
      <c r="G340" s="198"/>
      <c r="H340" s="198"/>
      <c r="J340" s="198" t="s">
        <v>269</v>
      </c>
      <c r="K340" s="198"/>
      <c r="L340" s="198"/>
      <c r="M340" s="198"/>
      <c r="N340" s="198"/>
      <c r="O340" s="198"/>
      <c r="P340" s="194">
        <v>0</v>
      </c>
      <c r="Q340" s="194"/>
      <c r="R340" s="194"/>
      <c r="S340" s="183">
        <v>0</v>
      </c>
      <c r="U340" s="194">
        <v>0</v>
      </c>
      <c r="V340" s="194"/>
      <c r="W340" s="194"/>
      <c r="X340" s="183">
        <v>0</v>
      </c>
    </row>
    <row r="341" spans="1:24" ht="0.75" customHeight="1" x14ac:dyDescent="0.25">
      <c r="A341" s="180" t="s">
        <v>16</v>
      </c>
    </row>
    <row r="342" spans="1:24" ht="12" customHeight="1" x14ac:dyDescent="0.25">
      <c r="A342" s="180" t="s">
        <v>16</v>
      </c>
      <c r="D342" s="198" t="s">
        <v>811</v>
      </c>
      <c r="E342" s="198"/>
      <c r="F342" s="198"/>
      <c r="G342" s="198"/>
      <c r="H342" s="198"/>
      <c r="J342" s="198" t="s">
        <v>270</v>
      </c>
      <c r="K342" s="198"/>
      <c r="L342" s="198"/>
      <c r="M342" s="198"/>
      <c r="N342" s="198"/>
      <c r="O342" s="198"/>
      <c r="P342" s="194">
        <v>0</v>
      </c>
      <c r="Q342" s="194"/>
      <c r="R342" s="194"/>
      <c r="S342" s="183">
        <v>0</v>
      </c>
      <c r="U342" s="194">
        <v>0</v>
      </c>
      <c r="V342" s="194"/>
      <c r="W342" s="194"/>
      <c r="X342" s="183">
        <v>0</v>
      </c>
    </row>
    <row r="343" spans="1:24" ht="0.75" customHeight="1" x14ac:dyDescent="0.25">
      <c r="A343" s="180" t="s">
        <v>16</v>
      </c>
    </row>
    <row r="344" spans="1:24" ht="12" customHeight="1" x14ac:dyDescent="0.25">
      <c r="A344" s="180" t="s">
        <v>16</v>
      </c>
      <c r="D344" s="198" t="s">
        <v>812</v>
      </c>
      <c r="E344" s="198"/>
      <c r="F344" s="198"/>
      <c r="G344" s="198"/>
      <c r="H344" s="198"/>
      <c r="J344" s="198" t="s">
        <v>80</v>
      </c>
      <c r="K344" s="198"/>
      <c r="L344" s="198"/>
      <c r="M344" s="198"/>
      <c r="N344" s="198"/>
      <c r="O344" s="198"/>
      <c r="P344" s="194">
        <v>0</v>
      </c>
      <c r="Q344" s="194"/>
      <c r="R344" s="194"/>
      <c r="S344" s="183">
        <v>0</v>
      </c>
      <c r="U344" s="194">
        <v>0</v>
      </c>
      <c r="V344" s="194"/>
      <c r="W344" s="194"/>
      <c r="X344" s="183">
        <v>0</v>
      </c>
    </row>
    <row r="345" spans="1:24" ht="0.75" customHeight="1" x14ac:dyDescent="0.25">
      <c r="A345" s="180" t="s">
        <v>16</v>
      </c>
    </row>
    <row r="346" spans="1:24" ht="12" customHeight="1" x14ac:dyDescent="0.25">
      <c r="A346" s="180" t="s">
        <v>16</v>
      </c>
      <c r="D346" s="198" t="s">
        <v>813</v>
      </c>
      <c r="E346" s="198"/>
      <c r="F346" s="198"/>
      <c r="G346" s="198"/>
      <c r="H346" s="198"/>
      <c r="J346" s="198" t="s">
        <v>271</v>
      </c>
      <c r="K346" s="198"/>
      <c r="L346" s="198"/>
      <c r="M346" s="198"/>
      <c r="N346" s="198"/>
      <c r="O346" s="198"/>
      <c r="P346" s="194">
        <v>0</v>
      </c>
      <c r="Q346" s="194"/>
      <c r="R346" s="194"/>
      <c r="S346" s="183">
        <v>0</v>
      </c>
      <c r="U346" s="194">
        <v>0</v>
      </c>
      <c r="V346" s="194"/>
      <c r="W346" s="194"/>
      <c r="X346" s="183">
        <v>0</v>
      </c>
    </row>
    <row r="347" spans="1:24" ht="0.75" customHeight="1" x14ac:dyDescent="0.25">
      <c r="A347" s="180" t="s">
        <v>16</v>
      </c>
    </row>
    <row r="348" spans="1:24" ht="12" customHeight="1" x14ac:dyDescent="0.25">
      <c r="A348" s="180" t="s">
        <v>16</v>
      </c>
      <c r="D348" s="198" t="s">
        <v>814</v>
      </c>
      <c r="E348" s="198"/>
      <c r="F348" s="198"/>
      <c r="G348" s="198"/>
      <c r="H348" s="198"/>
      <c r="J348" s="198" t="s">
        <v>272</v>
      </c>
      <c r="K348" s="198"/>
      <c r="L348" s="198"/>
      <c r="M348" s="198"/>
      <c r="N348" s="198"/>
      <c r="O348" s="198"/>
      <c r="P348" s="194">
        <v>0</v>
      </c>
      <c r="Q348" s="194"/>
      <c r="R348" s="194"/>
      <c r="S348" s="183">
        <v>0</v>
      </c>
      <c r="U348" s="194">
        <v>0</v>
      </c>
      <c r="V348" s="194"/>
      <c r="W348" s="194"/>
      <c r="X348" s="183">
        <v>0</v>
      </c>
    </row>
    <row r="349" spans="1:24" ht="0.75" customHeight="1" x14ac:dyDescent="0.25">
      <c r="A349" s="180" t="s">
        <v>16</v>
      </c>
    </row>
    <row r="350" spans="1:24" ht="12" customHeight="1" x14ac:dyDescent="0.25">
      <c r="A350" s="180" t="s">
        <v>16</v>
      </c>
      <c r="D350" s="198" t="s">
        <v>815</v>
      </c>
      <c r="E350" s="198"/>
      <c r="F350" s="198"/>
      <c r="G350" s="198"/>
      <c r="H350" s="198"/>
      <c r="J350" s="198" t="s">
        <v>273</v>
      </c>
      <c r="K350" s="198"/>
      <c r="L350" s="198"/>
      <c r="M350" s="198"/>
      <c r="N350" s="198"/>
      <c r="O350" s="198"/>
      <c r="P350" s="194">
        <v>0</v>
      </c>
      <c r="Q350" s="194"/>
      <c r="R350" s="194"/>
      <c r="S350" s="183">
        <v>0</v>
      </c>
      <c r="U350" s="194">
        <v>0</v>
      </c>
      <c r="V350" s="194"/>
      <c r="W350" s="194"/>
      <c r="X350" s="183">
        <v>0</v>
      </c>
    </row>
    <row r="351" spans="1:24" ht="0.75" customHeight="1" x14ac:dyDescent="0.25">
      <c r="A351" s="180" t="s">
        <v>16</v>
      </c>
    </row>
    <row r="352" spans="1:24" ht="12" customHeight="1" x14ac:dyDescent="0.25">
      <c r="A352" s="180" t="s">
        <v>16</v>
      </c>
      <c r="D352" s="198" t="s">
        <v>816</v>
      </c>
      <c r="E352" s="198"/>
      <c r="F352" s="198"/>
      <c r="G352" s="198"/>
      <c r="H352" s="198"/>
      <c r="J352" s="200" t="s">
        <v>71</v>
      </c>
      <c r="K352" s="200"/>
      <c r="L352" s="200"/>
      <c r="M352" s="200"/>
      <c r="N352" s="200"/>
      <c r="O352" s="200"/>
      <c r="P352" s="194">
        <v>0</v>
      </c>
      <c r="Q352" s="194"/>
      <c r="R352" s="194"/>
      <c r="S352" s="183">
        <v>0</v>
      </c>
      <c r="U352" s="194">
        <v>0</v>
      </c>
      <c r="V352" s="194"/>
      <c r="W352" s="194"/>
      <c r="X352" s="183">
        <v>0</v>
      </c>
    </row>
    <row r="353" spans="1:24" ht="11.25" customHeight="1" x14ac:dyDescent="0.25">
      <c r="A353" s="180" t="s">
        <v>16</v>
      </c>
      <c r="J353" s="200"/>
      <c r="K353" s="200"/>
      <c r="L353" s="200"/>
      <c r="M353" s="200"/>
      <c r="N353" s="200"/>
      <c r="O353" s="200"/>
    </row>
    <row r="354" spans="1:24" ht="0.75" customHeight="1" x14ac:dyDescent="0.25">
      <c r="A354" s="180" t="s">
        <v>16</v>
      </c>
    </row>
    <row r="355" spans="1:24" ht="12" customHeight="1" x14ac:dyDescent="0.25">
      <c r="A355" s="180" t="s">
        <v>16</v>
      </c>
      <c r="D355" s="198" t="s">
        <v>817</v>
      </c>
      <c r="E355" s="198"/>
      <c r="F355" s="198"/>
      <c r="G355" s="198"/>
      <c r="H355" s="198"/>
      <c r="J355" s="198" t="s">
        <v>274</v>
      </c>
      <c r="K355" s="198"/>
      <c r="L355" s="198"/>
      <c r="M355" s="198"/>
      <c r="N355" s="198"/>
      <c r="O355" s="198"/>
      <c r="P355" s="194">
        <v>0</v>
      </c>
      <c r="Q355" s="194"/>
      <c r="R355" s="194"/>
      <c r="S355" s="183">
        <v>0</v>
      </c>
      <c r="U355" s="194">
        <v>0</v>
      </c>
      <c r="V355" s="194"/>
      <c r="W355" s="194"/>
      <c r="X355" s="183">
        <v>0</v>
      </c>
    </row>
    <row r="356" spans="1:24" ht="0.75" customHeight="1" x14ac:dyDescent="0.25">
      <c r="A356" s="180" t="s">
        <v>16</v>
      </c>
    </row>
    <row r="357" spans="1:24" ht="12" customHeight="1" x14ac:dyDescent="0.25">
      <c r="A357" s="180" t="s">
        <v>16</v>
      </c>
      <c r="D357" s="198" t="s">
        <v>818</v>
      </c>
      <c r="E357" s="198"/>
      <c r="F357" s="198"/>
      <c r="G357" s="198"/>
      <c r="H357" s="198"/>
      <c r="J357" s="198" t="s">
        <v>275</v>
      </c>
      <c r="K357" s="198"/>
      <c r="L357" s="198"/>
      <c r="M357" s="198"/>
      <c r="N357" s="198"/>
      <c r="O357" s="198"/>
      <c r="P357" s="194">
        <v>0</v>
      </c>
      <c r="Q357" s="194"/>
      <c r="R357" s="194"/>
      <c r="S357" s="183">
        <v>0</v>
      </c>
      <c r="U357" s="194">
        <v>0</v>
      </c>
      <c r="V357" s="194"/>
      <c r="W357" s="194"/>
      <c r="X357" s="183">
        <v>0</v>
      </c>
    </row>
    <row r="358" spans="1:24" ht="0.75" customHeight="1" x14ac:dyDescent="0.25">
      <c r="A358" s="180" t="s">
        <v>16</v>
      </c>
    </row>
    <row r="359" spans="1:24" ht="12" customHeight="1" x14ac:dyDescent="0.25">
      <c r="A359" s="180" t="s">
        <v>16</v>
      </c>
      <c r="D359" s="198" t="s">
        <v>819</v>
      </c>
      <c r="E359" s="198"/>
      <c r="F359" s="198"/>
      <c r="G359" s="198"/>
      <c r="H359" s="198"/>
      <c r="J359" s="198" t="s">
        <v>276</v>
      </c>
      <c r="K359" s="198"/>
      <c r="L359" s="198"/>
      <c r="M359" s="198"/>
      <c r="N359" s="198"/>
      <c r="O359" s="198"/>
      <c r="P359" s="194">
        <v>0</v>
      </c>
      <c r="Q359" s="194"/>
      <c r="R359" s="194"/>
      <c r="S359" s="183">
        <v>0</v>
      </c>
      <c r="U359" s="194">
        <v>0</v>
      </c>
      <c r="V359" s="194"/>
      <c r="W359" s="194"/>
      <c r="X359" s="183">
        <v>0</v>
      </c>
    </row>
    <row r="360" spans="1:24" ht="0.75" customHeight="1" x14ac:dyDescent="0.25">
      <c r="A360" s="180" t="s">
        <v>16</v>
      </c>
    </row>
    <row r="361" spans="1:24" ht="12" customHeight="1" x14ac:dyDescent="0.25">
      <c r="A361" s="180" t="s">
        <v>16</v>
      </c>
      <c r="D361" s="198" t="s">
        <v>820</v>
      </c>
      <c r="E361" s="198"/>
      <c r="F361" s="198"/>
      <c r="G361" s="198"/>
      <c r="H361" s="198"/>
      <c r="J361" s="198" t="s">
        <v>277</v>
      </c>
      <c r="K361" s="198"/>
      <c r="L361" s="198"/>
      <c r="M361" s="198"/>
      <c r="N361" s="198"/>
      <c r="O361" s="198"/>
      <c r="P361" s="194">
        <v>0</v>
      </c>
      <c r="Q361" s="194"/>
      <c r="R361" s="194"/>
      <c r="S361" s="183">
        <v>0</v>
      </c>
      <c r="U361" s="194">
        <v>0</v>
      </c>
      <c r="V361" s="194"/>
      <c r="W361" s="194"/>
      <c r="X361" s="183">
        <v>0</v>
      </c>
    </row>
    <row r="362" spans="1:24" ht="2.25" customHeight="1" x14ac:dyDescent="0.25">
      <c r="A362" s="180" t="s">
        <v>16</v>
      </c>
    </row>
    <row r="363" spans="1:24" ht="10.5" customHeight="1" x14ac:dyDescent="0.25">
      <c r="A363" s="180" t="s">
        <v>16</v>
      </c>
      <c r="P363" s="197"/>
      <c r="Q363" s="197"/>
      <c r="R363" s="197"/>
      <c r="S363" s="184"/>
      <c r="U363" s="197"/>
      <c r="V363" s="197"/>
      <c r="W363" s="197"/>
      <c r="X363" s="184"/>
    </row>
    <row r="364" spans="1:24" ht="1.5" customHeight="1" x14ac:dyDescent="0.25">
      <c r="A364" s="180" t="s">
        <v>16</v>
      </c>
    </row>
    <row r="365" spans="1:24" ht="13.5" customHeight="1" x14ac:dyDescent="0.25">
      <c r="A365" s="180" t="s">
        <v>16</v>
      </c>
      <c r="E365" s="199" t="s">
        <v>278</v>
      </c>
      <c r="F365" s="199"/>
      <c r="G365" s="199"/>
      <c r="H365" s="199"/>
      <c r="I365" s="199"/>
      <c r="J365" s="199"/>
      <c r="K365" s="199"/>
      <c r="L365" s="199"/>
      <c r="M365" s="199"/>
      <c r="N365" s="199"/>
      <c r="O365" s="199"/>
      <c r="P365" s="194">
        <v>286004.96000000002</v>
      </c>
      <c r="Q365" s="194"/>
      <c r="R365" s="194"/>
      <c r="S365" s="183">
        <v>19.556000000000001</v>
      </c>
      <c r="U365" s="194">
        <v>1736136.44</v>
      </c>
      <c r="V365" s="194"/>
      <c r="W365" s="194"/>
      <c r="X365" s="183">
        <v>19.434000000000001</v>
      </c>
    </row>
    <row r="366" spans="1:24" ht="0.75" customHeight="1" x14ac:dyDescent="0.25">
      <c r="A366" s="180" t="s">
        <v>16</v>
      </c>
      <c r="E366" s="199"/>
      <c r="F366" s="199"/>
      <c r="G366" s="199"/>
      <c r="H366" s="199"/>
      <c r="I366" s="199"/>
      <c r="J366" s="199"/>
      <c r="K366" s="199"/>
      <c r="L366" s="199"/>
      <c r="M366" s="199"/>
      <c r="N366" s="199"/>
      <c r="O366" s="199"/>
    </row>
    <row r="367" spans="1:24" ht="12" customHeight="1" x14ac:dyDescent="0.25">
      <c r="A367" s="180" t="s">
        <v>16</v>
      </c>
      <c r="C367" s="195"/>
      <c r="D367" s="195"/>
      <c r="E367" s="195"/>
      <c r="F367" s="195"/>
      <c r="G367" s="195"/>
    </row>
    <row r="368" spans="1:24" ht="9.75" customHeight="1" x14ac:dyDescent="0.25">
      <c r="A368" s="180" t="s">
        <v>16</v>
      </c>
    </row>
    <row r="369" spans="1:24" ht="0.75" customHeight="1" x14ac:dyDescent="0.25">
      <c r="A369" s="180" t="s">
        <v>16</v>
      </c>
    </row>
    <row r="370" spans="1:24" ht="14.25" customHeight="1" x14ac:dyDescent="0.25">
      <c r="A370" s="180" t="s">
        <v>16</v>
      </c>
      <c r="C370" s="199" t="s">
        <v>279</v>
      </c>
      <c r="D370" s="199"/>
      <c r="E370" s="199"/>
      <c r="F370" s="199"/>
      <c r="G370" s="199"/>
      <c r="H370" s="199"/>
      <c r="I370" s="199"/>
      <c r="J370" s="199"/>
      <c r="K370" s="199"/>
      <c r="L370" s="199"/>
      <c r="M370" s="199"/>
      <c r="N370" s="199"/>
    </row>
    <row r="371" spans="1:24" ht="12" customHeight="1" x14ac:dyDescent="0.25">
      <c r="A371" s="180" t="s">
        <v>16</v>
      </c>
      <c r="C371" s="195"/>
      <c r="D371" s="195"/>
      <c r="E371" s="195"/>
      <c r="F371" s="195"/>
      <c r="G371" s="195"/>
    </row>
    <row r="372" spans="1:24" ht="0.75" customHeight="1" x14ac:dyDescent="0.25">
      <c r="A372" s="180" t="s">
        <v>16</v>
      </c>
    </row>
    <row r="373" spans="1:24" ht="12" customHeight="1" x14ac:dyDescent="0.25">
      <c r="A373" s="180" t="s">
        <v>16</v>
      </c>
      <c r="D373" s="198" t="s">
        <v>821</v>
      </c>
      <c r="E373" s="198"/>
      <c r="F373" s="198"/>
      <c r="G373" s="198"/>
      <c r="H373" s="198"/>
      <c r="J373" s="198" t="s">
        <v>280</v>
      </c>
      <c r="K373" s="198"/>
      <c r="L373" s="198"/>
      <c r="M373" s="198"/>
      <c r="N373" s="198"/>
      <c r="O373" s="198"/>
      <c r="P373" s="194">
        <v>0</v>
      </c>
      <c r="Q373" s="194"/>
      <c r="R373" s="194"/>
      <c r="S373" s="183">
        <v>0</v>
      </c>
      <c r="U373" s="194">
        <v>0</v>
      </c>
      <c r="V373" s="194"/>
      <c r="W373" s="194"/>
      <c r="X373" s="183">
        <v>0</v>
      </c>
    </row>
    <row r="374" spans="1:24" ht="0.75" customHeight="1" x14ac:dyDescent="0.25">
      <c r="A374" s="180" t="s">
        <v>16</v>
      </c>
    </row>
    <row r="375" spans="1:24" ht="12" customHeight="1" x14ac:dyDescent="0.25">
      <c r="A375" s="180" t="s">
        <v>16</v>
      </c>
      <c r="D375" s="198" t="s">
        <v>822</v>
      </c>
      <c r="E375" s="198"/>
      <c r="F375" s="198"/>
      <c r="G375" s="198"/>
      <c r="H375" s="198"/>
      <c r="J375" s="198" t="s">
        <v>281</v>
      </c>
      <c r="K375" s="198"/>
      <c r="L375" s="198"/>
      <c r="M375" s="198"/>
      <c r="N375" s="198"/>
      <c r="O375" s="198"/>
      <c r="P375" s="194">
        <v>-26377.82</v>
      </c>
      <c r="Q375" s="194"/>
      <c r="R375" s="194"/>
      <c r="S375" s="183">
        <v>-1.804</v>
      </c>
      <c r="U375" s="194">
        <v>-129162.58</v>
      </c>
      <c r="V375" s="194"/>
      <c r="W375" s="194"/>
      <c r="X375" s="183">
        <v>-1.446</v>
      </c>
    </row>
    <row r="376" spans="1:24" ht="0.75" customHeight="1" x14ac:dyDescent="0.25">
      <c r="A376" s="180" t="s">
        <v>16</v>
      </c>
    </row>
    <row r="377" spans="1:24" ht="12" customHeight="1" x14ac:dyDescent="0.25">
      <c r="A377" s="180" t="s">
        <v>16</v>
      </c>
      <c r="D377" s="198" t="s">
        <v>823</v>
      </c>
      <c r="E377" s="198"/>
      <c r="F377" s="198"/>
      <c r="G377" s="198"/>
      <c r="H377" s="198"/>
      <c r="J377" s="198" t="s">
        <v>282</v>
      </c>
      <c r="K377" s="198"/>
      <c r="L377" s="198"/>
      <c r="M377" s="198"/>
      <c r="N377" s="198"/>
      <c r="O377" s="198"/>
      <c r="P377" s="194">
        <v>-2843.75</v>
      </c>
      <c r="Q377" s="194"/>
      <c r="R377" s="194"/>
      <c r="S377" s="183">
        <v>-0.19400000000000003</v>
      </c>
      <c r="U377" s="194">
        <v>-17466.439999999999</v>
      </c>
      <c r="V377" s="194"/>
      <c r="W377" s="194"/>
      <c r="X377" s="183">
        <v>-0.19600000000000001</v>
      </c>
    </row>
    <row r="378" spans="1:24" ht="0.75" customHeight="1" x14ac:dyDescent="0.25">
      <c r="A378" s="180" t="s">
        <v>16</v>
      </c>
    </row>
    <row r="379" spans="1:24" ht="12" customHeight="1" x14ac:dyDescent="0.25">
      <c r="A379" s="180" t="s">
        <v>16</v>
      </c>
      <c r="D379" s="198" t="s">
        <v>824</v>
      </c>
      <c r="E379" s="198"/>
      <c r="F379" s="198"/>
      <c r="G379" s="198"/>
      <c r="H379" s="198"/>
      <c r="J379" s="198" t="s">
        <v>283</v>
      </c>
      <c r="K379" s="198"/>
      <c r="L379" s="198"/>
      <c r="M379" s="198"/>
      <c r="N379" s="198"/>
      <c r="O379" s="198"/>
      <c r="P379" s="194">
        <v>-0.94000000000000006</v>
      </c>
      <c r="Q379" s="194"/>
      <c r="R379" s="194"/>
      <c r="S379" s="183">
        <v>0</v>
      </c>
      <c r="U379" s="194">
        <v>-16.23</v>
      </c>
      <c r="V379" s="194"/>
      <c r="W379" s="194"/>
      <c r="X379" s="183">
        <v>0</v>
      </c>
    </row>
    <row r="380" spans="1:24" ht="0.75" customHeight="1" x14ac:dyDescent="0.25">
      <c r="A380" s="180" t="s">
        <v>16</v>
      </c>
    </row>
    <row r="381" spans="1:24" ht="12" customHeight="1" x14ac:dyDescent="0.25">
      <c r="A381" s="180" t="s">
        <v>16</v>
      </c>
      <c r="D381" s="198" t="s">
        <v>825</v>
      </c>
      <c r="E381" s="198"/>
      <c r="F381" s="198"/>
      <c r="G381" s="198"/>
      <c r="H381" s="198"/>
      <c r="J381" s="198" t="s">
        <v>284</v>
      </c>
      <c r="K381" s="198"/>
      <c r="L381" s="198"/>
      <c r="M381" s="198"/>
      <c r="N381" s="198"/>
      <c r="O381" s="198"/>
      <c r="P381" s="194">
        <v>-20037.02</v>
      </c>
      <c r="Q381" s="194"/>
      <c r="R381" s="194"/>
      <c r="S381" s="183">
        <v>-1.37</v>
      </c>
      <c r="U381" s="194">
        <v>-129587.97</v>
      </c>
      <c r="V381" s="194"/>
      <c r="W381" s="194"/>
      <c r="X381" s="183">
        <v>-1.4510000000000001</v>
      </c>
    </row>
    <row r="382" spans="1:24" ht="0.75" customHeight="1" x14ac:dyDescent="0.25">
      <c r="A382" s="180" t="s">
        <v>16</v>
      </c>
    </row>
    <row r="383" spans="1:24" ht="12" customHeight="1" x14ac:dyDescent="0.25">
      <c r="A383" s="180" t="s">
        <v>16</v>
      </c>
      <c r="D383" s="198" t="s">
        <v>826</v>
      </c>
      <c r="E383" s="198"/>
      <c r="F383" s="198"/>
      <c r="G383" s="198"/>
      <c r="H383" s="198"/>
      <c r="J383" s="198" t="s">
        <v>285</v>
      </c>
      <c r="K383" s="198"/>
      <c r="L383" s="198"/>
      <c r="M383" s="198"/>
      <c r="N383" s="198"/>
      <c r="O383" s="198"/>
      <c r="P383" s="194">
        <v>0</v>
      </c>
      <c r="Q383" s="194"/>
      <c r="R383" s="194"/>
      <c r="S383" s="183">
        <v>0</v>
      </c>
      <c r="U383" s="194">
        <v>0</v>
      </c>
      <c r="V383" s="194"/>
      <c r="W383" s="194"/>
      <c r="X383" s="183">
        <v>0</v>
      </c>
    </row>
    <row r="384" spans="1:24" ht="0.75" customHeight="1" x14ac:dyDescent="0.25">
      <c r="A384" s="180" t="s">
        <v>16</v>
      </c>
    </row>
    <row r="385" spans="1:24" ht="12" customHeight="1" x14ac:dyDescent="0.25">
      <c r="A385" s="180" t="s">
        <v>16</v>
      </c>
      <c r="D385" s="198" t="s">
        <v>827</v>
      </c>
      <c r="E385" s="198"/>
      <c r="F385" s="198"/>
      <c r="G385" s="198"/>
      <c r="H385" s="198"/>
      <c r="J385" s="198" t="s">
        <v>286</v>
      </c>
      <c r="K385" s="198"/>
      <c r="L385" s="198"/>
      <c r="M385" s="198"/>
      <c r="N385" s="198"/>
      <c r="O385" s="198"/>
      <c r="P385" s="194">
        <v>0</v>
      </c>
      <c r="Q385" s="194"/>
      <c r="R385" s="194"/>
      <c r="S385" s="183">
        <v>0</v>
      </c>
      <c r="U385" s="194">
        <v>0</v>
      </c>
      <c r="V385" s="194"/>
      <c r="W385" s="194"/>
      <c r="X385" s="183">
        <v>0</v>
      </c>
    </row>
    <row r="386" spans="1:24" ht="0.75" customHeight="1" x14ac:dyDescent="0.25">
      <c r="A386" s="180" t="s">
        <v>16</v>
      </c>
    </row>
    <row r="387" spans="1:24" ht="12" customHeight="1" x14ac:dyDescent="0.25">
      <c r="A387" s="180" t="s">
        <v>16</v>
      </c>
      <c r="D387" s="198" t="s">
        <v>828</v>
      </c>
      <c r="E387" s="198"/>
      <c r="F387" s="198"/>
      <c r="G387" s="198"/>
      <c r="H387" s="198"/>
      <c r="J387" s="198" t="s">
        <v>287</v>
      </c>
      <c r="K387" s="198"/>
      <c r="L387" s="198"/>
      <c r="M387" s="198"/>
      <c r="N387" s="198"/>
      <c r="O387" s="198"/>
      <c r="P387" s="194">
        <v>0</v>
      </c>
      <c r="Q387" s="194"/>
      <c r="R387" s="194"/>
      <c r="S387" s="183">
        <v>0</v>
      </c>
      <c r="U387" s="194">
        <v>0</v>
      </c>
      <c r="V387" s="194"/>
      <c r="W387" s="194"/>
      <c r="X387" s="183">
        <v>0</v>
      </c>
    </row>
    <row r="388" spans="1:24" ht="0.75" customHeight="1" x14ac:dyDescent="0.25">
      <c r="A388" s="180" t="s">
        <v>16</v>
      </c>
    </row>
    <row r="389" spans="1:24" ht="12" customHeight="1" x14ac:dyDescent="0.25">
      <c r="A389" s="180" t="s">
        <v>16</v>
      </c>
      <c r="D389" s="198" t="s">
        <v>829</v>
      </c>
      <c r="E389" s="198"/>
      <c r="F389" s="198"/>
      <c r="G389" s="198"/>
      <c r="H389" s="198"/>
      <c r="J389" s="198" t="s">
        <v>288</v>
      </c>
      <c r="K389" s="198"/>
      <c r="L389" s="198"/>
      <c r="M389" s="198"/>
      <c r="N389" s="198"/>
      <c r="O389" s="198"/>
      <c r="P389" s="194">
        <v>-421</v>
      </c>
      <c r="Q389" s="194"/>
      <c r="R389" s="194"/>
      <c r="S389" s="183">
        <v>-2.9000000000000005E-2</v>
      </c>
      <c r="U389" s="194">
        <v>-459.08</v>
      </c>
      <c r="V389" s="194"/>
      <c r="W389" s="194"/>
      <c r="X389" s="183">
        <v>-5.0000000000000001E-3</v>
      </c>
    </row>
    <row r="390" spans="1:24" ht="0.75" customHeight="1" x14ac:dyDescent="0.25">
      <c r="A390" s="180" t="s">
        <v>16</v>
      </c>
    </row>
    <row r="391" spans="1:24" ht="12" customHeight="1" x14ac:dyDescent="0.25">
      <c r="A391" s="180" t="s">
        <v>16</v>
      </c>
      <c r="D391" s="198" t="s">
        <v>830</v>
      </c>
      <c r="E391" s="198"/>
      <c r="F391" s="198"/>
      <c r="G391" s="198"/>
      <c r="H391" s="198"/>
      <c r="J391" s="198" t="s">
        <v>289</v>
      </c>
      <c r="K391" s="198"/>
      <c r="L391" s="198"/>
      <c r="M391" s="198"/>
      <c r="N391" s="198"/>
      <c r="O391" s="198"/>
      <c r="P391" s="194">
        <v>0</v>
      </c>
      <c r="Q391" s="194"/>
      <c r="R391" s="194"/>
      <c r="S391" s="183">
        <v>0</v>
      </c>
      <c r="U391" s="194">
        <v>0</v>
      </c>
      <c r="V391" s="194"/>
      <c r="W391" s="194"/>
      <c r="X391" s="183">
        <v>0</v>
      </c>
    </row>
    <row r="392" spans="1:24" ht="0.75" customHeight="1" x14ac:dyDescent="0.25">
      <c r="A392" s="180" t="s">
        <v>16</v>
      </c>
    </row>
    <row r="393" spans="1:24" ht="12" customHeight="1" x14ac:dyDescent="0.25">
      <c r="D393" s="198" t="s">
        <v>831</v>
      </c>
      <c r="E393" s="198"/>
      <c r="F393" s="198"/>
      <c r="G393" s="198"/>
      <c r="H393" s="198"/>
      <c r="J393" s="198" t="s">
        <v>75</v>
      </c>
      <c r="K393" s="198"/>
      <c r="L393" s="198"/>
      <c r="M393" s="198"/>
      <c r="N393" s="198"/>
      <c r="O393" s="198"/>
      <c r="P393" s="194">
        <v>0</v>
      </c>
      <c r="Q393" s="194"/>
      <c r="R393" s="194"/>
      <c r="S393" s="183">
        <v>0</v>
      </c>
      <c r="U393" s="194">
        <v>0</v>
      </c>
      <c r="V393" s="194"/>
      <c r="W393" s="194"/>
      <c r="X393" s="183">
        <v>0</v>
      </c>
    </row>
    <row r="394" spans="1:24" ht="0.75" customHeight="1" x14ac:dyDescent="0.25"/>
    <row r="395" spans="1:24" ht="12" customHeight="1" x14ac:dyDescent="0.25">
      <c r="D395" s="198" t="s">
        <v>832</v>
      </c>
      <c r="E395" s="198"/>
      <c r="F395" s="198"/>
      <c r="G395" s="198"/>
      <c r="H395" s="198"/>
      <c r="J395" s="198" t="s">
        <v>290</v>
      </c>
      <c r="K395" s="198"/>
      <c r="L395" s="198"/>
      <c r="M395" s="198"/>
      <c r="N395" s="198"/>
      <c r="O395" s="198"/>
      <c r="P395" s="194">
        <v>-180753.69</v>
      </c>
      <c r="Q395" s="194"/>
      <c r="R395" s="194"/>
      <c r="S395" s="183">
        <v>-12.359000000000002</v>
      </c>
      <c r="U395" s="194">
        <v>-1170401.3700000001</v>
      </c>
      <c r="V395" s="194"/>
      <c r="W395" s="194"/>
      <c r="X395" s="183">
        <v>-13.101000000000001</v>
      </c>
    </row>
    <row r="396" spans="1:24" ht="0.75" customHeight="1" x14ac:dyDescent="0.25"/>
    <row r="397" spans="1:24" ht="12" customHeight="1" x14ac:dyDescent="0.25">
      <c r="D397" s="198" t="s">
        <v>833</v>
      </c>
      <c r="E397" s="198"/>
      <c r="F397" s="198"/>
      <c r="G397" s="198"/>
      <c r="H397" s="198"/>
      <c r="J397" s="198" t="s">
        <v>291</v>
      </c>
      <c r="K397" s="198"/>
      <c r="L397" s="198"/>
      <c r="M397" s="198"/>
      <c r="N397" s="198"/>
      <c r="O397" s="198"/>
      <c r="P397" s="194">
        <v>-632.4</v>
      </c>
      <c r="Q397" s="194"/>
      <c r="R397" s="194"/>
      <c r="S397" s="183">
        <v>-4.2999999999999997E-2</v>
      </c>
      <c r="U397" s="194">
        <v>-1856.72</v>
      </c>
      <c r="V397" s="194"/>
      <c r="W397" s="194"/>
      <c r="X397" s="183">
        <v>-2.1000000000000001E-2</v>
      </c>
    </row>
    <row r="398" spans="1:24" ht="2.25" customHeight="1" x14ac:dyDescent="0.25"/>
    <row r="399" spans="1:24" ht="10.5" customHeight="1" x14ac:dyDescent="0.25">
      <c r="P399" s="197"/>
      <c r="Q399" s="197"/>
      <c r="R399" s="197"/>
      <c r="S399" s="184"/>
      <c r="U399" s="197"/>
      <c r="V399" s="197"/>
      <c r="W399" s="197"/>
      <c r="X399" s="184"/>
    </row>
    <row r="400" spans="1:24" ht="1.5" customHeight="1" x14ac:dyDescent="0.25"/>
    <row r="401" spans="3:24" ht="13.5" customHeight="1" x14ac:dyDescent="0.25">
      <c r="E401" s="199" t="s">
        <v>292</v>
      </c>
      <c r="F401" s="199"/>
      <c r="G401" s="199"/>
      <c r="H401" s="199"/>
      <c r="I401" s="199"/>
      <c r="J401" s="199"/>
      <c r="K401" s="199"/>
      <c r="L401" s="199"/>
      <c r="M401" s="199"/>
      <c r="N401" s="199"/>
      <c r="O401" s="199"/>
      <c r="P401" s="194">
        <v>-231066.62</v>
      </c>
      <c r="Q401" s="194"/>
      <c r="R401" s="194"/>
      <c r="S401" s="183">
        <v>-15.798999999999999</v>
      </c>
      <c r="U401" s="194">
        <v>-1448950.3900000001</v>
      </c>
      <c r="V401" s="194"/>
      <c r="W401" s="194"/>
      <c r="X401" s="183">
        <v>-16.219000000000001</v>
      </c>
    </row>
    <row r="402" spans="3:24" ht="0.75" customHeight="1" x14ac:dyDescent="0.25">
      <c r="E402" s="199"/>
      <c r="F402" s="199"/>
      <c r="G402" s="199"/>
      <c r="H402" s="199"/>
      <c r="I402" s="199"/>
      <c r="J402" s="199"/>
      <c r="K402" s="199"/>
      <c r="L402" s="199"/>
      <c r="M402" s="199"/>
      <c r="N402" s="199"/>
      <c r="O402" s="199"/>
    </row>
    <row r="403" spans="3:24" ht="12" customHeight="1" x14ac:dyDescent="0.25">
      <c r="C403" s="195"/>
      <c r="D403" s="195"/>
      <c r="E403" s="195"/>
      <c r="F403" s="195"/>
      <c r="G403" s="195"/>
    </row>
    <row r="404" spans="3:24" ht="9.75" customHeight="1" x14ac:dyDescent="0.25"/>
    <row r="405" spans="3:24" ht="2.25" customHeight="1" x14ac:dyDescent="0.25"/>
    <row r="406" spans="3:24" ht="10.5" customHeight="1" x14ac:dyDescent="0.25">
      <c r="P406" s="197"/>
      <c r="Q406" s="197"/>
      <c r="R406" s="197"/>
      <c r="S406" s="184"/>
      <c r="U406" s="197"/>
      <c r="V406" s="197"/>
      <c r="W406" s="197"/>
      <c r="X406" s="184"/>
    </row>
    <row r="407" spans="3:24" ht="2.25" customHeight="1" x14ac:dyDescent="0.25"/>
    <row r="408" spans="3:24" ht="14.25" customHeight="1" x14ac:dyDescent="0.25">
      <c r="E408" s="193" t="s">
        <v>27</v>
      </c>
      <c r="F408" s="193"/>
      <c r="G408" s="193"/>
      <c r="H408" s="193"/>
      <c r="I408" s="193"/>
      <c r="J408" s="193"/>
      <c r="K408" s="193"/>
      <c r="L408" s="193"/>
      <c r="M408" s="193"/>
      <c r="N408" s="193"/>
      <c r="O408" s="193"/>
      <c r="P408" s="194">
        <v>1462509.73</v>
      </c>
      <c r="Q408" s="194"/>
      <c r="R408" s="194"/>
      <c r="S408" s="183">
        <v>100</v>
      </c>
      <c r="U408" s="194">
        <v>8933592.2300000004</v>
      </c>
      <c r="V408" s="194"/>
      <c r="W408" s="194"/>
      <c r="X408" s="183">
        <v>100</v>
      </c>
    </row>
    <row r="409" spans="3:24" ht="1.5" customHeight="1" x14ac:dyDescent="0.25">
      <c r="E409" s="193"/>
      <c r="F409" s="193"/>
      <c r="G409" s="193"/>
      <c r="H409" s="193"/>
      <c r="I409" s="193"/>
      <c r="J409" s="193"/>
      <c r="K409" s="193"/>
      <c r="L409" s="193"/>
      <c r="M409" s="193"/>
      <c r="N409" s="193"/>
      <c r="O409" s="193"/>
    </row>
    <row r="410" spans="3:24" ht="12" customHeight="1" x14ac:dyDescent="0.25">
      <c r="C410" s="195"/>
      <c r="D410" s="195"/>
      <c r="E410" s="195"/>
      <c r="F410" s="195"/>
      <c r="G410" s="195"/>
    </row>
    <row r="411" spans="3:24" ht="9.75" customHeight="1" x14ac:dyDescent="0.25"/>
    <row r="412" spans="3:24" ht="2.25" customHeight="1" x14ac:dyDescent="0.25"/>
    <row r="413" spans="3:24" ht="10.5" customHeight="1" x14ac:dyDescent="0.25">
      <c r="P413" s="197"/>
      <c r="Q413" s="197"/>
      <c r="R413" s="197"/>
      <c r="S413" s="184"/>
      <c r="U413" s="197"/>
      <c r="V413" s="197"/>
      <c r="W413" s="197"/>
      <c r="X413" s="184"/>
    </row>
    <row r="414" spans="3:24" ht="2.25" customHeight="1" x14ac:dyDescent="0.25"/>
    <row r="415" spans="3:24" ht="14.25" customHeight="1" x14ac:dyDescent="0.25">
      <c r="E415" s="193" t="s">
        <v>293</v>
      </c>
      <c r="F415" s="193"/>
      <c r="G415" s="193"/>
      <c r="H415" s="193"/>
      <c r="I415" s="193"/>
      <c r="J415" s="193"/>
      <c r="K415" s="193"/>
      <c r="L415" s="193"/>
      <c r="M415" s="193"/>
      <c r="N415" s="193"/>
      <c r="O415" s="193"/>
      <c r="P415" s="194">
        <v>1462509.73</v>
      </c>
      <c r="Q415" s="194"/>
      <c r="R415" s="194"/>
      <c r="S415" s="183">
        <v>100</v>
      </c>
      <c r="U415" s="194">
        <v>8933592.2300000004</v>
      </c>
      <c r="V415" s="194"/>
      <c r="W415" s="194"/>
      <c r="X415" s="183">
        <v>100</v>
      </c>
    </row>
    <row r="416" spans="3:24" ht="1.5" customHeight="1" x14ac:dyDescent="0.25">
      <c r="E416" s="193"/>
      <c r="F416" s="193"/>
      <c r="G416" s="193"/>
      <c r="H416" s="193"/>
      <c r="I416" s="193"/>
      <c r="J416" s="193"/>
      <c r="K416" s="193"/>
      <c r="L416" s="193"/>
      <c r="M416" s="193"/>
      <c r="N416" s="193"/>
      <c r="O416" s="193"/>
    </row>
    <row r="417" spans="1:24" ht="12" customHeight="1" x14ac:dyDescent="0.25">
      <c r="C417" s="195"/>
      <c r="D417" s="195"/>
      <c r="E417" s="195"/>
      <c r="F417" s="195"/>
      <c r="G417" s="195"/>
    </row>
    <row r="418" spans="1:24" ht="9.75" customHeight="1" x14ac:dyDescent="0.25"/>
    <row r="419" spans="1:24" ht="0.75" customHeight="1" x14ac:dyDescent="0.25">
      <c r="A419" s="180" t="s">
        <v>16</v>
      </c>
    </row>
    <row r="420" spans="1:24" ht="15" customHeight="1" x14ac:dyDescent="0.25">
      <c r="A420" s="180" t="s">
        <v>16</v>
      </c>
      <c r="B420" s="193" t="s">
        <v>294</v>
      </c>
      <c r="C420" s="193"/>
      <c r="D420" s="193"/>
      <c r="E420" s="193"/>
      <c r="F420" s="193"/>
      <c r="G420" s="193"/>
      <c r="H420" s="193"/>
      <c r="I420" s="193"/>
      <c r="J420" s="193"/>
      <c r="K420" s="193"/>
      <c r="L420" s="193"/>
      <c r="M420" s="193"/>
    </row>
    <row r="421" spans="1:24" ht="12" customHeight="1" x14ac:dyDescent="0.25">
      <c r="A421" s="180" t="s">
        <v>16</v>
      </c>
      <c r="C421" s="195"/>
      <c r="D421" s="195"/>
      <c r="E421" s="195"/>
      <c r="F421" s="195"/>
      <c r="G421" s="195"/>
    </row>
    <row r="422" spans="1:24" ht="0.75" customHeight="1" x14ac:dyDescent="0.25">
      <c r="A422" s="180" t="s">
        <v>16</v>
      </c>
    </row>
    <row r="423" spans="1:24" ht="14.25" customHeight="1" x14ac:dyDescent="0.25">
      <c r="A423" s="180" t="s">
        <v>16</v>
      </c>
      <c r="C423" s="199" t="s">
        <v>95</v>
      </c>
      <c r="D423" s="199"/>
      <c r="E423" s="199"/>
      <c r="F423" s="199"/>
      <c r="G423" s="199"/>
      <c r="H423" s="199"/>
      <c r="I423" s="199"/>
      <c r="J423" s="199"/>
      <c r="K423" s="199"/>
      <c r="L423" s="199"/>
      <c r="M423" s="199"/>
      <c r="N423" s="199"/>
    </row>
    <row r="424" spans="1:24" ht="12" customHeight="1" x14ac:dyDescent="0.25">
      <c r="A424" s="180" t="s">
        <v>16</v>
      </c>
      <c r="C424" s="195"/>
      <c r="D424" s="195"/>
      <c r="E424" s="195"/>
      <c r="F424" s="195"/>
      <c r="G424" s="195"/>
    </row>
    <row r="425" spans="1:24" ht="0.75" customHeight="1" x14ac:dyDescent="0.25">
      <c r="A425" s="180" t="s">
        <v>16</v>
      </c>
    </row>
    <row r="426" spans="1:24" ht="12" customHeight="1" x14ac:dyDescent="0.25">
      <c r="A426" s="180" t="s">
        <v>16</v>
      </c>
      <c r="D426" s="198" t="s">
        <v>834</v>
      </c>
      <c r="E426" s="198"/>
      <c r="F426" s="198"/>
      <c r="G426" s="198"/>
      <c r="H426" s="198"/>
      <c r="J426" s="198" t="s">
        <v>295</v>
      </c>
      <c r="K426" s="198"/>
      <c r="L426" s="198"/>
      <c r="M426" s="198"/>
      <c r="N426" s="198"/>
      <c r="O426" s="198"/>
      <c r="P426" s="194">
        <v>10253.01</v>
      </c>
      <c r="Q426" s="194"/>
      <c r="R426" s="194"/>
      <c r="S426" s="183">
        <v>0.70099999999999996</v>
      </c>
      <c r="U426" s="194">
        <v>82191.520000000004</v>
      </c>
      <c r="V426" s="194"/>
      <c r="W426" s="194"/>
      <c r="X426" s="183">
        <v>0.92</v>
      </c>
    </row>
    <row r="427" spans="1:24" ht="0.75" customHeight="1" x14ac:dyDescent="0.25">
      <c r="A427" s="180" t="s">
        <v>16</v>
      </c>
    </row>
    <row r="428" spans="1:24" ht="12" customHeight="1" x14ac:dyDescent="0.25">
      <c r="A428" s="180" t="s">
        <v>16</v>
      </c>
      <c r="D428" s="198" t="s">
        <v>835</v>
      </c>
      <c r="E428" s="198"/>
      <c r="F428" s="198"/>
      <c r="G428" s="198"/>
      <c r="H428" s="198"/>
      <c r="J428" s="198" t="s">
        <v>296</v>
      </c>
      <c r="K428" s="198"/>
      <c r="L428" s="198"/>
      <c r="M428" s="198"/>
      <c r="N428" s="198"/>
      <c r="O428" s="198"/>
      <c r="P428" s="194">
        <v>9606.16</v>
      </c>
      <c r="Q428" s="194"/>
      <c r="R428" s="194"/>
      <c r="S428" s="183">
        <v>0.65700000000000003</v>
      </c>
      <c r="U428" s="194">
        <v>68271.87</v>
      </c>
      <c r="V428" s="194"/>
      <c r="W428" s="194"/>
      <c r="X428" s="183">
        <v>0.76400000000000012</v>
      </c>
    </row>
    <row r="429" spans="1:24" ht="0.75" customHeight="1" x14ac:dyDescent="0.25">
      <c r="A429" s="180" t="s">
        <v>16</v>
      </c>
    </row>
    <row r="430" spans="1:24" ht="12" customHeight="1" x14ac:dyDescent="0.25">
      <c r="A430" s="180" t="s">
        <v>16</v>
      </c>
      <c r="D430" s="198" t="s">
        <v>836</v>
      </c>
      <c r="E430" s="198"/>
      <c r="F430" s="198"/>
      <c r="G430" s="198"/>
      <c r="H430" s="198"/>
      <c r="J430" s="198" t="s">
        <v>297</v>
      </c>
      <c r="K430" s="198"/>
      <c r="L430" s="198"/>
      <c r="M430" s="198"/>
      <c r="N430" s="198"/>
      <c r="O430" s="198"/>
      <c r="P430" s="194">
        <v>9345.23</v>
      </c>
      <c r="Q430" s="194"/>
      <c r="R430" s="194"/>
      <c r="S430" s="183">
        <v>0.63900000000000001</v>
      </c>
      <c r="U430" s="194">
        <v>61808.24</v>
      </c>
      <c r="V430" s="194"/>
      <c r="W430" s="194"/>
      <c r="X430" s="183">
        <v>0.69199999999999995</v>
      </c>
    </row>
    <row r="431" spans="1:24" ht="0.75" customHeight="1" x14ac:dyDescent="0.25">
      <c r="A431" s="180" t="s">
        <v>16</v>
      </c>
    </row>
    <row r="432" spans="1:24" ht="12" customHeight="1" x14ac:dyDescent="0.25">
      <c r="A432" s="180" t="s">
        <v>16</v>
      </c>
      <c r="D432" s="198" t="s">
        <v>837</v>
      </c>
      <c r="E432" s="198"/>
      <c r="F432" s="198"/>
      <c r="G432" s="198"/>
      <c r="H432" s="198"/>
      <c r="J432" s="198" t="s">
        <v>298</v>
      </c>
      <c r="K432" s="198"/>
      <c r="L432" s="198"/>
      <c r="M432" s="198"/>
      <c r="N432" s="198"/>
      <c r="O432" s="198"/>
      <c r="P432" s="194">
        <v>83698.66</v>
      </c>
      <c r="Q432" s="194"/>
      <c r="R432" s="194"/>
      <c r="S432" s="183">
        <v>5.7229999999999999</v>
      </c>
      <c r="U432" s="194">
        <v>533523.56999999995</v>
      </c>
      <c r="V432" s="194"/>
      <c r="W432" s="194"/>
      <c r="X432" s="183">
        <v>5.9720000000000004</v>
      </c>
    </row>
    <row r="433" spans="1:24" ht="0.75" customHeight="1" x14ac:dyDescent="0.25">
      <c r="A433" s="180" t="s">
        <v>16</v>
      </c>
    </row>
    <row r="434" spans="1:24" ht="12" customHeight="1" x14ac:dyDescent="0.25">
      <c r="A434" s="180" t="s">
        <v>16</v>
      </c>
      <c r="D434" s="198" t="s">
        <v>838</v>
      </c>
      <c r="E434" s="198"/>
      <c r="F434" s="198"/>
      <c r="G434" s="198"/>
      <c r="H434" s="198"/>
      <c r="J434" s="198" t="s">
        <v>299</v>
      </c>
      <c r="K434" s="198"/>
      <c r="L434" s="198"/>
      <c r="M434" s="198"/>
      <c r="N434" s="198"/>
      <c r="O434" s="198"/>
      <c r="P434" s="194">
        <v>-1536.3500000000001</v>
      </c>
      <c r="Q434" s="194"/>
      <c r="R434" s="194"/>
      <c r="S434" s="183">
        <v>-0.105</v>
      </c>
      <c r="U434" s="194">
        <v>14634.41</v>
      </c>
      <c r="V434" s="194"/>
      <c r="W434" s="194"/>
      <c r="X434" s="183">
        <v>0.16400000000000003</v>
      </c>
    </row>
    <row r="435" spans="1:24" ht="0.75" customHeight="1" x14ac:dyDescent="0.25">
      <c r="A435" s="180" t="s">
        <v>16</v>
      </c>
    </row>
    <row r="436" spans="1:24" ht="12" customHeight="1" x14ac:dyDescent="0.25">
      <c r="A436" s="180" t="s">
        <v>16</v>
      </c>
      <c r="D436" s="198" t="s">
        <v>839</v>
      </c>
      <c r="E436" s="198"/>
      <c r="F436" s="198"/>
      <c r="G436" s="198"/>
      <c r="H436" s="198"/>
      <c r="J436" s="198" t="s">
        <v>300</v>
      </c>
      <c r="K436" s="198"/>
      <c r="L436" s="198"/>
      <c r="M436" s="198"/>
      <c r="N436" s="198"/>
      <c r="O436" s="198"/>
      <c r="P436" s="194">
        <v>84847.01</v>
      </c>
      <c r="Q436" s="194"/>
      <c r="R436" s="194"/>
      <c r="S436" s="183">
        <v>5.8010000000000002</v>
      </c>
      <c r="U436" s="194">
        <v>437713.74</v>
      </c>
      <c r="V436" s="194"/>
      <c r="W436" s="194"/>
      <c r="X436" s="183">
        <v>4.9000000000000004</v>
      </c>
    </row>
    <row r="437" spans="1:24" ht="0.75" customHeight="1" x14ac:dyDescent="0.25">
      <c r="A437" s="180" t="s">
        <v>16</v>
      </c>
    </row>
    <row r="438" spans="1:24" ht="12" customHeight="1" x14ac:dyDescent="0.25">
      <c r="A438" s="180" t="s">
        <v>16</v>
      </c>
      <c r="D438" s="198" t="s">
        <v>840</v>
      </c>
      <c r="E438" s="198"/>
      <c r="F438" s="198"/>
      <c r="G438" s="198"/>
      <c r="H438" s="198"/>
      <c r="J438" s="198" t="s">
        <v>301</v>
      </c>
      <c r="K438" s="198"/>
      <c r="L438" s="198"/>
      <c r="M438" s="198"/>
      <c r="N438" s="198"/>
      <c r="O438" s="198"/>
      <c r="P438" s="194">
        <v>3682.17</v>
      </c>
      <c r="Q438" s="194"/>
      <c r="R438" s="194"/>
      <c r="S438" s="183">
        <v>0.252</v>
      </c>
      <c r="U438" s="194">
        <v>8552.06</v>
      </c>
      <c r="V438" s="194"/>
      <c r="W438" s="194"/>
      <c r="X438" s="183">
        <v>9.6000000000000002E-2</v>
      </c>
    </row>
    <row r="439" spans="1:24" ht="0.75" customHeight="1" x14ac:dyDescent="0.25">
      <c r="A439" s="180" t="s">
        <v>16</v>
      </c>
    </row>
    <row r="440" spans="1:24" ht="12" customHeight="1" x14ac:dyDescent="0.25">
      <c r="A440" s="180" t="s">
        <v>16</v>
      </c>
      <c r="D440" s="198" t="s">
        <v>841</v>
      </c>
      <c r="E440" s="198"/>
      <c r="F440" s="198"/>
      <c r="G440" s="198"/>
      <c r="H440" s="198"/>
      <c r="J440" s="198" t="s">
        <v>302</v>
      </c>
      <c r="K440" s="198"/>
      <c r="L440" s="198"/>
      <c r="M440" s="198"/>
      <c r="N440" s="198"/>
      <c r="O440" s="198"/>
      <c r="P440" s="194">
        <v>162318.22</v>
      </c>
      <c r="Q440" s="194"/>
      <c r="R440" s="194"/>
      <c r="S440" s="183">
        <v>11.099000000000002</v>
      </c>
      <c r="U440" s="194">
        <v>821946.59</v>
      </c>
      <c r="V440" s="194"/>
      <c r="W440" s="194"/>
      <c r="X440" s="183">
        <v>9.2010000000000005</v>
      </c>
    </row>
    <row r="441" spans="1:24" ht="0.75" customHeight="1" x14ac:dyDescent="0.25">
      <c r="A441" s="180" t="s">
        <v>16</v>
      </c>
    </row>
    <row r="442" spans="1:24" ht="12" customHeight="1" x14ac:dyDescent="0.25">
      <c r="A442" s="180" t="s">
        <v>16</v>
      </c>
      <c r="D442" s="198" t="s">
        <v>842</v>
      </c>
      <c r="E442" s="198"/>
      <c r="F442" s="198"/>
      <c r="G442" s="198"/>
      <c r="H442" s="198"/>
      <c r="J442" s="198" t="s">
        <v>303</v>
      </c>
      <c r="K442" s="198"/>
      <c r="L442" s="198"/>
      <c r="M442" s="198"/>
      <c r="N442" s="198"/>
      <c r="O442" s="198"/>
      <c r="P442" s="194">
        <v>4279.75</v>
      </c>
      <c r="Q442" s="194"/>
      <c r="R442" s="194"/>
      <c r="S442" s="183">
        <v>0.29299999999999998</v>
      </c>
      <c r="U442" s="194">
        <v>18799.22</v>
      </c>
      <c r="V442" s="194"/>
      <c r="W442" s="194"/>
      <c r="X442" s="183">
        <v>0.21</v>
      </c>
    </row>
    <row r="443" spans="1:24" ht="0.75" customHeight="1" x14ac:dyDescent="0.25">
      <c r="A443" s="180" t="s">
        <v>16</v>
      </c>
    </row>
    <row r="444" spans="1:24" ht="12" customHeight="1" x14ac:dyDescent="0.25">
      <c r="A444" s="180" t="s">
        <v>16</v>
      </c>
      <c r="D444" s="198" t="s">
        <v>843</v>
      </c>
      <c r="E444" s="198"/>
      <c r="F444" s="198"/>
      <c r="G444" s="198"/>
      <c r="H444" s="198"/>
      <c r="J444" s="198" t="s">
        <v>304</v>
      </c>
      <c r="K444" s="198"/>
      <c r="L444" s="198"/>
      <c r="M444" s="198"/>
      <c r="N444" s="198"/>
      <c r="O444" s="198"/>
      <c r="P444" s="194">
        <v>4273.8500000000004</v>
      </c>
      <c r="Q444" s="194"/>
      <c r="R444" s="194"/>
      <c r="S444" s="183">
        <v>0.29199999999999998</v>
      </c>
      <c r="U444" s="194">
        <v>32800.629999999997</v>
      </c>
      <c r="V444" s="194"/>
      <c r="W444" s="194"/>
      <c r="X444" s="183">
        <v>0.36700000000000005</v>
      </c>
    </row>
    <row r="445" spans="1:24" ht="0.75" customHeight="1" x14ac:dyDescent="0.25">
      <c r="A445" s="180" t="s">
        <v>16</v>
      </c>
    </row>
    <row r="446" spans="1:24" ht="12" customHeight="1" x14ac:dyDescent="0.25">
      <c r="A446" s="180" t="s">
        <v>16</v>
      </c>
      <c r="D446" s="198" t="s">
        <v>844</v>
      </c>
      <c r="E446" s="198"/>
      <c r="F446" s="198"/>
      <c r="G446" s="198"/>
      <c r="H446" s="198"/>
      <c r="J446" s="198" t="s">
        <v>305</v>
      </c>
      <c r="K446" s="198"/>
      <c r="L446" s="198"/>
      <c r="M446" s="198"/>
      <c r="N446" s="198"/>
      <c r="O446" s="198"/>
      <c r="P446" s="194">
        <v>0</v>
      </c>
      <c r="Q446" s="194"/>
      <c r="R446" s="194"/>
      <c r="S446" s="183">
        <v>0</v>
      </c>
      <c r="U446" s="194">
        <v>0</v>
      </c>
      <c r="V446" s="194"/>
      <c r="W446" s="194"/>
      <c r="X446" s="183">
        <v>0</v>
      </c>
    </row>
    <row r="447" spans="1:24" ht="0.75" customHeight="1" x14ac:dyDescent="0.25">
      <c r="A447" s="180" t="s">
        <v>16</v>
      </c>
    </row>
    <row r="448" spans="1:24" ht="12" customHeight="1" x14ac:dyDescent="0.25">
      <c r="A448" s="180" t="s">
        <v>16</v>
      </c>
      <c r="D448" s="198" t="s">
        <v>845</v>
      </c>
      <c r="E448" s="198"/>
      <c r="F448" s="198"/>
      <c r="G448" s="198"/>
      <c r="H448" s="198"/>
      <c r="J448" s="198" t="s">
        <v>306</v>
      </c>
      <c r="K448" s="198"/>
      <c r="L448" s="198"/>
      <c r="M448" s="198"/>
      <c r="N448" s="198"/>
      <c r="O448" s="198"/>
      <c r="P448" s="194">
        <v>0</v>
      </c>
      <c r="Q448" s="194"/>
      <c r="R448" s="194"/>
      <c r="S448" s="183">
        <v>0</v>
      </c>
      <c r="U448" s="194">
        <v>0</v>
      </c>
      <c r="V448" s="194"/>
      <c r="W448" s="194"/>
      <c r="X448" s="183">
        <v>0</v>
      </c>
    </row>
    <row r="449" spans="1:24" ht="0.75" customHeight="1" x14ac:dyDescent="0.25">
      <c r="A449" s="180" t="s">
        <v>16</v>
      </c>
    </row>
    <row r="450" spans="1:24" ht="12" customHeight="1" x14ac:dyDescent="0.25">
      <c r="A450" s="180" t="s">
        <v>16</v>
      </c>
      <c r="D450" s="198" t="s">
        <v>846</v>
      </c>
      <c r="E450" s="198"/>
      <c r="F450" s="198"/>
      <c r="G450" s="198"/>
      <c r="H450" s="198"/>
      <c r="J450" s="198" t="s">
        <v>307</v>
      </c>
      <c r="K450" s="198"/>
      <c r="L450" s="198"/>
      <c r="M450" s="198"/>
      <c r="N450" s="198"/>
      <c r="O450" s="198"/>
      <c r="P450" s="194">
        <v>0</v>
      </c>
      <c r="Q450" s="194"/>
      <c r="R450" s="194"/>
      <c r="S450" s="183">
        <v>0</v>
      </c>
      <c r="U450" s="194">
        <v>12118.12</v>
      </c>
      <c r="V450" s="194"/>
      <c r="W450" s="194"/>
      <c r="X450" s="183">
        <v>0.13600000000000001</v>
      </c>
    </row>
    <row r="451" spans="1:24" ht="0.75" customHeight="1" x14ac:dyDescent="0.25">
      <c r="A451" s="180" t="s">
        <v>16</v>
      </c>
    </row>
    <row r="452" spans="1:24" ht="12" customHeight="1" x14ac:dyDescent="0.25">
      <c r="A452" s="180" t="s">
        <v>16</v>
      </c>
      <c r="D452" s="198" t="s">
        <v>847</v>
      </c>
      <c r="E452" s="198"/>
      <c r="F452" s="198"/>
      <c r="G452" s="198"/>
      <c r="H452" s="198"/>
      <c r="J452" s="198" t="s">
        <v>308</v>
      </c>
      <c r="K452" s="198"/>
      <c r="L452" s="198"/>
      <c r="M452" s="198"/>
      <c r="N452" s="198"/>
      <c r="O452" s="198"/>
      <c r="P452" s="194">
        <v>0</v>
      </c>
      <c r="Q452" s="194"/>
      <c r="R452" s="194"/>
      <c r="S452" s="183">
        <v>0</v>
      </c>
      <c r="U452" s="194">
        <v>0</v>
      </c>
      <c r="V452" s="194"/>
      <c r="W452" s="194"/>
      <c r="X452" s="183">
        <v>0</v>
      </c>
    </row>
    <row r="453" spans="1:24" ht="0.75" customHeight="1" x14ac:dyDescent="0.25">
      <c r="A453" s="180" t="s">
        <v>16</v>
      </c>
    </row>
    <row r="454" spans="1:24" ht="12" customHeight="1" x14ac:dyDescent="0.25">
      <c r="A454" s="180" t="s">
        <v>16</v>
      </c>
      <c r="D454" s="198" t="s">
        <v>848</v>
      </c>
      <c r="E454" s="198"/>
      <c r="F454" s="198"/>
      <c r="G454" s="198"/>
      <c r="H454" s="198"/>
      <c r="J454" s="198" t="s">
        <v>309</v>
      </c>
      <c r="K454" s="198"/>
      <c r="L454" s="198"/>
      <c r="M454" s="198"/>
      <c r="N454" s="198"/>
      <c r="O454" s="198"/>
      <c r="P454" s="194">
        <v>29</v>
      </c>
      <c r="Q454" s="194"/>
      <c r="R454" s="194"/>
      <c r="S454" s="183">
        <v>2E-3</v>
      </c>
      <c r="U454" s="194">
        <v>29</v>
      </c>
      <c r="V454" s="194"/>
      <c r="W454" s="194"/>
      <c r="X454" s="183">
        <v>0</v>
      </c>
    </row>
    <row r="455" spans="1:24" ht="0.75" customHeight="1" x14ac:dyDescent="0.25">
      <c r="A455" s="180" t="s">
        <v>16</v>
      </c>
    </row>
    <row r="456" spans="1:24" ht="12" customHeight="1" x14ac:dyDescent="0.25">
      <c r="A456" s="180" t="s">
        <v>16</v>
      </c>
      <c r="D456" s="198" t="s">
        <v>849</v>
      </c>
      <c r="E456" s="198"/>
      <c r="F456" s="198"/>
      <c r="G456" s="198"/>
      <c r="H456" s="198"/>
      <c r="J456" s="198" t="s">
        <v>310</v>
      </c>
      <c r="K456" s="198"/>
      <c r="L456" s="198"/>
      <c r="M456" s="198"/>
      <c r="N456" s="198"/>
      <c r="O456" s="198"/>
      <c r="P456" s="194">
        <v>1871.58</v>
      </c>
      <c r="Q456" s="194"/>
      <c r="R456" s="194"/>
      <c r="S456" s="183">
        <v>0.128</v>
      </c>
      <c r="U456" s="194">
        <v>1871.58</v>
      </c>
      <c r="V456" s="194"/>
      <c r="W456" s="194"/>
      <c r="X456" s="183">
        <v>2.1000000000000001E-2</v>
      </c>
    </row>
    <row r="457" spans="1:24" ht="0.75" customHeight="1" x14ac:dyDescent="0.25">
      <c r="A457" s="180" t="s">
        <v>16</v>
      </c>
    </row>
    <row r="458" spans="1:24" ht="12" customHeight="1" x14ac:dyDescent="0.25">
      <c r="A458" s="180" t="s">
        <v>16</v>
      </c>
      <c r="D458" s="198" t="s">
        <v>850</v>
      </c>
      <c r="E458" s="198"/>
      <c r="F458" s="198"/>
      <c r="G458" s="198"/>
      <c r="H458" s="198"/>
      <c r="J458" s="198" t="s">
        <v>311</v>
      </c>
      <c r="K458" s="198"/>
      <c r="L458" s="198"/>
      <c r="M458" s="198"/>
      <c r="N458" s="198"/>
      <c r="O458" s="198"/>
      <c r="P458" s="194">
        <v>1846</v>
      </c>
      <c r="Q458" s="194"/>
      <c r="R458" s="194"/>
      <c r="S458" s="183">
        <v>0.126</v>
      </c>
      <c r="U458" s="194">
        <v>11076</v>
      </c>
      <c r="V458" s="194"/>
      <c r="W458" s="194"/>
      <c r="X458" s="183">
        <v>0.12400000000000001</v>
      </c>
    </row>
    <row r="459" spans="1:24" ht="0.75" customHeight="1" x14ac:dyDescent="0.25">
      <c r="A459" s="180" t="s">
        <v>16</v>
      </c>
    </row>
    <row r="460" spans="1:24" ht="12" customHeight="1" x14ac:dyDescent="0.25">
      <c r="A460" s="180" t="s">
        <v>16</v>
      </c>
      <c r="D460" s="198" t="s">
        <v>851</v>
      </c>
      <c r="E460" s="198"/>
      <c r="F460" s="198"/>
      <c r="G460" s="198"/>
      <c r="H460" s="198"/>
      <c r="J460" s="198" t="s">
        <v>312</v>
      </c>
      <c r="K460" s="198"/>
      <c r="L460" s="198"/>
      <c r="M460" s="198"/>
      <c r="N460" s="198"/>
      <c r="O460" s="198"/>
      <c r="P460" s="194">
        <v>11856.300000000001</v>
      </c>
      <c r="Q460" s="194"/>
      <c r="R460" s="194"/>
      <c r="S460" s="183">
        <v>0.81100000000000005</v>
      </c>
      <c r="U460" s="194">
        <v>58908.01</v>
      </c>
      <c r="V460" s="194"/>
      <c r="W460" s="194"/>
      <c r="X460" s="183">
        <v>0.65900000000000003</v>
      </c>
    </row>
    <row r="461" spans="1:24" ht="0.75" customHeight="1" x14ac:dyDescent="0.25">
      <c r="A461" s="180" t="s">
        <v>16</v>
      </c>
    </row>
    <row r="462" spans="1:24" ht="12" customHeight="1" x14ac:dyDescent="0.25">
      <c r="A462" s="180" t="s">
        <v>16</v>
      </c>
      <c r="D462" s="198" t="s">
        <v>852</v>
      </c>
      <c r="E462" s="198"/>
      <c r="F462" s="198"/>
      <c r="G462" s="198"/>
      <c r="H462" s="198"/>
      <c r="J462" s="198" t="s">
        <v>313</v>
      </c>
      <c r="K462" s="198"/>
      <c r="L462" s="198"/>
      <c r="M462" s="198"/>
      <c r="N462" s="198"/>
      <c r="O462" s="198"/>
      <c r="P462" s="194">
        <v>0</v>
      </c>
      <c r="Q462" s="194"/>
      <c r="R462" s="194"/>
      <c r="S462" s="183">
        <v>0</v>
      </c>
      <c r="U462" s="194">
        <v>0</v>
      </c>
      <c r="V462" s="194"/>
      <c r="W462" s="194"/>
      <c r="X462" s="183">
        <v>0</v>
      </c>
    </row>
    <row r="463" spans="1:24" ht="0.75" customHeight="1" x14ac:dyDescent="0.25">
      <c r="A463" s="180" t="s">
        <v>16</v>
      </c>
    </row>
    <row r="464" spans="1:24" ht="12" customHeight="1" x14ac:dyDescent="0.25">
      <c r="A464" s="180" t="s">
        <v>16</v>
      </c>
      <c r="D464" s="198" t="s">
        <v>853</v>
      </c>
      <c r="E464" s="198"/>
      <c r="F464" s="198"/>
      <c r="G464" s="198"/>
      <c r="H464" s="198"/>
      <c r="J464" s="198" t="s">
        <v>314</v>
      </c>
      <c r="K464" s="198"/>
      <c r="L464" s="198"/>
      <c r="M464" s="198"/>
      <c r="N464" s="198"/>
      <c r="O464" s="198"/>
      <c r="P464" s="194">
        <v>6436.08</v>
      </c>
      <c r="Q464" s="194"/>
      <c r="R464" s="194"/>
      <c r="S464" s="183">
        <v>0.44</v>
      </c>
      <c r="U464" s="194">
        <v>39694.21</v>
      </c>
      <c r="V464" s="194"/>
      <c r="W464" s="194"/>
      <c r="X464" s="183">
        <v>0.44400000000000001</v>
      </c>
    </row>
    <row r="465" spans="1:24" ht="0.75" customHeight="1" x14ac:dyDescent="0.25">
      <c r="A465" s="180" t="s">
        <v>16</v>
      </c>
    </row>
    <row r="466" spans="1:24" ht="12" customHeight="1" x14ac:dyDescent="0.25">
      <c r="A466" s="180" t="s">
        <v>16</v>
      </c>
      <c r="D466" s="198" t="s">
        <v>854</v>
      </c>
      <c r="E466" s="198"/>
      <c r="F466" s="198"/>
      <c r="G466" s="198"/>
      <c r="H466" s="198"/>
      <c r="J466" s="198" t="s">
        <v>315</v>
      </c>
      <c r="K466" s="198"/>
      <c r="L466" s="198"/>
      <c r="M466" s="198"/>
      <c r="N466" s="198"/>
      <c r="O466" s="198"/>
      <c r="P466" s="194">
        <v>0</v>
      </c>
      <c r="Q466" s="194"/>
      <c r="R466" s="194"/>
      <c r="S466" s="183">
        <v>0</v>
      </c>
      <c r="U466" s="194">
        <v>0</v>
      </c>
      <c r="V466" s="194"/>
      <c r="W466" s="194"/>
      <c r="X466" s="183">
        <v>0</v>
      </c>
    </row>
    <row r="467" spans="1:24" ht="0.75" customHeight="1" x14ac:dyDescent="0.25">
      <c r="A467" s="180" t="s">
        <v>16</v>
      </c>
    </row>
    <row r="468" spans="1:24" ht="12" customHeight="1" x14ac:dyDescent="0.25">
      <c r="A468" s="180" t="s">
        <v>16</v>
      </c>
      <c r="D468" s="198" t="s">
        <v>855</v>
      </c>
      <c r="E468" s="198"/>
      <c r="F468" s="198"/>
      <c r="G468" s="198"/>
      <c r="H468" s="198"/>
      <c r="J468" s="198" t="s">
        <v>316</v>
      </c>
      <c r="K468" s="198"/>
      <c r="L468" s="198"/>
      <c r="M468" s="198"/>
      <c r="N468" s="198"/>
      <c r="O468" s="198"/>
      <c r="P468" s="194">
        <v>1200</v>
      </c>
      <c r="Q468" s="194"/>
      <c r="R468" s="194"/>
      <c r="S468" s="183">
        <v>8.2000000000000017E-2</v>
      </c>
      <c r="U468" s="194">
        <v>15944.26</v>
      </c>
      <c r="V468" s="194"/>
      <c r="W468" s="194"/>
      <c r="X468" s="183">
        <v>0.17800000000000002</v>
      </c>
    </row>
    <row r="469" spans="1:24" ht="0.75" customHeight="1" x14ac:dyDescent="0.25">
      <c r="A469" s="180" t="s">
        <v>16</v>
      </c>
    </row>
    <row r="470" spans="1:24" ht="12" customHeight="1" x14ac:dyDescent="0.25">
      <c r="A470" s="180" t="s">
        <v>16</v>
      </c>
      <c r="D470" s="198" t="s">
        <v>856</v>
      </c>
      <c r="E470" s="198"/>
      <c r="F470" s="198"/>
      <c r="G470" s="198"/>
      <c r="H470" s="198"/>
      <c r="J470" s="198" t="s">
        <v>317</v>
      </c>
      <c r="K470" s="198"/>
      <c r="L470" s="198"/>
      <c r="M470" s="198"/>
      <c r="N470" s="198"/>
      <c r="O470" s="198"/>
      <c r="P470" s="194">
        <v>3442.91</v>
      </c>
      <c r="Q470" s="194"/>
      <c r="R470" s="194"/>
      <c r="S470" s="183">
        <v>0.23500000000000001</v>
      </c>
      <c r="U470" s="194">
        <v>25816.78</v>
      </c>
      <c r="V470" s="194"/>
      <c r="W470" s="194"/>
      <c r="X470" s="183">
        <v>0.28899999999999998</v>
      </c>
    </row>
    <row r="471" spans="1:24" ht="0.75" customHeight="1" x14ac:dyDescent="0.25">
      <c r="A471" s="180" t="s">
        <v>16</v>
      </c>
    </row>
    <row r="472" spans="1:24" ht="12" customHeight="1" x14ac:dyDescent="0.25">
      <c r="A472" s="180" t="s">
        <v>16</v>
      </c>
      <c r="D472" s="198" t="s">
        <v>857</v>
      </c>
      <c r="E472" s="198"/>
      <c r="F472" s="198"/>
      <c r="G472" s="198"/>
      <c r="H472" s="198"/>
      <c r="J472" s="198" t="s">
        <v>318</v>
      </c>
      <c r="K472" s="198"/>
      <c r="L472" s="198"/>
      <c r="M472" s="198"/>
      <c r="N472" s="198"/>
      <c r="O472" s="198"/>
      <c r="P472" s="194">
        <v>3176.3</v>
      </c>
      <c r="Q472" s="194"/>
      <c r="R472" s="194"/>
      <c r="S472" s="183">
        <v>0.217</v>
      </c>
      <c r="U472" s="194">
        <v>17269.09</v>
      </c>
      <c r="V472" s="194"/>
      <c r="W472" s="194"/>
      <c r="X472" s="183">
        <v>0.193</v>
      </c>
    </row>
    <row r="473" spans="1:24" ht="0.75" customHeight="1" x14ac:dyDescent="0.25">
      <c r="A473" s="180" t="s">
        <v>16</v>
      </c>
    </row>
    <row r="474" spans="1:24" ht="12" customHeight="1" x14ac:dyDescent="0.25">
      <c r="A474" s="180" t="s">
        <v>16</v>
      </c>
      <c r="D474" s="198" t="s">
        <v>858</v>
      </c>
      <c r="E474" s="198"/>
      <c r="F474" s="198"/>
      <c r="G474" s="198"/>
      <c r="H474" s="198"/>
      <c r="J474" s="198" t="s">
        <v>319</v>
      </c>
      <c r="K474" s="198"/>
      <c r="L474" s="198"/>
      <c r="M474" s="198"/>
      <c r="N474" s="198"/>
      <c r="O474" s="198"/>
      <c r="P474" s="194">
        <v>0</v>
      </c>
      <c r="Q474" s="194"/>
      <c r="R474" s="194"/>
      <c r="S474" s="183">
        <v>0</v>
      </c>
      <c r="U474" s="194">
        <v>0</v>
      </c>
      <c r="V474" s="194"/>
      <c r="W474" s="194"/>
      <c r="X474" s="183">
        <v>0</v>
      </c>
    </row>
    <row r="475" spans="1:24" ht="0.75" customHeight="1" x14ac:dyDescent="0.25">
      <c r="A475" s="180" t="s">
        <v>16</v>
      </c>
    </row>
    <row r="476" spans="1:24" ht="12" customHeight="1" x14ac:dyDescent="0.25">
      <c r="A476" s="180" t="s">
        <v>16</v>
      </c>
      <c r="D476" s="198" t="s">
        <v>859</v>
      </c>
      <c r="E476" s="198"/>
      <c r="F476" s="198"/>
      <c r="G476" s="198"/>
      <c r="H476" s="198"/>
      <c r="J476" s="198" t="s">
        <v>320</v>
      </c>
      <c r="K476" s="198"/>
      <c r="L476" s="198"/>
      <c r="M476" s="198"/>
      <c r="N476" s="198"/>
      <c r="O476" s="198"/>
      <c r="P476" s="194">
        <v>0</v>
      </c>
      <c r="Q476" s="194"/>
      <c r="R476" s="194"/>
      <c r="S476" s="183">
        <v>0</v>
      </c>
      <c r="U476" s="194">
        <v>12375</v>
      </c>
      <c r="V476" s="194"/>
      <c r="W476" s="194"/>
      <c r="X476" s="183">
        <v>0.13900000000000001</v>
      </c>
    </row>
    <row r="477" spans="1:24" ht="0.75" customHeight="1" x14ac:dyDescent="0.25">
      <c r="A477" s="180" t="s">
        <v>16</v>
      </c>
    </row>
    <row r="478" spans="1:24" ht="12" customHeight="1" x14ac:dyDescent="0.25">
      <c r="A478" s="180" t="s">
        <v>16</v>
      </c>
      <c r="D478" s="198" t="s">
        <v>860</v>
      </c>
      <c r="E478" s="198"/>
      <c r="F478" s="198"/>
      <c r="G478" s="198"/>
      <c r="H478" s="198"/>
      <c r="J478" s="198" t="s">
        <v>321</v>
      </c>
      <c r="K478" s="198"/>
      <c r="L478" s="198"/>
      <c r="M478" s="198"/>
      <c r="N478" s="198"/>
      <c r="O478" s="198"/>
      <c r="P478" s="194">
        <v>0</v>
      </c>
      <c r="Q478" s="194"/>
      <c r="R478" s="194"/>
      <c r="S478" s="183">
        <v>0</v>
      </c>
      <c r="U478" s="194">
        <v>0</v>
      </c>
      <c r="V478" s="194"/>
      <c r="W478" s="194"/>
      <c r="X478" s="183">
        <v>0</v>
      </c>
    </row>
    <row r="479" spans="1:24" ht="0.75" customHeight="1" x14ac:dyDescent="0.25">
      <c r="A479" s="180" t="s">
        <v>16</v>
      </c>
    </row>
    <row r="480" spans="1:24" ht="12" customHeight="1" x14ac:dyDescent="0.25">
      <c r="A480" s="180" t="s">
        <v>16</v>
      </c>
      <c r="D480" s="198" t="s">
        <v>861</v>
      </c>
      <c r="E480" s="198"/>
      <c r="F480" s="198"/>
      <c r="G480" s="198"/>
      <c r="H480" s="198"/>
      <c r="J480" s="198" t="s">
        <v>322</v>
      </c>
      <c r="K480" s="198"/>
      <c r="L480" s="198"/>
      <c r="M480" s="198"/>
      <c r="N480" s="198"/>
      <c r="O480" s="198"/>
      <c r="P480" s="194">
        <v>239.98000000000002</v>
      </c>
      <c r="Q480" s="194"/>
      <c r="R480" s="194"/>
      <c r="S480" s="183">
        <v>1.6E-2</v>
      </c>
      <c r="U480" s="194">
        <v>484.85</v>
      </c>
      <c r="V480" s="194"/>
      <c r="W480" s="194"/>
      <c r="X480" s="183">
        <v>5.0000000000000001E-3</v>
      </c>
    </row>
    <row r="481" spans="1:24" ht="0.75" customHeight="1" x14ac:dyDescent="0.25">
      <c r="A481" s="180" t="s">
        <v>16</v>
      </c>
    </row>
    <row r="482" spans="1:24" ht="12" customHeight="1" x14ac:dyDescent="0.25">
      <c r="A482" s="180" t="s">
        <v>16</v>
      </c>
      <c r="D482" s="198" t="s">
        <v>862</v>
      </c>
      <c r="E482" s="198"/>
      <c r="F482" s="198"/>
      <c r="G482" s="198"/>
      <c r="H482" s="198"/>
      <c r="J482" s="198" t="s">
        <v>323</v>
      </c>
      <c r="K482" s="198"/>
      <c r="L482" s="198"/>
      <c r="M482" s="198"/>
      <c r="N482" s="198"/>
      <c r="O482" s="198"/>
      <c r="P482" s="194">
        <v>0</v>
      </c>
      <c r="Q482" s="194"/>
      <c r="R482" s="194"/>
      <c r="S482" s="183">
        <v>0</v>
      </c>
      <c r="U482" s="194">
        <v>0</v>
      </c>
      <c r="V482" s="194"/>
      <c r="W482" s="194"/>
      <c r="X482" s="183">
        <v>0</v>
      </c>
    </row>
    <row r="483" spans="1:24" ht="0.75" customHeight="1" x14ac:dyDescent="0.25">
      <c r="A483" s="180" t="s">
        <v>16</v>
      </c>
    </row>
    <row r="484" spans="1:24" ht="12" customHeight="1" x14ac:dyDescent="0.25">
      <c r="A484" s="180" t="s">
        <v>16</v>
      </c>
      <c r="D484" s="198" t="s">
        <v>863</v>
      </c>
      <c r="E484" s="198"/>
      <c r="F484" s="198"/>
      <c r="G484" s="198"/>
      <c r="H484" s="198"/>
      <c r="J484" s="198" t="s">
        <v>324</v>
      </c>
      <c r="K484" s="198"/>
      <c r="L484" s="198"/>
      <c r="M484" s="198"/>
      <c r="N484" s="198"/>
      <c r="O484" s="198"/>
      <c r="P484" s="194">
        <v>3000</v>
      </c>
      <c r="Q484" s="194"/>
      <c r="R484" s="194"/>
      <c r="S484" s="183">
        <v>0.20500000000000002</v>
      </c>
      <c r="U484" s="194">
        <v>18000</v>
      </c>
      <c r="V484" s="194"/>
      <c r="W484" s="194"/>
      <c r="X484" s="183">
        <v>0.20100000000000001</v>
      </c>
    </row>
    <row r="485" spans="1:24" ht="0.75" customHeight="1" x14ac:dyDescent="0.25">
      <c r="A485" s="180" t="s">
        <v>16</v>
      </c>
    </row>
    <row r="486" spans="1:24" ht="12" customHeight="1" x14ac:dyDescent="0.25">
      <c r="A486" s="180" t="s">
        <v>16</v>
      </c>
      <c r="D486" s="198" t="s">
        <v>864</v>
      </c>
      <c r="E486" s="198"/>
      <c r="F486" s="198"/>
      <c r="G486" s="198"/>
      <c r="H486" s="198"/>
      <c r="J486" s="198" t="s">
        <v>325</v>
      </c>
      <c r="K486" s="198"/>
      <c r="L486" s="198"/>
      <c r="M486" s="198"/>
      <c r="N486" s="198"/>
      <c r="O486" s="198"/>
      <c r="P486" s="194">
        <v>0</v>
      </c>
      <c r="Q486" s="194"/>
      <c r="R486" s="194"/>
      <c r="S486" s="183">
        <v>0</v>
      </c>
      <c r="U486" s="194">
        <v>0</v>
      </c>
      <c r="V486" s="194"/>
      <c r="W486" s="194"/>
      <c r="X486" s="183">
        <v>0</v>
      </c>
    </row>
    <row r="487" spans="1:24" ht="0.75" customHeight="1" x14ac:dyDescent="0.25">
      <c r="A487" s="180" t="s">
        <v>16</v>
      </c>
    </row>
    <row r="488" spans="1:24" ht="12" customHeight="1" x14ac:dyDescent="0.25">
      <c r="A488" s="180" t="s">
        <v>16</v>
      </c>
      <c r="D488" s="198" t="s">
        <v>865</v>
      </c>
      <c r="E488" s="198"/>
      <c r="F488" s="198"/>
      <c r="G488" s="198"/>
      <c r="H488" s="198"/>
      <c r="J488" s="198" t="s">
        <v>326</v>
      </c>
      <c r="K488" s="198"/>
      <c r="L488" s="198"/>
      <c r="M488" s="198"/>
      <c r="N488" s="198"/>
      <c r="O488" s="198"/>
      <c r="P488" s="194">
        <v>0</v>
      </c>
      <c r="Q488" s="194"/>
      <c r="R488" s="194"/>
      <c r="S488" s="183">
        <v>0</v>
      </c>
      <c r="U488" s="194">
        <v>0</v>
      </c>
      <c r="V488" s="194"/>
      <c r="W488" s="194"/>
      <c r="X488" s="183">
        <v>0</v>
      </c>
    </row>
    <row r="489" spans="1:24" ht="0.75" customHeight="1" x14ac:dyDescent="0.25">
      <c r="A489" s="180" t="s">
        <v>16</v>
      </c>
    </row>
    <row r="490" spans="1:24" ht="12" customHeight="1" x14ac:dyDescent="0.25">
      <c r="A490" s="180" t="s">
        <v>16</v>
      </c>
      <c r="D490" s="198" t="s">
        <v>866</v>
      </c>
      <c r="E490" s="198"/>
      <c r="F490" s="198"/>
      <c r="G490" s="198"/>
      <c r="H490" s="198"/>
      <c r="J490" s="198" t="s">
        <v>327</v>
      </c>
      <c r="K490" s="198"/>
      <c r="L490" s="198"/>
      <c r="M490" s="198"/>
      <c r="N490" s="198"/>
      <c r="O490" s="198"/>
      <c r="P490" s="194">
        <v>52.980000000000004</v>
      </c>
      <c r="Q490" s="194"/>
      <c r="R490" s="194"/>
      <c r="S490" s="183">
        <v>4.0000000000000001E-3</v>
      </c>
      <c r="U490" s="194">
        <v>1225</v>
      </c>
      <c r="V490" s="194"/>
      <c r="W490" s="194"/>
      <c r="X490" s="183">
        <v>1.4000000000000002E-2</v>
      </c>
    </row>
    <row r="491" spans="1:24" ht="0.75" customHeight="1" x14ac:dyDescent="0.25">
      <c r="A491" s="180" t="s">
        <v>16</v>
      </c>
    </row>
    <row r="492" spans="1:24" ht="12" customHeight="1" x14ac:dyDescent="0.25">
      <c r="A492" s="180" t="s">
        <v>16</v>
      </c>
      <c r="D492" s="198" t="s">
        <v>867</v>
      </c>
      <c r="E492" s="198"/>
      <c r="F492" s="198"/>
      <c r="G492" s="198"/>
      <c r="H492" s="198"/>
      <c r="J492" s="198" t="s">
        <v>328</v>
      </c>
      <c r="K492" s="198"/>
      <c r="L492" s="198"/>
      <c r="M492" s="198"/>
      <c r="N492" s="198"/>
      <c r="O492" s="198"/>
      <c r="P492" s="194">
        <v>0</v>
      </c>
      <c r="Q492" s="194"/>
      <c r="R492" s="194"/>
      <c r="S492" s="183">
        <v>0</v>
      </c>
      <c r="U492" s="194">
        <v>0</v>
      </c>
      <c r="V492" s="194"/>
      <c r="W492" s="194"/>
      <c r="X492" s="183">
        <v>0</v>
      </c>
    </row>
    <row r="493" spans="1:24" ht="0.75" customHeight="1" x14ac:dyDescent="0.25">
      <c r="A493" s="180" t="s">
        <v>16</v>
      </c>
    </row>
    <row r="494" spans="1:24" ht="12" customHeight="1" x14ac:dyDescent="0.25">
      <c r="A494" s="180" t="s">
        <v>16</v>
      </c>
      <c r="D494" s="198" t="s">
        <v>868</v>
      </c>
      <c r="E494" s="198"/>
      <c r="F494" s="198"/>
      <c r="G494" s="198"/>
      <c r="H494" s="198"/>
      <c r="J494" s="198" t="s">
        <v>329</v>
      </c>
      <c r="K494" s="198"/>
      <c r="L494" s="198"/>
      <c r="M494" s="198"/>
      <c r="N494" s="198"/>
      <c r="O494" s="198"/>
      <c r="P494" s="194">
        <v>0</v>
      </c>
      <c r="Q494" s="194"/>
      <c r="R494" s="194"/>
      <c r="S494" s="183">
        <v>0</v>
      </c>
      <c r="U494" s="194">
        <v>0</v>
      </c>
      <c r="V494" s="194"/>
      <c r="W494" s="194"/>
      <c r="X494" s="183">
        <v>0</v>
      </c>
    </row>
    <row r="495" spans="1:24" ht="0.75" customHeight="1" x14ac:dyDescent="0.25">
      <c r="A495" s="180" t="s">
        <v>16</v>
      </c>
    </row>
    <row r="496" spans="1:24" ht="12" customHeight="1" x14ac:dyDescent="0.25">
      <c r="A496" s="180" t="s">
        <v>16</v>
      </c>
      <c r="D496" s="198" t="s">
        <v>869</v>
      </c>
      <c r="E496" s="198"/>
      <c r="F496" s="198"/>
      <c r="G496" s="198"/>
      <c r="H496" s="198"/>
      <c r="J496" s="198" t="s">
        <v>330</v>
      </c>
      <c r="K496" s="198"/>
      <c r="L496" s="198"/>
      <c r="M496" s="198"/>
      <c r="N496" s="198"/>
      <c r="O496" s="198"/>
      <c r="P496" s="194">
        <v>0</v>
      </c>
      <c r="Q496" s="194"/>
      <c r="R496" s="194"/>
      <c r="S496" s="183">
        <v>0</v>
      </c>
      <c r="U496" s="194">
        <v>3968</v>
      </c>
      <c r="V496" s="194"/>
      <c r="W496" s="194"/>
      <c r="X496" s="183">
        <v>4.3999999999999997E-2</v>
      </c>
    </row>
    <row r="497" spans="1:24" ht="0.75" customHeight="1" x14ac:dyDescent="0.25">
      <c r="A497" s="180" t="s">
        <v>16</v>
      </c>
    </row>
    <row r="498" spans="1:24" ht="12" customHeight="1" x14ac:dyDescent="0.25">
      <c r="A498" s="180" t="s">
        <v>16</v>
      </c>
      <c r="D498" s="198" t="s">
        <v>870</v>
      </c>
      <c r="E498" s="198"/>
      <c r="F498" s="198"/>
      <c r="G498" s="198"/>
      <c r="H498" s="198"/>
      <c r="J498" s="198" t="s">
        <v>331</v>
      </c>
      <c r="K498" s="198"/>
      <c r="L498" s="198"/>
      <c r="M498" s="198"/>
      <c r="N498" s="198"/>
      <c r="O498" s="198"/>
      <c r="P498" s="194">
        <v>0</v>
      </c>
      <c r="Q498" s="194"/>
      <c r="R498" s="194"/>
      <c r="S498" s="183">
        <v>0</v>
      </c>
      <c r="U498" s="194">
        <v>0</v>
      </c>
      <c r="V498" s="194"/>
      <c r="W498" s="194"/>
      <c r="X498" s="183">
        <v>0</v>
      </c>
    </row>
    <row r="499" spans="1:24" ht="0.75" customHeight="1" x14ac:dyDescent="0.25">
      <c r="A499" s="180" t="s">
        <v>16</v>
      </c>
    </row>
    <row r="500" spans="1:24" ht="12" customHeight="1" x14ac:dyDescent="0.25">
      <c r="A500" s="180" t="s">
        <v>16</v>
      </c>
      <c r="D500" s="198" t="s">
        <v>871</v>
      </c>
      <c r="E500" s="198"/>
      <c r="F500" s="198"/>
      <c r="G500" s="198"/>
      <c r="H500" s="198"/>
      <c r="J500" s="198" t="s">
        <v>332</v>
      </c>
      <c r="K500" s="198"/>
      <c r="L500" s="198"/>
      <c r="M500" s="198"/>
      <c r="N500" s="198"/>
      <c r="O500" s="198"/>
      <c r="P500" s="194">
        <v>0</v>
      </c>
      <c r="Q500" s="194"/>
      <c r="R500" s="194"/>
      <c r="S500" s="183">
        <v>0</v>
      </c>
      <c r="U500" s="194">
        <v>0</v>
      </c>
      <c r="V500" s="194"/>
      <c r="W500" s="194"/>
      <c r="X500" s="183">
        <v>0</v>
      </c>
    </row>
    <row r="501" spans="1:24" ht="0.75" customHeight="1" x14ac:dyDescent="0.25">
      <c r="A501" s="180" t="s">
        <v>16</v>
      </c>
    </row>
    <row r="502" spans="1:24" ht="12" customHeight="1" x14ac:dyDescent="0.25">
      <c r="D502" s="198" t="s">
        <v>872</v>
      </c>
      <c r="E502" s="198"/>
      <c r="F502" s="198"/>
      <c r="G502" s="198"/>
      <c r="H502" s="198"/>
      <c r="J502" s="198" t="s">
        <v>333</v>
      </c>
      <c r="K502" s="198"/>
      <c r="L502" s="198"/>
      <c r="M502" s="198"/>
      <c r="N502" s="198"/>
      <c r="O502" s="198"/>
      <c r="P502" s="194">
        <v>0</v>
      </c>
      <c r="Q502" s="194"/>
      <c r="R502" s="194"/>
      <c r="S502" s="183">
        <v>0</v>
      </c>
      <c r="U502" s="194">
        <v>0</v>
      </c>
      <c r="V502" s="194"/>
      <c r="W502" s="194"/>
      <c r="X502" s="183">
        <v>0</v>
      </c>
    </row>
    <row r="503" spans="1:24" ht="0.75" customHeight="1" x14ac:dyDescent="0.25"/>
    <row r="504" spans="1:24" ht="12" customHeight="1" x14ac:dyDescent="0.25">
      <c r="D504" s="198" t="s">
        <v>873</v>
      </c>
      <c r="E504" s="198"/>
      <c r="F504" s="198"/>
      <c r="G504" s="198"/>
      <c r="H504" s="198"/>
      <c r="J504" s="198" t="s">
        <v>334</v>
      </c>
      <c r="K504" s="198"/>
      <c r="L504" s="198"/>
      <c r="M504" s="198"/>
      <c r="N504" s="198"/>
      <c r="O504" s="198"/>
      <c r="P504" s="194">
        <v>0</v>
      </c>
      <c r="Q504" s="194"/>
      <c r="R504" s="194"/>
      <c r="S504" s="183">
        <v>0</v>
      </c>
      <c r="U504" s="194">
        <v>0</v>
      </c>
      <c r="V504" s="194"/>
      <c r="W504" s="194"/>
      <c r="X504" s="183">
        <v>0</v>
      </c>
    </row>
    <row r="505" spans="1:24" ht="0.75" customHeight="1" x14ac:dyDescent="0.25"/>
    <row r="506" spans="1:24" ht="12" customHeight="1" x14ac:dyDescent="0.25">
      <c r="D506" s="198" t="s">
        <v>874</v>
      </c>
      <c r="E506" s="198"/>
      <c r="F506" s="198"/>
      <c r="G506" s="198"/>
      <c r="H506" s="198"/>
      <c r="J506" s="198" t="s">
        <v>335</v>
      </c>
      <c r="K506" s="198"/>
      <c r="L506" s="198"/>
      <c r="M506" s="198"/>
      <c r="N506" s="198"/>
      <c r="O506" s="198"/>
      <c r="P506" s="194">
        <v>0</v>
      </c>
      <c r="Q506" s="194"/>
      <c r="R506" s="194"/>
      <c r="S506" s="183">
        <v>0</v>
      </c>
      <c r="U506" s="194">
        <v>0</v>
      </c>
      <c r="V506" s="194"/>
      <c r="W506" s="194"/>
      <c r="X506" s="183">
        <v>0</v>
      </c>
    </row>
    <row r="507" spans="1:24" ht="0.75" customHeight="1" x14ac:dyDescent="0.25"/>
    <row r="508" spans="1:24" ht="12" customHeight="1" x14ac:dyDescent="0.25">
      <c r="D508" s="198" t="s">
        <v>875</v>
      </c>
      <c r="E508" s="198"/>
      <c r="F508" s="198"/>
      <c r="G508" s="198"/>
      <c r="H508" s="198"/>
      <c r="J508" s="198" t="s">
        <v>336</v>
      </c>
      <c r="K508" s="198"/>
      <c r="L508" s="198"/>
      <c r="M508" s="198"/>
      <c r="N508" s="198"/>
      <c r="O508" s="198"/>
      <c r="P508" s="194">
        <v>0</v>
      </c>
      <c r="Q508" s="194"/>
      <c r="R508" s="194"/>
      <c r="S508" s="183">
        <v>0</v>
      </c>
      <c r="U508" s="194">
        <v>0</v>
      </c>
      <c r="V508" s="194"/>
      <c r="W508" s="194"/>
      <c r="X508" s="183">
        <v>0</v>
      </c>
    </row>
    <row r="509" spans="1:24" ht="2.25" customHeight="1" x14ac:dyDescent="0.25"/>
    <row r="510" spans="1:24" ht="10.5" customHeight="1" x14ac:dyDescent="0.25">
      <c r="P510" s="197"/>
      <c r="Q510" s="197"/>
      <c r="R510" s="197"/>
      <c r="S510" s="184"/>
      <c r="U510" s="197"/>
      <c r="V510" s="197"/>
      <c r="W510" s="197"/>
      <c r="X510" s="184"/>
    </row>
    <row r="511" spans="1:24" ht="1.5" customHeight="1" x14ac:dyDescent="0.25"/>
    <row r="512" spans="1:24" ht="13.5" customHeight="1" x14ac:dyDescent="0.25">
      <c r="E512" s="199" t="s">
        <v>337</v>
      </c>
      <c r="F512" s="199"/>
      <c r="G512" s="199"/>
      <c r="H512" s="199"/>
      <c r="I512" s="199"/>
      <c r="J512" s="199"/>
      <c r="K512" s="199"/>
      <c r="L512" s="199"/>
      <c r="M512" s="199"/>
      <c r="N512" s="199"/>
      <c r="O512" s="199"/>
      <c r="P512" s="194">
        <v>403918.84</v>
      </c>
      <c r="Q512" s="194"/>
      <c r="R512" s="194"/>
      <c r="S512" s="183">
        <v>27.617999999999999</v>
      </c>
      <c r="U512" s="194">
        <v>2299021.75</v>
      </c>
      <c r="V512" s="194"/>
      <c r="W512" s="194"/>
      <c r="X512" s="183">
        <v>25.734999999999999</v>
      </c>
    </row>
    <row r="513" spans="3:24" ht="0.75" customHeight="1" x14ac:dyDescent="0.25">
      <c r="E513" s="199"/>
      <c r="F513" s="199"/>
      <c r="G513" s="199"/>
      <c r="H513" s="199"/>
      <c r="I513" s="199"/>
      <c r="J513" s="199"/>
      <c r="K513" s="199"/>
      <c r="L513" s="199"/>
      <c r="M513" s="199"/>
      <c r="N513" s="199"/>
      <c r="O513" s="199"/>
    </row>
    <row r="514" spans="3:24" ht="12" customHeight="1" x14ac:dyDescent="0.25">
      <c r="C514" s="195"/>
      <c r="D514" s="195"/>
      <c r="E514" s="195"/>
      <c r="F514" s="195"/>
      <c r="G514" s="195"/>
    </row>
    <row r="515" spans="3:24" ht="9.75" customHeight="1" x14ac:dyDescent="0.25"/>
    <row r="516" spans="3:24" ht="0.75" customHeight="1" x14ac:dyDescent="0.25"/>
    <row r="517" spans="3:24" ht="14.25" customHeight="1" x14ac:dyDescent="0.25">
      <c r="C517" s="199" t="s">
        <v>96</v>
      </c>
      <c r="D517" s="199"/>
      <c r="E517" s="199"/>
      <c r="F517" s="199"/>
      <c r="G517" s="199"/>
      <c r="H517" s="199"/>
      <c r="I517" s="199"/>
      <c r="J517" s="199"/>
      <c r="K517" s="199"/>
      <c r="L517" s="199"/>
      <c r="M517" s="199"/>
      <c r="N517" s="199"/>
    </row>
    <row r="518" spans="3:24" ht="12" customHeight="1" x14ac:dyDescent="0.25">
      <c r="C518" s="195"/>
      <c r="D518" s="195"/>
      <c r="E518" s="195"/>
      <c r="F518" s="195"/>
      <c r="G518" s="195"/>
    </row>
    <row r="519" spans="3:24" ht="0.75" customHeight="1" x14ac:dyDescent="0.25"/>
    <row r="520" spans="3:24" ht="12" customHeight="1" x14ac:dyDescent="0.25">
      <c r="D520" s="198" t="s">
        <v>876</v>
      </c>
      <c r="E520" s="198"/>
      <c r="F520" s="198"/>
      <c r="G520" s="198"/>
      <c r="H520" s="198"/>
      <c r="J520" s="198" t="s">
        <v>338</v>
      </c>
      <c r="K520" s="198"/>
      <c r="L520" s="198"/>
      <c r="M520" s="198"/>
      <c r="N520" s="198"/>
      <c r="O520" s="198"/>
      <c r="P520" s="194">
        <v>9441.4699999999993</v>
      </c>
      <c r="Q520" s="194"/>
      <c r="R520" s="194"/>
      <c r="S520" s="183">
        <v>0.64600000000000013</v>
      </c>
      <c r="U520" s="194">
        <v>53509.700000000004</v>
      </c>
      <c r="V520" s="194"/>
      <c r="W520" s="194"/>
      <c r="X520" s="183">
        <v>0.59899999999999998</v>
      </c>
    </row>
    <row r="521" spans="3:24" ht="0.75" customHeight="1" x14ac:dyDescent="0.25"/>
    <row r="522" spans="3:24" ht="12" customHeight="1" x14ac:dyDescent="0.25">
      <c r="D522" s="198" t="s">
        <v>877</v>
      </c>
      <c r="E522" s="198"/>
      <c r="F522" s="198"/>
      <c r="G522" s="198"/>
      <c r="H522" s="198"/>
      <c r="J522" s="198" t="s">
        <v>339</v>
      </c>
      <c r="K522" s="198"/>
      <c r="L522" s="198"/>
      <c r="M522" s="198"/>
      <c r="N522" s="198"/>
      <c r="O522" s="198"/>
      <c r="P522" s="194">
        <v>2009</v>
      </c>
      <c r="Q522" s="194"/>
      <c r="R522" s="194"/>
      <c r="S522" s="183">
        <v>0.13700000000000001</v>
      </c>
      <c r="U522" s="194">
        <v>12596</v>
      </c>
      <c r="V522" s="194"/>
      <c r="W522" s="194"/>
      <c r="X522" s="183">
        <v>0.14099999999999999</v>
      </c>
    </row>
    <row r="523" spans="3:24" ht="0.75" customHeight="1" x14ac:dyDescent="0.25"/>
    <row r="524" spans="3:24" ht="12" customHeight="1" x14ac:dyDescent="0.25">
      <c r="D524" s="198" t="s">
        <v>878</v>
      </c>
      <c r="E524" s="198"/>
      <c r="F524" s="198"/>
      <c r="G524" s="198"/>
      <c r="H524" s="198"/>
      <c r="J524" s="198" t="s">
        <v>340</v>
      </c>
      <c r="K524" s="198"/>
      <c r="L524" s="198"/>
      <c r="M524" s="198"/>
      <c r="N524" s="198"/>
      <c r="O524" s="198"/>
      <c r="P524" s="194">
        <v>1044</v>
      </c>
      <c r="Q524" s="194"/>
      <c r="R524" s="194"/>
      <c r="S524" s="183">
        <v>7.0999999999999994E-2</v>
      </c>
      <c r="U524" s="194">
        <v>7557.6</v>
      </c>
      <c r="V524" s="194"/>
      <c r="W524" s="194"/>
      <c r="X524" s="183">
        <v>8.5000000000000006E-2</v>
      </c>
    </row>
    <row r="525" spans="3:24" ht="0.75" customHeight="1" x14ac:dyDescent="0.25"/>
    <row r="526" spans="3:24" ht="12" customHeight="1" x14ac:dyDescent="0.25">
      <c r="D526" s="198" t="s">
        <v>879</v>
      </c>
      <c r="E526" s="198"/>
      <c r="F526" s="198"/>
      <c r="G526" s="198"/>
      <c r="H526" s="198"/>
      <c r="J526" s="198" t="s">
        <v>341</v>
      </c>
      <c r="K526" s="198"/>
      <c r="L526" s="198"/>
      <c r="M526" s="198"/>
      <c r="N526" s="198"/>
      <c r="O526" s="198"/>
      <c r="P526" s="194">
        <v>0</v>
      </c>
      <c r="Q526" s="194"/>
      <c r="R526" s="194"/>
      <c r="S526" s="183">
        <v>0</v>
      </c>
      <c r="U526" s="194">
        <v>0</v>
      </c>
      <c r="V526" s="194"/>
      <c r="W526" s="194"/>
      <c r="X526" s="183">
        <v>0</v>
      </c>
    </row>
    <row r="527" spans="3:24" ht="0.75" customHeight="1" x14ac:dyDescent="0.25"/>
    <row r="528" spans="3:24" ht="12" customHeight="1" x14ac:dyDescent="0.25">
      <c r="D528" s="198" t="s">
        <v>880</v>
      </c>
      <c r="E528" s="198"/>
      <c r="F528" s="198"/>
      <c r="G528" s="198"/>
      <c r="H528" s="198"/>
      <c r="J528" s="198" t="s">
        <v>342</v>
      </c>
      <c r="K528" s="198"/>
      <c r="L528" s="198"/>
      <c r="M528" s="198"/>
      <c r="N528" s="198"/>
      <c r="O528" s="198"/>
      <c r="P528" s="194">
        <v>1217.52</v>
      </c>
      <c r="Q528" s="194"/>
      <c r="R528" s="194"/>
      <c r="S528" s="183">
        <v>8.3000000000000004E-2</v>
      </c>
      <c r="U528" s="194">
        <v>9397.5499999999993</v>
      </c>
      <c r="V528" s="194"/>
      <c r="W528" s="194"/>
      <c r="X528" s="183">
        <v>0.105</v>
      </c>
    </row>
    <row r="529" spans="4:24" ht="12" customHeight="1" x14ac:dyDescent="0.25">
      <c r="D529" s="198" t="s">
        <v>881</v>
      </c>
      <c r="E529" s="198"/>
      <c r="F529" s="198"/>
      <c r="G529" s="198"/>
      <c r="H529" s="198"/>
      <c r="J529" s="198" t="s">
        <v>343</v>
      </c>
      <c r="K529" s="198"/>
      <c r="L529" s="198"/>
      <c r="M529" s="198"/>
      <c r="N529" s="198"/>
      <c r="O529" s="198"/>
      <c r="P529" s="194">
        <v>0</v>
      </c>
      <c r="Q529" s="194"/>
      <c r="R529" s="194"/>
      <c r="S529" s="183">
        <v>0</v>
      </c>
      <c r="U529" s="194">
        <v>0</v>
      </c>
      <c r="V529" s="194"/>
      <c r="W529" s="194"/>
      <c r="X529" s="183">
        <v>0</v>
      </c>
    </row>
    <row r="530" spans="4:24" ht="0.75" customHeight="1" x14ac:dyDescent="0.25"/>
    <row r="531" spans="4:24" ht="12" customHeight="1" x14ac:dyDescent="0.25">
      <c r="D531" s="198" t="s">
        <v>882</v>
      </c>
      <c r="E531" s="198"/>
      <c r="F531" s="198"/>
      <c r="G531" s="198"/>
      <c r="H531" s="198"/>
      <c r="J531" s="198" t="s">
        <v>344</v>
      </c>
      <c r="K531" s="198"/>
      <c r="L531" s="198"/>
      <c r="M531" s="198"/>
      <c r="N531" s="198"/>
      <c r="O531" s="198"/>
      <c r="P531" s="194">
        <v>0</v>
      </c>
      <c r="Q531" s="194"/>
      <c r="R531" s="194"/>
      <c r="S531" s="183">
        <v>0</v>
      </c>
      <c r="U531" s="194">
        <v>0</v>
      </c>
      <c r="V531" s="194"/>
      <c r="W531" s="194"/>
      <c r="X531" s="183">
        <v>0</v>
      </c>
    </row>
    <row r="532" spans="4:24" ht="0.75" customHeight="1" x14ac:dyDescent="0.25"/>
    <row r="533" spans="4:24" ht="12" customHeight="1" x14ac:dyDescent="0.25">
      <c r="D533" s="198" t="s">
        <v>883</v>
      </c>
      <c r="E533" s="198"/>
      <c r="F533" s="198"/>
      <c r="G533" s="198"/>
      <c r="H533" s="198"/>
      <c r="J533" s="198" t="s">
        <v>345</v>
      </c>
      <c r="K533" s="198"/>
      <c r="L533" s="198"/>
      <c r="M533" s="198"/>
      <c r="N533" s="198"/>
      <c r="O533" s="198"/>
      <c r="P533" s="194">
        <v>0</v>
      </c>
      <c r="Q533" s="194"/>
      <c r="R533" s="194"/>
      <c r="S533" s="183">
        <v>0</v>
      </c>
      <c r="U533" s="194">
        <v>0</v>
      </c>
      <c r="V533" s="194"/>
      <c r="W533" s="194"/>
      <c r="X533" s="183">
        <v>0</v>
      </c>
    </row>
    <row r="534" spans="4:24" ht="0.75" customHeight="1" x14ac:dyDescent="0.25"/>
    <row r="535" spans="4:24" ht="12" customHeight="1" x14ac:dyDescent="0.25">
      <c r="D535" s="198" t="s">
        <v>884</v>
      </c>
      <c r="E535" s="198"/>
      <c r="F535" s="198"/>
      <c r="G535" s="198"/>
      <c r="H535" s="198"/>
      <c r="J535" s="198" t="s">
        <v>346</v>
      </c>
      <c r="K535" s="198"/>
      <c r="L535" s="198"/>
      <c r="M535" s="198"/>
      <c r="N535" s="198"/>
      <c r="O535" s="198"/>
      <c r="P535" s="194">
        <v>0</v>
      </c>
      <c r="Q535" s="194"/>
      <c r="R535" s="194"/>
      <c r="S535" s="183">
        <v>0</v>
      </c>
      <c r="U535" s="194">
        <v>0</v>
      </c>
      <c r="V535" s="194"/>
      <c r="W535" s="194"/>
      <c r="X535" s="183">
        <v>0</v>
      </c>
    </row>
    <row r="536" spans="4:24" ht="0.75" customHeight="1" x14ac:dyDescent="0.25"/>
    <row r="537" spans="4:24" ht="12" customHeight="1" x14ac:dyDescent="0.25">
      <c r="D537" s="198" t="s">
        <v>885</v>
      </c>
      <c r="E537" s="198"/>
      <c r="F537" s="198"/>
      <c r="G537" s="198"/>
      <c r="H537" s="198"/>
      <c r="J537" s="198" t="s">
        <v>347</v>
      </c>
      <c r="K537" s="198"/>
      <c r="L537" s="198"/>
      <c r="M537" s="198"/>
      <c r="N537" s="198"/>
      <c r="O537" s="198"/>
      <c r="P537" s="194">
        <v>0</v>
      </c>
      <c r="Q537" s="194"/>
      <c r="R537" s="194"/>
      <c r="S537" s="183">
        <v>0</v>
      </c>
      <c r="U537" s="194">
        <v>0</v>
      </c>
      <c r="V537" s="194"/>
      <c r="W537" s="194"/>
      <c r="X537" s="183">
        <v>0</v>
      </c>
    </row>
    <row r="538" spans="4:24" ht="0.75" customHeight="1" x14ac:dyDescent="0.25"/>
    <row r="539" spans="4:24" ht="12" customHeight="1" x14ac:dyDescent="0.25">
      <c r="D539" s="198" t="s">
        <v>886</v>
      </c>
      <c r="E539" s="198"/>
      <c r="F539" s="198"/>
      <c r="G539" s="198"/>
      <c r="H539" s="198"/>
      <c r="J539" s="198" t="s">
        <v>348</v>
      </c>
      <c r="K539" s="198"/>
      <c r="L539" s="198"/>
      <c r="M539" s="198"/>
      <c r="N539" s="198"/>
      <c r="O539" s="198"/>
      <c r="P539" s="194">
        <v>0</v>
      </c>
      <c r="Q539" s="194"/>
      <c r="R539" s="194"/>
      <c r="S539" s="183">
        <v>0</v>
      </c>
      <c r="U539" s="194">
        <v>1625.19</v>
      </c>
      <c r="V539" s="194"/>
      <c r="W539" s="194"/>
      <c r="X539" s="183">
        <v>1.7999999999999999E-2</v>
      </c>
    </row>
    <row r="540" spans="4:24" ht="0.75" customHeight="1" x14ac:dyDescent="0.25"/>
    <row r="541" spans="4:24" ht="12" customHeight="1" x14ac:dyDescent="0.25">
      <c r="D541" s="198" t="s">
        <v>887</v>
      </c>
      <c r="E541" s="198"/>
      <c r="F541" s="198"/>
      <c r="G541" s="198"/>
      <c r="H541" s="198"/>
      <c r="J541" s="198" t="s">
        <v>349</v>
      </c>
      <c r="K541" s="198"/>
      <c r="L541" s="198"/>
      <c r="M541" s="198"/>
      <c r="N541" s="198"/>
      <c r="O541" s="198"/>
      <c r="P541" s="194">
        <v>796.48</v>
      </c>
      <c r="Q541" s="194"/>
      <c r="R541" s="194"/>
      <c r="S541" s="183">
        <v>5.4000000000000006E-2</v>
      </c>
      <c r="U541" s="194">
        <v>4798.88</v>
      </c>
      <c r="V541" s="194"/>
      <c r="W541" s="194"/>
      <c r="X541" s="183">
        <v>5.4000000000000006E-2</v>
      </c>
    </row>
    <row r="542" spans="4:24" ht="0.75" customHeight="1" x14ac:dyDescent="0.25"/>
    <row r="543" spans="4:24" ht="12" customHeight="1" x14ac:dyDescent="0.25">
      <c r="D543" s="198" t="s">
        <v>888</v>
      </c>
      <c r="E543" s="198"/>
      <c r="F543" s="198"/>
      <c r="G543" s="198"/>
      <c r="H543" s="198"/>
      <c r="J543" s="198" t="s">
        <v>350</v>
      </c>
      <c r="K543" s="198"/>
      <c r="L543" s="198"/>
      <c r="M543" s="198"/>
      <c r="N543" s="198"/>
      <c r="O543" s="198"/>
      <c r="P543" s="194">
        <v>0</v>
      </c>
      <c r="Q543" s="194"/>
      <c r="R543" s="194"/>
      <c r="S543" s="183">
        <v>0</v>
      </c>
      <c r="U543" s="194">
        <v>0</v>
      </c>
      <c r="V543" s="194"/>
      <c r="W543" s="194"/>
      <c r="X543" s="183">
        <v>0</v>
      </c>
    </row>
    <row r="544" spans="4:24" ht="0.75" customHeight="1" x14ac:dyDescent="0.25"/>
    <row r="545" spans="4:24" ht="12" customHeight="1" x14ac:dyDescent="0.25">
      <c r="D545" s="198" t="s">
        <v>889</v>
      </c>
      <c r="E545" s="198"/>
      <c r="F545" s="198"/>
      <c r="G545" s="198"/>
      <c r="H545" s="198"/>
      <c r="J545" s="198" t="s">
        <v>351</v>
      </c>
      <c r="K545" s="198"/>
      <c r="L545" s="198"/>
      <c r="M545" s="198"/>
      <c r="N545" s="198"/>
      <c r="O545" s="198"/>
      <c r="P545" s="194">
        <v>0</v>
      </c>
      <c r="Q545" s="194"/>
      <c r="R545" s="194"/>
      <c r="S545" s="183">
        <v>0</v>
      </c>
      <c r="U545" s="194">
        <v>0</v>
      </c>
      <c r="V545" s="194"/>
      <c r="W545" s="194"/>
      <c r="X545" s="183">
        <v>0</v>
      </c>
    </row>
    <row r="546" spans="4:24" ht="0.75" customHeight="1" x14ac:dyDescent="0.25"/>
    <row r="547" spans="4:24" ht="12" customHeight="1" x14ac:dyDescent="0.25">
      <c r="D547" s="198" t="s">
        <v>890</v>
      </c>
      <c r="E547" s="198"/>
      <c r="F547" s="198"/>
      <c r="G547" s="198"/>
      <c r="H547" s="198"/>
      <c r="J547" s="198" t="s">
        <v>352</v>
      </c>
      <c r="K547" s="198"/>
      <c r="L547" s="198"/>
      <c r="M547" s="198"/>
      <c r="N547" s="198"/>
      <c r="O547" s="198"/>
      <c r="P547" s="194">
        <v>0</v>
      </c>
      <c r="Q547" s="194"/>
      <c r="R547" s="194"/>
      <c r="S547" s="183">
        <v>0</v>
      </c>
      <c r="U547" s="194">
        <v>0</v>
      </c>
      <c r="V547" s="194"/>
      <c r="W547" s="194"/>
      <c r="X547" s="183">
        <v>0</v>
      </c>
    </row>
    <row r="548" spans="4:24" ht="0.75" customHeight="1" x14ac:dyDescent="0.25"/>
    <row r="549" spans="4:24" ht="12" customHeight="1" x14ac:dyDescent="0.25">
      <c r="D549" s="198" t="s">
        <v>891</v>
      </c>
      <c r="E549" s="198"/>
      <c r="F549" s="198"/>
      <c r="G549" s="198"/>
      <c r="H549" s="198"/>
      <c r="J549" s="198" t="s">
        <v>353</v>
      </c>
      <c r="K549" s="198"/>
      <c r="L549" s="198"/>
      <c r="M549" s="198"/>
      <c r="N549" s="198"/>
      <c r="O549" s="198"/>
      <c r="P549" s="194">
        <v>0</v>
      </c>
      <c r="Q549" s="194"/>
      <c r="R549" s="194"/>
      <c r="S549" s="183">
        <v>0</v>
      </c>
      <c r="U549" s="194">
        <v>0</v>
      </c>
      <c r="V549" s="194"/>
      <c r="W549" s="194"/>
      <c r="X549" s="183">
        <v>0</v>
      </c>
    </row>
    <row r="550" spans="4:24" ht="0.75" customHeight="1" x14ac:dyDescent="0.25"/>
    <row r="551" spans="4:24" ht="12" customHeight="1" x14ac:dyDescent="0.25">
      <c r="D551" s="198" t="s">
        <v>892</v>
      </c>
      <c r="E551" s="198"/>
      <c r="F551" s="198"/>
      <c r="G551" s="198"/>
      <c r="H551" s="198"/>
      <c r="J551" s="198" t="s">
        <v>354</v>
      </c>
      <c r="K551" s="198"/>
      <c r="L551" s="198"/>
      <c r="M551" s="198"/>
      <c r="N551" s="198"/>
      <c r="O551" s="198"/>
      <c r="P551" s="194">
        <v>31472.97</v>
      </c>
      <c r="Q551" s="194"/>
      <c r="R551" s="194"/>
      <c r="S551" s="183">
        <v>2.1520000000000001</v>
      </c>
      <c r="U551" s="194">
        <v>194497.86000000002</v>
      </c>
      <c r="V551" s="194"/>
      <c r="W551" s="194"/>
      <c r="X551" s="183">
        <v>2.177</v>
      </c>
    </row>
    <row r="552" spans="4:24" ht="0.75" customHeight="1" x14ac:dyDescent="0.25"/>
    <row r="553" spans="4:24" ht="12" customHeight="1" x14ac:dyDescent="0.25">
      <c r="D553" s="198" t="s">
        <v>893</v>
      </c>
      <c r="E553" s="198"/>
      <c r="F553" s="198"/>
      <c r="G553" s="198"/>
      <c r="H553" s="198"/>
      <c r="J553" s="198" t="s">
        <v>355</v>
      </c>
      <c r="K553" s="198"/>
      <c r="L553" s="198"/>
      <c r="M553" s="198"/>
      <c r="N553" s="198"/>
      <c r="O553" s="198"/>
      <c r="P553" s="194">
        <v>20075.79</v>
      </c>
      <c r="Q553" s="194"/>
      <c r="R553" s="194"/>
      <c r="S553" s="183">
        <v>1.3730000000000002</v>
      </c>
      <c r="U553" s="194">
        <v>159837.88</v>
      </c>
      <c r="V553" s="194"/>
      <c r="W553" s="194"/>
      <c r="X553" s="183">
        <v>1.7890000000000001</v>
      </c>
    </row>
    <row r="554" spans="4:24" ht="0.75" customHeight="1" x14ac:dyDescent="0.25"/>
    <row r="555" spans="4:24" ht="12" customHeight="1" x14ac:dyDescent="0.25">
      <c r="D555" s="198" t="s">
        <v>894</v>
      </c>
      <c r="E555" s="198"/>
      <c r="F555" s="198"/>
      <c r="G555" s="198"/>
      <c r="H555" s="198"/>
      <c r="J555" s="198" t="s">
        <v>356</v>
      </c>
      <c r="K555" s="198"/>
      <c r="L555" s="198"/>
      <c r="M555" s="198"/>
      <c r="N555" s="198"/>
      <c r="O555" s="198"/>
      <c r="P555" s="194">
        <v>7858.2</v>
      </c>
      <c r="Q555" s="194"/>
      <c r="R555" s="194"/>
      <c r="S555" s="183">
        <v>0.53700000000000003</v>
      </c>
      <c r="U555" s="194">
        <v>44381.23</v>
      </c>
      <c r="V555" s="194"/>
      <c r="W555" s="194"/>
      <c r="X555" s="183">
        <v>0.49700000000000005</v>
      </c>
    </row>
    <row r="556" spans="4:24" ht="0.75" customHeight="1" x14ac:dyDescent="0.25"/>
    <row r="557" spans="4:24" ht="12" customHeight="1" x14ac:dyDescent="0.25">
      <c r="D557" s="198" t="s">
        <v>895</v>
      </c>
      <c r="E557" s="198"/>
      <c r="F557" s="198"/>
      <c r="G557" s="198"/>
      <c r="H557" s="198"/>
      <c r="J557" s="198" t="s">
        <v>357</v>
      </c>
      <c r="K557" s="198"/>
      <c r="L557" s="198"/>
      <c r="M557" s="198"/>
      <c r="N557" s="198"/>
      <c r="O557" s="198"/>
      <c r="P557" s="194">
        <v>2484</v>
      </c>
      <c r="Q557" s="194"/>
      <c r="R557" s="194"/>
      <c r="S557" s="183">
        <v>0.17</v>
      </c>
      <c r="U557" s="194">
        <v>14664</v>
      </c>
      <c r="V557" s="194"/>
      <c r="W557" s="194"/>
      <c r="X557" s="183">
        <v>0.16400000000000003</v>
      </c>
    </row>
    <row r="558" spans="4:24" ht="2.25" customHeight="1" x14ac:dyDescent="0.25"/>
    <row r="559" spans="4:24" ht="10.5" customHeight="1" x14ac:dyDescent="0.25">
      <c r="P559" s="197"/>
      <c r="Q559" s="197"/>
      <c r="R559" s="197"/>
      <c r="S559" s="184"/>
      <c r="U559" s="197"/>
      <c r="V559" s="197"/>
      <c r="W559" s="197"/>
      <c r="X559" s="184"/>
    </row>
    <row r="560" spans="4:24" ht="1.5" customHeight="1" x14ac:dyDescent="0.25"/>
    <row r="561" spans="3:24" ht="13.5" customHeight="1" x14ac:dyDescent="0.25">
      <c r="E561" s="199" t="s">
        <v>358</v>
      </c>
      <c r="F561" s="199"/>
      <c r="G561" s="199"/>
      <c r="H561" s="199"/>
      <c r="I561" s="199"/>
      <c r="J561" s="199"/>
      <c r="K561" s="199"/>
      <c r="L561" s="199"/>
      <c r="M561" s="199"/>
      <c r="N561" s="199"/>
      <c r="O561" s="199"/>
      <c r="P561" s="194">
        <v>76399.429999999993</v>
      </c>
      <c r="Q561" s="194"/>
      <c r="R561" s="194"/>
      <c r="S561" s="183">
        <v>5.2240000000000002</v>
      </c>
      <c r="U561" s="194">
        <v>502865.89</v>
      </c>
      <c r="V561" s="194"/>
      <c r="W561" s="194"/>
      <c r="X561" s="183">
        <v>5.6289999999999996</v>
      </c>
    </row>
    <row r="562" spans="3:24" ht="0.75" customHeight="1" x14ac:dyDescent="0.25">
      <c r="E562" s="199"/>
      <c r="F562" s="199"/>
      <c r="G562" s="199"/>
      <c r="H562" s="199"/>
      <c r="I562" s="199"/>
      <c r="J562" s="199"/>
      <c r="K562" s="199"/>
      <c r="L562" s="199"/>
      <c r="M562" s="199"/>
      <c r="N562" s="199"/>
      <c r="O562" s="199"/>
    </row>
    <row r="563" spans="3:24" ht="12" customHeight="1" x14ac:dyDescent="0.25">
      <c r="C563" s="195"/>
      <c r="D563" s="195"/>
      <c r="E563" s="195"/>
      <c r="F563" s="195"/>
      <c r="G563" s="195"/>
    </row>
    <row r="564" spans="3:24" ht="9.75" customHeight="1" x14ac:dyDescent="0.25"/>
    <row r="565" spans="3:24" ht="0.75" customHeight="1" x14ac:dyDescent="0.25"/>
    <row r="566" spans="3:24" ht="14.25" customHeight="1" x14ac:dyDescent="0.25">
      <c r="C566" s="199" t="s">
        <v>97</v>
      </c>
      <c r="D566" s="199"/>
      <c r="E566" s="199"/>
      <c r="F566" s="199"/>
      <c r="G566" s="199"/>
      <c r="H566" s="199"/>
      <c r="I566" s="199"/>
      <c r="J566" s="199"/>
      <c r="K566" s="199"/>
      <c r="L566" s="199"/>
      <c r="M566" s="199"/>
      <c r="N566" s="199"/>
    </row>
    <row r="567" spans="3:24" ht="12" customHeight="1" x14ac:dyDescent="0.25">
      <c r="C567" s="195"/>
      <c r="D567" s="195"/>
      <c r="E567" s="195"/>
      <c r="F567" s="195"/>
      <c r="G567" s="195"/>
    </row>
    <row r="568" spans="3:24" ht="0.75" customHeight="1" x14ac:dyDescent="0.25"/>
    <row r="569" spans="3:24" ht="12" customHeight="1" x14ac:dyDescent="0.25">
      <c r="D569" s="198" t="s">
        <v>896</v>
      </c>
      <c r="E569" s="198"/>
      <c r="F569" s="198"/>
      <c r="G569" s="198"/>
      <c r="H569" s="198"/>
      <c r="J569" s="198" t="s">
        <v>359</v>
      </c>
      <c r="K569" s="198"/>
      <c r="L569" s="198"/>
      <c r="M569" s="198"/>
      <c r="N569" s="198"/>
      <c r="O569" s="198"/>
      <c r="P569" s="194">
        <v>4799.16</v>
      </c>
      <c r="Q569" s="194"/>
      <c r="R569" s="194"/>
      <c r="S569" s="183">
        <v>0.32800000000000007</v>
      </c>
      <c r="U569" s="194">
        <v>25951.46</v>
      </c>
      <c r="V569" s="194"/>
      <c r="W569" s="194"/>
      <c r="X569" s="183">
        <v>0.28999999999999998</v>
      </c>
    </row>
    <row r="570" spans="3:24" ht="0.75" customHeight="1" x14ac:dyDescent="0.25"/>
    <row r="571" spans="3:24" ht="12" customHeight="1" x14ac:dyDescent="0.25">
      <c r="D571" s="198" t="s">
        <v>897</v>
      </c>
      <c r="E571" s="198"/>
      <c r="F571" s="198"/>
      <c r="G571" s="198"/>
      <c r="H571" s="198"/>
      <c r="J571" s="198" t="s">
        <v>360</v>
      </c>
      <c r="K571" s="198"/>
      <c r="L571" s="198"/>
      <c r="M571" s="198"/>
      <c r="N571" s="198"/>
      <c r="O571" s="198"/>
      <c r="P571" s="194">
        <v>0</v>
      </c>
      <c r="Q571" s="194"/>
      <c r="R571" s="194"/>
      <c r="S571" s="183">
        <v>0</v>
      </c>
      <c r="U571" s="194">
        <v>0</v>
      </c>
      <c r="V571" s="194"/>
      <c r="W571" s="194"/>
      <c r="X571" s="183">
        <v>0</v>
      </c>
    </row>
    <row r="572" spans="3:24" ht="0.75" customHeight="1" x14ac:dyDescent="0.25"/>
    <row r="573" spans="3:24" ht="12" customHeight="1" x14ac:dyDescent="0.25">
      <c r="D573" s="198" t="s">
        <v>898</v>
      </c>
      <c r="E573" s="198"/>
      <c r="F573" s="198"/>
      <c r="G573" s="198"/>
      <c r="H573" s="198"/>
      <c r="J573" s="198" t="s">
        <v>361</v>
      </c>
      <c r="K573" s="198"/>
      <c r="L573" s="198"/>
      <c r="M573" s="198"/>
      <c r="N573" s="198"/>
      <c r="O573" s="198"/>
      <c r="P573" s="194">
        <v>7222.96</v>
      </c>
      <c r="Q573" s="194"/>
      <c r="R573" s="194"/>
      <c r="S573" s="183">
        <v>0.49399999999999999</v>
      </c>
      <c r="U573" s="194">
        <v>40572.25</v>
      </c>
      <c r="V573" s="194"/>
      <c r="W573" s="194"/>
      <c r="X573" s="183">
        <v>0.45400000000000001</v>
      </c>
    </row>
    <row r="574" spans="3:24" ht="0.75" customHeight="1" x14ac:dyDescent="0.25"/>
    <row r="575" spans="3:24" ht="12" customHeight="1" x14ac:dyDescent="0.25">
      <c r="D575" s="198" t="s">
        <v>899</v>
      </c>
      <c r="E575" s="198"/>
      <c r="F575" s="198"/>
      <c r="G575" s="198"/>
      <c r="H575" s="198"/>
      <c r="J575" s="198" t="s">
        <v>362</v>
      </c>
      <c r="K575" s="198"/>
      <c r="L575" s="198"/>
      <c r="M575" s="198"/>
      <c r="N575" s="198"/>
      <c r="O575" s="198"/>
      <c r="P575" s="194">
        <v>0</v>
      </c>
      <c r="Q575" s="194"/>
      <c r="R575" s="194"/>
      <c r="S575" s="183">
        <v>0</v>
      </c>
      <c r="U575" s="194">
        <v>0</v>
      </c>
      <c r="V575" s="194"/>
      <c r="W575" s="194"/>
      <c r="X575" s="183">
        <v>0</v>
      </c>
    </row>
    <row r="576" spans="3:24" ht="0.75" customHeight="1" x14ac:dyDescent="0.25"/>
    <row r="577" spans="4:24" ht="12" customHeight="1" x14ac:dyDescent="0.25">
      <c r="D577" s="198" t="s">
        <v>900</v>
      </c>
      <c r="E577" s="198"/>
      <c r="F577" s="198"/>
      <c r="G577" s="198"/>
      <c r="H577" s="198"/>
      <c r="J577" s="198" t="s">
        <v>363</v>
      </c>
      <c r="K577" s="198"/>
      <c r="L577" s="198"/>
      <c r="M577" s="198"/>
      <c r="N577" s="198"/>
      <c r="O577" s="198"/>
      <c r="P577" s="194">
        <v>434.42</v>
      </c>
      <c r="Q577" s="194"/>
      <c r="R577" s="194"/>
      <c r="S577" s="183">
        <v>0.03</v>
      </c>
      <c r="U577" s="194">
        <v>2002.1000000000001</v>
      </c>
      <c r="V577" s="194"/>
      <c r="W577" s="194"/>
      <c r="X577" s="183">
        <v>2.1999999999999999E-2</v>
      </c>
    </row>
    <row r="578" spans="4:24" ht="0.75" customHeight="1" x14ac:dyDescent="0.25"/>
    <row r="579" spans="4:24" ht="12" customHeight="1" x14ac:dyDescent="0.25">
      <c r="D579" s="198" t="s">
        <v>901</v>
      </c>
      <c r="E579" s="198"/>
      <c r="F579" s="198"/>
      <c r="G579" s="198"/>
      <c r="H579" s="198"/>
      <c r="J579" s="198" t="s">
        <v>364</v>
      </c>
      <c r="K579" s="198"/>
      <c r="L579" s="198"/>
      <c r="M579" s="198"/>
      <c r="N579" s="198"/>
      <c r="O579" s="198"/>
      <c r="P579" s="194">
        <v>0</v>
      </c>
      <c r="Q579" s="194"/>
      <c r="R579" s="194"/>
      <c r="S579" s="183">
        <v>0</v>
      </c>
      <c r="U579" s="194">
        <v>0</v>
      </c>
      <c r="V579" s="194"/>
      <c r="W579" s="194"/>
      <c r="X579" s="183">
        <v>0</v>
      </c>
    </row>
    <row r="580" spans="4:24" ht="0.75" customHeight="1" x14ac:dyDescent="0.25"/>
    <row r="581" spans="4:24" ht="12" customHeight="1" x14ac:dyDescent="0.25">
      <c r="D581" s="198" t="s">
        <v>902</v>
      </c>
      <c r="E581" s="198"/>
      <c r="F581" s="198"/>
      <c r="G581" s="198"/>
      <c r="H581" s="198"/>
      <c r="J581" s="198" t="s">
        <v>365</v>
      </c>
      <c r="K581" s="198"/>
      <c r="L581" s="198"/>
      <c r="M581" s="198"/>
      <c r="N581" s="198"/>
      <c r="O581" s="198"/>
      <c r="P581" s="194">
        <v>0</v>
      </c>
      <c r="Q581" s="194"/>
      <c r="R581" s="194"/>
      <c r="S581" s="183">
        <v>0</v>
      </c>
      <c r="U581" s="194">
        <v>0</v>
      </c>
      <c r="V581" s="194"/>
      <c r="W581" s="194"/>
      <c r="X581" s="183">
        <v>0</v>
      </c>
    </row>
    <row r="582" spans="4:24" ht="0.75" customHeight="1" x14ac:dyDescent="0.25"/>
    <row r="583" spans="4:24" ht="12" customHeight="1" x14ac:dyDescent="0.25">
      <c r="D583" s="198" t="s">
        <v>903</v>
      </c>
      <c r="E583" s="198"/>
      <c r="F583" s="198"/>
      <c r="G583" s="198"/>
      <c r="H583" s="198"/>
      <c r="J583" s="198" t="s">
        <v>366</v>
      </c>
      <c r="K583" s="198"/>
      <c r="L583" s="198"/>
      <c r="M583" s="198"/>
      <c r="N583" s="198"/>
      <c r="O583" s="198"/>
      <c r="P583" s="194">
        <v>0</v>
      </c>
      <c r="Q583" s="194"/>
      <c r="R583" s="194"/>
      <c r="S583" s="183">
        <v>0</v>
      </c>
      <c r="U583" s="194">
        <v>0</v>
      </c>
      <c r="V583" s="194"/>
      <c r="W583" s="194"/>
      <c r="X583" s="183">
        <v>0</v>
      </c>
    </row>
    <row r="584" spans="4:24" ht="0.75" customHeight="1" x14ac:dyDescent="0.25"/>
    <row r="585" spans="4:24" ht="12" customHeight="1" x14ac:dyDescent="0.25">
      <c r="D585" s="198" t="s">
        <v>904</v>
      </c>
      <c r="E585" s="198"/>
      <c r="F585" s="198"/>
      <c r="G585" s="198"/>
      <c r="H585" s="198"/>
      <c r="J585" s="198" t="s">
        <v>367</v>
      </c>
      <c r="K585" s="198"/>
      <c r="L585" s="198"/>
      <c r="M585" s="198"/>
      <c r="N585" s="198"/>
      <c r="O585" s="198"/>
      <c r="P585" s="194">
        <v>591.41999999999996</v>
      </c>
      <c r="Q585" s="194"/>
      <c r="R585" s="194"/>
      <c r="S585" s="183">
        <v>0.04</v>
      </c>
      <c r="U585" s="194">
        <v>2759.67</v>
      </c>
      <c r="V585" s="194"/>
      <c r="W585" s="194"/>
      <c r="X585" s="183">
        <v>3.1000000000000003E-2</v>
      </c>
    </row>
    <row r="586" spans="4:24" ht="0.75" customHeight="1" x14ac:dyDescent="0.25"/>
    <row r="587" spans="4:24" ht="12" customHeight="1" x14ac:dyDescent="0.25">
      <c r="D587" s="198" t="s">
        <v>905</v>
      </c>
      <c r="E587" s="198"/>
      <c r="F587" s="198"/>
      <c r="G587" s="198"/>
      <c r="H587" s="198"/>
      <c r="J587" s="198" t="s">
        <v>368</v>
      </c>
      <c r="K587" s="198"/>
      <c r="L587" s="198"/>
      <c r="M587" s="198"/>
      <c r="N587" s="198"/>
      <c r="O587" s="198"/>
      <c r="P587" s="194">
        <v>0</v>
      </c>
      <c r="Q587" s="194"/>
      <c r="R587" s="194"/>
      <c r="S587" s="183">
        <v>0</v>
      </c>
      <c r="U587" s="194">
        <v>1019.8000000000001</v>
      </c>
      <c r="V587" s="194"/>
      <c r="W587" s="194"/>
      <c r="X587" s="183">
        <v>1.0999999999999999E-2</v>
      </c>
    </row>
    <row r="588" spans="4:24" ht="0.75" customHeight="1" x14ac:dyDescent="0.25"/>
    <row r="589" spans="4:24" ht="12" customHeight="1" x14ac:dyDescent="0.25">
      <c r="D589" s="198" t="s">
        <v>906</v>
      </c>
      <c r="E589" s="198"/>
      <c r="F589" s="198"/>
      <c r="G589" s="198"/>
      <c r="H589" s="198"/>
      <c r="J589" s="198" t="s">
        <v>369</v>
      </c>
      <c r="K589" s="198"/>
      <c r="L589" s="198"/>
      <c r="M589" s="198"/>
      <c r="N589" s="198"/>
      <c r="O589" s="198"/>
      <c r="P589" s="194">
        <v>0</v>
      </c>
      <c r="Q589" s="194"/>
      <c r="R589" s="194"/>
      <c r="S589" s="183">
        <v>0</v>
      </c>
      <c r="U589" s="194">
        <v>0</v>
      </c>
      <c r="V589" s="194"/>
      <c r="W589" s="194"/>
      <c r="X589" s="183">
        <v>0</v>
      </c>
    </row>
    <row r="590" spans="4:24" ht="0.75" customHeight="1" x14ac:dyDescent="0.25"/>
    <row r="591" spans="4:24" ht="12" customHeight="1" x14ac:dyDescent="0.25">
      <c r="D591" s="198" t="s">
        <v>907</v>
      </c>
      <c r="E591" s="198"/>
      <c r="F591" s="198"/>
      <c r="G591" s="198"/>
      <c r="H591" s="198"/>
      <c r="J591" s="198" t="s">
        <v>370</v>
      </c>
      <c r="K591" s="198"/>
      <c r="L591" s="198"/>
      <c r="M591" s="198"/>
      <c r="N591" s="198"/>
      <c r="O591" s="198"/>
      <c r="P591" s="194">
        <v>70</v>
      </c>
      <c r="Q591" s="194"/>
      <c r="R591" s="194"/>
      <c r="S591" s="183">
        <v>5.0000000000000001E-3</v>
      </c>
      <c r="U591" s="194">
        <v>305.02</v>
      </c>
      <c r="V591" s="194"/>
      <c r="W591" s="194"/>
      <c r="X591" s="183">
        <v>3.0000000000000001E-3</v>
      </c>
    </row>
    <row r="592" spans="4:24" ht="0.75" customHeight="1" x14ac:dyDescent="0.25"/>
    <row r="593" spans="3:24" ht="12" customHeight="1" x14ac:dyDescent="0.25">
      <c r="D593" s="198" t="s">
        <v>908</v>
      </c>
      <c r="E593" s="198"/>
      <c r="F593" s="198"/>
      <c r="G593" s="198"/>
      <c r="H593" s="198"/>
      <c r="J593" s="198" t="s">
        <v>371</v>
      </c>
      <c r="K593" s="198"/>
      <c r="L593" s="198"/>
      <c r="M593" s="198"/>
      <c r="N593" s="198"/>
      <c r="O593" s="198"/>
      <c r="P593" s="194">
        <v>1056.52</v>
      </c>
      <c r="Q593" s="194"/>
      <c r="R593" s="194"/>
      <c r="S593" s="183">
        <v>7.1999999999999995E-2</v>
      </c>
      <c r="U593" s="194">
        <v>6339.1900000000005</v>
      </c>
      <c r="V593" s="194"/>
      <c r="W593" s="194"/>
      <c r="X593" s="183">
        <v>7.0999999999999994E-2</v>
      </c>
    </row>
    <row r="594" spans="3:24" ht="0.75" customHeight="1" x14ac:dyDescent="0.25"/>
    <row r="595" spans="3:24" ht="12" customHeight="1" x14ac:dyDescent="0.25">
      <c r="D595" s="198" t="s">
        <v>909</v>
      </c>
      <c r="E595" s="198"/>
      <c r="F595" s="198"/>
      <c r="G595" s="198"/>
      <c r="H595" s="198"/>
      <c r="J595" s="198" t="s">
        <v>372</v>
      </c>
      <c r="K595" s="198"/>
      <c r="L595" s="198"/>
      <c r="M595" s="198"/>
      <c r="N595" s="198"/>
      <c r="O595" s="198"/>
      <c r="P595" s="194">
        <v>1358</v>
      </c>
      <c r="Q595" s="194"/>
      <c r="R595" s="194"/>
      <c r="S595" s="183">
        <v>9.3000000000000013E-2</v>
      </c>
      <c r="U595" s="194">
        <v>6290.01</v>
      </c>
      <c r="V595" s="194"/>
      <c r="W595" s="194"/>
      <c r="X595" s="183">
        <v>7.0000000000000007E-2</v>
      </c>
    </row>
    <row r="596" spans="3:24" ht="0.75" customHeight="1" x14ac:dyDescent="0.25"/>
    <row r="597" spans="3:24" ht="12" customHeight="1" x14ac:dyDescent="0.25">
      <c r="D597" s="198" t="s">
        <v>910</v>
      </c>
      <c r="E597" s="198"/>
      <c r="F597" s="198"/>
      <c r="G597" s="198"/>
      <c r="H597" s="198"/>
      <c r="J597" s="198" t="s">
        <v>373</v>
      </c>
      <c r="K597" s="198"/>
      <c r="L597" s="198"/>
      <c r="M597" s="198"/>
      <c r="N597" s="198"/>
      <c r="O597" s="198"/>
      <c r="P597" s="194">
        <v>100</v>
      </c>
      <c r="Q597" s="194"/>
      <c r="R597" s="194"/>
      <c r="S597" s="183">
        <v>7.000000000000001E-3</v>
      </c>
      <c r="U597" s="194">
        <v>316.42</v>
      </c>
      <c r="V597" s="194"/>
      <c r="W597" s="194"/>
      <c r="X597" s="183">
        <v>4.0000000000000001E-3</v>
      </c>
    </row>
    <row r="598" spans="3:24" ht="0.75" customHeight="1" x14ac:dyDescent="0.25"/>
    <row r="599" spans="3:24" ht="12" customHeight="1" x14ac:dyDescent="0.25">
      <c r="D599" s="198" t="s">
        <v>911</v>
      </c>
      <c r="E599" s="198"/>
      <c r="F599" s="198"/>
      <c r="G599" s="198"/>
      <c r="H599" s="198"/>
      <c r="J599" s="198" t="s">
        <v>374</v>
      </c>
      <c r="K599" s="198"/>
      <c r="L599" s="198"/>
      <c r="M599" s="198"/>
      <c r="N599" s="198"/>
      <c r="O599" s="198"/>
      <c r="P599" s="194">
        <v>0</v>
      </c>
      <c r="Q599" s="194"/>
      <c r="R599" s="194"/>
      <c r="S599" s="183">
        <v>0</v>
      </c>
      <c r="U599" s="194">
        <v>0</v>
      </c>
      <c r="V599" s="194"/>
      <c r="W599" s="194"/>
      <c r="X599" s="183">
        <v>0</v>
      </c>
    </row>
    <row r="600" spans="3:24" ht="2.25" customHeight="1" x14ac:dyDescent="0.25"/>
    <row r="601" spans="3:24" ht="10.5" customHeight="1" x14ac:dyDescent="0.25">
      <c r="P601" s="197"/>
      <c r="Q601" s="197"/>
      <c r="R601" s="197"/>
      <c r="S601" s="184"/>
      <c r="U601" s="197"/>
      <c r="V601" s="197"/>
      <c r="W601" s="197"/>
      <c r="X601" s="184"/>
    </row>
    <row r="602" spans="3:24" ht="1.5" customHeight="1" x14ac:dyDescent="0.25"/>
    <row r="603" spans="3:24" ht="13.5" customHeight="1" x14ac:dyDescent="0.25">
      <c r="E603" s="199" t="s">
        <v>375</v>
      </c>
      <c r="F603" s="199"/>
      <c r="G603" s="199"/>
      <c r="H603" s="199"/>
      <c r="I603" s="199"/>
      <c r="J603" s="199"/>
      <c r="K603" s="199"/>
      <c r="L603" s="199"/>
      <c r="M603" s="199"/>
      <c r="N603" s="199"/>
      <c r="O603" s="199"/>
      <c r="P603" s="194">
        <v>15632.48</v>
      </c>
      <c r="Q603" s="194"/>
      <c r="R603" s="194"/>
      <c r="S603" s="183">
        <v>1.069</v>
      </c>
      <c r="U603" s="194">
        <v>85555.92</v>
      </c>
      <c r="V603" s="194"/>
      <c r="W603" s="194"/>
      <c r="X603" s="183">
        <v>0.95799999999999996</v>
      </c>
    </row>
    <row r="604" spans="3:24" ht="0.75" customHeight="1" x14ac:dyDescent="0.25">
      <c r="E604" s="199"/>
      <c r="F604" s="199"/>
      <c r="G604" s="199"/>
      <c r="H604" s="199"/>
      <c r="I604" s="199"/>
      <c r="J604" s="199"/>
      <c r="K604" s="199"/>
      <c r="L604" s="199"/>
      <c r="M604" s="199"/>
      <c r="N604" s="199"/>
      <c r="O604" s="199"/>
    </row>
    <row r="605" spans="3:24" ht="12" customHeight="1" x14ac:dyDescent="0.25">
      <c r="C605" s="195"/>
      <c r="D605" s="195"/>
      <c r="E605" s="195"/>
      <c r="F605" s="195"/>
      <c r="G605" s="195"/>
    </row>
    <row r="606" spans="3:24" ht="9.75" customHeight="1" x14ac:dyDescent="0.25"/>
    <row r="607" spans="3:24" ht="0.75" customHeight="1" x14ac:dyDescent="0.25"/>
    <row r="608" spans="3:24" ht="14.25" customHeight="1" x14ac:dyDescent="0.25">
      <c r="C608" s="199" t="s">
        <v>138</v>
      </c>
      <c r="D608" s="199"/>
      <c r="E608" s="199"/>
      <c r="F608" s="199"/>
      <c r="G608" s="199"/>
      <c r="H608" s="199"/>
      <c r="I608" s="199"/>
      <c r="J608" s="199"/>
      <c r="K608" s="199"/>
      <c r="L608" s="199"/>
      <c r="M608" s="199"/>
      <c r="N608" s="199"/>
    </row>
    <row r="609" spans="3:24" ht="12" customHeight="1" x14ac:dyDescent="0.25">
      <c r="C609" s="195"/>
      <c r="D609" s="195"/>
      <c r="E609" s="195"/>
      <c r="F609" s="195"/>
      <c r="G609" s="195"/>
    </row>
    <row r="610" spans="3:24" ht="0.75" customHeight="1" x14ac:dyDescent="0.25"/>
    <row r="611" spans="3:24" ht="12" customHeight="1" x14ac:dyDescent="0.25">
      <c r="D611" s="198" t="s">
        <v>912</v>
      </c>
      <c r="E611" s="198"/>
      <c r="F611" s="198"/>
      <c r="G611" s="198"/>
      <c r="H611" s="198"/>
      <c r="J611" s="198" t="s">
        <v>98</v>
      </c>
      <c r="K611" s="198"/>
      <c r="L611" s="198"/>
      <c r="M611" s="198"/>
      <c r="N611" s="198"/>
      <c r="O611" s="198"/>
      <c r="P611" s="194">
        <v>34000</v>
      </c>
      <c r="Q611" s="194"/>
      <c r="R611" s="194"/>
      <c r="S611" s="183">
        <v>2.3250000000000002</v>
      </c>
      <c r="U611" s="194">
        <v>205656.06</v>
      </c>
      <c r="V611" s="194"/>
      <c r="W611" s="194"/>
      <c r="X611" s="183">
        <v>2.302</v>
      </c>
    </row>
    <row r="612" spans="3:24" ht="0.75" customHeight="1" x14ac:dyDescent="0.25"/>
    <row r="613" spans="3:24" ht="12" customHeight="1" x14ac:dyDescent="0.25">
      <c r="D613" s="198" t="s">
        <v>913</v>
      </c>
      <c r="E613" s="198"/>
      <c r="F613" s="198"/>
      <c r="G613" s="198"/>
      <c r="H613" s="198"/>
      <c r="J613" s="198" t="s">
        <v>376</v>
      </c>
      <c r="K613" s="198"/>
      <c r="L613" s="198"/>
      <c r="M613" s="198"/>
      <c r="N613" s="198"/>
      <c r="O613" s="198"/>
      <c r="P613" s="194">
        <v>0</v>
      </c>
      <c r="Q613" s="194"/>
      <c r="R613" s="194"/>
      <c r="S613" s="183">
        <v>0</v>
      </c>
      <c r="U613" s="194">
        <v>4479.41</v>
      </c>
      <c r="V613" s="194"/>
      <c r="W613" s="194"/>
      <c r="X613" s="183">
        <v>0.05</v>
      </c>
    </row>
    <row r="614" spans="3:24" ht="0.75" customHeight="1" x14ac:dyDescent="0.25"/>
    <row r="615" spans="3:24" ht="12" customHeight="1" x14ac:dyDescent="0.25">
      <c r="D615" s="198" t="s">
        <v>914</v>
      </c>
      <c r="E615" s="198"/>
      <c r="F615" s="198"/>
      <c r="G615" s="198"/>
      <c r="H615" s="198"/>
      <c r="J615" s="198" t="s">
        <v>377</v>
      </c>
      <c r="K615" s="198"/>
      <c r="L615" s="198"/>
      <c r="M615" s="198"/>
      <c r="N615" s="198"/>
      <c r="O615" s="198"/>
      <c r="P615" s="194">
        <v>3000</v>
      </c>
      <c r="Q615" s="194"/>
      <c r="R615" s="194"/>
      <c r="S615" s="183">
        <v>0.20500000000000002</v>
      </c>
      <c r="U615" s="194">
        <v>23674.11</v>
      </c>
      <c r="V615" s="194"/>
      <c r="W615" s="194"/>
      <c r="X615" s="183">
        <v>0.26500000000000001</v>
      </c>
    </row>
    <row r="616" spans="3:24" ht="0.75" customHeight="1" x14ac:dyDescent="0.25"/>
    <row r="617" spans="3:24" ht="12" customHeight="1" x14ac:dyDescent="0.25">
      <c r="D617" s="198" t="s">
        <v>915</v>
      </c>
      <c r="E617" s="198"/>
      <c r="F617" s="198"/>
      <c r="G617" s="198"/>
      <c r="H617" s="198"/>
      <c r="J617" s="198" t="s">
        <v>378</v>
      </c>
      <c r="K617" s="198"/>
      <c r="L617" s="198"/>
      <c r="M617" s="198"/>
      <c r="N617" s="198"/>
      <c r="O617" s="198"/>
      <c r="P617" s="194">
        <v>26.21</v>
      </c>
      <c r="Q617" s="194"/>
      <c r="R617" s="194"/>
      <c r="S617" s="183">
        <v>2E-3</v>
      </c>
      <c r="U617" s="194">
        <v>245.52</v>
      </c>
      <c r="V617" s="194"/>
      <c r="W617" s="194"/>
      <c r="X617" s="183">
        <v>3.0000000000000001E-3</v>
      </c>
    </row>
    <row r="618" spans="3:24" ht="0.75" customHeight="1" x14ac:dyDescent="0.25"/>
    <row r="619" spans="3:24" ht="12" customHeight="1" x14ac:dyDescent="0.25">
      <c r="D619" s="198" t="s">
        <v>916</v>
      </c>
      <c r="E619" s="198"/>
      <c r="F619" s="198"/>
      <c r="G619" s="198"/>
      <c r="H619" s="198"/>
      <c r="J619" s="198" t="s">
        <v>379</v>
      </c>
      <c r="K619" s="198"/>
      <c r="L619" s="198"/>
      <c r="M619" s="198"/>
      <c r="N619" s="198"/>
      <c r="O619" s="198"/>
      <c r="P619" s="194">
        <v>-3368</v>
      </c>
      <c r="Q619" s="194"/>
      <c r="R619" s="194"/>
      <c r="S619" s="183">
        <v>-0.23</v>
      </c>
      <c r="U619" s="194">
        <v>-3467</v>
      </c>
      <c r="V619" s="194"/>
      <c r="W619" s="194"/>
      <c r="X619" s="183">
        <v>-3.9E-2</v>
      </c>
    </row>
    <row r="620" spans="3:24" ht="0.75" customHeight="1" x14ac:dyDescent="0.25"/>
    <row r="621" spans="3:24" ht="12" customHeight="1" x14ac:dyDescent="0.25">
      <c r="D621" s="198" t="s">
        <v>917</v>
      </c>
      <c r="E621" s="198"/>
      <c r="F621" s="198"/>
      <c r="G621" s="198"/>
      <c r="H621" s="198"/>
      <c r="J621" s="198" t="s">
        <v>380</v>
      </c>
      <c r="K621" s="198"/>
      <c r="L621" s="198"/>
      <c r="M621" s="198"/>
      <c r="N621" s="198"/>
      <c r="O621" s="198"/>
      <c r="P621" s="194">
        <v>0</v>
      </c>
      <c r="Q621" s="194"/>
      <c r="R621" s="194"/>
      <c r="S621" s="183">
        <v>0</v>
      </c>
      <c r="U621" s="194">
        <v>0</v>
      </c>
      <c r="V621" s="194"/>
      <c r="W621" s="194"/>
      <c r="X621" s="183">
        <v>0</v>
      </c>
    </row>
    <row r="622" spans="3:24" ht="0.75" customHeight="1" x14ac:dyDescent="0.25"/>
    <row r="623" spans="3:24" ht="12" customHeight="1" x14ac:dyDescent="0.25">
      <c r="D623" s="198" t="s">
        <v>918</v>
      </c>
      <c r="E623" s="198"/>
      <c r="F623" s="198"/>
      <c r="G623" s="198"/>
      <c r="H623" s="198"/>
      <c r="J623" s="198" t="s">
        <v>381</v>
      </c>
      <c r="K623" s="198"/>
      <c r="L623" s="198"/>
      <c r="M623" s="198"/>
      <c r="N623" s="198"/>
      <c r="O623" s="198"/>
      <c r="P623" s="194">
        <v>0</v>
      </c>
      <c r="Q623" s="194"/>
      <c r="R623" s="194"/>
      <c r="S623" s="183">
        <v>0</v>
      </c>
      <c r="U623" s="194">
        <v>0</v>
      </c>
      <c r="V623" s="194"/>
      <c r="W623" s="194"/>
      <c r="X623" s="183">
        <v>0</v>
      </c>
    </row>
    <row r="624" spans="3:24" ht="0.75" customHeight="1" x14ac:dyDescent="0.25"/>
    <row r="625" spans="4:24" ht="12" customHeight="1" x14ac:dyDescent="0.25">
      <c r="D625" s="198" t="s">
        <v>919</v>
      </c>
      <c r="E625" s="198"/>
      <c r="F625" s="198"/>
      <c r="G625" s="198"/>
      <c r="H625" s="198"/>
      <c r="J625" s="198" t="s">
        <v>382</v>
      </c>
      <c r="K625" s="198"/>
      <c r="L625" s="198"/>
      <c r="M625" s="198"/>
      <c r="N625" s="198"/>
      <c r="O625" s="198"/>
      <c r="P625" s="194">
        <v>0</v>
      </c>
      <c r="Q625" s="194"/>
      <c r="R625" s="194"/>
      <c r="S625" s="183">
        <v>0</v>
      </c>
      <c r="U625" s="194">
        <v>0</v>
      </c>
      <c r="V625" s="194"/>
      <c r="W625" s="194"/>
      <c r="X625" s="183">
        <v>0</v>
      </c>
    </row>
    <row r="626" spans="4:24" ht="0.75" customHeight="1" x14ac:dyDescent="0.25"/>
    <row r="627" spans="4:24" ht="12" customHeight="1" x14ac:dyDescent="0.25">
      <c r="D627" s="198" t="s">
        <v>920</v>
      </c>
      <c r="E627" s="198"/>
      <c r="F627" s="198"/>
      <c r="G627" s="198"/>
      <c r="H627" s="198"/>
      <c r="J627" s="198" t="s">
        <v>383</v>
      </c>
      <c r="K627" s="198"/>
      <c r="L627" s="198"/>
      <c r="M627" s="198"/>
      <c r="N627" s="198"/>
      <c r="O627" s="198"/>
      <c r="P627" s="194">
        <v>0</v>
      </c>
      <c r="Q627" s="194"/>
      <c r="R627" s="194"/>
      <c r="S627" s="183">
        <v>0</v>
      </c>
      <c r="U627" s="194">
        <v>0</v>
      </c>
      <c r="V627" s="194"/>
      <c r="W627" s="194"/>
      <c r="X627" s="183">
        <v>0</v>
      </c>
    </row>
    <row r="628" spans="4:24" ht="0.75" customHeight="1" x14ac:dyDescent="0.25"/>
    <row r="629" spans="4:24" ht="12" customHeight="1" x14ac:dyDescent="0.25">
      <c r="D629" s="198" t="s">
        <v>921</v>
      </c>
      <c r="E629" s="198"/>
      <c r="F629" s="198"/>
      <c r="G629" s="198"/>
      <c r="H629" s="198"/>
      <c r="J629" s="198" t="s">
        <v>384</v>
      </c>
      <c r="K629" s="198"/>
      <c r="L629" s="198"/>
      <c r="M629" s="198"/>
      <c r="N629" s="198"/>
      <c r="O629" s="198"/>
      <c r="P629" s="194">
        <v>2000</v>
      </c>
      <c r="Q629" s="194"/>
      <c r="R629" s="194"/>
      <c r="S629" s="183">
        <v>0.13700000000000001</v>
      </c>
      <c r="U629" s="194">
        <v>16267.83</v>
      </c>
      <c r="V629" s="194"/>
      <c r="W629" s="194"/>
      <c r="X629" s="183">
        <v>0.182</v>
      </c>
    </row>
    <row r="630" spans="4:24" ht="0.75" customHeight="1" x14ac:dyDescent="0.25"/>
    <row r="631" spans="4:24" ht="12" customHeight="1" x14ac:dyDescent="0.25">
      <c r="D631" s="198" t="s">
        <v>922</v>
      </c>
      <c r="E631" s="198"/>
      <c r="F631" s="198"/>
      <c r="G631" s="198"/>
      <c r="H631" s="198"/>
      <c r="J631" s="198" t="s">
        <v>385</v>
      </c>
      <c r="K631" s="198"/>
      <c r="L631" s="198"/>
      <c r="M631" s="198"/>
      <c r="N631" s="198"/>
      <c r="O631" s="198"/>
      <c r="P631" s="194">
        <v>0</v>
      </c>
      <c r="Q631" s="194"/>
      <c r="R631" s="194"/>
      <c r="S631" s="183">
        <v>0</v>
      </c>
      <c r="U631" s="194">
        <v>0</v>
      </c>
      <c r="V631" s="194"/>
      <c r="W631" s="194"/>
      <c r="X631" s="183">
        <v>0</v>
      </c>
    </row>
    <row r="632" spans="4:24" ht="0.75" customHeight="1" x14ac:dyDescent="0.25"/>
    <row r="633" spans="4:24" ht="12" customHeight="1" x14ac:dyDescent="0.25">
      <c r="D633" s="198" t="s">
        <v>923</v>
      </c>
      <c r="E633" s="198"/>
      <c r="F633" s="198"/>
      <c r="G633" s="198"/>
      <c r="H633" s="198"/>
      <c r="J633" s="198" t="s">
        <v>386</v>
      </c>
      <c r="K633" s="198"/>
      <c r="L633" s="198"/>
      <c r="M633" s="198"/>
      <c r="N633" s="198"/>
      <c r="O633" s="198"/>
      <c r="P633" s="194">
        <v>0</v>
      </c>
      <c r="Q633" s="194"/>
      <c r="R633" s="194"/>
      <c r="S633" s="183">
        <v>0</v>
      </c>
      <c r="U633" s="194">
        <v>0</v>
      </c>
      <c r="V633" s="194"/>
      <c r="W633" s="194"/>
      <c r="X633" s="183">
        <v>0</v>
      </c>
    </row>
    <row r="634" spans="4:24" ht="12" customHeight="1" x14ac:dyDescent="0.25">
      <c r="D634" s="198" t="s">
        <v>924</v>
      </c>
      <c r="E634" s="198"/>
      <c r="F634" s="198"/>
      <c r="G634" s="198"/>
      <c r="H634" s="198"/>
      <c r="J634" s="198" t="s">
        <v>387</v>
      </c>
      <c r="K634" s="198"/>
      <c r="L634" s="198"/>
      <c r="M634" s="198"/>
      <c r="N634" s="198"/>
      <c r="O634" s="198"/>
      <c r="P634" s="194">
        <v>0</v>
      </c>
      <c r="Q634" s="194"/>
      <c r="R634" s="194"/>
      <c r="S634" s="183">
        <v>0</v>
      </c>
      <c r="U634" s="194">
        <v>0</v>
      </c>
      <c r="V634" s="194"/>
      <c r="W634" s="194"/>
      <c r="X634" s="183">
        <v>0</v>
      </c>
    </row>
    <row r="635" spans="4:24" ht="0.75" customHeight="1" x14ac:dyDescent="0.25"/>
    <row r="636" spans="4:24" ht="12" customHeight="1" x14ac:dyDescent="0.25">
      <c r="D636" s="198" t="s">
        <v>925</v>
      </c>
      <c r="E636" s="198"/>
      <c r="F636" s="198"/>
      <c r="G636" s="198"/>
      <c r="H636" s="198"/>
      <c r="J636" s="198" t="s">
        <v>388</v>
      </c>
      <c r="K636" s="198"/>
      <c r="L636" s="198"/>
      <c r="M636" s="198"/>
      <c r="N636" s="198"/>
      <c r="O636" s="198"/>
      <c r="P636" s="194">
        <v>0</v>
      </c>
      <c r="Q636" s="194"/>
      <c r="R636" s="194"/>
      <c r="S636" s="183">
        <v>0</v>
      </c>
      <c r="U636" s="194">
        <v>0</v>
      </c>
      <c r="V636" s="194"/>
      <c r="W636" s="194"/>
      <c r="X636" s="183">
        <v>0</v>
      </c>
    </row>
    <row r="637" spans="4:24" ht="2.25" customHeight="1" x14ac:dyDescent="0.25"/>
    <row r="638" spans="4:24" ht="10.5" customHeight="1" x14ac:dyDescent="0.25">
      <c r="P638" s="197"/>
      <c r="Q638" s="197"/>
      <c r="R638" s="197"/>
      <c r="S638" s="184"/>
      <c r="U638" s="197"/>
      <c r="V638" s="197"/>
      <c r="W638" s="197"/>
      <c r="X638" s="184"/>
    </row>
    <row r="639" spans="4:24" ht="1.5" customHeight="1" x14ac:dyDescent="0.25"/>
    <row r="640" spans="4:24" ht="13.5" customHeight="1" x14ac:dyDescent="0.25">
      <c r="E640" s="199" t="s">
        <v>278</v>
      </c>
      <c r="F640" s="199"/>
      <c r="G640" s="199"/>
      <c r="H640" s="199"/>
      <c r="I640" s="199"/>
      <c r="J640" s="199"/>
      <c r="K640" s="199"/>
      <c r="L640" s="199"/>
      <c r="M640" s="199"/>
      <c r="N640" s="199"/>
      <c r="O640" s="199"/>
      <c r="P640" s="194">
        <v>35658.21</v>
      </c>
      <c r="Q640" s="194"/>
      <c r="R640" s="194"/>
      <c r="S640" s="183">
        <v>2.4380000000000002</v>
      </c>
      <c r="U640" s="194">
        <v>246855.93</v>
      </c>
      <c r="V640" s="194"/>
      <c r="W640" s="194"/>
      <c r="X640" s="183">
        <v>2.7630000000000003</v>
      </c>
    </row>
    <row r="641" spans="3:24" ht="0.75" customHeight="1" x14ac:dyDescent="0.25">
      <c r="E641" s="199"/>
      <c r="F641" s="199"/>
      <c r="G641" s="199"/>
      <c r="H641" s="199"/>
      <c r="I641" s="199"/>
      <c r="J641" s="199"/>
      <c r="K641" s="199"/>
      <c r="L641" s="199"/>
      <c r="M641" s="199"/>
      <c r="N641" s="199"/>
      <c r="O641" s="199"/>
    </row>
    <row r="642" spans="3:24" ht="12" customHeight="1" x14ac:dyDescent="0.25">
      <c r="C642" s="195"/>
      <c r="D642" s="195"/>
      <c r="E642" s="195"/>
      <c r="F642" s="195"/>
      <c r="G642" s="195"/>
    </row>
    <row r="643" spans="3:24" ht="9.75" customHeight="1" x14ac:dyDescent="0.25"/>
    <row r="644" spans="3:24" ht="0.75" customHeight="1" x14ac:dyDescent="0.25"/>
    <row r="645" spans="3:24" ht="14.25" customHeight="1" x14ac:dyDescent="0.25">
      <c r="C645" s="199" t="s">
        <v>100</v>
      </c>
      <c r="D645" s="199"/>
      <c r="E645" s="199"/>
      <c r="F645" s="199"/>
      <c r="G645" s="199"/>
      <c r="H645" s="199"/>
      <c r="I645" s="199"/>
      <c r="J645" s="199"/>
      <c r="K645" s="199"/>
      <c r="L645" s="199"/>
      <c r="M645" s="199"/>
      <c r="N645" s="199"/>
    </row>
    <row r="646" spans="3:24" ht="12" customHeight="1" x14ac:dyDescent="0.25">
      <c r="C646" s="195"/>
      <c r="D646" s="195"/>
      <c r="E646" s="195"/>
      <c r="F646" s="195"/>
      <c r="G646" s="195"/>
    </row>
    <row r="647" spans="3:24" ht="0.75" customHeight="1" x14ac:dyDescent="0.25"/>
    <row r="648" spans="3:24" ht="12" customHeight="1" x14ac:dyDescent="0.25">
      <c r="D648" s="198" t="s">
        <v>926</v>
      </c>
      <c r="E648" s="198"/>
      <c r="F648" s="198"/>
      <c r="G648" s="198"/>
      <c r="H648" s="198"/>
      <c r="J648" s="198" t="s">
        <v>389</v>
      </c>
      <c r="K648" s="198"/>
      <c r="L648" s="198"/>
      <c r="M648" s="198"/>
      <c r="N648" s="198"/>
      <c r="O648" s="198"/>
      <c r="P648" s="194">
        <v>4330.82</v>
      </c>
      <c r="Q648" s="194"/>
      <c r="R648" s="194"/>
      <c r="S648" s="183">
        <v>0.29599999999999999</v>
      </c>
      <c r="U648" s="194">
        <v>24606.9</v>
      </c>
      <c r="V648" s="194"/>
      <c r="W648" s="194"/>
      <c r="X648" s="183">
        <v>0.27500000000000002</v>
      </c>
    </row>
    <row r="649" spans="3:24" ht="0.75" customHeight="1" x14ac:dyDescent="0.25"/>
    <row r="650" spans="3:24" ht="12" customHeight="1" x14ac:dyDescent="0.25">
      <c r="D650" s="198" t="s">
        <v>927</v>
      </c>
      <c r="E650" s="198"/>
      <c r="F650" s="198"/>
      <c r="G650" s="198"/>
      <c r="H650" s="198"/>
      <c r="J650" s="198" t="s">
        <v>390</v>
      </c>
      <c r="K650" s="198"/>
      <c r="L650" s="198"/>
      <c r="M650" s="198"/>
      <c r="N650" s="198"/>
      <c r="O650" s="198"/>
      <c r="P650" s="194">
        <v>5635.96</v>
      </c>
      <c r="Q650" s="194"/>
      <c r="R650" s="194"/>
      <c r="S650" s="183">
        <v>0.38500000000000001</v>
      </c>
      <c r="U650" s="194">
        <v>34944.33</v>
      </c>
      <c r="V650" s="194"/>
      <c r="W650" s="194"/>
      <c r="X650" s="183">
        <v>0.39100000000000001</v>
      </c>
    </row>
    <row r="651" spans="3:24" ht="0.75" customHeight="1" x14ac:dyDescent="0.25"/>
    <row r="652" spans="3:24" ht="12" customHeight="1" x14ac:dyDescent="0.25">
      <c r="D652" s="198" t="s">
        <v>928</v>
      </c>
      <c r="E652" s="198"/>
      <c r="F652" s="198"/>
      <c r="G652" s="198"/>
      <c r="H652" s="198"/>
      <c r="J652" s="198" t="s">
        <v>391</v>
      </c>
      <c r="K652" s="198"/>
      <c r="L652" s="198"/>
      <c r="M652" s="198"/>
      <c r="N652" s="198"/>
      <c r="O652" s="198"/>
      <c r="P652" s="194">
        <v>7731.03</v>
      </c>
      <c r="Q652" s="194"/>
      <c r="R652" s="194"/>
      <c r="S652" s="183">
        <v>0.52900000000000003</v>
      </c>
      <c r="U652" s="194">
        <v>48347.96</v>
      </c>
      <c r="V652" s="194"/>
      <c r="W652" s="194"/>
      <c r="X652" s="183">
        <v>0.54100000000000004</v>
      </c>
    </row>
    <row r="653" spans="3:24" ht="0.75" customHeight="1" x14ac:dyDescent="0.25"/>
    <row r="654" spans="3:24" ht="12" customHeight="1" x14ac:dyDescent="0.25">
      <c r="D654" s="198" t="s">
        <v>929</v>
      </c>
      <c r="E654" s="198"/>
      <c r="F654" s="198"/>
      <c r="G654" s="198"/>
      <c r="H654" s="198"/>
      <c r="J654" s="198" t="s">
        <v>392</v>
      </c>
      <c r="K654" s="198"/>
      <c r="L654" s="198"/>
      <c r="M654" s="198"/>
      <c r="N654" s="198"/>
      <c r="O654" s="198"/>
      <c r="P654" s="194">
        <v>18886.02</v>
      </c>
      <c r="Q654" s="194"/>
      <c r="R654" s="194"/>
      <c r="S654" s="183">
        <v>1.2909999999999999</v>
      </c>
      <c r="U654" s="194">
        <v>110242.31</v>
      </c>
      <c r="V654" s="194"/>
      <c r="W654" s="194"/>
      <c r="X654" s="183">
        <v>1.234</v>
      </c>
    </row>
    <row r="655" spans="3:24" ht="0.75" customHeight="1" x14ac:dyDescent="0.25"/>
    <row r="656" spans="3:24" ht="12" customHeight="1" x14ac:dyDescent="0.25">
      <c r="D656" s="198" t="s">
        <v>930</v>
      </c>
      <c r="E656" s="198"/>
      <c r="F656" s="198"/>
      <c r="G656" s="198"/>
      <c r="H656" s="198"/>
      <c r="J656" s="198" t="s">
        <v>393</v>
      </c>
      <c r="K656" s="198"/>
      <c r="L656" s="198"/>
      <c r="M656" s="198"/>
      <c r="N656" s="198"/>
      <c r="O656" s="198"/>
      <c r="P656" s="194">
        <v>0</v>
      </c>
      <c r="Q656" s="194"/>
      <c r="R656" s="194"/>
      <c r="S656" s="183">
        <v>0</v>
      </c>
      <c r="U656" s="194">
        <v>0</v>
      </c>
      <c r="V656" s="194"/>
      <c r="W656" s="194"/>
      <c r="X656" s="183">
        <v>0</v>
      </c>
    </row>
    <row r="657" spans="4:24" ht="0.75" customHeight="1" x14ac:dyDescent="0.25"/>
    <row r="658" spans="4:24" ht="12" customHeight="1" x14ac:dyDescent="0.25">
      <c r="D658" s="198" t="s">
        <v>931</v>
      </c>
      <c r="E658" s="198"/>
      <c r="F658" s="198"/>
      <c r="G658" s="198"/>
      <c r="H658" s="198"/>
      <c r="J658" s="198" t="s">
        <v>394</v>
      </c>
      <c r="K658" s="198"/>
      <c r="L658" s="198"/>
      <c r="M658" s="198"/>
      <c r="N658" s="198"/>
      <c r="O658" s="198"/>
      <c r="P658" s="194">
        <v>0</v>
      </c>
      <c r="Q658" s="194"/>
      <c r="R658" s="194"/>
      <c r="S658" s="183">
        <v>0</v>
      </c>
      <c r="U658" s="194">
        <v>0</v>
      </c>
      <c r="V658" s="194"/>
      <c r="W658" s="194"/>
      <c r="X658" s="183">
        <v>0</v>
      </c>
    </row>
    <row r="659" spans="4:24" ht="0.75" customHeight="1" x14ac:dyDescent="0.25"/>
    <row r="660" spans="4:24" ht="12" customHeight="1" x14ac:dyDescent="0.25">
      <c r="D660" s="198" t="s">
        <v>932</v>
      </c>
      <c r="E660" s="198"/>
      <c r="F660" s="198"/>
      <c r="G660" s="198"/>
      <c r="H660" s="198"/>
      <c r="J660" s="198" t="s">
        <v>395</v>
      </c>
      <c r="K660" s="198"/>
      <c r="L660" s="198"/>
      <c r="M660" s="198"/>
      <c r="N660" s="198"/>
      <c r="O660" s="198"/>
      <c r="P660" s="194">
        <v>3369.53</v>
      </c>
      <c r="Q660" s="194"/>
      <c r="R660" s="194"/>
      <c r="S660" s="183">
        <v>0.23</v>
      </c>
      <c r="U660" s="194">
        <v>17341.310000000001</v>
      </c>
      <c r="V660" s="194"/>
      <c r="W660" s="194"/>
      <c r="X660" s="183">
        <v>0.19400000000000003</v>
      </c>
    </row>
    <row r="661" spans="4:24" ht="0.75" customHeight="1" x14ac:dyDescent="0.25"/>
    <row r="662" spans="4:24" ht="12" customHeight="1" x14ac:dyDescent="0.25">
      <c r="D662" s="198" t="s">
        <v>933</v>
      </c>
      <c r="E662" s="198"/>
      <c r="F662" s="198"/>
      <c r="G662" s="198"/>
      <c r="H662" s="198"/>
      <c r="J662" s="198" t="s">
        <v>396</v>
      </c>
      <c r="K662" s="198"/>
      <c r="L662" s="198"/>
      <c r="M662" s="198"/>
      <c r="N662" s="198"/>
      <c r="O662" s="198"/>
      <c r="P662" s="194">
        <v>0</v>
      </c>
      <c r="Q662" s="194"/>
      <c r="R662" s="194"/>
      <c r="S662" s="183">
        <v>0</v>
      </c>
      <c r="U662" s="194">
        <v>0</v>
      </c>
      <c r="V662" s="194"/>
      <c r="W662" s="194"/>
      <c r="X662" s="183">
        <v>0</v>
      </c>
    </row>
    <row r="663" spans="4:24" ht="0.75" customHeight="1" x14ac:dyDescent="0.25"/>
    <row r="664" spans="4:24" ht="12" customHeight="1" x14ac:dyDescent="0.25">
      <c r="D664" s="198" t="s">
        <v>934</v>
      </c>
      <c r="E664" s="198"/>
      <c r="F664" s="198"/>
      <c r="G664" s="198"/>
      <c r="H664" s="198"/>
      <c r="J664" s="198" t="s">
        <v>397</v>
      </c>
      <c r="K664" s="198"/>
      <c r="L664" s="198"/>
      <c r="M664" s="198"/>
      <c r="N664" s="198"/>
      <c r="O664" s="198"/>
      <c r="P664" s="194">
        <v>0</v>
      </c>
      <c r="Q664" s="194"/>
      <c r="R664" s="194"/>
      <c r="S664" s="183">
        <v>0</v>
      </c>
      <c r="U664" s="194">
        <v>0</v>
      </c>
      <c r="V664" s="194"/>
      <c r="W664" s="194"/>
      <c r="X664" s="183">
        <v>0</v>
      </c>
    </row>
    <row r="665" spans="4:24" ht="0.75" customHeight="1" x14ac:dyDescent="0.25"/>
    <row r="666" spans="4:24" ht="12" customHeight="1" x14ac:dyDescent="0.25">
      <c r="D666" s="198" t="s">
        <v>935</v>
      </c>
      <c r="E666" s="198"/>
      <c r="F666" s="198"/>
      <c r="G666" s="198"/>
      <c r="H666" s="198"/>
      <c r="J666" s="198" t="s">
        <v>398</v>
      </c>
      <c r="K666" s="198"/>
      <c r="L666" s="198"/>
      <c r="M666" s="198"/>
      <c r="N666" s="198"/>
      <c r="O666" s="198"/>
      <c r="P666" s="194">
        <v>25122.080000000002</v>
      </c>
      <c r="Q666" s="194"/>
      <c r="R666" s="194"/>
      <c r="S666" s="183">
        <v>1.7180000000000002</v>
      </c>
      <c r="U666" s="194">
        <v>150796.9</v>
      </c>
      <c r="V666" s="194"/>
      <c r="W666" s="194"/>
      <c r="X666" s="183">
        <v>1.6879999999999999</v>
      </c>
    </row>
    <row r="667" spans="4:24" ht="0.75" customHeight="1" x14ac:dyDescent="0.25"/>
    <row r="668" spans="4:24" ht="12" customHeight="1" x14ac:dyDescent="0.25">
      <c r="D668" s="198" t="s">
        <v>936</v>
      </c>
      <c r="E668" s="198"/>
      <c r="F668" s="198"/>
      <c r="G668" s="198"/>
      <c r="H668" s="198"/>
      <c r="J668" s="198" t="s">
        <v>399</v>
      </c>
      <c r="K668" s="198"/>
      <c r="L668" s="198"/>
      <c r="M668" s="198"/>
      <c r="N668" s="198"/>
      <c r="O668" s="198"/>
      <c r="P668" s="194">
        <v>0</v>
      </c>
      <c r="Q668" s="194"/>
      <c r="R668" s="194"/>
      <c r="S668" s="183">
        <v>0</v>
      </c>
      <c r="U668" s="194">
        <v>-74.12</v>
      </c>
      <c r="V668" s="194"/>
      <c r="W668" s="194"/>
      <c r="X668" s="183">
        <v>-1E-3</v>
      </c>
    </row>
    <row r="669" spans="4:24" ht="0.75" customHeight="1" x14ac:dyDescent="0.25"/>
    <row r="670" spans="4:24" ht="12" customHeight="1" x14ac:dyDescent="0.25">
      <c r="D670" s="198" t="s">
        <v>937</v>
      </c>
      <c r="E670" s="198"/>
      <c r="F670" s="198"/>
      <c r="G670" s="198"/>
      <c r="H670" s="198"/>
      <c r="J670" s="198" t="s">
        <v>400</v>
      </c>
      <c r="K670" s="198"/>
      <c r="L670" s="198"/>
      <c r="M670" s="198"/>
      <c r="N670" s="198"/>
      <c r="O670" s="198"/>
      <c r="P670" s="194">
        <v>0</v>
      </c>
      <c r="Q670" s="194"/>
      <c r="R670" s="194"/>
      <c r="S670" s="183">
        <v>0</v>
      </c>
      <c r="U670" s="194">
        <v>1509.52</v>
      </c>
      <c r="V670" s="194"/>
      <c r="W670" s="194"/>
      <c r="X670" s="183">
        <v>1.7000000000000001E-2</v>
      </c>
    </row>
    <row r="671" spans="4:24" ht="0.75" customHeight="1" x14ac:dyDescent="0.25"/>
    <row r="672" spans="4:24" ht="12" customHeight="1" x14ac:dyDescent="0.25">
      <c r="D672" s="198" t="s">
        <v>938</v>
      </c>
      <c r="E672" s="198"/>
      <c r="F672" s="198"/>
      <c r="G672" s="198"/>
      <c r="H672" s="198"/>
      <c r="J672" s="198" t="s">
        <v>401</v>
      </c>
      <c r="K672" s="198"/>
      <c r="L672" s="198"/>
      <c r="M672" s="198"/>
      <c r="N672" s="198"/>
      <c r="O672" s="198"/>
      <c r="P672" s="194">
        <v>1741.3600000000001</v>
      </c>
      <c r="Q672" s="194"/>
      <c r="R672" s="194"/>
      <c r="S672" s="183">
        <v>0.11899999999999999</v>
      </c>
      <c r="U672" s="194">
        <v>7778.49</v>
      </c>
      <c r="V672" s="194"/>
      <c r="W672" s="194"/>
      <c r="X672" s="183">
        <v>8.6999999999999994E-2</v>
      </c>
    </row>
    <row r="673" spans="3:24" ht="0.75" customHeight="1" x14ac:dyDescent="0.25"/>
    <row r="674" spans="3:24" ht="12" customHeight="1" x14ac:dyDescent="0.25">
      <c r="D674" s="198" t="s">
        <v>939</v>
      </c>
      <c r="E674" s="198"/>
      <c r="F674" s="198"/>
      <c r="G674" s="198"/>
      <c r="H674" s="198"/>
      <c r="J674" s="198" t="s">
        <v>402</v>
      </c>
      <c r="K674" s="198"/>
      <c r="L674" s="198"/>
      <c r="M674" s="198"/>
      <c r="N674" s="198"/>
      <c r="O674" s="198"/>
      <c r="P674" s="194">
        <v>-241</v>
      </c>
      <c r="Q674" s="194"/>
      <c r="R674" s="194"/>
      <c r="S674" s="183">
        <v>-1.6E-2</v>
      </c>
      <c r="U674" s="194">
        <v>-386.5</v>
      </c>
      <c r="V674" s="194"/>
      <c r="W674" s="194"/>
      <c r="X674" s="183">
        <v>-4.0000000000000001E-3</v>
      </c>
    </row>
    <row r="675" spans="3:24" ht="0.75" customHeight="1" x14ac:dyDescent="0.25"/>
    <row r="676" spans="3:24" ht="12" customHeight="1" x14ac:dyDescent="0.25">
      <c r="D676" s="198" t="s">
        <v>940</v>
      </c>
      <c r="E676" s="198"/>
      <c r="F676" s="198"/>
      <c r="G676" s="198"/>
      <c r="H676" s="198"/>
      <c r="J676" s="198" t="s">
        <v>403</v>
      </c>
      <c r="K676" s="198"/>
      <c r="L676" s="198"/>
      <c r="M676" s="198"/>
      <c r="N676" s="198"/>
      <c r="O676" s="198"/>
      <c r="P676" s="194">
        <v>442.72</v>
      </c>
      <c r="Q676" s="194"/>
      <c r="R676" s="194"/>
      <c r="S676" s="183">
        <v>0.03</v>
      </c>
      <c r="U676" s="194">
        <v>3333.85</v>
      </c>
      <c r="V676" s="194"/>
      <c r="W676" s="194"/>
      <c r="X676" s="183">
        <v>3.6999999999999998E-2</v>
      </c>
    </row>
    <row r="677" spans="3:24" ht="0.75" customHeight="1" x14ac:dyDescent="0.25"/>
    <row r="678" spans="3:24" ht="12" customHeight="1" x14ac:dyDescent="0.25">
      <c r="D678" s="198" t="s">
        <v>941</v>
      </c>
      <c r="E678" s="198"/>
      <c r="F678" s="198"/>
      <c r="G678" s="198"/>
      <c r="H678" s="198"/>
      <c r="J678" s="198" t="s">
        <v>404</v>
      </c>
      <c r="K678" s="198"/>
      <c r="L678" s="198"/>
      <c r="M678" s="198"/>
      <c r="N678" s="198"/>
      <c r="O678" s="198"/>
      <c r="P678" s="194">
        <v>0</v>
      </c>
      <c r="Q678" s="194"/>
      <c r="R678" s="194"/>
      <c r="S678" s="183">
        <v>0</v>
      </c>
      <c r="U678" s="194">
        <v>0</v>
      </c>
      <c r="V678" s="194"/>
      <c r="W678" s="194"/>
      <c r="X678" s="183">
        <v>0</v>
      </c>
    </row>
    <row r="679" spans="3:24" ht="2.25" customHeight="1" x14ac:dyDescent="0.25"/>
    <row r="680" spans="3:24" ht="10.5" customHeight="1" x14ac:dyDescent="0.25">
      <c r="P680" s="197"/>
      <c r="Q680" s="197"/>
      <c r="R680" s="197"/>
      <c r="S680" s="184"/>
      <c r="U680" s="197"/>
      <c r="V680" s="197"/>
      <c r="W680" s="197"/>
      <c r="X680" s="184"/>
    </row>
    <row r="681" spans="3:24" ht="1.5" customHeight="1" x14ac:dyDescent="0.25"/>
    <row r="682" spans="3:24" ht="13.5" customHeight="1" x14ac:dyDescent="0.25">
      <c r="E682" s="199" t="s">
        <v>405</v>
      </c>
      <c r="F682" s="199"/>
      <c r="G682" s="199"/>
      <c r="H682" s="199"/>
      <c r="I682" s="199"/>
      <c r="J682" s="199"/>
      <c r="K682" s="199"/>
      <c r="L682" s="199"/>
      <c r="M682" s="199"/>
      <c r="N682" s="199"/>
      <c r="O682" s="199"/>
      <c r="P682" s="194">
        <v>67018.52</v>
      </c>
      <c r="Q682" s="194"/>
      <c r="R682" s="194"/>
      <c r="S682" s="183">
        <v>4.5819999999999999</v>
      </c>
      <c r="U682" s="194">
        <v>398440.95</v>
      </c>
      <c r="V682" s="194"/>
      <c r="W682" s="194"/>
      <c r="X682" s="183">
        <v>4.46</v>
      </c>
    </row>
    <row r="683" spans="3:24" ht="0.75" customHeight="1" x14ac:dyDescent="0.25">
      <c r="E683" s="199"/>
      <c r="F683" s="199"/>
      <c r="G683" s="199"/>
      <c r="H683" s="199"/>
      <c r="I683" s="199"/>
      <c r="J683" s="199"/>
      <c r="K683" s="199"/>
      <c r="L683" s="199"/>
      <c r="M683" s="199"/>
      <c r="N683" s="199"/>
      <c r="O683" s="199"/>
    </row>
    <row r="684" spans="3:24" ht="12" customHeight="1" x14ac:dyDescent="0.25">
      <c r="C684" s="195"/>
      <c r="D684" s="195"/>
      <c r="E684" s="195"/>
      <c r="F684" s="195"/>
      <c r="G684" s="195"/>
    </row>
    <row r="685" spans="3:24" ht="9.75" customHeight="1" x14ac:dyDescent="0.25"/>
    <row r="686" spans="3:24" ht="0.75" customHeight="1" x14ac:dyDescent="0.25"/>
    <row r="687" spans="3:24" ht="14.25" customHeight="1" x14ac:dyDescent="0.25">
      <c r="C687" s="199" t="s">
        <v>101</v>
      </c>
      <c r="D687" s="199"/>
      <c r="E687" s="199"/>
      <c r="F687" s="199"/>
      <c r="G687" s="199"/>
      <c r="H687" s="199"/>
      <c r="I687" s="199"/>
      <c r="J687" s="199"/>
      <c r="K687" s="199"/>
      <c r="L687" s="199"/>
      <c r="M687" s="199"/>
      <c r="N687" s="199"/>
    </row>
    <row r="688" spans="3:24" ht="12" customHeight="1" x14ac:dyDescent="0.25">
      <c r="C688" s="195"/>
      <c r="D688" s="195"/>
      <c r="E688" s="195"/>
      <c r="F688" s="195"/>
      <c r="G688" s="195"/>
    </row>
    <row r="689" spans="3:24" ht="0.75" customHeight="1" x14ac:dyDescent="0.25"/>
    <row r="690" spans="3:24" ht="12" customHeight="1" x14ac:dyDescent="0.25">
      <c r="D690" s="198" t="s">
        <v>942</v>
      </c>
      <c r="E690" s="198"/>
      <c r="F690" s="198"/>
      <c r="G690" s="198"/>
      <c r="H690" s="198"/>
      <c r="J690" s="198" t="s">
        <v>406</v>
      </c>
      <c r="K690" s="198"/>
      <c r="L690" s="198"/>
      <c r="M690" s="198"/>
      <c r="N690" s="198"/>
      <c r="O690" s="198"/>
      <c r="P690" s="194">
        <v>0</v>
      </c>
      <c r="Q690" s="194"/>
      <c r="R690" s="194"/>
      <c r="S690" s="183">
        <v>0</v>
      </c>
      <c r="U690" s="194">
        <v>0</v>
      </c>
      <c r="V690" s="194"/>
      <c r="W690" s="194"/>
      <c r="X690" s="183">
        <v>0</v>
      </c>
    </row>
    <row r="691" spans="3:24" ht="0.75" customHeight="1" x14ac:dyDescent="0.25"/>
    <row r="692" spans="3:24" ht="12" customHeight="1" x14ac:dyDescent="0.25">
      <c r="D692" s="198" t="s">
        <v>943</v>
      </c>
      <c r="E692" s="198"/>
      <c r="F692" s="198"/>
      <c r="G692" s="198"/>
      <c r="H692" s="198"/>
      <c r="J692" s="198" t="s">
        <v>407</v>
      </c>
      <c r="K692" s="198"/>
      <c r="L692" s="198"/>
      <c r="M692" s="198"/>
      <c r="N692" s="198"/>
      <c r="O692" s="198"/>
      <c r="P692" s="194">
        <v>17996.740000000002</v>
      </c>
      <c r="Q692" s="194"/>
      <c r="R692" s="194"/>
      <c r="S692" s="183">
        <v>1.2310000000000001</v>
      </c>
      <c r="U692" s="194">
        <v>106995.45</v>
      </c>
      <c r="V692" s="194"/>
      <c r="W692" s="194"/>
      <c r="X692" s="183">
        <v>1.198</v>
      </c>
    </row>
    <row r="693" spans="3:24" ht="0.75" customHeight="1" x14ac:dyDescent="0.25"/>
    <row r="694" spans="3:24" ht="12" customHeight="1" x14ac:dyDescent="0.25">
      <c r="D694" s="198" t="s">
        <v>944</v>
      </c>
      <c r="E694" s="198"/>
      <c r="F694" s="198"/>
      <c r="G694" s="198"/>
      <c r="H694" s="198"/>
      <c r="J694" s="198" t="s">
        <v>408</v>
      </c>
      <c r="K694" s="198"/>
      <c r="L694" s="198"/>
      <c r="M694" s="198"/>
      <c r="N694" s="198"/>
      <c r="O694" s="198"/>
      <c r="P694" s="194">
        <v>0</v>
      </c>
      <c r="Q694" s="194"/>
      <c r="R694" s="194"/>
      <c r="S694" s="183">
        <v>0</v>
      </c>
      <c r="U694" s="194">
        <v>0</v>
      </c>
      <c r="V694" s="194"/>
      <c r="W694" s="194"/>
      <c r="X694" s="183">
        <v>0</v>
      </c>
    </row>
    <row r="695" spans="3:24" ht="0.75" customHeight="1" x14ac:dyDescent="0.25"/>
    <row r="696" spans="3:24" ht="12" customHeight="1" x14ac:dyDescent="0.25">
      <c r="D696" s="198" t="s">
        <v>945</v>
      </c>
      <c r="E696" s="198"/>
      <c r="F696" s="198"/>
      <c r="G696" s="198"/>
      <c r="H696" s="198"/>
      <c r="J696" s="198" t="s">
        <v>409</v>
      </c>
      <c r="K696" s="198"/>
      <c r="L696" s="198"/>
      <c r="M696" s="198"/>
      <c r="N696" s="198"/>
      <c r="O696" s="198"/>
      <c r="P696" s="194">
        <v>0</v>
      </c>
      <c r="Q696" s="194"/>
      <c r="R696" s="194"/>
      <c r="S696" s="183">
        <v>0</v>
      </c>
      <c r="U696" s="194">
        <v>0</v>
      </c>
      <c r="V696" s="194"/>
      <c r="W696" s="194"/>
      <c r="X696" s="183">
        <v>0</v>
      </c>
    </row>
    <row r="697" spans="3:24" ht="0.75" customHeight="1" x14ac:dyDescent="0.25"/>
    <row r="698" spans="3:24" ht="12" customHeight="1" x14ac:dyDescent="0.25">
      <c r="D698" s="198" t="s">
        <v>946</v>
      </c>
      <c r="E698" s="198"/>
      <c r="F698" s="198"/>
      <c r="G698" s="198"/>
      <c r="H698" s="198"/>
      <c r="J698" s="198" t="s">
        <v>410</v>
      </c>
      <c r="K698" s="198"/>
      <c r="L698" s="198"/>
      <c r="M698" s="198"/>
      <c r="N698" s="198"/>
      <c r="O698" s="198"/>
      <c r="P698" s="194">
        <v>0</v>
      </c>
      <c r="Q698" s="194"/>
      <c r="R698" s="194"/>
      <c r="S698" s="183">
        <v>0</v>
      </c>
      <c r="U698" s="194">
        <v>0</v>
      </c>
      <c r="V698" s="194"/>
      <c r="W698" s="194"/>
      <c r="X698" s="183">
        <v>0</v>
      </c>
    </row>
    <row r="699" spans="3:24" ht="2.25" customHeight="1" x14ac:dyDescent="0.25"/>
    <row r="700" spans="3:24" ht="10.5" customHeight="1" x14ac:dyDescent="0.25">
      <c r="P700" s="197"/>
      <c r="Q700" s="197"/>
      <c r="R700" s="197"/>
      <c r="S700" s="184"/>
      <c r="U700" s="197"/>
      <c r="V700" s="197"/>
      <c r="W700" s="197"/>
      <c r="X700" s="184"/>
    </row>
    <row r="701" spans="3:24" ht="1.5" customHeight="1" x14ac:dyDescent="0.25"/>
    <row r="702" spans="3:24" ht="13.5" customHeight="1" x14ac:dyDescent="0.25">
      <c r="E702" s="199" t="s">
        <v>411</v>
      </c>
      <c r="F702" s="199"/>
      <c r="G702" s="199"/>
      <c r="H702" s="199"/>
      <c r="I702" s="199"/>
      <c r="J702" s="199"/>
      <c r="K702" s="199"/>
      <c r="L702" s="199"/>
      <c r="M702" s="199"/>
      <c r="N702" s="199"/>
      <c r="O702" s="199"/>
      <c r="P702" s="194">
        <v>17996.740000000002</v>
      </c>
      <c r="Q702" s="194"/>
      <c r="R702" s="194"/>
      <c r="S702" s="183">
        <v>1.2310000000000001</v>
      </c>
      <c r="U702" s="194">
        <v>106995.45</v>
      </c>
      <c r="V702" s="194"/>
      <c r="W702" s="194"/>
      <c r="X702" s="183">
        <v>1.198</v>
      </c>
    </row>
    <row r="703" spans="3:24" ht="0.75" customHeight="1" x14ac:dyDescent="0.25">
      <c r="E703" s="199"/>
      <c r="F703" s="199"/>
      <c r="G703" s="199"/>
      <c r="H703" s="199"/>
      <c r="I703" s="199"/>
      <c r="J703" s="199"/>
      <c r="K703" s="199"/>
      <c r="L703" s="199"/>
      <c r="M703" s="199"/>
      <c r="N703" s="199"/>
      <c r="O703" s="199"/>
    </row>
    <row r="704" spans="3:24" ht="12" customHeight="1" x14ac:dyDescent="0.25">
      <c r="C704" s="195"/>
      <c r="D704" s="195"/>
      <c r="E704" s="195"/>
      <c r="F704" s="195"/>
      <c r="G704" s="195"/>
    </row>
    <row r="705" spans="3:24" ht="9.75" customHeight="1" x14ac:dyDescent="0.25"/>
    <row r="706" spans="3:24" ht="0.75" customHeight="1" x14ac:dyDescent="0.25"/>
    <row r="707" spans="3:24" ht="14.25" customHeight="1" x14ac:dyDescent="0.25">
      <c r="C707" s="199" t="s">
        <v>102</v>
      </c>
      <c r="D707" s="199"/>
      <c r="E707" s="199"/>
      <c r="F707" s="199"/>
      <c r="G707" s="199"/>
      <c r="H707" s="199"/>
      <c r="I707" s="199"/>
      <c r="J707" s="199"/>
      <c r="K707" s="199"/>
      <c r="L707" s="199"/>
      <c r="M707" s="199"/>
      <c r="N707" s="199"/>
    </row>
    <row r="708" spans="3:24" ht="12" customHeight="1" x14ac:dyDescent="0.25">
      <c r="C708" s="195"/>
      <c r="D708" s="195"/>
      <c r="E708" s="195"/>
      <c r="F708" s="195"/>
      <c r="G708" s="195"/>
    </row>
    <row r="709" spans="3:24" ht="0.75" customHeight="1" x14ac:dyDescent="0.25"/>
    <row r="710" spans="3:24" ht="12" customHeight="1" x14ac:dyDescent="0.25">
      <c r="D710" s="198" t="s">
        <v>947</v>
      </c>
      <c r="E710" s="198"/>
      <c r="F710" s="198"/>
      <c r="G710" s="198"/>
      <c r="H710" s="198"/>
      <c r="J710" s="198" t="s">
        <v>412</v>
      </c>
      <c r="K710" s="198"/>
      <c r="L710" s="198"/>
      <c r="M710" s="198"/>
      <c r="N710" s="198"/>
      <c r="O710" s="198"/>
      <c r="P710" s="194">
        <v>0</v>
      </c>
      <c r="Q710" s="194"/>
      <c r="R710" s="194"/>
      <c r="S710" s="183">
        <v>0</v>
      </c>
      <c r="U710" s="194">
        <v>0</v>
      </c>
      <c r="V710" s="194"/>
      <c r="W710" s="194"/>
      <c r="X710" s="183">
        <v>0</v>
      </c>
    </row>
    <row r="711" spans="3:24" ht="0.75" customHeight="1" x14ac:dyDescent="0.25"/>
    <row r="712" spans="3:24" ht="12" customHeight="1" x14ac:dyDescent="0.25">
      <c r="D712" s="198" t="s">
        <v>948</v>
      </c>
      <c r="E712" s="198"/>
      <c r="F712" s="198"/>
      <c r="G712" s="198"/>
      <c r="H712" s="198"/>
      <c r="J712" s="198" t="s">
        <v>413</v>
      </c>
      <c r="K712" s="198"/>
      <c r="L712" s="198"/>
      <c r="M712" s="198"/>
      <c r="N712" s="198"/>
      <c r="O712" s="198"/>
      <c r="P712" s="194">
        <v>11997.83</v>
      </c>
      <c r="Q712" s="194"/>
      <c r="R712" s="194"/>
      <c r="S712" s="183">
        <v>0.82000000000000006</v>
      </c>
      <c r="U712" s="194">
        <v>71986.98</v>
      </c>
      <c r="V712" s="194"/>
      <c r="W712" s="194"/>
      <c r="X712" s="183">
        <v>0.80600000000000005</v>
      </c>
    </row>
    <row r="713" spans="3:24" ht="0.75" customHeight="1" x14ac:dyDescent="0.25"/>
    <row r="714" spans="3:24" ht="12" customHeight="1" x14ac:dyDescent="0.25">
      <c r="D714" s="198" t="s">
        <v>949</v>
      </c>
      <c r="E714" s="198"/>
      <c r="F714" s="198"/>
      <c r="G714" s="198"/>
      <c r="H714" s="198"/>
      <c r="J714" s="198" t="s">
        <v>414</v>
      </c>
      <c r="K714" s="198"/>
      <c r="L714" s="198"/>
      <c r="M714" s="198"/>
      <c r="N714" s="198"/>
      <c r="O714" s="198"/>
      <c r="P714" s="194">
        <v>0</v>
      </c>
      <c r="Q714" s="194"/>
      <c r="R714" s="194"/>
      <c r="S714" s="183">
        <v>0</v>
      </c>
      <c r="U714" s="194">
        <v>0</v>
      </c>
      <c r="V714" s="194"/>
      <c r="W714" s="194"/>
      <c r="X714" s="183">
        <v>0</v>
      </c>
    </row>
    <row r="715" spans="3:24" ht="0.75" customHeight="1" x14ac:dyDescent="0.25"/>
    <row r="716" spans="3:24" ht="12" customHeight="1" x14ac:dyDescent="0.25">
      <c r="D716" s="198" t="s">
        <v>950</v>
      </c>
      <c r="E716" s="198"/>
      <c r="F716" s="198"/>
      <c r="G716" s="198"/>
      <c r="H716" s="198"/>
      <c r="J716" s="198" t="s">
        <v>415</v>
      </c>
      <c r="K716" s="198"/>
      <c r="L716" s="198"/>
      <c r="M716" s="198"/>
      <c r="N716" s="198"/>
      <c r="O716" s="198"/>
      <c r="P716" s="194">
        <v>0</v>
      </c>
      <c r="Q716" s="194"/>
      <c r="R716" s="194"/>
      <c r="S716" s="183">
        <v>0</v>
      </c>
      <c r="U716" s="194">
        <v>0</v>
      </c>
      <c r="V716" s="194"/>
      <c r="W716" s="194"/>
      <c r="X716" s="183">
        <v>0</v>
      </c>
    </row>
    <row r="717" spans="3:24" ht="0.75" customHeight="1" x14ac:dyDescent="0.25"/>
    <row r="718" spans="3:24" ht="12" customHeight="1" x14ac:dyDescent="0.25">
      <c r="D718" s="198" t="s">
        <v>951</v>
      </c>
      <c r="E718" s="198"/>
      <c r="F718" s="198"/>
      <c r="G718" s="198"/>
      <c r="H718" s="198"/>
      <c r="J718" s="198" t="s">
        <v>416</v>
      </c>
      <c r="K718" s="198"/>
      <c r="L718" s="198"/>
      <c r="M718" s="198"/>
      <c r="N718" s="198"/>
      <c r="O718" s="198"/>
      <c r="P718" s="194">
        <v>0</v>
      </c>
      <c r="Q718" s="194"/>
      <c r="R718" s="194"/>
      <c r="S718" s="183">
        <v>0</v>
      </c>
      <c r="U718" s="194">
        <v>0</v>
      </c>
      <c r="V718" s="194"/>
      <c r="W718" s="194"/>
      <c r="X718" s="183">
        <v>0</v>
      </c>
    </row>
    <row r="719" spans="3:24" ht="2.25" customHeight="1" x14ac:dyDescent="0.25"/>
    <row r="720" spans="3:24" ht="10.5" customHeight="1" x14ac:dyDescent="0.25">
      <c r="P720" s="197"/>
      <c r="Q720" s="197"/>
      <c r="R720" s="197"/>
      <c r="S720" s="184"/>
      <c r="U720" s="197"/>
      <c r="V720" s="197"/>
      <c r="W720" s="197"/>
      <c r="X720" s="184"/>
    </row>
    <row r="721" spans="3:24" ht="1.5" customHeight="1" x14ac:dyDescent="0.25"/>
    <row r="722" spans="3:24" ht="13.5" customHeight="1" x14ac:dyDescent="0.25">
      <c r="E722" s="199" t="s">
        <v>417</v>
      </c>
      <c r="F722" s="199"/>
      <c r="G722" s="199"/>
      <c r="H722" s="199"/>
      <c r="I722" s="199"/>
      <c r="J722" s="199"/>
      <c r="K722" s="199"/>
      <c r="L722" s="199"/>
      <c r="M722" s="199"/>
      <c r="N722" s="199"/>
      <c r="O722" s="199"/>
      <c r="P722" s="194">
        <v>11997.83</v>
      </c>
      <c r="Q722" s="194"/>
      <c r="R722" s="194"/>
      <c r="S722" s="183">
        <v>0.82000000000000006</v>
      </c>
      <c r="U722" s="194">
        <v>71986.98</v>
      </c>
      <c r="V722" s="194"/>
      <c r="W722" s="194"/>
      <c r="X722" s="183">
        <v>0.80600000000000005</v>
      </c>
    </row>
    <row r="723" spans="3:24" ht="0.75" customHeight="1" x14ac:dyDescent="0.25">
      <c r="E723" s="199"/>
      <c r="F723" s="199"/>
      <c r="G723" s="199"/>
      <c r="H723" s="199"/>
      <c r="I723" s="199"/>
      <c r="J723" s="199"/>
      <c r="K723" s="199"/>
      <c r="L723" s="199"/>
      <c r="M723" s="199"/>
      <c r="N723" s="199"/>
      <c r="O723" s="199"/>
    </row>
    <row r="724" spans="3:24" ht="12" customHeight="1" x14ac:dyDescent="0.25">
      <c r="C724" s="195"/>
      <c r="D724" s="195"/>
      <c r="E724" s="195"/>
      <c r="F724" s="195"/>
      <c r="G724" s="195"/>
    </row>
    <row r="725" spans="3:24" ht="9.75" customHeight="1" x14ac:dyDescent="0.25"/>
    <row r="726" spans="3:24" ht="0.75" customHeight="1" x14ac:dyDescent="0.25"/>
    <row r="727" spans="3:24" ht="14.25" customHeight="1" x14ac:dyDescent="0.25">
      <c r="C727" s="199" t="s">
        <v>418</v>
      </c>
      <c r="D727" s="199"/>
      <c r="E727" s="199"/>
      <c r="F727" s="199"/>
      <c r="G727" s="199"/>
      <c r="H727" s="199"/>
      <c r="I727" s="199"/>
      <c r="J727" s="199"/>
      <c r="K727" s="199"/>
      <c r="L727" s="199"/>
      <c r="M727" s="199"/>
      <c r="N727" s="199"/>
    </row>
    <row r="728" spans="3:24" ht="12" customHeight="1" x14ac:dyDescent="0.25">
      <c r="C728" s="195"/>
      <c r="D728" s="195"/>
      <c r="E728" s="195"/>
      <c r="F728" s="195"/>
      <c r="G728" s="195"/>
    </row>
    <row r="729" spans="3:24" ht="0.75" customHeight="1" x14ac:dyDescent="0.25"/>
    <row r="730" spans="3:24" ht="12" customHeight="1" x14ac:dyDescent="0.25">
      <c r="D730" s="198" t="s">
        <v>952</v>
      </c>
      <c r="E730" s="198"/>
      <c r="F730" s="198"/>
      <c r="G730" s="198"/>
      <c r="H730" s="198"/>
      <c r="J730" s="198" t="s">
        <v>419</v>
      </c>
      <c r="K730" s="198"/>
      <c r="L730" s="198"/>
      <c r="M730" s="198"/>
      <c r="N730" s="198"/>
      <c r="O730" s="198"/>
      <c r="P730" s="194">
        <v>5996.26</v>
      </c>
      <c r="Q730" s="194"/>
      <c r="R730" s="194"/>
      <c r="S730" s="183">
        <v>0.41000000000000003</v>
      </c>
      <c r="U730" s="194">
        <v>37928.53</v>
      </c>
      <c r="V730" s="194"/>
      <c r="W730" s="194"/>
      <c r="X730" s="183">
        <v>0.42499999999999999</v>
      </c>
    </row>
    <row r="731" spans="3:24" ht="0.75" customHeight="1" x14ac:dyDescent="0.25"/>
    <row r="732" spans="3:24" ht="12" customHeight="1" x14ac:dyDescent="0.25">
      <c r="D732" s="198" t="s">
        <v>953</v>
      </c>
      <c r="E732" s="198"/>
      <c r="F732" s="198"/>
      <c r="G732" s="198"/>
      <c r="H732" s="198"/>
      <c r="J732" s="198" t="s">
        <v>420</v>
      </c>
      <c r="K732" s="198"/>
      <c r="L732" s="198"/>
      <c r="M732" s="198"/>
      <c r="N732" s="198"/>
      <c r="O732" s="198"/>
      <c r="P732" s="194">
        <v>1508.41</v>
      </c>
      <c r="Q732" s="194"/>
      <c r="R732" s="194"/>
      <c r="S732" s="183">
        <v>0.10299999999999999</v>
      </c>
      <c r="U732" s="194">
        <v>9256.34</v>
      </c>
      <c r="V732" s="194"/>
      <c r="W732" s="194"/>
      <c r="X732" s="183">
        <v>0.10400000000000001</v>
      </c>
    </row>
    <row r="733" spans="3:24" ht="0.75" customHeight="1" x14ac:dyDescent="0.25"/>
    <row r="734" spans="3:24" ht="12" customHeight="1" x14ac:dyDescent="0.25">
      <c r="D734" s="198" t="s">
        <v>954</v>
      </c>
      <c r="E734" s="198"/>
      <c r="F734" s="198"/>
      <c r="G734" s="198"/>
      <c r="H734" s="198"/>
      <c r="J734" s="198" t="s">
        <v>421</v>
      </c>
      <c r="K734" s="198"/>
      <c r="L734" s="198"/>
      <c r="M734" s="198"/>
      <c r="N734" s="198"/>
      <c r="O734" s="198"/>
      <c r="P734" s="194">
        <v>1476.22</v>
      </c>
      <c r="Q734" s="194"/>
      <c r="R734" s="194"/>
      <c r="S734" s="183">
        <v>0.10100000000000002</v>
      </c>
      <c r="U734" s="194">
        <v>19083.7</v>
      </c>
      <c r="V734" s="194"/>
      <c r="W734" s="194"/>
      <c r="X734" s="183">
        <v>0.214</v>
      </c>
    </row>
    <row r="735" spans="3:24" ht="0.75" customHeight="1" x14ac:dyDescent="0.25"/>
    <row r="736" spans="3:24" ht="12" customHeight="1" x14ac:dyDescent="0.25">
      <c r="D736" s="198" t="s">
        <v>955</v>
      </c>
      <c r="E736" s="198"/>
      <c r="F736" s="198"/>
      <c r="G736" s="198"/>
      <c r="H736" s="198"/>
      <c r="J736" s="198" t="s">
        <v>422</v>
      </c>
      <c r="K736" s="198"/>
      <c r="L736" s="198"/>
      <c r="M736" s="198"/>
      <c r="N736" s="198"/>
      <c r="O736" s="198"/>
      <c r="P736" s="194">
        <v>0</v>
      </c>
      <c r="Q736" s="194"/>
      <c r="R736" s="194"/>
      <c r="S736" s="183">
        <v>0</v>
      </c>
      <c r="U736" s="194">
        <v>2247.36</v>
      </c>
      <c r="V736" s="194"/>
      <c r="W736" s="194"/>
      <c r="X736" s="183">
        <v>2.5000000000000001E-2</v>
      </c>
    </row>
    <row r="737" spans="4:24" ht="12" customHeight="1" x14ac:dyDescent="0.25">
      <c r="D737" s="198" t="s">
        <v>956</v>
      </c>
      <c r="E737" s="198"/>
      <c r="F737" s="198"/>
      <c r="G737" s="198"/>
      <c r="H737" s="198"/>
      <c r="J737" s="198" t="s">
        <v>423</v>
      </c>
      <c r="K737" s="198"/>
      <c r="L737" s="198"/>
      <c r="M737" s="198"/>
      <c r="N737" s="198"/>
      <c r="O737" s="198"/>
      <c r="P737" s="194">
        <v>200</v>
      </c>
      <c r="Q737" s="194"/>
      <c r="R737" s="194"/>
      <c r="S737" s="183">
        <v>1.4000000000000002E-2</v>
      </c>
      <c r="U737" s="194">
        <v>1200</v>
      </c>
      <c r="V737" s="194"/>
      <c r="W737" s="194"/>
      <c r="X737" s="183">
        <v>1.3000000000000001E-2</v>
      </c>
    </row>
    <row r="738" spans="4:24" ht="0.75" customHeight="1" x14ac:dyDescent="0.25"/>
    <row r="739" spans="4:24" ht="12" customHeight="1" x14ac:dyDescent="0.25">
      <c r="D739" s="198" t="s">
        <v>957</v>
      </c>
      <c r="E739" s="198"/>
      <c r="F739" s="198"/>
      <c r="G739" s="198"/>
      <c r="H739" s="198"/>
      <c r="J739" s="198" t="s">
        <v>424</v>
      </c>
      <c r="K739" s="198"/>
      <c r="L739" s="198"/>
      <c r="M739" s="198"/>
      <c r="N739" s="198"/>
      <c r="O739" s="198"/>
      <c r="P739" s="194">
        <v>0</v>
      </c>
      <c r="Q739" s="194"/>
      <c r="R739" s="194"/>
      <c r="S739" s="183">
        <v>0</v>
      </c>
      <c r="U739" s="194">
        <v>0</v>
      </c>
      <c r="V739" s="194"/>
      <c r="W739" s="194"/>
      <c r="X739" s="183">
        <v>0</v>
      </c>
    </row>
    <row r="740" spans="4:24" ht="0.75" customHeight="1" x14ac:dyDescent="0.25"/>
    <row r="741" spans="4:24" ht="12" customHeight="1" x14ac:dyDescent="0.25">
      <c r="D741" s="198" t="s">
        <v>958</v>
      </c>
      <c r="E741" s="198"/>
      <c r="F741" s="198"/>
      <c r="G741" s="198"/>
      <c r="H741" s="198"/>
      <c r="J741" s="198" t="s">
        <v>425</v>
      </c>
      <c r="K741" s="198"/>
      <c r="L741" s="198"/>
      <c r="M741" s="198"/>
      <c r="N741" s="198"/>
      <c r="O741" s="198"/>
      <c r="P741" s="194">
        <v>5474.04</v>
      </c>
      <c r="Q741" s="194"/>
      <c r="R741" s="194"/>
      <c r="S741" s="183">
        <v>0.374</v>
      </c>
      <c r="U741" s="194">
        <v>16983.78</v>
      </c>
      <c r="V741" s="194"/>
      <c r="W741" s="194"/>
      <c r="X741" s="183">
        <v>0.19</v>
      </c>
    </row>
    <row r="742" spans="4:24" ht="0.75" customHeight="1" x14ac:dyDescent="0.25"/>
    <row r="743" spans="4:24" ht="12" customHeight="1" x14ac:dyDescent="0.25">
      <c r="D743" s="198" t="s">
        <v>959</v>
      </c>
      <c r="E743" s="198"/>
      <c r="F743" s="198"/>
      <c r="G743" s="198"/>
      <c r="H743" s="198"/>
      <c r="J743" s="198" t="s">
        <v>426</v>
      </c>
      <c r="K743" s="198"/>
      <c r="L743" s="198"/>
      <c r="M743" s="198"/>
      <c r="N743" s="198"/>
      <c r="O743" s="198"/>
      <c r="P743" s="194">
        <v>13061.93</v>
      </c>
      <c r="Q743" s="194"/>
      <c r="R743" s="194"/>
      <c r="S743" s="183">
        <v>0.89300000000000002</v>
      </c>
      <c r="U743" s="194">
        <v>40931.32</v>
      </c>
      <c r="V743" s="194"/>
      <c r="W743" s="194"/>
      <c r="X743" s="183">
        <v>0.45800000000000007</v>
      </c>
    </row>
    <row r="744" spans="4:24" ht="0.75" customHeight="1" x14ac:dyDescent="0.25"/>
    <row r="745" spans="4:24" ht="12" customHeight="1" x14ac:dyDescent="0.25">
      <c r="D745" s="198" t="s">
        <v>960</v>
      </c>
      <c r="E745" s="198"/>
      <c r="F745" s="198"/>
      <c r="G745" s="198"/>
      <c r="H745" s="198"/>
      <c r="J745" s="198" t="s">
        <v>427</v>
      </c>
      <c r="K745" s="198"/>
      <c r="L745" s="198"/>
      <c r="M745" s="198"/>
      <c r="N745" s="198"/>
      <c r="O745" s="198"/>
      <c r="P745" s="194">
        <v>0</v>
      </c>
      <c r="Q745" s="194"/>
      <c r="R745" s="194"/>
      <c r="S745" s="183">
        <v>0</v>
      </c>
      <c r="U745" s="194">
        <v>0</v>
      </c>
      <c r="V745" s="194"/>
      <c r="W745" s="194"/>
      <c r="X745" s="183">
        <v>0</v>
      </c>
    </row>
    <row r="746" spans="4:24" ht="0.75" customHeight="1" x14ac:dyDescent="0.25"/>
    <row r="747" spans="4:24" ht="12" customHeight="1" x14ac:dyDescent="0.25">
      <c r="D747" s="198" t="s">
        <v>961</v>
      </c>
      <c r="E747" s="198"/>
      <c r="F747" s="198"/>
      <c r="G747" s="198"/>
      <c r="H747" s="198"/>
      <c r="J747" s="198" t="s">
        <v>428</v>
      </c>
      <c r="K747" s="198"/>
      <c r="L747" s="198"/>
      <c r="M747" s="198"/>
      <c r="N747" s="198"/>
      <c r="O747" s="198"/>
      <c r="P747" s="194">
        <v>0</v>
      </c>
      <c r="Q747" s="194"/>
      <c r="R747" s="194"/>
      <c r="S747" s="183">
        <v>0</v>
      </c>
      <c r="U747" s="194">
        <v>0</v>
      </c>
      <c r="V747" s="194"/>
      <c r="W747" s="194"/>
      <c r="X747" s="183">
        <v>0</v>
      </c>
    </row>
    <row r="748" spans="4:24" ht="0.75" customHeight="1" x14ac:dyDescent="0.25"/>
    <row r="749" spans="4:24" ht="12" customHeight="1" x14ac:dyDescent="0.25">
      <c r="D749" s="198" t="s">
        <v>962</v>
      </c>
      <c r="E749" s="198"/>
      <c r="F749" s="198"/>
      <c r="G749" s="198"/>
      <c r="H749" s="198"/>
      <c r="J749" s="198" t="s">
        <v>429</v>
      </c>
      <c r="K749" s="198"/>
      <c r="L749" s="198"/>
      <c r="M749" s="198"/>
      <c r="N749" s="198"/>
      <c r="O749" s="198"/>
      <c r="P749" s="194">
        <v>11033.210000000001</v>
      </c>
      <c r="Q749" s="194"/>
      <c r="R749" s="194"/>
      <c r="S749" s="183">
        <v>0.75400000000000011</v>
      </c>
      <c r="U749" s="194">
        <v>80327.679999999993</v>
      </c>
      <c r="V749" s="194"/>
      <c r="W749" s="194"/>
      <c r="X749" s="183">
        <v>0.89900000000000002</v>
      </c>
    </row>
    <row r="750" spans="4:24" ht="0.75" customHeight="1" x14ac:dyDescent="0.25"/>
    <row r="751" spans="4:24" ht="12" customHeight="1" x14ac:dyDescent="0.25">
      <c r="D751" s="198" t="s">
        <v>963</v>
      </c>
      <c r="E751" s="198"/>
      <c r="F751" s="198"/>
      <c r="G751" s="198"/>
      <c r="H751" s="198"/>
      <c r="J751" s="198" t="s">
        <v>430</v>
      </c>
      <c r="K751" s="198"/>
      <c r="L751" s="198"/>
      <c r="M751" s="198"/>
      <c r="N751" s="198"/>
      <c r="O751" s="198"/>
      <c r="P751" s="194">
        <v>0</v>
      </c>
      <c r="Q751" s="194"/>
      <c r="R751" s="194"/>
      <c r="S751" s="183">
        <v>0</v>
      </c>
      <c r="U751" s="194">
        <v>0</v>
      </c>
      <c r="V751" s="194"/>
      <c r="W751" s="194"/>
      <c r="X751" s="183">
        <v>0</v>
      </c>
    </row>
    <row r="752" spans="4:24" ht="0.75" customHeight="1" x14ac:dyDescent="0.25"/>
    <row r="753" spans="3:24" ht="12" customHeight="1" x14ac:dyDescent="0.25">
      <c r="D753" s="198" t="s">
        <v>964</v>
      </c>
      <c r="E753" s="198"/>
      <c r="F753" s="198"/>
      <c r="G753" s="198"/>
      <c r="H753" s="198"/>
      <c r="J753" s="198" t="s">
        <v>431</v>
      </c>
      <c r="K753" s="198"/>
      <c r="L753" s="198"/>
      <c r="M753" s="198"/>
      <c r="N753" s="198"/>
      <c r="O753" s="198"/>
      <c r="P753" s="194">
        <v>0</v>
      </c>
      <c r="Q753" s="194"/>
      <c r="R753" s="194"/>
      <c r="S753" s="183">
        <v>0</v>
      </c>
      <c r="U753" s="194">
        <v>0</v>
      </c>
      <c r="V753" s="194"/>
      <c r="W753" s="194"/>
      <c r="X753" s="183">
        <v>0</v>
      </c>
    </row>
    <row r="754" spans="3:24" ht="0.75" customHeight="1" x14ac:dyDescent="0.25"/>
    <row r="755" spans="3:24" ht="12" customHeight="1" x14ac:dyDescent="0.25">
      <c r="D755" s="198" t="s">
        <v>965</v>
      </c>
      <c r="E755" s="198"/>
      <c r="F755" s="198"/>
      <c r="G755" s="198"/>
      <c r="H755" s="198"/>
      <c r="J755" s="198" t="s">
        <v>432</v>
      </c>
      <c r="K755" s="198"/>
      <c r="L755" s="198"/>
      <c r="M755" s="198"/>
      <c r="N755" s="198"/>
      <c r="O755" s="198"/>
      <c r="P755" s="194">
        <v>3799.8</v>
      </c>
      <c r="Q755" s="194"/>
      <c r="R755" s="194"/>
      <c r="S755" s="183">
        <v>0.26</v>
      </c>
      <c r="U755" s="194">
        <v>18409.400000000001</v>
      </c>
      <c r="V755" s="194"/>
      <c r="W755" s="194"/>
      <c r="X755" s="183">
        <v>0.20599999999999999</v>
      </c>
    </row>
    <row r="756" spans="3:24" ht="0.75" customHeight="1" x14ac:dyDescent="0.25"/>
    <row r="757" spans="3:24" ht="12" customHeight="1" x14ac:dyDescent="0.25">
      <c r="D757" s="198" t="s">
        <v>966</v>
      </c>
      <c r="E757" s="198"/>
      <c r="F757" s="198"/>
      <c r="G757" s="198"/>
      <c r="H757" s="198"/>
      <c r="J757" s="198" t="s">
        <v>433</v>
      </c>
      <c r="K757" s="198"/>
      <c r="L757" s="198"/>
      <c r="M757" s="198"/>
      <c r="N757" s="198"/>
      <c r="O757" s="198"/>
      <c r="P757" s="194">
        <v>2456.9699999999998</v>
      </c>
      <c r="Q757" s="194"/>
      <c r="R757" s="194"/>
      <c r="S757" s="183">
        <v>0.16800000000000001</v>
      </c>
      <c r="U757" s="194">
        <v>14517.69</v>
      </c>
      <c r="V757" s="194"/>
      <c r="W757" s="194"/>
      <c r="X757" s="183">
        <v>0.16300000000000001</v>
      </c>
    </row>
    <row r="758" spans="3:24" ht="0.75" customHeight="1" x14ac:dyDescent="0.25"/>
    <row r="759" spans="3:24" ht="12" customHeight="1" x14ac:dyDescent="0.25">
      <c r="D759" s="198" t="s">
        <v>967</v>
      </c>
      <c r="E759" s="198"/>
      <c r="F759" s="198"/>
      <c r="G759" s="198"/>
      <c r="H759" s="198"/>
      <c r="J759" s="198" t="s">
        <v>434</v>
      </c>
      <c r="K759" s="198"/>
      <c r="L759" s="198"/>
      <c r="M759" s="198"/>
      <c r="N759" s="198"/>
      <c r="O759" s="198"/>
      <c r="P759" s="194">
        <v>120</v>
      </c>
      <c r="Q759" s="194"/>
      <c r="R759" s="194"/>
      <c r="S759" s="183">
        <v>8.0000000000000002E-3</v>
      </c>
      <c r="U759" s="194">
        <v>1131.04</v>
      </c>
      <c r="V759" s="194"/>
      <c r="W759" s="194"/>
      <c r="X759" s="183">
        <v>1.3000000000000001E-2</v>
      </c>
    </row>
    <row r="760" spans="3:24" ht="0.75" customHeight="1" x14ac:dyDescent="0.25"/>
    <row r="761" spans="3:24" ht="12" customHeight="1" x14ac:dyDescent="0.25">
      <c r="D761" s="198" t="s">
        <v>968</v>
      </c>
      <c r="E761" s="198"/>
      <c r="F761" s="198"/>
      <c r="G761" s="198"/>
      <c r="H761" s="198"/>
      <c r="J761" s="198" t="s">
        <v>435</v>
      </c>
      <c r="K761" s="198"/>
      <c r="L761" s="198"/>
      <c r="M761" s="198"/>
      <c r="N761" s="198"/>
      <c r="O761" s="198"/>
      <c r="P761" s="194">
        <v>0</v>
      </c>
      <c r="Q761" s="194"/>
      <c r="R761" s="194"/>
      <c r="S761" s="183">
        <v>0</v>
      </c>
      <c r="U761" s="194">
        <v>0</v>
      </c>
      <c r="V761" s="194"/>
      <c r="W761" s="194"/>
      <c r="X761" s="183">
        <v>0</v>
      </c>
    </row>
    <row r="762" spans="3:24" ht="2.25" customHeight="1" x14ac:dyDescent="0.25"/>
    <row r="763" spans="3:24" ht="10.5" customHeight="1" x14ac:dyDescent="0.25">
      <c r="P763" s="197"/>
      <c r="Q763" s="197"/>
      <c r="R763" s="197"/>
      <c r="S763" s="184"/>
      <c r="U763" s="197"/>
      <c r="V763" s="197"/>
      <c r="W763" s="197"/>
      <c r="X763" s="184"/>
    </row>
    <row r="764" spans="3:24" ht="1.5" customHeight="1" x14ac:dyDescent="0.25"/>
    <row r="765" spans="3:24" ht="13.5" customHeight="1" x14ac:dyDescent="0.25">
      <c r="E765" s="199" t="s">
        <v>436</v>
      </c>
      <c r="F765" s="199"/>
      <c r="G765" s="199"/>
      <c r="H765" s="199"/>
      <c r="I765" s="199"/>
      <c r="J765" s="199"/>
      <c r="K765" s="199"/>
      <c r="L765" s="199"/>
      <c r="M765" s="199"/>
      <c r="N765" s="199"/>
      <c r="O765" s="199"/>
      <c r="P765" s="194">
        <v>45126.840000000004</v>
      </c>
      <c r="Q765" s="194"/>
      <c r="R765" s="194"/>
      <c r="S765" s="183">
        <v>3.0859999999999999</v>
      </c>
      <c r="U765" s="194">
        <v>242016.84</v>
      </c>
      <c r="V765" s="194"/>
      <c r="W765" s="194"/>
      <c r="X765" s="183">
        <v>2.7090000000000005</v>
      </c>
    </row>
    <row r="766" spans="3:24" ht="0.75" customHeight="1" x14ac:dyDescent="0.25">
      <c r="E766" s="199"/>
      <c r="F766" s="199"/>
      <c r="G766" s="199"/>
      <c r="H766" s="199"/>
      <c r="I766" s="199"/>
      <c r="J766" s="199"/>
      <c r="K766" s="199"/>
      <c r="L766" s="199"/>
      <c r="M766" s="199"/>
      <c r="N766" s="199"/>
      <c r="O766" s="199"/>
    </row>
    <row r="767" spans="3:24" ht="12" customHeight="1" x14ac:dyDescent="0.25">
      <c r="C767" s="195"/>
      <c r="D767" s="195"/>
      <c r="E767" s="195"/>
      <c r="F767" s="195"/>
      <c r="G767" s="195"/>
    </row>
    <row r="768" spans="3:24" ht="9.75" customHeight="1" x14ac:dyDescent="0.25"/>
    <row r="769" spans="3:24" ht="0.75" customHeight="1" x14ac:dyDescent="0.25"/>
    <row r="770" spans="3:24" ht="14.25" customHeight="1" x14ac:dyDescent="0.25">
      <c r="C770" s="199" t="s">
        <v>91</v>
      </c>
      <c r="D770" s="199"/>
      <c r="E770" s="199"/>
      <c r="F770" s="199"/>
      <c r="G770" s="199"/>
      <c r="H770" s="199"/>
      <c r="I770" s="199"/>
      <c r="J770" s="199"/>
      <c r="K770" s="199"/>
      <c r="L770" s="199"/>
      <c r="M770" s="199"/>
      <c r="N770" s="199"/>
    </row>
    <row r="771" spans="3:24" ht="12" customHeight="1" x14ac:dyDescent="0.25">
      <c r="C771" s="195"/>
      <c r="D771" s="195"/>
      <c r="E771" s="195"/>
      <c r="F771" s="195"/>
      <c r="G771" s="195"/>
    </row>
    <row r="772" spans="3:24" ht="0.75" customHeight="1" x14ac:dyDescent="0.25"/>
    <row r="773" spans="3:24" ht="12" customHeight="1" x14ac:dyDescent="0.25">
      <c r="D773" s="198" t="s">
        <v>969</v>
      </c>
      <c r="E773" s="198"/>
      <c r="F773" s="198"/>
      <c r="G773" s="198"/>
      <c r="H773" s="198"/>
      <c r="J773" s="198" t="s">
        <v>437</v>
      </c>
      <c r="K773" s="198"/>
      <c r="L773" s="198"/>
      <c r="M773" s="198"/>
      <c r="N773" s="198"/>
      <c r="O773" s="198"/>
      <c r="P773" s="194">
        <v>0</v>
      </c>
      <c r="Q773" s="194"/>
      <c r="R773" s="194"/>
      <c r="S773" s="183">
        <v>0</v>
      </c>
      <c r="U773" s="194">
        <v>0</v>
      </c>
      <c r="V773" s="194"/>
      <c r="W773" s="194"/>
      <c r="X773" s="183">
        <v>0</v>
      </c>
    </row>
    <row r="774" spans="3:24" ht="0.75" customHeight="1" x14ac:dyDescent="0.25"/>
    <row r="775" spans="3:24" ht="12" customHeight="1" x14ac:dyDescent="0.25">
      <c r="D775" s="198" t="s">
        <v>970</v>
      </c>
      <c r="E775" s="198"/>
      <c r="F775" s="198"/>
      <c r="G775" s="198"/>
      <c r="H775" s="198"/>
      <c r="J775" s="198" t="s">
        <v>438</v>
      </c>
      <c r="K775" s="198"/>
      <c r="L775" s="198"/>
      <c r="M775" s="198"/>
      <c r="N775" s="198"/>
      <c r="O775" s="198"/>
      <c r="P775" s="194">
        <v>15050.01</v>
      </c>
      <c r="Q775" s="194"/>
      <c r="R775" s="194"/>
      <c r="S775" s="183">
        <v>1.0289999999999999</v>
      </c>
      <c r="U775" s="194">
        <v>89294.3</v>
      </c>
      <c r="V775" s="194"/>
      <c r="W775" s="194"/>
      <c r="X775" s="183">
        <v>1</v>
      </c>
    </row>
    <row r="776" spans="3:24" ht="0.75" customHeight="1" x14ac:dyDescent="0.25"/>
    <row r="777" spans="3:24" ht="12" customHeight="1" x14ac:dyDescent="0.25">
      <c r="D777" s="198" t="s">
        <v>971</v>
      </c>
      <c r="E777" s="198"/>
      <c r="F777" s="198"/>
      <c r="G777" s="198"/>
      <c r="H777" s="198"/>
      <c r="J777" s="198" t="s">
        <v>439</v>
      </c>
      <c r="K777" s="198"/>
      <c r="L777" s="198"/>
      <c r="M777" s="198"/>
      <c r="N777" s="198"/>
      <c r="O777" s="198"/>
      <c r="P777" s="194">
        <v>4247</v>
      </c>
      <c r="Q777" s="194"/>
      <c r="R777" s="194"/>
      <c r="S777" s="183">
        <v>0.28999999999999998</v>
      </c>
      <c r="U777" s="194">
        <v>25482</v>
      </c>
      <c r="V777" s="194"/>
      <c r="W777" s="194"/>
      <c r="X777" s="183">
        <v>0.28499999999999998</v>
      </c>
    </row>
    <row r="778" spans="3:24" ht="0.75" customHeight="1" x14ac:dyDescent="0.25"/>
    <row r="779" spans="3:24" ht="12" customHeight="1" x14ac:dyDescent="0.25">
      <c r="D779" s="198" t="s">
        <v>972</v>
      </c>
      <c r="E779" s="198"/>
      <c r="F779" s="198"/>
      <c r="G779" s="198"/>
      <c r="H779" s="198"/>
      <c r="J779" s="198" t="s">
        <v>440</v>
      </c>
      <c r="K779" s="198"/>
      <c r="L779" s="198"/>
      <c r="M779" s="198"/>
      <c r="N779" s="198"/>
      <c r="O779" s="198"/>
      <c r="P779" s="194">
        <v>0</v>
      </c>
      <c r="Q779" s="194"/>
      <c r="R779" s="194"/>
      <c r="S779" s="183">
        <v>0</v>
      </c>
      <c r="U779" s="194">
        <v>129</v>
      </c>
      <c r="V779" s="194"/>
      <c r="W779" s="194"/>
      <c r="X779" s="183">
        <v>1E-3</v>
      </c>
    </row>
    <row r="780" spans="3:24" ht="0.75" customHeight="1" x14ac:dyDescent="0.25"/>
    <row r="781" spans="3:24" ht="12" customHeight="1" x14ac:dyDescent="0.25">
      <c r="D781" s="198" t="s">
        <v>973</v>
      </c>
      <c r="E781" s="198"/>
      <c r="F781" s="198"/>
      <c r="G781" s="198"/>
      <c r="H781" s="198"/>
      <c r="J781" s="198" t="s">
        <v>441</v>
      </c>
      <c r="K781" s="198"/>
      <c r="L781" s="198"/>
      <c r="M781" s="198"/>
      <c r="N781" s="198"/>
      <c r="O781" s="198"/>
      <c r="P781" s="194">
        <v>22825</v>
      </c>
      <c r="Q781" s="194"/>
      <c r="R781" s="194"/>
      <c r="S781" s="183">
        <v>1.5609999999999999</v>
      </c>
      <c r="U781" s="194">
        <v>136851.38</v>
      </c>
      <c r="V781" s="194"/>
      <c r="W781" s="194"/>
      <c r="X781" s="183">
        <v>1.532</v>
      </c>
    </row>
    <row r="782" spans="3:24" ht="0.75" customHeight="1" x14ac:dyDescent="0.25"/>
    <row r="783" spans="3:24" ht="12" customHeight="1" x14ac:dyDescent="0.25">
      <c r="D783" s="198" t="s">
        <v>974</v>
      </c>
      <c r="E783" s="198"/>
      <c r="F783" s="198"/>
      <c r="G783" s="198"/>
      <c r="H783" s="198"/>
      <c r="J783" s="198" t="s">
        <v>442</v>
      </c>
      <c r="K783" s="198"/>
      <c r="L783" s="198"/>
      <c r="M783" s="198"/>
      <c r="N783" s="198"/>
      <c r="O783" s="198"/>
      <c r="P783" s="194">
        <v>0</v>
      </c>
      <c r="Q783" s="194"/>
      <c r="R783" s="194"/>
      <c r="S783" s="183">
        <v>0</v>
      </c>
      <c r="U783" s="194">
        <v>0</v>
      </c>
      <c r="V783" s="194"/>
      <c r="W783" s="194"/>
      <c r="X783" s="183">
        <v>0</v>
      </c>
    </row>
    <row r="784" spans="3:24" ht="0.75" customHeight="1" x14ac:dyDescent="0.25"/>
    <row r="785" spans="4:24" ht="12" customHeight="1" x14ac:dyDescent="0.25">
      <c r="D785" s="198" t="s">
        <v>975</v>
      </c>
      <c r="E785" s="198"/>
      <c r="F785" s="198"/>
      <c r="G785" s="198"/>
      <c r="H785" s="198"/>
      <c r="J785" s="198" t="s">
        <v>443</v>
      </c>
      <c r="K785" s="198"/>
      <c r="L785" s="198"/>
      <c r="M785" s="198"/>
      <c r="N785" s="198"/>
      <c r="O785" s="198"/>
      <c r="P785" s="194">
        <v>0</v>
      </c>
      <c r="Q785" s="194"/>
      <c r="R785" s="194"/>
      <c r="S785" s="183">
        <v>0</v>
      </c>
      <c r="U785" s="194">
        <v>0</v>
      </c>
      <c r="V785" s="194"/>
      <c r="W785" s="194"/>
      <c r="X785" s="183">
        <v>0</v>
      </c>
    </row>
    <row r="786" spans="4:24" ht="0.75" customHeight="1" x14ac:dyDescent="0.25"/>
    <row r="787" spans="4:24" ht="12" customHeight="1" x14ac:dyDescent="0.25">
      <c r="D787" s="198" t="s">
        <v>976</v>
      </c>
      <c r="E787" s="198"/>
      <c r="F787" s="198"/>
      <c r="G787" s="198"/>
      <c r="H787" s="198"/>
      <c r="J787" s="198" t="s">
        <v>444</v>
      </c>
      <c r="K787" s="198"/>
      <c r="L787" s="198"/>
      <c r="M787" s="198"/>
      <c r="N787" s="198"/>
      <c r="O787" s="198"/>
      <c r="P787" s="194">
        <v>0</v>
      </c>
      <c r="Q787" s="194"/>
      <c r="R787" s="194"/>
      <c r="S787" s="183">
        <v>0</v>
      </c>
      <c r="U787" s="194">
        <v>0</v>
      </c>
      <c r="V787" s="194"/>
      <c r="W787" s="194"/>
      <c r="X787" s="183">
        <v>0</v>
      </c>
    </row>
    <row r="788" spans="4:24" ht="0.75" customHeight="1" x14ac:dyDescent="0.25"/>
    <row r="789" spans="4:24" ht="12" customHeight="1" x14ac:dyDescent="0.25">
      <c r="D789" s="198" t="s">
        <v>977</v>
      </c>
      <c r="E789" s="198"/>
      <c r="F789" s="198"/>
      <c r="G789" s="198"/>
      <c r="H789" s="198"/>
      <c r="J789" s="198" t="s">
        <v>445</v>
      </c>
      <c r="K789" s="198"/>
      <c r="L789" s="198"/>
      <c r="M789" s="198"/>
      <c r="N789" s="198"/>
      <c r="O789" s="198"/>
      <c r="P789" s="194">
        <v>3176.66</v>
      </c>
      <c r="Q789" s="194"/>
      <c r="R789" s="194"/>
      <c r="S789" s="183">
        <v>0.217</v>
      </c>
      <c r="U789" s="194">
        <v>20538.53</v>
      </c>
      <c r="V789" s="194"/>
      <c r="W789" s="194"/>
      <c r="X789" s="183">
        <v>0.23</v>
      </c>
    </row>
    <row r="790" spans="4:24" ht="0.75" customHeight="1" x14ac:dyDescent="0.25"/>
    <row r="791" spans="4:24" ht="12" customHeight="1" x14ac:dyDescent="0.25">
      <c r="D791" s="198" t="s">
        <v>978</v>
      </c>
      <c r="E791" s="198"/>
      <c r="F791" s="198"/>
      <c r="G791" s="198"/>
      <c r="H791" s="198"/>
      <c r="J791" s="198" t="s">
        <v>446</v>
      </c>
      <c r="K791" s="198"/>
      <c r="L791" s="198"/>
      <c r="M791" s="198"/>
      <c r="N791" s="198"/>
      <c r="O791" s="198"/>
      <c r="P791" s="194">
        <v>0</v>
      </c>
      <c r="Q791" s="194"/>
      <c r="R791" s="194"/>
      <c r="S791" s="183">
        <v>0</v>
      </c>
      <c r="U791" s="194">
        <v>456.15000000000003</v>
      </c>
      <c r="V791" s="194"/>
      <c r="W791" s="194"/>
      <c r="X791" s="183">
        <v>5.0000000000000001E-3</v>
      </c>
    </row>
    <row r="792" spans="4:24" ht="0.75" customHeight="1" x14ac:dyDescent="0.25"/>
    <row r="793" spans="4:24" ht="12" customHeight="1" x14ac:dyDescent="0.25">
      <c r="D793" s="198" t="s">
        <v>979</v>
      </c>
      <c r="E793" s="198"/>
      <c r="F793" s="198"/>
      <c r="G793" s="198"/>
      <c r="H793" s="198"/>
      <c r="J793" s="198" t="s">
        <v>447</v>
      </c>
      <c r="K793" s="198"/>
      <c r="L793" s="198"/>
      <c r="M793" s="198"/>
      <c r="N793" s="198"/>
      <c r="O793" s="198"/>
      <c r="P793" s="194">
        <v>208.08</v>
      </c>
      <c r="Q793" s="194"/>
      <c r="R793" s="194"/>
      <c r="S793" s="183">
        <v>1.4000000000000002E-2</v>
      </c>
      <c r="U793" s="194">
        <v>3902.44</v>
      </c>
      <c r="V793" s="194"/>
      <c r="W793" s="194"/>
      <c r="X793" s="183">
        <v>4.3999999999999997E-2</v>
      </c>
    </row>
    <row r="794" spans="4:24" ht="0.75" customHeight="1" x14ac:dyDescent="0.25"/>
    <row r="795" spans="4:24" ht="12" customHeight="1" x14ac:dyDescent="0.25">
      <c r="D795" s="198" t="s">
        <v>980</v>
      </c>
      <c r="E795" s="198"/>
      <c r="F795" s="198"/>
      <c r="G795" s="198"/>
      <c r="H795" s="198"/>
      <c r="J795" s="198" t="s">
        <v>448</v>
      </c>
      <c r="K795" s="198"/>
      <c r="L795" s="198"/>
      <c r="M795" s="198"/>
      <c r="N795" s="198"/>
      <c r="O795" s="198"/>
      <c r="P795" s="194">
        <v>0</v>
      </c>
      <c r="Q795" s="194"/>
      <c r="R795" s="194"/>
      <c r="S795" s="183">
        <v>0</v>
      </c>
      <c r="U795" s="194">
        <v>95.63</v>
      </c>
      <c r="V795" s="194"/>
      <c r="W795" s="194"/>
      <c r="X795" s="183">
        <v>1E-3</v>
      </c>
    </row>
    <row r="796" spans="4:24" ht="0.75" customHeight="1" x14ac:dyDescent="0.25"/>
    <row r="797" spans="4:24" ht="12" customHeight="1" x14ac:dyDescent="0.25">
      <c r="D797" s="198" t="s">
        <v>981</v>
      </c>
      <c r="E797" s="198"/>
      <c r="F797" s="198"/>
      <c r="G797" s="198"/>
      <c r="H797" s="198"/>
      <c r="J797" s="198" t="s">
        <v>449</v>
      </c>
      <c r="K797" s="198"/>
      <c r="L797" s="198"/>
      <c r="M797" s="198"/>
      <c r="N797" s="198"/>
      <c r="O797" s="198"/>
      <c r="P797" s="194">
        <v>0</v>
      </c>
      <c r="Q797" s="194"/>
      <c r="R797" s="194"/>
      <c r="S797" s="183">
        <v>0</v>
      </c>
      <c r="U797" s="194">
        <v>0</v>
      </c>
      <c r="V797" s="194"/>
      <c r="W797" s="194"/>
      <c r="X797" s="183">
        <v>0</v>
      </c>
    </row>
    <row r="798" spans="4:24" ht="0.75" customHeight="1" x14ac:dyDescent="0.25"/>
    <row r="799" spans="4:24" ht="12" customHeight="1" x14ac:dyDescent="0.25">
      <c r="D799" s="198" t="s">
        <v>982</v>
      </c>
      <c r="E799" s="198"/>
      <c r="F799" s="198"/>
      <c r="G799" s="198"/>
      <c r="H799" s="198"/>
      <c r="J799" s="198" t="s">
        <v>450</v>
      </c>
      <c r="K799" s="198"/>
      <c r="L799" s="198"/>
      <c r="M799" s="198"/>
      <c r="N799" s="198"/>
      <c r="O799" s="198"/>
      <c r="P799" s="194">
        <v>467.67</v>
      </c>
      <c r="Q799" s="194"/>
      <c r="R799" s="194"/>
      <c r="S799" s="183">
        <v>3.2000000000000001E-2</v>
      </c>
      <c r="U799" s="194">
        <v>3605.3</v>
      </c>
      <c r="V799" s="194"/>
      <c r="W799" s="194"/>
      <c r="X799" s="183">
        <v>0.04</v>
      </c>
    </row>
    <row r="800" spans="4:24" ht="0.75" customHeight="1" x14ac:dyDescent="0.25"/>
    <row r="801" spans="4:24" ht="12" customHeight="1" x14ac:dyDescent="0.25">
      <c r="D801" s="198" t="s">
        <v>983</v>
      </c>
      <c r="E801" s="198"/>
      <c r="F801" s="198"/>
      <c r="G801" s="198"/>
      <c r="H801" s="198"/>
      <c r="J801" s="198" t="s">
        <v>451</v>
      </c>
      <c r="K801" s="198"/>
      <c r="L801" s="198"/>
      <c r="M801" s="198"/>
      <c r="N801" s="198"/>
      <c r="O801" s="198"/>
      <c r="P801" s="194">
        <v>631.47</v>
      </c>
      <c r="Q801" s="194"/>
      <c r="R801" s="194"/>
      <c r="S801" s="183">
        <v>4.2999999999999997E-2</v>
      </c>
      <c r="U801" s="194">
        <v>10609.710000000001</v>
      </c>
      <c r="V801" s="194"/>
      <c r="W801" s="194"/>
      <c r="X801" s="183">
        <v>0.11899999999999999</v>
      </c>
    </row>
    <row r="802" spans="4:24" ht="0.75" customHeight="1" x14ac:dyDescent="0.25"/>
    <row r="803" spans="4:24" ht="12" customHeight="1" x14ac:dyDescent="0.25">
      <c r="D803" s="198" t="s">
        <v>984</v>
      </c>
      <c r="E803" s="198"/>
      <c r="F803" s="198"/>
      <c r="G803" s="198"/>
      <c r="H803" s="198"/>
      <c r="J803" s="198" t="s">
        <v>452</v>
      </c>
      <c r="K803" s="198"/>
      <c r="L803" s="198"/>
      <c r="M803" s="198"/>
      <c r="N803" s="198"/>
      <c r="O803" s="198"/>
      <c r="P803" s="194">
        <v>155.99</v>
      </c>
      <c r="Q803" s="194"/>
      <c r="R803" s="194"/>
      <c r="S803" s="183">
        <v>1.0999999999999999E-2</v>
      </c>
      <c r="U803" s="194">
        <v>1295.72</v>
      </c>
      <c r="V803" s="194"/>
      <c r="W803" s="194"/>
      <c r="X803" s="183">
        <v>1.4999999999999999E-2</v>
      </c>
    </row>
    <row r="804" spans="4:24" ht="0.75" customHeight="1" x14ac:dyDescent="0.25"/>
    <row r="805" spans="4:24" ht="12" customHeight="1" x14ac:dyDescent="0.25">
      <c r="D805" s="198" t="s">
        <v>985</v>
      </c>
      <c r="E805" s="198"/>
      <c r="F805" s="198"/>
      <c r="G805" s="198"/>
      <c r="H805" s="198"/>
      <c r="J805" s="198" t="s">
        <v>453</v>
      </c>
      <c r="K805" s="198"/>
      <c r="L805" s="198"/>
      <c r="M805" s="198"/>
      <c r="N805" s="198"/>
      <c r="O805" s="198"/>
      <c r="P805" s="194">
        <v>0</v>
      </c>
      <c r="Q805" s="194"/>
      <c r="R805" s="194"/>
      <c r="S805" s="183">
        <v>0</v>
      </c>
      <c r="U805" s="194">
        <v>0</v>
      </c>
      <c r="V805" s="194"/>
      <c r="W805" s="194"/>
      <c r="X805" s="183">
        <v>0</v>
      </c>
    </row>
    <row r="806" spans="4:24" ht="0.75" customHeight="1" x14ac:dyDescent="0.25"/>
    <row r="807" spans="4:24" ht="12" customHeight="1" x14ac:dyDescent="0.25">
      <c r="D807" s="198" t="s">
        <v>986</v>
      </c>
      <c r="E807" s="198"/>
      <c r="F807" s="198"/>
      <c r="G807" s="198"/>
      <c r="H807" s="198"/>
      <c r="J807" s="198" t="s">
        <v>454</v>
      </c>
      <c r="K807" s="198"/>
      <c r="L807" s="198"/>
      <c r="M807" s="198"/>
      <c r="N807" s="198"/>
      <c r="O807" s="198"/>
      <c r="P807" s="194">
        <v>1700</v>
      </c>
      <c r="Q807" s="194"/>
      <c r="R807" s="194"/>
      <c r="S807" s="183">
        <v>0.11600000000000002</v>
      </c>
      <c r="U807" s="194">
        <v>40359</v>
      </c>
      <c r="V807" s="194"/>
      <c r="W807" s="194"/>
      <c r="X807" s="183">
        <v>0.45200000000000001</v>
      </c>
    </row>
    <row r="808" spans="4:24" ht="0.75" customHeight="1" x14ac:dyDescent="0.25"/>
    <row r="809" spans="4:24" ht="12" customHeight="1" x14ac:dyDescent="0.25">
      <c r="D809" s="198" t="s">
        <v>987</v>
      </c>
      <c r="E809" s="198"/>
      <c r="F809" s="198"/>
      <c r="G809" s="198"/>
      <c r="H809" s="198"/>
      <c r="J809" s="198" t="s">
        <v>455</v>
      </c>
      <c r="K809" s="198"/>
      <c r="L809" s="198"/>
      <c r="M809" s="198"/>
      <c r="N809" s="198"/>
      <c r="O809" s="198"/>
      <c r="P809" s="194">
        <v>14147.36</v>
      </c>
      <c r="Q809" s="194"/>
      <c r="R809" s="194"/>
      <c r="S809" s="183">
        <v>0.96700000000000008</v>
      </c>
      <c r="U809" s="194">
        <v>74549.490000000005</v>
      </c>
      <c r="V809" s="194"/>
      <c r="W809" s="194"/>
      <c r="X809" s="183">
        <v>0.83399999999999996</v>
      </c>
    </row>
    <row r="810" spans="4:24" ht="0.75" customHeight="1" x14ac:dyDescent="0.25"/>
    <row r="811" spans="4:24" ht="12" customHeight="1" x14ac:dyDescent="0.25">
      <c r="D811" s="198" t="s">
        <v>988</v>
      </c>
      <c r="E811" s="198"/>
      <c r="F811" s="198"/>
      <c r="G811" s="198"/>
      <c r="H811" s="198"/>
      <c r="J811" s="198" t="s">
        <v>456</v>
      </c>
      <c r="K811" s="198"/>
      <c r="L811" s="198"/>
      <c r="M811" s="198"/>
      <c r="N811" s="198"/>
      <c r="O811" s="198"/>
      <c r="P811" s="194">
        <v>0</v>
      </c>
      <c r="Q811" s="194"/>
      <c r="R811" s="194"/>
      <c r="S811" s="183">
        <v>0</v>
      </c>
      <c r="U811" s="194">
        <v>0</v>
      </c>
      <c r="V811" s="194"/>
      <c r="W811" s="194"/>
      <c r="X811" s="183">
        <v>0</v>
      </c>
    </row>
    <row r="812" spans="4:24" ht="0.75" customHeight="1" x14ac:dyDescent="0.25"/>
    <row r="813" spans="4:24" ht="12" customHeight="1" x14ac:dyDescent="0.25">
      <c r="D813" s="198" t="s">
        <v>989</v>
      </c>
      <c r="E813" s="198"/>
      <c r="F813" s="198"/>
      <c r="G813" s="198"/>
      <c r="H813" s="198"/>
      <c r="J813" s="198" t="s">
        <v>457</v>
      </c>
      <c r="K813" s="198"/>
      <c r="L813" s="198"/>
      <c r="M813" s="198"/>
      <c r="N813" s="198"/>
      <c r="O813" s="198"/>
      <c r="P813" s="194">
        <v>0</v>
      </c>
      <c r="Q813" s="194"/>
      <c r="R813" s="194"/>
      <c r="S813" s="183">
        <v>0</v>
      </c>
      <c r="U813" s="194">
        <v>0</v>
      </c>
      <c r="V813" s="194"/>
      <c r="W813" s="194"/>
      <c r="X813" s="183">
        <v>0</v>
      </c>
    </row>
    <row r="814" spans="4:24" ht="0.75" customHeight="1" x14ac:dyDescent="0.25"/>
    <row r="815" spans="4:24" ht="12" customHeight="1" x14ac:dyDescent="0.25">
      <c r="D815" s="198" t="s">
        <v>990</v>
      </c>
      <c r="E815" s="198"/>
      <c r="F815" s="198"/>
      <c r="G815" s="198"/>
      <c r="H815" s="198"/>
      <c r="J815" s="198" t="s">
        <v>458</v>
      </c>
      <c r="K815" s="198"/>
      <c r="L815" s="198"/>
      <c r="M815" s="198"/>
      <c r="N815" s="198"/>
      <c r="O815" s="198"/>
      <c r="P815" s="194">
        <v>980.5</v>
      </c>
      <c r="Q815" s="194"/>
      <c r="R815" s="194"/>
      <c r="S815" s="183">
        <v>6.7000000000000004E-2</v>
      </c>
      <c r="U815" s="194">
        <v>2307.35</v>
      </c>
      <c r="V815" s="194"/>
      <c r="W815" s="194"/>
      <c r="X815" s="183">
        <v>2.6000000000000002E-2</v>
      </c>
    </row>
    <row r="816" spans="4:24" ht="0.75" customHeight="1" x14ac:dyDescent="0.25"/>
    <row r="817" spans="4:24" ht="12" customHeight="1" x14ac:dyDescent="0.25">
      <c r="D817" s="198" t="s">
        <v>991</v>
      </c>
      <c r="E817" s="198"/>
      <c r="F817" s="198"/>
      <c r="G817" s="198"/>
      <c r="H817" s="198"/>
      <c r="J817" s="198" t="s">
        <v>459</v>
      </c>
      <c r="K817" s="198"/>
      <c r="L817" s="198"/>
      <c r="M817" s="198"/>
      <c r="N817" s="198"/>
      <c r="O817" s="198"/>
      <c r="P817" s="194">
        <v>1403.03</v>
      </c>
      <c r="Q817" s="194"/>
      <c r="R817" s="194"/>
      <c r="S817" s="183">
        <v>9.6000000000000002E-2</v>
      </c>
      <c r="U817" s="194">
        <v>7563.37</v>
      </c>
      <c r="V817" s="194"/>
      <c r="W817" s="194"/>
      <c r="X817" s="183">
        <v>8.5000000000000006E-2</v>
      </c>
    </row>
    <row r="818" spans="4:24" ht="0.75" customHeight="1" x14ac:dyDescent="0.25"/>
    <row r="819" spans="4:24" ht="12" customHeight="1" x14ac:dyDescent="0.25">
      <c r="D819" s="198" t="s">
        <v>992</v>
      </c>
      <c r="E819" s="198"/>
      <c r="F819" s="198"/>
      <c r="G819" s="198"/>
      <c r="H819" s="198"/>
      <c r="J819" s="198" t="s">
        <v>460</v>
      </c>
      <c r="K819" s="198"/>
      <c r="L819" s="198"/>
      <c r="M819" s="198"/>
      <c r="N819" s="198"/>
      <c r="O819" s="198"/>
      <c r="P819" s="194">
        <v>3937.84</v>
      </c>
      <c r="Q819" s="194"/>
      <c r="R819" s="194"/>
      <c r="S819" s="183">
        <v>0.26900000000000002</v>
      </c>
      <c r="U819" s="194">
        <v>22921.420000000002</v>
      </c>
      <c r="V819" s="194"/>
      <c r="W819" s="194"/>
      <c r="X819" s="183">
        <v>0.25700000000000001</v>
      </c>
    </row>
    <row r="820" spans="4:24" ht="0.75" customHeight="1" x14ac:dyDescent="0.25"/>
    <row r="821" spans="4:24" ht="12" customHeight="1" x14ac:dyDescent="0.25">
      <c r="D821" s="198" t="s">
        <v>993</v>
      </c>
      <c r="E821" s="198"/>
      <c r="F821" s="198"/>
      <c r="G821" s="198"/>
      <c r="H821" s="198"/>
      <c r="J821" s="198" t="s">
        <v>461</v>
      </c>
      <c r="K821" s="198"/>
      <c r="L821" s="198"/>
      <c r="M821" s="198"/>
      <c r="N821" s="198"/>
      <c r="O821" s="198"/>
      <c r="P821" s="194">
        <v>0</v>
      </c>
      <c r="Q821" s="194"/>
      <c r="R821" s="194"/>
      <c r="S821" s="183">
        <v>0</v>
      </c>
      <c r="U821" s="194">
        <v>0</v>
      </c>
      <c r="V821" s="194"/>
      <c r="W821" s="194"/>
      <c r="X821" s="183">
        <v>0</v>
      </c>
    </row>
    <row r="822" spans="4:24" ht="0.75" customHeight="1" x14ac:dyDescent="0.25"/>
    <row r="823" spans="4:24" ht="12" customHeight="1" x14ac:dyDescent="0.25">
      <c r="D823" s="198" t="s">
        <v>994</v>
      </c>
      <c r="E823" s="198"/>
      <c r="F823" s="198"/>
      <c r="G823" s="198"/>
      <c r="H823" s="198"/>
      <c r="J823" s="198" t="s">
        <v>462</v>
      </c>
      <c r="K823" s="198"/>
      <c r="L823" s="198"/>
      <c r="M823" s="198"/>
      <c r="N823" s="198"/>
      <c r="O823" s="198"/>
      <c r="P823" s="194">
        <v>132.06</v>
      </c>
      <c r="Q823" s="194"/>
      <c r="R823" s="194"/>
      <c r="S823" s="183">
        <v>8.9999999999999993E-3</v>
      </c>
      <c r="U823" s="194">
        <v>645.69000000000005</v>
      </c>
      <c r="V823" s="194"/>
      <c r="W823" s="194"/>
      <c r="X823" s="183">
        <v>7.000000000000001E-3</v>
      </c>
    </row>
    <row r="824" spans="4:24" ht="0.75" customHeight="1" x14ac:dyDescent="0.25"/>
    <row r="825" spans="4:24" ht="12" customHeight="1" x14ac:dyDescent="0.25">
      <c r="D825" s="198" t="s">
        <v>995</v>
      </c>
      <c r="E825" s="198"/>
      <c r="F825" s="198"/>
      <c r="G825" s="198"/>
      <c r="H825" s="198"/>
      <c r="J825" s="198" t="s">
        <v>463</v>
      </c>
      <c r="K825" s="198"/>
      <c r="L825" s="198"/>
      <c r="M825" s="198"/>
      <c r="N825" s="198"/>
      <c r="O825" s="198"/>
      <c r="P825" s="194">
        <v>2511.41</v>
      </c>
      <c r="Q825" s="194"/>
      <c r="R825" s="194"/>
      <c r="S825" s="183">
        <v>0.17199999999999999</v>
      </c>
      <c r="U825" s="194">
        <v>15845.18</v>
      </c>
      <c r="V825" s="194"/>
      <c r="W825" s="194"/>
      <c r="X825" s="183">
        <v>0.17699999999999999</v>
      </c>
    </row>
    <row r="826" spans="4:24" ht="0.75" customHeight="1" x14ac:dyDescent="0.25"/>
    <row r="827" spans="4:24" ht="12" customHeight="1" x14ac:dyDescent="0.25">
      <c r="D827" s="198" t="s">
        <v>996</v>
      </c>
      <c r="E827" s="198"/>
      <c r="F827" s="198"/>
      <c r="G827" s="198"/>
      <c r="H827" s="198"/>
      <c r="J827" s="198" t="s">
        <v>464</v>
      </c>
      <c r="K827" s="198"/>
      <c r="L827" s="198"/>
      <c r="M827" s="198"/>
      <c r="N827" s="198"/>
      <c r="O827" s="198"/>
      <c r="P827" s="194">
        <v>0</v>
      </c>
      <c r="Q827" s="194"/>
      <c r="R827" s="194"/>
      <c r="S827" s="183">
        <v>0</v>
      </c>
      <c r="U827" s="194">
        <v>0</v>
      </c>
      <c r="V827" s="194"/>
      <c r="W827" s="194"/>
      <c r="X827" s="183">
        <v>0</v>
      </c>
    </row>
    <row r="828" spans="4:24" ht="0.75" customHeight="1" x14ac:dyDescent="0.25"/>
    <row r="829" spans="4:24" ht="12" customHeight="1" x14ac:dyDescent="0.25">
      <c r="D829" s="198" t="s">
        <v>997</v>
      </c>
      <c r="E829" s="198"/>
      <c r="F829" s="198"/>
      <c r="G829" s="198"/>
      <c r="H829" s="198"/>
      <c r="J829" s="198" t="s">
        <v>465</v>
      </c>
      <c r="K829" s="198"/>
      <c r="L829" s="198"/>
      <c r="M829" s="198"/>
      <c r="N829" s="198"/>
      <c r="O829" s="198"/>
      <c r="P829" s="194">
        <v>15.89</v>
      </c>
      <c r="Q829" s="194"/>
      <c r="R829" s="194"/>
      <c r="S829" s="183">
        <v>1E-3</v>
      </c>
      <c r="U829" s="194">
        <v>8494.2999999999993</v>
      </c>
      <c r="V829" s="194"/>
      <c r="W829" s="194"/>
      <c r="X829" s="183">
        <v>9.5000000000000001E-2</v>
      </c>
    </row>
    <row r="830" spans="4:24" ht="0.75" customHeight="1" x14ac:dyDescent="0.25"/>
    <row r="831" spans="4:24" ht="12" customHeight="1" x14ac:dyDescent="0.25">
      <c r="D831" s="198" t="s">
        <v>998</v>
      </c>
      <c r="E831" s="198"/>
      <c r="F831" s="198"/>
      <c r="G831" s="198"/>
      <c r="H831" s="198"/>
      <c r="J831" s="198" t="s">
        <v>466</v>
      </c>
      <c r="K831" s="198"/>
      <c r="L831" s="198"/>
      <c r="M831" s="198"/>
      <c r="N831" s="198"/>
      <c r="O831" s="198"/>
      <c r="P831" s="194">
        <v>0</v>
      </c>
      <c r="Q831" s="194"/>
      <c r="R831" s="194"/>
      <c r="S831" s="183">
        <v>0</v>
      </c>
      <c r="U831" s="194">
        <v>0</v>
      </c>
      <c r="V831" s="194"/>
      <c r="W831" s="194"/>
      <c r="X831" s="183">
        <v>0</v>
      </c>
    </row>
    <row r="832" spans="4:24" ht="0.75" customHeight="1" x14ac:dyDescent="0.25"/>
    <row r="833" spans="4:24" ht="12" customHeight="1" x14ac:dyDescent="0.25">
      <c r="D833" s="198" t="s">
        <v>999</v>
      </c>
      <c r="E833" s="198"/>
      <c r="F833" s="198"/>
      <c r="G833" s="198"/>
      <c r="H833" s="198"/>
      <c r="J833" s="198" t="s">
        <v>467</v>
      </c>
      <c r="K833" s="198"/>
      <c r="L833" s="198"/>
      <c r="M833" s="198"/>
      <c r="N833" s="198"/>
      <c r="O833" s="198"/>
      <c r="P833" s="194">
        <v>0</v>
      </c>
      <c r="Q833" s="194"/>
      <c r="R833" s="194"/>
      <c r="S833" s="183">
        <v>0</v>
      </c>
      <c r="U833" s="194">
        <v>0</v>
      </c>
      <c r="V833" s="194"/>
      <c r="W833" s="194"/>
      <c r="X833" s="183">
        <v>0</v>
      </c>
    </row>
    <row r="834" spans="4:24" ht="0.75" customHeight="1" x14ac:dyDescent="0.25"/>
    <row r="835" spans="4:24" ht="12" customHeight="1" x14ac:dyDescent="0.25">
      <c r="D835" s="198" t="s">
        <v>1000</v>
      </c>
      <c r="E835" s="198"/>
      <c r="F835" s="198"/>
      <c r="G835" s="198"/>
      <c r="H835" s="198"/>
      <c r="J835" s="198" t="s">
        <v>468</v>
      </c>
      <c r="K835" s="198"/>
      <c r="L835" s="198"/>
      <c r="M835" s="198"/>
      <c r="N835" s="198"/>
      <c r="O835" s="198"/>
      <c r="P835" s="194">
        <v>0</v>
      </c>
      <c r="Q835" s="194"/>
      <c r="R835" s="194"/>
      <c r="S835" s="183">
        <v>0</v>
      </c>
      <c r="U835" s="194">
        <v>0</v>
      </c>
      <c r="V835" s="194"/>
      <c r="W835" s="194"/>
      <c r="X835" s="183">
        <v>0</v>
      </c>
    </row>
    <row r="836" spans="4:24" ht="0.75" customHeight="1" x14ac:dyDescent="0.25"/>
    <row r="837" spans="4:24" ht="12" customHeight="1" x14ac:dyDescent="0.25">
      <c r="D837" s="198" t="s">
        <v>1001</v>
      </c>
      <c r="E837" s="198"/>
      <c r="F837" s="198"/>
      <c r="G837" s="198"/>
      <c r="H837" s="198"/>
      <c r="J837" s="198" t="s">
        <v>469</v>
      </c>
      <c r="K837" s="198"/>
      <c r="L837" s="198"/>
      <c r="M837" s="198"/>
      <c r="N837" s="198"/>
      <c r="O837" s="198"/>
      <c r="P837" s="194">
        <v>9619.0499999999993</v>
      </c>
      <c r="Q837" s="194"/>
      <c r="R837" s="194"/>
      <c r="S837" s="183">
        <v>0.65800000000000003</v>
      </c>
      <c r="U837" s="194">
        <v>40061.870000000003</v>
      </c>
      <c r="V837" s="194"/>
      <c r="W837" s="194"/>
      <c r="X837" s="183">
        <v>0.44800000000000006</v>
      </c>
    </row>
    <row r="838" spans="4:24" ht="0.75" customHeight="1" x14ac:dyDescent="0.25"/>
    <row r="839" spans="4:24" ht="12" customHeight="1" x14ac:dyDescent="0.25">
      <c r="D839" s="198" t="s">
        <v>1002</v>
      </c>
      <c r="E839" s="198"/>
      <c r="F839" s="198"/>
      <c r="G839" s="198"/>
      <c r="H839" s="198"/>
      <c r="J839" s="198" t="s">
        <v>470</v>
      </c>
      <c r="K839" s="198"/>
      <c r="L839" s="198"/>
      <c r="M839" s="198"/>
      <c r="N839" s="198"/>
      <c r="O839" s="198"/>
      <c r="P839" s="194">
        <v>0</v>
      </c>
      <c r="Q839" s="194"/>
      <c r="R839" s="194"/>
      <c r="S839" s="183">
        <v>0</v>
      </c>
      <c r="U839" s="194">
        <v>0</v>
      </c>
      <c r="V839" s="194"/>
      <c r="W839" s="194"/>
      <c r="X839" s="183">
        <v>0</v>
      </c>
    </row>
    <row r="840" spans="4:24" ht="0.75" customHeight="1" x14ac:dyDescent="0.25"/>
    <row r="841" spans="4:24" ht="12" customHeight="1" x14ac:dyDescent="0.25">
      <c r="D841" s="198" t="s">
        <v>1003</v>
      </c>
      <c r="E841" s="198"/>
      <c r="F841" s="198"/>
      <c r="G841" s="198"/>
      <c r="H841" s="198"/>
      <c r="J841" s="198" t="s">
        <v>471</v>
      </c>
      <c r="K841" s="198"/>
      <c r="L841" s="198"/>
      <c r="M841" s="198"/>
      <c r="N841" s="198"/>
      <c r="O841" s="198"/>
      <c r="P841" s="194">
        <v>0</v>
      </c>
      <c r="Q841" s="194"/>
      <c r="R841" s="194"/>
      <c r="S841" s="183">
        <v>0</v>
      </c>
      <c r="U841" s="194">
        <v>0</v>
      </c>
      <c r="V841" s="194"/>
      <c r="W841" s="194"/>
      <c r="X841" s="183">
        <v>0</v>
      </c>
    </row>
    <row r="842" spans="4:24" ht="12" customHeight="1" x14ac:dyDescent="0.25">
      <c r="D842" s="198" t="s">
        <v>1004</v>
      </c>
      <c r="E842" s="198"/>
      <c r="F842" s="198"/>
      <c r="G842" s="198"/>
      <c r="H842" s="198"/>
      <c r="J842" s="198" t="s">
        <v>92</v>
      </c>
      <c r="K842" s="198"/>
      <c r="L842" s="198"/>
      <c r="M842" s="198"/>
      <c r="N842" s="198"/>
      <c r="O842" s="198"/>
      <c r="P842" s="194">
        <v>0</v>
      </c>
      <c r="Q842" s="194"/>
      <c r="R842" s="194"/>
      <c r="S842" s="183">
        <v>0</v>
      </c>
      <c r="U842" s="194">
        <v>12166.67</v>
      </c>
      <c r="V842" s="194"/>
      <c r="W842" s="194"/>
      <c r="X842" s="183">
        <v>0.13600000000000001</v>
      </c>
    </row>
    <row r="843" spans="4:24" ht="0.75" customHeight="1" x14ac:dyDescent="0.25"/>
    <row r="844" spans="4:24" ht="12" customHeight="1" x14ac:dyDescent="0.25">
      <c r="D844" s="198" t="s">
        <v>1005</v>
      </c>
      <c r="E844" s="198"/>
      <c r="F844" s="198"/>
      <c r="G844" s="198"/>
      <c r="H844" s="198"/>
      <c r="J844" s="200" t="s">
        <v>472</v>
      </c>
      <c r="K844" s="200"/>
      <c r="L844" s="200"/>
      <c r="M844" s="200"/>
      <c r="N844" s="200"/>
      <c r="O844" s="200"/>
      <c r="P844" s="194">
        <v>4493</v>
      </c>
      <c r="Q844" s="194"/>
      <c r="R844" s="194"/>
      <c r="S844" s="183">
        <v>0.307</v>
      </c>
      <c r="U844" s="194">
        <v>18343</v>
      </c>
      <c r="V844" s="194"/>
      <c r="W844" s="194"/>
      <c r="X844" s="183">
        <v>0.20500000000000002</v>
      </c>
    </row>
    <row r="845" spans="4:24" ht="11.25" customHeight="1" x14ac:dyDescent="0.25">
      <c r="J845" s="200"/>
      <c r="K845" s="200"/>
      <c r="L845" s="200"/>
      <c r="M845" s="200"/>
      <c r="N845" s="200"/>
      <c r="O845" s="200"/>
    </row>
    <row r="846" spans="4:24" ht="0.75" customHeight="1" x14ac:dyDescent="0.25"/>
    <row r="847" spans="4:24" ht="12" customHeight="1" x14ac:dyDescent="0.25">
      <c r="D847" s="198" t="s">
        <v>1006</v>
      </c>
      <c r="E847" s="198"/>
      <c r="F847" s="198"/>
      <c r="G847" s="198"/>
      <c r="H847" s="198"/>
      <c r="J847" s="198" t="s">
        <v>473</v>
      </c>
      <c r="K847" s="198"/>
      <c r="L847" s="198"/>
      <c r="M847" s="198"/>
      <c r="N847" s="198"/>
      <c r="O847" s="198"/>
      <c r="P847" s="194">
        <v>0</v>
      </c>
      <c r="Q847" s="194"/>
      <c r="R847" s="194"/>
      <c r="S847" s="183">
        <v>0</v>
      </c>
      <c r="U847" s="194">
        <v>200</v>
      </c>
      <c r="V847" s="194"/>
      <c r="W847" s="194"/>
      <c r="X847" s="183">
        <v>2E-3</v>
      </c>
    </row>
    <row r="848" spans="4:24" ht="0.75" customHeight="1" x14ac:dyDescent="0.25"/>
    <row r="849" spans="4:24" ht="12" customHeight="1" x14ac:dyDescent="0.25">
      <c r="D849" s="198" t="s">
        <v>1007</v>
      </c>
      <c r="E849" s="198"/>
      <c r="F849" s="198"/>
      <c r="G849" s="198"/>
      <c r="H849" s="198"/>
      <c r="J849" s="198" t="s">
        <v>474</v>
      </c>
      <c r="K849" s="198"/>
      <c r="L849" s="198"/>
      <c r="M849" s="198"/>
      <c r="N849" s="198"/>
      <c r="O849" s="198"/>
      <c r="P849" s="194">
        <v>2736.87</v>
      </c>
      <c r="Q849" s="194"/>
      <c r="R849" s="194"/>
      <c r="S849" s="183">
        <v>0.187</v>
      </c>
      <c r="U849" s="194">
        <v>20391.73</v>
      </c>
      <c r="V849" s="194"/>
      <c r="W849" s="194"/>
      <c r="X849" s="183">
        <v>0.22800000000000001</v>
      </c>
    </row>
    <row r="850" spans="4:24" ht="0.75" customHeight="1" x14ac:dyDescent="0.25"/>
    <row r="851" spans="4:24" ht="12" customHeight="1" x14ac:dyDescent="0.25">
      <c r="D851" s="198" t="s">
        <v>1008</v>
      </c>
      <c r="E851" s="198"/>
      <c r="F851" s="198"/>
      <c r="G851" s="198"/>
      <c r="H851" s="198"/>
      <c r="J851" s="198" t="s">
        <v>475</v>
      </c>
      <c r="K851" s="198"/>
      <c r="L851" s="198"/>
      <c r="M851" s="198"/>
      <c r="N851" s="198"/>
      <c r="O851" s="198"/>
      <c r="P851" s="194">
        <v>0</v>
      </c>
      <c r="Q851" s="194"/>
      <c r="R851" s="194"/>
      <c r="S851" s="183">
        <v>0</v>
      </c>
      <c r="U851" s="194">
        <v>0</v>
      </c>
      <c r="V851" s="194"/>
      <c r="W851" s="194"/>
      <c r="X851" s="183">
        <v>0</v>
      </c>
    </row>
    <row r="852" spans="4:24" ht="0.75" customHeight="1" x14ac:dyDescent="0.25"/>
    <row r="853" spans="4:24" ht="12" customHeight="1" x14ac:dyDescent="0.25">
      <c r="D853" s="198" t="s">
        <v>1009</v>
      </c>
      <c r="E853" s="198"/>
      <c r="F853" s="198"/>
      <c r="G853" s="198"/>
      <c r="H853" s="198"/>
      <c r="J853" s="198" t="s">
        <v>476</v>
      </c>
      <c r="K853" s="198"/>
      <c r="L853" s="198"/>
      <c r="M853" s="198"/>
      <c r="N853" s="198"/>
      <c r="O853" s="198"/>
      <c r="P853" s="194">
        <v>4974.07</v>
      </c>
      <c r="Q853" s="194"/>
      <c r="R853" s="194"/>
      <c r="S853" s="183">
        <v>0.34</v>
      </c>
      <c r="U853" s="194">
        <v>19760.73</v>
      </c>
      <c r="V853" s="194"/>
      <c r="W853" s="194"/>
      <c r="X853" s="183">
        <v>0.22100000000000003</v>
      </c>
    </row>
    <row r="854" spans="4:24" ht="0.75" customHeight="1" x14ac:dyDescent="0.25"/>
    <row r="855" spans="4:24" ht="12" customHeight="1" x14ac:dyDescent="0.25">
      <c r="D855" s="198" t="s">
        <v>1010</v>
      </c>
      <c r="E855" s="198"/>
      <c r="F855" s="198"/>
      <c r="G855" s="198"/>
      <c r="H855" s="198"/>
      <c r="J855" s="198" t="s">
        <v>477</v>
      </c>
      <c r="K855" s="198"/>
      <c r="L855" s="198"/>
      <c r="M855" s="198"/>
      <c r="N855" s="198"/>
      <c r="O855" s="198"/>
      <c r="P855" s="194">
        <v>0</v>
      </c>
      <c r="Q855" s="194"/>
      <c r="R855" s="194"/>
      <c r="S855" s="183">
        <v>0</v>
      </c>
      <c r="U855" s="194">
        <v>29</v>
      </c>
      <c r="V855" s="194"/>
      <c r="W855" s="194"/>
      <c r="X855" s="183">
        <v>0</v>
      </c>
    </row>
    <row r="856" spans="4:24" ht="0.75" customHeight="1" x14ac:dyDescent="0.25"/>
    <row r="857" spans="4:24" ht="12" customHeight="1" x14ac:dyDescent="0.25">
      <c r="D857" s="198" t="s">
        <v>1011</v>
      </c>
      <c r="E857" s="198"/>
      <c r="F857" s="198"/>
      <c r="G857" s="198"/>
      <c r="H857" s="198"/>
      <c r="J857" s="198" t="s">
        <v>478</v>
      </c>
      <c r="K857" s="198"/>
      <c r="L857" s="198"/>
      <c r="M857" s="198"/>
      <c r="N857" s="198"/>
      <c r="O857" s="198"/>
      <c r="P857" s="194">
        <v>1270.5999999999999</v>
      </c>
      <c r="Q857" s="194"/>
      <c r="R857" s="194"/>
      <c r="S857" s="183">
        <v>8.6999999999999994E-2</v>
      </c>
      <c r="U857" s="194">
        <v>2550.6</v>
      </c>
      <c r="V857" s="194"/>
      <c r="W857" s="194"/>
      <c r="X857" s="183">
        <v>2.9000000000000005E-2</v>
      </c>
    </row>
    <row r="858" spans="4:24" ht="0.75" customHeight="1" x14ac:dyDescent="0.25"/>
    <row r="859" spans="4:24" ht="12" customHeight="1" x14ac:dyDescent="0.25">
      <c r="D859" s="198" t="s">
        <v>1012</v>
      </c>
      <c r="E859" s="198"/>
      <c r="F859" s="198"/>
      <c r="G859" s="198"/>
      <c r="H859" s="198"/>
      <c r="J859" s="198" t="s">
        <v>479</v>
      </c>
      <c r="K859" s="198"/>
      <c r="L859" s="198"/>
      <c r="M859" s="198"/>
      <c r="N859" s="198"/>
      <c r="O859" s="198"/>
      <c r="P859" s="194">
        <v>0</v>
      </c>
      <c r="Q859" s="194"/>
      <c r="R859" s="194"/>
      <c r="S859" s="183">
        <v>0</v>
      </c>
      <c r="U859" s="194">
        <v>0</v>
      </c>
      <c r="V859" s="194"/>
      <c r="W859" s="194"/>
      <c r="X859" s="183">
        <v>0</v>
      </c>
    </row>
    <row r="860" spans="4:24" ht="0.75" customHeight="1" x14ac:dyDescent="0.25"/>
    <row r="861" spans="4:24" ht="12" customHeight="1" x14ac:dyDescent="0.25">
      <c r="D861" s="198" t="s">
        <v>1013</v>
      </c>
      <c r="E861" s="198"/>
      <c r="F861" s="198"/>
      <c r="G861" s="198"/>
      <c r="H861" s="198"/>
      <c r="J861" s="198" t="s">
        <v>480</v>
      </c>
      <c r="K861" s="198"/>
      <c r="L861" s="198"/>
      <c r="M861" s="198"/>
      <c r="N861" s="198"/>
      <c r="O861" s="198"/>
      <c r="P861" s="194">
        <v>2500</v>
      </c>
      <c r="Q861" s="194"/>
      <c r="R861" s="194"/>
      <c r="S861" s="183">
        <v>0.17100000000000001</v>
      </c>
      <c r="U861" s="194">
        <v>15000</v>
      </c>
      <c r="V861" s="194"/>
      <c r="W861" s="194"/>
      <c r="X861" s="183">
        <v>0.16800000000000001</v>
      </c>
    </row>
    <row r="862" spans="4:24" ht="0.75" customHeight="1" x14ac:dyDescent="0.25"/>
    <row r="863" spans="4:24" ht="12" customHeight="1" x14ac:dyDescent="0.25">
      <c r="D863" s="198" t="s">
        <v>1014</v>
      </c>
      <c r="E863" s="198"/>
      <c r="F863" s="198"/>
      <c r="G863" s="198"/>
      <c r="H863" s="198"/>
      <c r="J863" s="198" t="s">
        <v>481</v>
      </c>
      <c r="K863" s="198"/>
      <c r="L863" s="198"/>
      <c r="M863" s="198"/>
      <c r="N863" s="198"/>
      <c r="O863" s="198"/>
      <c r="P863" s="194">
        <v>600</v>
      </c>
      <c r="Q863" s="194"/>
      <c r="R863" s="194"/>
      <c r="S863" s="183">
        <v>4.1000000000000009E-2</v>
      </c>
      <c r="U863" s="194">
        <v>3600</v>
      </c>
      <c r="V863" s="194"/>
      <c r="W863" s="194"/>
      <c r="X863" s="183">
        <v>0.04</v>
      </c>
    </row>
    <row r="864" spans="4:24" ht="0.75" customHeight="1" x14ac:dyDescent="0.25"/>
    <row r="865" spans="4:24" ht="12" customHeight="1" x14ac:dyDescent="0.25">
      <c r="D865" s="198" t="s">
        <v>1015</v>
      </c>
      <c r="E865" s="198"/>
      <c r="F865" s="198"/>
      <c r="G865" s="198"/>
      <c r="H865" s="198"/>
      <c r="J865" s="198" t="s">
        <v>482</v>
      </c>
      <c r="K865" s="198"/>
      <c r="L865" s="198"/>
      <c r="M865" s="198"/>
      <c r="N865" s="198"/>
      <c r="O865" s="198"/>
      <c r="P865" s="194">
        <v>0</v>
      </c>
      <c r="Q865" s="194"/>
      <c r="R865" s="194"/>
      <c r="S865" s="183">
        <v>0</v>
      </c>
      <c r="U865" s="194">
        <v>3187</v>
      </c>
      <c r="V865" s="194"/>
      <c r="W865" s="194"/>
      <c r="X865" s="183">
        <v>3.5999999999999997E-2</v>
      </c>
    </row>
    <row r="866" spans="4:24" ht="0.75" customHeight="1" x14ac:dyDescent="0.25"/>
    <row r="867" spans="4:24" ht="12" customHeight="1" x14ac:dyDescent="0.25">
      <c r="D867" s="198" t="s">
        <v>1016</v>
      </c>
      <c r="E867" s="198"/>
      <c r="F867" s="198"/>
      <c r="G867" s="198"/>
      <c r="H867" s="198"/>
      <c r="J867" s="198" t="s">
        <v>483</v>
      </c>
      <c r="K867" s="198"/>
      <c r="L867" s="198"/>
      <c r="M867" s="198"/>
      <c r="N867" s="198"/>
      <c r="O867" s="198"/>
      <c r="P867" s="194">
        <v>663</v>
      </c>
      <c r="Q867" s="194"/>
      <c r="R867" s="194"/>
      <c r="S867" s="183">
        <v>4.4999999999999998E-2</v>
      </c>
      <c r="U867" s="194">
        <v>102815.91</v>
      </c>
      <c r="V867" s="194"/>
      <c r="W867" s="194"/>
      <c r="X867" s="183">
        <v>1.151</v>
      </c>
    </row>
    <row r="868" spans="4:24" ht="0.75" customHeight="1" x14ac:dyDescent="0.25"/>
    <row r="869" spans="4:24" ht="12" customHeight="1" x14ac:dyDescent="0.25">
      <c r="D869" s="198" t="s">
        <v>1017</v>
      </c>
      <c r="E869" s="198"/>
      <c r="F869" s="198"/>
      <c r="G869" s="198"/>
      <c r="H869" s="198"/>
      <c r="J869" s="198" t="s">
        <v>484</v>
      </c>
      <c r="K869" s="198"/>
      <c r="L869" s="198"/>
      <c r="M869" s="198"/>
      <c r="N869" s="198"/>
      <c r="O869" s="198"/>
      <c r="P869" s="194">
        <v>0</v>
      </c>
      <c r="Q869" s="194"/>
      <c r="R869" s="194"/>
      <c r="S869" s="183">
        <v>0</v>
      </c>
      <c r="U869" s="194">
        <v>215.34</v>
      </c>
      <c r="V869" s="194"/>
      <c r="W869" s="194"/>
      <c r="X869" s="183">
        <v>2E-3</v>
      </c>
    </row>
    <row r="870" spans="4:24" ht="0.75" customHeight="1" x14ac:dyDescent="0.25"/>
    <row r="871" spans="4:24" ht="12" customHeight="1" x14ac:dyDescent="0.25">
      <c r="D871" s="198" t="s">
        <v>1018</v>
      </c>
      <c r="E871" s="198"/>
      <c r="F871" s="198"/>
      <c r="G871" s="198"/>
      <c r="H871" s="198"/>
      <c r="J871" s="198" t="s">
        <v>485</v>
      </c>
      <c r="K871" s="198"/>
      <c r="L871" s="198"/>
      <c r="M871" s="198"/>
      <c r="N871" s="198"/>
      <c r="O871" s="198"/>
      <c r="P871" s="194">
        <v>6259</v>
      </c>
      <c r="Q871" s="194"/>
      <c r="R871" s="194"/>
      <c r="S871" s="183">
        <v>0.42799999999999999</v>
      </c>
      <c r="U871" s="194">
        <v>36911</v>
      </c>
      <c r="V871" s="194"/>
      <c r="W871" s="194"/>
      <c r="X871" s="183">
        <v>0.41299999999999998</v>
      </c>
    </row>
    <row r="872" spans="4:24" ht="0.75" customHeight="1" x14ac:dyDescent="0.25"/>
    <row r="873" spans="4:24" ht="12" customHeight="1" x14ac:dyDescent="0.25">
      <c r="D873" s="198" t="s">
        <v>1019</v>
      </c>
      <c r="E873" s="198"/>
      <c r="F873" s="198"/>
      <c r="G873" s="198"/>
      <c r="H873" s="198"/>
      <c r="J873" s="198" t="s">
        <v>486</v>
      </c>
      <c r="K873" s="198"/>
      <c r="L873" s="198"/>
      <c r="M873" s="198"/>
      <c r="N873" s="198"/>
      <c r="O873" s="198"/>
      <c r="P873" s="194">
        <v>5147</v>
      </c>
      <c r="Q873" s="194"/>
      <c r="R873" s="194"/>
      <c r="S873" s="183">
        <v>0.35199999999999998</v>
      </c>
      <c r="U873" s="194">
        <v>30882</v>
      </c>
      <c r="V873" s="194"/>
      <c r="W873" s="194"/>
      <c r="X873" s="183">
        <v>0.34599999999999997</v>
      </c>
    </row>
    <row r="874" spans="4:24" ht="0.75" customHeight="1" x14ac:dyDescent="0.25"/>
    <row r="875" spans="4:24" ht="12" customHeight="1" x14ac:dyDescent="0.25">
      <c r="D875" s="198" t="s">
        <v>1020</v>
      </c>
      <c r="E875" s="198"/>
      <c r="F875" s="198"/>
      <c r="G875" s="198"/>
      <c r="H875" s="198"/>
      <c r="J875" s="198" t="s">
        <v>487</v>
      </c>
      <c r="K875" s="198"/>
      <c r="L875" s="198"/>
      <c r="M875" s="198"/>
      <c r="N875" s="198"/>
      <c r="O875" s="198"/>
      <c r="P875" s="194">
        <v>184.38</v>
      </c>
      <c r="Q875" s="194"/>
      <c r="R875" s="194"/>
      <c r="S875" s="183">
        <v>1.3000000000000001E-2</v>
      </c>
      <c r="U875" s="194">
        <v>2470.2600000000002</v>
      </c>
      <c r="V875" s="194"/>
      <c r="W875" s="194"/>
      <c r="X875" s="183">
        <v>2.8000000000000004E-2</v>
      </c>
    </row>
    <row r="876" spans="4:24" ht="0.75" customHeight="1" x14ac:dyDescent="0.25"/>
    <row r="877" spans="4:24" ht="12" customHeight="1" x14ac:dyDescent="0.25">
      <c r="D877" s="198" t="s">
        <v>1021</v>
      </c>
      <c r="E877" s="198"/>
      <c r="F877" s="198"/>
      <c r="G877" s="198"/>
      <c r="H877" s="198"/>
      <c r="J877" s="198" t="s">
        <v>488</v>
      </c>
      <c r="K877" s="198"/>
      <c r="L877" s="198"/>
      <c r="M877" s="198"/>
      <c r="N877" s="198"/>
      <c r="O877" s="198"/>
      <c r="P877" s="194">
        <v>0</v>
      </c>
      <c r="Q877" s="194"/>
      <c r="R877" s="194"/>
      <c r="S877" s="183">
        <v>0</v>
      </c>
      <c r="U877" s="194">
        <v>0</v>
      </c>
      <c r="V877" s="194"/>
      <c r="W877" s="194"/>
      <c r="X877" s="183">
        <v>0</v>
      </c>
    </row>
    <row r="878" spans="4:24" ht="0.75" customHeight="1" x14ac:dyDescent="0.25"/>
    <row r="879" spans="4:24" ht="12" customHeight="1" x14ac:dyDescent="0.25">
      <c r="D879" s="198" t="s">
        <v>1022</v>
      </c>
      <c r="E879" s="198"/>
      <c r="F879" s="198"/>
      <c r="G879" s="198"/>
      <c r="H879" s="198"/>
      <c r="J879" s="198" t="s">
        <v>489</v>
      </c>
      <c r="K879" s="198"/>
      <c r="L879" s="198"/>
      <c r="M879" s="198"/>
      <c r="N879" s="198"/>
      <c r="O879" s="198"/>
      <c r="P879" s="194">
        <v>0</v>
      </c>
      <c r="Q879" s="194"/>
      <c r="R879" s="194"/>
      <c r="S879" s="183">
        <v>0</v>
      </c>
      <c r="U879" s="194">
        <v>0</v>
      </c>
      <c r="V879" s="194"/>
      <c r="W879" s="194"/>
      <c r="X879" s="183">
        <v>0</v>
      </c>
    </row>
    <row r="880" spans="4:24" ht="0.75" customHeight="1" x14ac:dyDescent="0.25"/>
    <row r="881" spans="4:24" ht="12" customHeight="1" x14ac:dyDescent="0.25">
      <c r="D881" s="198" t="s">
        <v>1023</v>
      </c>
      <c r="E881" s="198"/>
      <c r="F881" s="198"/>
      <c r="G881" s="198"/>
      <c r="H881" s="198"/>
      <c r="J881" s="198" t="s">
        <v>490</v>
      </c>
      <c r="K881" s="198"/>
      <c r="L881" s="198"/>
      <c r="M881" s="198"/>
      <c r="N881" s="198"/>
      <c r="O881" s="198"/>
      <c r="P881" s="194">
        <v>0</v>
      </c>
      <c r="Q881" s="194"/>
      <c r="R881" s="194"/>
      <c r="S881" s="183">
        <v>0</v>
      </c>
      <c r="U881" s="194">
        <v>0</v>
      </c>
      <c r="V881" s="194"/>
      <c r="W881" s="194"/>
      <c r="X881" s="183">
        <v>0</v>
      </c>
    </row>
    <row r="882" spans="4:24" ht="0.75" customHeight="1" x14ac:dyDescent="0.25"/>
    <row r="883" spans="4:24" ht="12" customHeight="1" x14ac:dyDescent="0.25">
      <c r="D883" s="198" t="s">
        <v>1024</v>
      </c>
      <c r="E883" s="198"/>
      <c r="F883" s="198"/>
      <c r="G883" s="198"/>
      <c r="H883" s="198"/>
      <c r="J883" s="198" t="s">
        <v>491</v>
      </c>
      <c r="K883" s="198"/>
      <c r="L883" s="198"/>
      <c r="M883" s="198"/>
      <c r="N883" s="198"/>
      <c r="O883" s="198"/>
      <c r="P883" s="194">
        <v>1300.2</v>
      </c>
      <c r="Q883" s="194"/>
      <c r="R883" s="194"/>
      <c r="S883" s="183">
        <v>8.900000000000001E-2</v>
      </c>
      <c r="U883" s="194">
        <v>7644.05</v>
      </c>
      <c r="V883" s="194"/>
      <c r="W883" s="194"/>
      <c r="X883" s="183">
        <v>8.5999999999999993E-2</v>
      </c>
    </row>
    <row r="884" spans="4:24" ht="0.75" customHeight="1" x14ac:dyDescent="0.25"/>
    <row r="885" spans="4:24" ht="12" customHeight="1" x14ac:dyDescent="0.25">
      <c r="D885" s="198" t="s">
        <v>1025</v>
      </c>
      <c r="E885" s="198"/>
      <c r="F885" s="198"/>
      <c r="G885" s="198"/>
      <c r="H885" s="198"/>
      <c r="J885" s="198" t="s">
        <v>492</v>
      </c>
      <c r="K885" s="198"/>
      <c r="L885" s="198"/>
      <c r="M885" s="198"/>
      <c r="N885" s="198"/>
      <c r="O885" s="198"/>
      <c r="P885" s="194">
        <v>0</v>
      </c>
      <c r="Q885" s="194"/>
      <c r="R885" s="194"/>
      <c r="S885" s="183">
        <v>0</v>
      </c>
      <c r="U885" s="194">
        <v>1068.1300000000001</v>
      </c>
      <c r="V885" s="194"/>
      <c r="W885" s="194"/>
      <c r="X885" s="183">
        <v>1.2E-2</v>
      </c>
    </row>
    <row r="886" spans="4:24" ht="0.75" customHeight="1" x14ac:dyDescent="0.25"/>
    <row r="887" spans="4:24" ht="12" customHeight="1" x14ac:dyDescent="0.25">
      <c r="D887" s="198" t="s">
        <v>1026</v>
      </c>
      <c r="E887" s="198"/>
      <c r="F887" s="198"/>
      <c r="G887" s="198"/>
      <c r="H887" s="198"/>
      <c r="J887" s="198" t="s">
        <v>493</v>
      </c>
      <c r="K887" s="198"/>
      <c r="L887" s="198"/>
      <c r="M887" s="198"/>
      <c r="N887" s="198"/>
      <c r="O887" s="198"/>
      <c r="P887" s="194">
        <v>71144.28</v>
      </c>
      <c r="Q887" s="194"/>
      <c r="R887" s="194"/>
      <c r="S887" s="183">
        <v>4.8650000000000002</v>
      </c>
      <c r="U887" s="194">
        <v>441295.83</v>
      </c>
      <c r="V887" s="194"/>
      <c r="W887" s="194"/>
      <c r="X887" s="183">
        <v>4.9400000000000004</v>
      </c>
    </row>
    <row r="888" spans="4:24" ht="0.75" customHeight="1" x14ac:dyDescent="0.25"/>
    <row r="889" spans="4:24" ht="12" customHeight="1" x14ac:dyDescent="0.25">
      <c r="D889" s="198" t="s">
        <v>1027</v>
      </c>
      <c r="E889" s="198"/>
      <c r="F889" s="198"/>
      <c r="G889" s="198"/>
      <c r="H889" s="198"/>
      <c r="J889" s="198" t="s">
        <v>494</v>
      </c>
      <c r="K889" s="198"/>
      <c r="L889" s="198"/>
      <c r="M889" s="198"/>
      <c r="N889" s="198"/>
      <c r="O889" s="198"/>
      <c r="P889" s="194">
        <v>0</v>
      </c>
      <c r="Q889" s="194"/>
      <c r="R889" s="194"/>
      <c r="S889" s="183">
        <v>0</v>
      </c>
      <c r="U889" s="194">
        <v>0</v>
      </c>
      <c r="V889" s="194"/>
      <c r="W889" s="194"/>
      <c r="X889" s="183">
        <v>0</v>
      </c>
    </row>
    <row r="890" spans="4:24" ht="0.75" customHeight="1" x14ac:dyDescent="0.25"/>
    <row r="891" spans="4:24" ht="12" customHeight="1" x14ac:dyDescent="0.25">
      <c r="D891" s="198" t="s">
        <v>1028</v>
      </c>
      <c r="E891" s="198"/>
      <c r="F891" s="198"/>
      <c r="G891" s="198"/>
      <c r="H891" s="198"/>
      <c r="J891" s="198" t="s">
        <v>1029</v>
      </c>
      <c r="K891" s="198"/>
      <c r="L891" s="198"/>
      <c r="M891" s="198"/>
      <c r="N891" s="198"/>
      <c r="O891" s="198"/>
      <c r="P891" s="194">
        <v>0</v>
      </c>
      <c r="Q891" s="194"/>
      <c r="R891" s="194"/>
      <c r="S891" s="183">
        <v>0</v>
      </c>
      <c r="U891" s="194">
        <v>0</v>
      </c>
      <c r="V891" s="194"/>
      <c r="W891" s="194"/>
      <c r="X891" s="183">
        <v>0</v>
      </c>
    </row>
    <row r="892" spans="4:24" ht="0.75" customHeight="1" x14ac:dyDescent="0.25"/>
    <row r="893" spans="4:24" ht="12" customHeight="1" x14ac:dyDescent="0.25">
      <c r="D893" s="198" t="s">
        <v>1030</v>
      </c>
      <c r="E893" s="198"/>
      <c r="F893" s="198"/>
      <c r="G893" s="198"/>
      <c r="H893" s="198"/>
      <c r="J893" s="198" t="s">
        <v>495</v>
      </c>
      <c r="K893" s="198"/>
      <c r="L893" s="198"/>
      <c r="M893" s="198"/>
      <c r="N893" s="198"/>
      <c r="O893" s="198"/>
      <c r="P893" s="194">
        <v>5665.87</v>
      </c>
      <c r="Q893" s="194"/>
      <c r="R893" s="194"/>
      <c r="S893" s="183">
        <v>0.38700000000000001</v>
      </c>
      <c r="U893" s="194">
        <v>42747.86</v>
      </c>
      <c r="V893" s="194"/>
      <c r="W893" s="194"/>
      <c r="X893" s="183">
        <v>0.47899999999999998</v>
      </c>
    </row>
    <row r="894" spans="4:24" ht="0.75" customHeight="1" x14ac:dyDescent="0.25"/>
    <row r="895" spans="4:24" ht="12" customHeight="1" x14ac:dyDescent="0.25">
      <c r="D895" s="198" t="s">
        <v>1031</v>
      </c>
      <c r="E895" s="198"/>
      <c r="F895" s="198"/>
      <c r="G895" s="198"/>
      <c r="H895" s="198"/>
      <c r="J895" s="198" t="s">
        <v>496</v>
      </c>
      <c r="K895" s="198"/>
      <c r="L895" s="198"/>
      <c r="M895" s="198"/>
      <c r="N895" s="198"/>
      <c r="O895" s="198"/>
      <c r="P895" s="194">
        <v>1505.83</v>
      </c>
      <c r="Q895" s="194"/>
      <c r="R895" s="194"/>
      <c r="S895" s="183">
        <v>0.10299999999999999</v>
      </c>
      <c r="U895" s="194">
        <v>9254.98</v>
      </c>
      <c r="V895" s="194"/>
      <c r="W895" s="194"/>
      <c r="X895" s="183">
        <v>0.10400000000000001</v>
      </c>
    </row>
    <row r="896" spans="4:24" ht="0.75" customHeight="1" x14ac:dyDescent="0.25"/>
    <row r="897" spans="3:24" ht="12" customHeight="1" x14ac:dyDescent="0.25">
      <c r="D897" s="198" t="s">
        <v>1032</v>
      </c>
      <c r="E897" s="198"/>
      <c r="F897" s="198"/>
      <c r="G897" s="198"/>
      <c r="H897" s="198"/>
      <c r="J897" s="198" t="s">
        <v>497</v>
      </c>
      <c r="K897" s="198"/>
      <c r="L897" s="198"/>
      <c r="M897" s="198"/>
      <c r="N897" s="198"/>
      <c r="O897" s="198"/>
      <c r="P897" s="194">
        <v>9381.2900000000009</v>
      </c>
      <c r="Q897" s="194"/>
      <c r="R897" s="194"/>
      <c r="S897" s="183">
        <v>0.6409999999999999</v>
      </c>
      <c r="U897" s="194">
        <v>52304.91</v>
      </c>
      <c r="V897" s="194"/>
      <c r="W897" s="194"/>
      <c r="X897" s="183">
        <v>0.58499999999999996</v>
      </c>
    </row>
    <row r="898" spans="3:24" ht="0.75" customHeight="1" x14ac:dyDescent="0.25"/>
    <row r="899" spans="3:24" ht="12" customHeight="1" x14ac:dyDescent="0.25">
      <c r="D899" s="198" t="s">
        <v>1033</v>
      </c>
      <c r="E899" s="198"/>
      <c r="F899" s="198"/>
      <c r="G899" s="198"/>
      <c r="H899" s="198"/>
      <c r="J899" s="198" t="s">
        <v>498</v>
      </c>
      <c r="K899" s="198"/>
      <c r="L899" s="198"/>
      <c r="M899" s="198"/>
      <c r="N899" s="198"/>
      <c r="O899" s="198"/>
      <c r="P899" s="194">
        <v>0</v>
      </c>
      <c r="Q899" s="194"/>
      <c r="R899" s="194"/>
      <c r="S899" s="183">
        <v>0</v>
      </c>
      <c r="U899" s="194">
        <v>590</v>
      </c>
      <c r="V899" s="194"/>
      <c r="W899" s="194"/>
      <c r="X899" s="183">
        <v>7.000000000000001E-3</v>
      </c>
    </row>
    <row r="900" spans="3:24" ht="2.25" customHeight="1" x14ac:dyDescent="0.25"/>
    <row r="901" spans="3:24" ht="10.5" customHeight="1" x14ac:dyDescent="0.25">
      <c r="P901" s="197"/>
      <c r="Q901" s="197"/>
      <c r="R901" s="197"/>
      <c r="S901" s="184"/>
      <c r="U901" s="197"/>
      <c r="V901" s="197"/>
      <c r="W901" s="197"/>
      <c r="X901" s="184"/>
    </row>
    <row r="902" spans="3:24" ht="1.5" customHeight="1" x14ac:dyDescent="0.25"/>
    <row r="903" spans="3:24" ht="13.5" customHeight="1" x14ac:dyDescent="0.25">
      <c r="E903" s="199" t="s">
        <v>499</v>
      </c>
      <c r="F903" s="199"/>
      <c r="G903" s="199"/>
      <c r="H903" s="199"/>
      <c r="I903" s="199"/>
      <c r="J903" s="199"/>
      <c r="K903" s="199"/>
      <c r="L903" s="199"/>
      <c r="M903" s="199"/>
      <c r="N903" s="199"/>
      <c r="O903" s="199"/>
      <c r="P903" s="194">
        <v>199034.41</v>
      </c>
      <c r="Q903" s="194"/>
      <c r="R903" s="194"/>
      <c r="S903" s="183">
        <v>13.609000000000002</v>
      </c>
      <c r="U903" s="194">
        <v>1328436.83</v>
      </c>
      <c r="V903" s="194"/>
      <c r="W903" s="194"/>
      <c r="X903" s="183">
        <v>14.870000000000001</v>
      </c>
    </row>
    <row r="904" spans="3:24" ht="0.75" customHeight="1" x14ac:dyDescent="0.25">
      <c r="E904" s="199"/>
      <c r="F904" s="199"/>
      <c r="G904" s="199"/>
      <c r="H904" s="199"/>
      <c r="I904" s="199"/>
      <c r="J904" s="199"/>
      <c r="K904" s="199"/>
      <c r="L904" s="199"/>
      <c r="M904" s="199"/>
      <c r="N904" s="199"/>
      <c r="O904" s="199"/>
    </row>
    <row r="905" spans="3:24" ht="12" customHeight="1" x14ac:dyDescent="0.25">
      <c r="C905" s="195"/>
      <c r="D905" s="195"/>
      <c r="E905" s="195"/>
      <c r="F905" s="195"/>
      <c r="G905" s="195"/>
    </row>
    <row r="906" spans="3:24" ht="9.75" customHeight="1" x14ac:dyDescent="0.25"/>
    <row r="907" spans="3:24" ht="0.75" customHeight="1" x14ac:dyDescent="0.25"/>
    <row r="908" spans="3:24" ht="14.25" customHeight="1" x14ac:dyDescent="0.25">
      <c r="C908" s="199" t="s">
        <v>103</v>
      </c>
      <c r="D908" s="199"/>
      <c r="E908" s="199"/>
      <c r="F908" s="199"/>
      <c r="G908" s="199"/>
      <c r="H908" s="199"/>
      <c r="I908" s="199"/>
      <c r="J908" s="199"/>
      <c r="K908" s="199"/>
      <c r="L908" s="199"/>
      <c r="M908" s="199"/>
      <c r="N908" s="199"/>
    </row>
    <row r="909" spans="3:24" ht="12" customHeight="1" x14ac:dyDescent="0.25">
      <c r="C909" s="195"/>
      <c r="D909" s="195"/>
      <c r="E909" s="195"/>
      <c r="F909" s="195"/>
      <c r="G909" s="195"/>
    </row>
    <row r="910" spans="3:24" ht="0.75" customHeight="1" x14ac:dyDescent="0.25"/>
    <row r="911" spans="3:24" ht="12" customHeight="1" x14ac:dyDescent="0.25">
      <c r="D911" s="198" t="s">
        <v>1034</v>
      </c>
      <c r="E911" s="198"/>
      <c r="F911" s="198"/>
      <c r="G911" s="198"/>
      <c r="H911" s="198"/>
      <c r="J911" s="198" t="s">
        <v>500</v>
      </c>
      <c r="K911" s="198"/>
      <c r="L911" s="198"/>
      <c r="M911" s="198"/>
      <c r="N911" s="198"/>
      <c r="O911" s="198"/>
      <c r="P911" s="194">
        <v>51301.07</v>
      </c>
      <c r="Q911" s="194"/>
      <c r="R911" s="194"/>
      <c r="S911" s="183">
        <v>3.508</v>
      </c>
      <c r="U911" s="194">
        <v>304141.15000000002</v>
      </c>
      <c r="V911" s="194"/>
      <c r="W911" s="194"/>
      <c r="X911" s="183">
        <v>3.4039999999999999</v>
      </c>
    </row>
    <row r="912" spans="3:24" ht="0.75" customHeight="1" x14ac:dyDescent="0.25"/>
    <row r="913" spans="4:24" ht="12" customHeight="1" x14ac:dyDescent="0.25">
      <c r="D913" s="198" t="s">
        <v>1035</v>
      </c>
      <c r="E913" s="198"/>
      <c r="F913" s="198"/>
      <c r="G913" s="198"/>
      <c r="H913" s="198"/>
      <c r="J913" s="198" t="s">
        <v>501</v>
      </c>
      <c r="K913" s="198"/>
      <c r="L913" s="198"/>
      <c r="M913" s="198"/>
      <c r="N913" s="198"/>
      <c r="O913" s="198"/>
      <c r="P913" s="194">
        <v>0</v>
      </c>
      <c r="Q913" s="194"/>
      <c r="R913" s="194"/>
      <c r="S913" s="183">
        <v>0</v>
      </c>
      <c r="U913" s="194">
        <v>0</v>
      </c>
      <c r="V913" s="194"/>
      <c r="W913" s="194"/>
      <c r="X913" s="183">
        <v>0</v>
      </c>
    </row>
    <row r="914" spans="4:24" ht="0.75" customHeight="1" x14ac:dyDescent="0.25"/>
    <row r="915" spans="4:24" ht="12" customHeight="1" x14ac:dyDescent="0.25">
      <c r="D915" s="198" t="s">
        <v>1036</v>
      </c>
      <c r="E915" s="198"/>
      <c r="F915" s="198"/>
      <c r="G915" s="198"/>
      <c r="H915" s="198"/>
      <c r="J915" s="198" t="s">
        <v>502</v>
      </c>
      <c r="K915" s="198"/>
      <c r="L915" s="198"/>
      <c r="M915" s="198"/>
      <c r="N915" s="198"/>
      <c r="O915" s="198"/>
      <c r="P915" s="194">
        <v>43106.6</v>
      </c>
      <c r="Q915" s="194"/>
      <c r="R915" s="194"/>
      <c r="S915" s="183">
        <v>2.9470000000000001</v>
      </c>
      <c r="U915" s="194">
        <v>251643.64</v>
      </c>
      <c r="V915" s="194"/>
      <c r="W915" s="194"/>
      <c r="X915" s="183">
        <v>2.8170000000000006</v>
      </c>
    </row>
    <row r="916" spans="4:24" ht="0.75" customHeight="1" x14ac:dyDescent="0.25"/>
    <row r="917" spans="4:24" ht="12" customHeight="1" x14ac:dyDescent="0.25">
      <c r="D917" s="198" t="s">
        <v>1037</v>
      </c>
      <c r="E917" s="198"/>
      <c r="F917" s="198"/>
      <c r="G917" s="198"/>
      <c r="H917" s="198"/>
      <c r="J917" s="198" t="s">
        <v>503</v>
      </c>
      <c r="K917" s="198"/>
      <c r="L917" s="198"/>
      <c r="M917" s="198"/>
      <c r="N917" s="198"/>
      <c r="O917" s="198"/>
      <c r="P917" s="194">
        <v>868.6</v>
      </c>
      <c r="Q917" s="194"/>
      <c r="R917" s="194"/>
      <c r="S917" s="183">
        <v>5.8999999999999997E-2</v>
      </c>
      <c r="U917" s="194">
        <v>13986.44</v>
      </c>
      <c r="V917" s="194"/>
      <c r="W917" s="194"/>
      <c r="X917" s="183">
        <v>0.157</v>
      </c>
    </row>
    <row r="918" spans="4:24" ht="0.75" customHeight="1" x14ac:dyDescent="0.25"/>
    <row r="919" spans="4:24" ht="12" customHeight="1" x14ac:dyDescent="0.25">
      <c r="D919" s="198" t="s">
        <v>1038</v>
      </c>
      <c r="E919" s="198"/>
      <c r="F919" s="198"/>
      <c r="G919" s="198"/>
      <c r="H919" s="198"/>
      <c r="J919" s="198" t="s">
        <v>504</v>
      </c>
      <c r="K919" s="198"/>
      <c r="L919" s="198"/>
      <c r="M919" s="198"/>
      <c r="N919" s="198"/>
      <c r="O919" s="198"/>
      <c r="P919" s="194">
        <v>278.83999999999997</v>
      </c>
      <c r="Q919" s="194"/>
      <c r="R919" s="194"/>
      <c r="S919" s="183">
        <v>1.9E-2</v>
      </c>
      <c r="U919" s="194">
        <v>6873.28</v>
      </c>
      <c r="V919" s="194"/>
      <c r="W919" s="194"/>
      <c r="X919" s="183">
        <v>7.6999999999999999E-2</v>
      </c>
    </row>
    <row r="920" spans="4:24" ht="0.75" customHeight="1" x14ac:dyDescent="0.25"/>
    <row r="921" spans="4:24" ht="12" customHeight="1" x14ac:dyDescent="0.25">
      <c r="D921" s="198" t="s">
        <v>1039</v>
      </c>
      <c r="E921" s="198"/>
      <c r="F921" s="198"/>
      <c r="G921" s="198"/>
      <c r="H921" s="198"/>
      <c r="J921" s="198" t="s">
        <v>505</v>
      </c>
      <c r="K921" s="198"/>
      <c r="L921" s="198"/>
      <c r="M921" s="198"/>
      <c r="N921" s="198"/>
      <c r="O921" s="198"/>
      <c r="P921" s="194">
        <v>1784</v>
      </c>
      <c r="Q921" s="194"/>
      <c r="R921" s="194"/>
      <c r="S921" s="183">
        <v>0.122</v>
      </c>
      <c r="U921" s="194">
        <v>1784</v>
      </c>
      <c r="V921" s="194"/>
      <c r="W921" s="194"/>
      <c r="X921" s="183">
        <v>0.02</v>
      </c>
    </row>
    <row r="922" spans="4:24" ht="0.75" customHeight="1" x14ac:dyDescent="0.25"/>
    <row r="923" spans="4:24" ht="12" customHeight="1" x14ac:dyDescent="0.25">
      <c r="D923" s="198" t="s">
        <v>1040</v>
      </c>
      <c r="E923" s="198"/>
      <c r="F923" s="198"/>
      <c r="G923" s="198"/>
      <c r="H923" s="198"/>
      <c r="J923" s="198" t="s">
        <v>506</v>
      </c>
      <c r="K923" s="198"/>
      <c r="L923" s="198"/>
      <c r="M923" s="198"/>
      <c r="N923" s="198"/>
      <c r="O923" s="198"/>
      <c r="P923" s="194">
        <v>43523.94</v>
      </c>
      <c r="Q923" s="194"/>
      <c r="R923" s="194"/>
      <c r="S923" s="183">
        <v>2.9760000000000004</v>
      </c>
      <c r="U923" s="194">
        <v>198642.29</v>
      </c>
      <c r="V923" s="194"/>
      <c r="W923" s="194"/>
      <c r="X923" s="183">
        <v>2.2240000000000002</v>
      </c>
    </row>
    <row r="924" spans="4:24" ht="0.75" customHeight="1" x14ac:dyDescent="0.25"/>
    <row r="925" spans="4:24" ht="12" customHeight="1" x14ac:dyDescent="0.25">
      <c r="D925" s="198" t="s">
        <v>1041</v>
      </c>
      <c r="E925" s="198"/>
      <c r="F925" s="198"/>
      <c r="G925" s="198"/>
      <c r="H925" s="198"/>
      <c r="J925" s="198" t="s">
        <v>507</v>
      </c>
      <c r="K925" s="198"/>
      <c r="L925" s="198"/>
      <c r="M925" s="198"/>
      <c r="N925" s="198"/>
      <c r="O925" s="198"/>
      <c r="P925" s="194">
        <v>10235.73</v>
      </c>
      <c r="Q925" s="194"/>
      <c r="R925" s="194"/>
      <c r="S925" s="183">
        <v>0.70000000000000007</v>
      </c>
      <c r="U925" s="194">
        <v>66355.72</v>
      </c>
      <c r="V925" s="194"/>
      <c r="W925" s="194"/>
      <c r="X925" s="183">
        <v>0.74299999999999999</v>
      </c>
    </row>
    <row r="926" spans="4:24" ht="0.75" customHeight="1" x14ac:dyDescent="0.25"/>
    <row r="927" spans="4:24" ht="12" customHeight="1" x14ac:dyDescent="0.25">
      <c r="D927" s="198" t="s">
        <v>1042</v>
      </c>
      <c r="E927" s="198"/>
      <c r="F927" s="198"/>
      <c r="G927" s="198"/>
      <c r="H927" s="198"/>
      <c r="J927" s="198" t="s">
        <v>508</v>
      </c>
      <c r="K927" s="198"/>
      <c r="L927" s="198"/>
      <c r="M927" s="198"/>
      <c r="N927" s="198"/>
      <c r="O927" s="198"/>
      <c r="P927" s="194">
        <v>0</v>
      </c>
      <c r="Q927" s="194"/>
      <c r="R927" s="194"/>
      <c r="S927" s="183">
        <v>0</v>
      </c>
      <c r="U927" s="194">
        <v>9133.4699999999993</v>
      </c>
      <c r="V927" s="194"/>
      <c r="W927" s="194"/>
      <c r="X927" s="183">
        <v>0.10199999999999999</v>
      </c>
    </row>
    <row r="928" spans="4:24" ht="0.75" customHeight="1" x14ac:dyDescent="0.25"/>
    <row r="929" spans="4:24" ht="12" customHeight="1" x14ac:dyDescent="0.25">
      <c r="D929" s="198" t="s">
        <v>1043</v>
      </c>
      <c r="E929" s="198"/>
      <c r="F929" s="198"/>
      <c r="G929" s="198"/>
      <c r="H929" s="198"/>
      <c r="J929" s="198" t="s">
        <v>509</v>
      </c>
      <c r="K929" s="198"/>
      <c r="L929" s="198"/>
      <c r="M929" s="198"/>
      <c r="N929" s="198"/>
      <c r="O929" s="198"/>
      <c r="P929" s="194">
        <v>18178</v>
      </c>
      <c r="Q929" s="194"/>
      <c r="R929" s="194"/>
      <c r="S929" s="183">
        <v>1.2430000000000001</v>
      </c>
      <c r="U929" s="194">
        <v>126287.09</v>
      </c>
      <c r="V929" s="194"/>
      <c r="W929" s="194"/>
      <c r="X929" s="183">
        <v>1.4140000000000001</v>
      </c>
    </row>
    <row r="930" spans="4:24" ht="0.75" customHeight="1" x14ac:dyDescent="0.25"/>
    <row r="931" spans="4:24" ht="12" customHeight="1" x14ac:dyDescent="0.25">
      <c r="D931" s="198" t="s">
        <v>1044</v>
      </c>
      <c r="E931" s="198"/>
      <c r="F931" s="198"/>
      <c r="G931" s="198"/>
      <c r="H931" s="198"/>
      <c r="J931" s="198" t="s">
        <v>103</v>
      </c>
      <c r="K931" s="198"/>
      <c r="L931" s="198"/>
      <c r="M931" s="198"/>
      <c r="N931" s="198"/>
      <c r="O931" s="198"/>
      <c r="P931" s="194">
        <v>1499.44</v>
      </c>
      <c r="Q931" s="194"/>
      <c r="R931" s="194"/>
      <c r="S931" s="183">
        <v>0.10299999999999999</v>
      </c>
      <c r="U931" s="194">
        <v>11431.76</v>
      </c>
      <c r="V931" s="194"/>
      <c r="W931" s="194"/>
      <c r="X931" s="183">
        <v>0.128</v>
      </c>
    </row>
    <row r="932" spans="4:24" ht="0.75" customHeight="1" x14ac:dyDescent="0.25"/>
    <row r="933" spans="4:24" ht="12" customHeight="1" x14ac:dyDescent="0.25">
      <c r="D933" s="198" t="s">
        <v>1045</v>
      </c>
      <c r="E933" s="198"/>
      <c r="F933" s="198"/>
      <c r="G933" s="198"/>
      <c r="H933" s="198"/>
      <c r="J933" s="198" t="s">
        <v>510</v>
      </c>
      <c r="K933" s="198"/>
      <c r="L933" s="198"/>
      <c r="M933" s="198"/>
      <c r="N933" s="198"/>
      <c r="O933" s="198"/>
      <c r="P933" s="194">
        <v>715</v>
      </c>
      <c r="Q933" s="194"/>
      <c r="R933" s="194"/>
      <c r="S933" s="183">
        <v>4.9000000000000002E-2</v>
      </c>
      <c r="U933" s="194">
        <v>5145.9799999999996</v>
      </c>
      <c r="V933" s="194"/>
      <c r="W933" s="194"/>
      <c r="X933" s="183">
        <v>5.800000000000001E-2</v>
      </c>
    </row>
    <row r="934" spans="4:24" ht="0.75" customHeight="1" x14ac:dyDescent="0.25"/>
    <row r="935" spans="4:24" ht="12" customHeight="1" x14ac:dyDescent="0.25">
      <c r="D935" s="198" t="s">
        <v>1046</v>
      </c>
      <c r="E935" s="198"/>
      <c r="F935" s="198"/>
      <c r="G935" s="198"/>
      <c r="H935" s="198"/>
      <c r="J935" s="198" t="s">
        <v>511</v>
      </c>
      <c r="K935" s="198"/>
      <c r="L935" s="198"/>
      <c r="M935" s="198"/>
      <c r="N935" s="198"/>
      <c r="O935" s="198"/>
      <c r="P935" s="194">
        <v>48.45</v>
      </c>
      <c r="Q935" s="194"/>
      <c r="R935" s="194"/>
      <c r="S935" s="183">
        <v>3.0000000000000001E-3</v>
      </c>
      <c r="U935" s="194">
        <v>5931.08</v>
      </c>
      <c r="V935" s="194"/>
      <c r="W935" s="194"/>
      <c r="X935" s="183">
        <v>6.6000000000000003E-2</v>
      </c>
    </row>
    <row r="936" spans="4:24" ht="0.75" customHeight="1" x14ac:dyDescent="0.25"/>
    <row r="937" spans="4:24" ht="12" customHeight="1" x14ac:dyDescent="0.25">
      <c r="D937" s="198" t="s">
        <v>1047</v>
      </c>
      <c r="E937" s="198"/>
      <c r="F937" s="198"/>
      <c r="G937" s="198"/>
      <c r="H937" s="198"/>
      <c r="J937" s="198" t="s">
        <v>512</v>
      </c>
      <c r="K937" s="198"/>
      <c r="L937" s="198"/>
      <c r="M937" s="198"/>
      <c r="N937" s="198"/>
      <c r="O937" s="198"/>
      <c r="P937" s="194">
        <v>251.27</v>
      </c>
      <c r="Q937" s="194"/>
      <c r="R937" s="194"/>
      <c r="S937" s="183">
        <v>1.7000000000000001E-2</v>
      </c>
      <c r="U937" s="194">
        <v>698.86</v>
      </c>
      <c r="V937" s="194"/>
      <c r="W937" s="194"/>
      <c r="X937" s="183">
        <v>8.0000000000000002E-3</v>
      </c>
    </row>
    <row r="938" spans="4:24" ht="0.75" customHeight="1" x14ac:dyDescent="0.25"/>
    <row r="939" spans="4:24" ht="12" customHeight="1" x14ac:dyDescent="0.25">
      <c r="D939" s="198" t="s">
        <v>1048</v>
      </c>
      <c r="E939" s="198"/>
      <c r="F939" s="198"/>
      <c r="G939" s="198"/>
      <c r="H939" s="198"/>
      <c r="J939" s="198" t="s">
        <v>513</v>
      </c>
      <c r="K939" s="198"/>
      <c r="L939" s="198"/>
      <c r="M939" s="198"/>
      <c r="N939" s="198"/>
      <c r="O939" s="198"/>
      <c r="P939" s="194">
        <v>0</v>
      </c>
      <c r="Q939" s="194"/>
      <c r="R939" s="194"/>
      <c r="S939" s="183">
        <v>0</v>
      </c>
      <c r="U939" s="194">
        <v>0</v>
      </c>
      <c r="V939" s="194"/>
      <c r="W939" s="194"/>
      <c r="X939" s="183">
        <v>0</v>
      </c>
    </row>
    <row r="940" spans="4:24" ht="0.75" customHeight="1" x14ac:dyDescent="0.25"/>
    <row r="941" spans="4:24" ht="12" customHeight="1" x14ac:dyDescent="0.25">
      <c r="D941" s="198" t="s">
        <v>1049</v>
      </c>
      <c r="E941" s="198"/>
      <c r="F941" s="198"/>
      <c r="G941" s="198"/>
      <c r="H941" s="198"/>
      <c r="J941" s="198" t="s">
        <v>514</v>
      </c>
      <c r="K941" s="198"/>
      <c r="L941" s="198"/>
      <c r="M941" s="198"/>
      <c r="N941" s="198"/>
      <c r="O941" s="198"/>
      <c r="P941" s="194">
        <v>0</v>
      </c>
      <c r="Q941" s="194"/>
      <c r="R941" s="194"/>
      <c r="S941" s="183">
        <v>0</v>
      </c>
      <c r="U941" s="194">
        <v>0</v>
      </c>
      <c r="V941" s="194"/>
      <c r="W941" s="194"/>
      <c r="X941" s="183">
        <v>0</v>
      </c>
    </row>
    <row r="942" spans="4:24" ht="2.25" customHeight="1" x14ac:dyDescent="0.25"/>
    <row r="943" spans="4:24" ht="10.5" customHeight="1" x14ac:dyDescent="0.25">
      <c r="P943" s="197"/>
      <c r="Q943" s="197"/>
      <c r="R943" s="197"/>
      <c r="S943" s="184"/>
      <c r="U943" s="197"/>
      <c r="V943" s="197"/>
      <c r="W943" s="197"/>
      <c r="X943" s="184"/>
    </row>
    <row r="944" spans="4:24" ht="1.5" customHeight="1" x14ac:dyDescent="0.25"/>
    <row r="945" spans="3:24" ht="14.25" customHeight="1" x14ac:dyDescent="0.25">
      <c r="E945" s="199" t="s">
        <v>515</v>
      </c>
      <c r="F945" s="199"/>
      <c r="G945" s="199"/>
      <c r="H945" s="199"/>
      <c r="I945" s="199"/>
      <c r="J945" s="199"/>
      <c r="K945" s="199"/>
      <c r="L945" s="199"/>
      <c r="M945" s="199"/>
      <c r="N945" s="199"/>
      <c r="O945" s="199"/>
      <c r="P945" s="194">
        <v>171790.94</v>
      </c>
      <c r="Q945" s="194"/>
      <c r="R945" s="194"/>
      <c r="S945" s="183">
        <v>11.746000000000002</v>
      </c>
      <c r="U945" s="194">
        <v>1002054.76</v>
      </c>
      <c r="V945" s="194"/>
      <c r="W945" s="194"/>
      <c r="X945" s="183">
        <v>11.217000000000001</v>
      </c>
    </row>
    <row r="946" spans="3:24" ht="12" customHeight="1" x14ac:dyDescent="0.25">
      <c r="C946" s="195"/>
      <c r="D946" s="195"/>
      <c r="E946" s="195"/>
      <c r="F946" s="195"/>
      <c r="G946" s="195"/>
    </row>
    <row r="947" spans="3:24" ht="0.75" customHeight="1" x14ac:dyDescent="0.25"/>
    <row r="948" spans="3:24" ht="14.25" customHeight="1" x14ac:dyDescent="0.25">
      <c r="C948" s="199" t="s">
        <v>99</v>
      </c>
      <c r="D948" s="199"/>
      <c r="E948" s="199"/>
      <c r="F948" s="199"/>
      <c r="G948" s="199"/>
      <c r="H948" s="199"/>
      <c r="I948" s="199"/>
      <c r="J948" s="199"/>
      <c r="K948" s="199"/>
      <c r="L948" s="199"/>
      <c r="M948" s="199"/>
      <c r="N948" s="199"/>
    </row>
    <row r="949" spans="3:24" ht="12" customHeight="1" x14ac:dyDescent="0.25">
      <c r="C949" s="195"/>
      <c r="D949" s="195"/>
      <c r="E949" s="195"/>
      <c r="F949" s="195"/>
      <c r="G949" s="195"/>
    </row>
    <row r="950" spans="3:24" ht="0.75" customHeight="1" x14ac:dyDescent="0.25"/>
    <row r="951" spans="3:24" ht="12" customHeight="1" x14ac:dyDescent="0.25">
      <c r="D951" s="198" t="s">
        <v>1050</v>
      </c>
      <c r="E951" s="198"/>
      <c r="F951" s="198"/>
      <c r="G951" s="198"/>
      <c r="H951" s="198"/>
      <c r="J951" s="200" t="s">
        <v>516</v>
      </c>
      <c r="K951" s="200"/>
      <c r="L951" s="200"/>
      <c r="M951" s="200"/>
      <c r="N951" s="200"/>
      <c r="O951" s="200"/>
      <c r="P951" s="194">
        <v>0</v>
      </c>
      <c r="Q951" s="194"/>
      <c r="R951" s="194"/>
      <c r="S951" s="183">
        <v>0</v>
      </c>
      <c r="U951" s="194">
        <v>0</v>
      </c>
      <c r="V951" s="194"/>
      <c r="W951" s="194"/>
      <c r="X951" s="183">
        <v>0</v>
      </c>
    </row>
    <row r="952" spans="3:24" ht="11.25" customHeight="1" x14ac:dyDescent="0.25">
      <c r="J952" s="200"/>
      <c r="K952" s="200"/>
      <c r="L952" s="200"/>
      <c r="M952" s="200"/>
      <c r="N952" s="200"/>
      <c r="O952" s="200"/>
    </row>
    <row r="953" spans="3:24" ht="0.75" customHeight="1" x14ac:dyDescent="0.25"/>
    <row r="954" spans="3:24" ht="12" customHeight="1" x14ac:dyDescent="0.25">
      <c r="D954" s="198" t="s">
        <v>1051</v>
      </c>
      <c r="E954" s="198"/>
      <c r="F954" s="198"/>
      <c r="G954" s="198"/>
      <c r="H954" s="198"/>
      <c r="J954" s="198" t="s">
        <v>517</v>
      </c>
      <c r="K954" s="198"/>
      <c r="L954" s="198"/>
      <c r="M954" s="198"/>
      <c r="N954" s="198"/>
      <c r="O954" s="198"/>
      <c r="P954" s="194">
        <v>0</v>
      </c>
      <c r="Q954" s="194"/>
      <c r="R954" s="194"/>
      <c r="S954" s="183">
        <v>0</v>
      </c>
      <c r="U954" s="194">
        <v>0</v>
      </c>
      <c r="V954" s="194"/>
      <c r="W954" s="194"/>
      <c r="X954" s="183">
        <v>0</v>
      </c>
    </row>
    <row r="955" spans="3:24" ht="2.25" customHeight="1" x14ac:dyDescent="0.25"/>
    <row r="956" spans="3:24" ht="10.5" customHeight="1" x14ac:dyDescent="0.25">
      <c r="P956" s="197"/>
      <c r="Q956" s="197"/>
      <c r="R956" s="197"/>
      <c r="S956" s="184"/>
      <c r="U956" s="197"/>
      <c r="V956" s="197"/>
      <c r="W956" s="197"/>
      <c r="X956" s="184"/>
    </row>
    <row r="957" spans="3:24" ht="1.5" customHeight="1" x14ac:dyDescent="0.25"/>
    <row r="958" spans="3:24" ht="13.5" customHeight="1" x14ac:dyDescent="0.25">
      <c r="E958" s="199" t="s">
        <v>518</v>
      </c>
      <c r="F958" s="199"/>
      <c r="G958" s="199"/>
      <c r="H958" s="199"/>
      <c r="I958" s="199"/>
      <c r="J958" s="199"/>
      <c r="K958" s="199"/>
      <c r="L958" s="199"/>
      <c r="M958" s="199"/>
      <c r="N958" s="199"/>
      <c r="O958" s="199"/>
      <c r="P958" s="194">
        <v>0</v>
      </c>
      <c r="Q958" s="194"/>
      <c r="R958" s="194"/>
      <c r="S958" s="183">
        <v>0</v>
      </c>
      <c r="U958" s="194">
        <v>0</v>
      </c>
      <c r="V958" s="194"/>
      <c r="W958" s="194"/>
      <c r="X958" s="183">
        <v>0</v>
      </c>
    </row>
    <row r="959" spans="3:24" ht="0.75" customHeight="1" x14ac:dyDescent="0.25">
      <c r="E959" s="199"/>
      <c r="F959" s="199"/>
      <c r="G959" s="199"/>
      <c r="H959" s="199"/>
      <c r="I959" s="199"/>
      <c r="J959" s="199"/>
      <c r="K959" s="199"/>
      <c r="L959" s="199"/>
      <c r="M959" s="199"/>
      <c r="N959" s="199"/>
      <c r="O959" s="199"/>
    </row>
    <row r="960" spans="3:24" ht="12" customHeight="1" x14ac:dyDescent="0.25">
      <c r="C960" s="195"/>
      <c r="D960" s="195"/>
      <c r="E960" s="195"/>
      <c r="F960" s="195"/>
      <c r="G960" s="195"/>
    </row>
    <row r="961" spans="3:24" ht="9.75" customHeight="1" x14ac:dyDescent="0.25"/>
    <row r="962" spans="3:24" ht="2.25" customHeight="1" x14ac:dyDescent="0.25"/>
    <row r="963" spans="3:24" ht="10.5" customHeight="1" x14ac:dyDescent="0.25">
      <c r="P963" s="197"/>
      <c r="Q963" s="197"/>
      <c r="R963" s="197"/>
      <c r="S963" s="184"/>
      <c r="U963" s="197"/>
      <c r="V963" s="197"/>
      <c r="W963" s="197"/>
      <c r="X963" s="184"/>
    </row>
    <row r="964" spans="3:24" ht="2.25" customHeight="1" x14ac:dyDescent="0.25"/>
    <row r="965" spans="3:24" ht="14.25" customHeight="1" x14ac:dyDescent="0.25">
      <c r="E965" s="193" t="s">
        <v>519</v>
      </c>
      <c r="F965" s="193"/>
      <c r="G965" s="193"/>
      <c r="H965" s="193"/>
      <c r="I965" s="193"/>
      <c r="J965" s="193"/>
      <c r="K965" s="193"/>
      <c r="L965" s="193"/>
      <c r="M965" s="193"/>
      <c r="N965" s="193"/>
      <c r="O965" s="193"/>
      <c r="P965" s="194">
        <v>1044574.24</v>
      </c>
      <c r="Q965" s="194"/>
      <c r="R965" s="194"/>
      <c r="S965" s="183">
        <v>71.423000000000002</v>
      </c>
      <c r="U965" s="194">
        <v>6284231.2999999998</v>
      </c>
      <c r="V965" s="194"/>
      <c r="W965" s="194"/>
      <c r="X965" s="183">
        <v>70.343999999999994</v>
      </c>
    </row>
    <row r="966" spans="3:24" ht="1.5" customHeight="1" x14ac:dyDescent="0.25">
      <c r="E966" s="193"/>
      <c r="F966" s="193"/>
      <c r="G966" s="193"/>
      <c r="H966" s="193"/>
      <c r="I966" s="193"/>
      <c r="J966" s="193"/>
      <c r="K966" s="193"/>
      <c r="L966" s="193"/>
      <c r="M966" s="193"/>
      <c r="N966" s="193"/>
      <c r="O966" s="193"/>
    </row>
    <row r="967" spans="3:24" ht="12" customHeight="1" x14ac:dyDescent="0.25">
      <c r="C967" s="195"/>
      <c r="D967" s="195"/>
      <c r="E967" s="195"/>
      <c r="F967" s="195"/>
      <c r="G967" s="195"/>
    </row>
    <row r="968" spans="3:24" ht="9.75" customHeight="1" x14ac:dyDescent="0.25"/>
    <row r="969" spans="3:24" ht="2.25" customHeight="1" x14ac:dyDescent="0.25"/>
    <row r="970" spans="3:24" ht="10.5" customHeight="1" x14ac:dyDescent="0.25">
      <c r="P970" s="197"/>
      <c r="Q970" s="197"/>
      <c r="R970" s="197"/>
      <c r="S970" s="184"/>
      <c r="U970" s="197"/>
      <c r="V970" s="197"/>
      <c r="W970" s="197"/>
      <c r="X970" s="184"/>
    </row>
    <row r="971" spans="3:24" ht="2.25" customHeight="1" x14ac:dyDescent="0.25"/>
    <row r="972" spans="3:24" ht="14.25" customHeight="1" x14ac:dyDescent="0.25">
      <c r="E972" s="193" t="s">
        <v>42</v>
      </c>
      <c r="F972" s="193"/>
      <c r="G972" s="193"/>
      <c r="H972" s="193"/>
      <c r="I972" s="193"/>
      <c r="J972" s="193"/>
      <c r="K972" s="193"/>
      <c r="L972" s="193"/>
      <c r="M972" s="193"/>
      <c r="N972" s="193"/>
      <c r="O972" s="193"/>
      <c r="P972" s="194">
        <v>417935.49</v>
      </c>
      <c r="Q972" s="194"/>
      <c r="R972" s="194"/>
      <c r="S972" s="183">
        <v>28.577000000000002</v>
      </c>
      <c r="U972" s="194">
        <v>2649360.9300000002</v>
      </c>
      <c r="V972" s="194"/>
      <c r="W972" s="194"/>
      <c r="X972" s="183">
        <v>29.655999999999999</v>
      </c>
    </row>
    <row r="973" spans="3:24" ht="1.5" customHeight="1" x14ac:dyDescent="0.25">
      <c r="E973" s="193"/>
      <c r="F973" s="193"/>
      <c r="G973" s="193"/>
      <c r="H973" s="193"/>
      <c r="I973" s="193"/>
      <c r="J973" s="193"/>
      <c r="K973" s="193"/>
      <c r="L973" s="193"/>
      <c r="M973" s="193"/>
      <c r="N973" s="193"/>
      <c r="O973" s="193"/>
    </row>
    <row r="974" spans="3:24" ht="12" customHeight="1" x14ac:dyDescent="0.25">
      <c r="C974" s="195"/>
      <c r="D974" s="195"/>
      <c r="E974" s="195"/>
      <c r="F974" s="195"/>
      <c r="G974" s="195"/>
    </row>
    <row r="975" spans="3:24" ht="9.75" customHeight="1" x14ac:dyDescent="0.25"/>
    <row r="976" spans="3:24" ht="0.75" customHeight="1" x14ac:dyDescent="0.25"/>
    <row r="977" spans="1:24" ht="15" customHeight="1" x14ac:dyDescent="0.25">
      <c r="B977" s="193" t="s">
        <v>520</v>
      </c>
      <c r="C977" s="193"/>
      <c r="D977" s="193"/>
      <c r="E977" s="193"/>
      <c r="F977" s="193"/>
      <c r="G977" s="193"/>
      <c r="H977" s="193"/>
      <c r="I977" s="193"/>
      <c r="J977" s="193"/>
      <c r="K977" s="193"/>
      <c r="L977" s="193"/>
      <c r="M977" s="193"/>
    </row>
    <row r="978" spans="1:24" ht="12" customHeight="1" x14ac:dyDescent="0.25">
      <c r="C978" s="195"/>
      <c r="D978" s="195"/>
      <c r="E978" s="195"/>
      <c r="F978" s="195"/>
      <c r="G978" s="195"/>
    </row>
    <row r="979" spans="1:24" ht="0.75" customHeight="1" x14ac:dyDescent="0.25"/>
    <row r="980" spans="1:24" ht="12" customHeight="1" x14ac:dyDescent="0.25">
      <c r="D980" s="198" t="s">
        <v>1052</v>
      </c>
      <c r="E980" s="198"/>
      <c r="F980" s="198"/>
      <c r="G980" s="198"/>
      <c r="H980" s="198"/>
      <c r="J980" s="198" t="s">
        <v>521</v>
      </c>
      <c r="K980" s="198"/>
      <c r="L980" s="198"/>
      <c r="M980" s="198"/>
      <c r="N980" s="198"/>
      <c r="O980" s="198"/>
      <c r="P980" s="194">
        <v>0</v>
      </c>
      <c r="Q980" s="194"/>
      <c r="R980" s="194"/>
      <c r="S980" s="183">
        <v>0</v>
      </c>
      <c r="U980" s="194">
        <v>0</v>
      </c>
      <c r="V980" s="194"/>
      <c r="W980" s="194"/>
      <c r="X980" s="183">
        <v>0</v>
      </c>
    </row>
    <row r="981" spans="1:24" ht="0.75" customHeight="1" x14ac:dyDescent="0.25"/>
    <row r="982" spans="1:24" ht="12" customHeight="1" x14ac:dyDescent="0.25">
      <c r="D982" s="198" t="s">
        <v>1053</v>
      </c>
      <c r="E982" s="198"/>
      <c r="F982" s="198"/>
      <c r="G982" s="198"/>
      <c r="H982" s="198"/>
      <c r="J982" s="198" t="s">
        <v>275</v>
      </c>
      <c r="K982" s="198"/>
      <c r="L982" s="198"/>
      <c r="M982" s="198"/>
      <c r="N982" s="198"/>
      <c r="O982" s="198"/>
      <c r="P982" s="194">
        <v>0</v>
      </c>
      <c r="Q982" s="194"/>
      <c r="R982" s="194"/>
      <c r="S982" s="183">
        <v>0</v>
      </c>
      <c r="U982" s="194">
        <v>0</v>
      </c>
      <c r="V982" s="194"/>
      <c r="W982" s="194"/>
      <c r="X982" s="183">
        <v>0</v>
      </c>
    </row>
    <row r="983" spans="1:24" ht="0.75" customHeight="1" x14ac:dyDescent="0.25"/>
    <row r="984" spans="1:24" ht="12" customHeight="1" x14ac:dyDescent="0.25">
      <c r="D984" s="198" t="s">
        <v>1054</v>
      </c>
      <c r="E984" s="198"/>
      <c r="F984" s="198"/>
      <c r="G984" s="198"/>
      <c r="H984" s="198"/>
      <c r="J984" s="198" t="s">
        <v>24</v>
      </c>
      <c r="K984" s="198"/>
      <c r="L984" s="198"/>
      <c r="M984" s="198"/>
      <c r="N984" s="198"/>
      <c r="O984" s="198"/>
      <c r="P984" s="194">
        <v>73275.490000000005</v>
      </c>
      <c r="Q984" s="194"/>
      <c r="R984" s="194"/>
      <c r="S984" s="183">
        <v>5.01</v>
      </c>
      <c r="U984" s="194">
        <v>447172.62</v>
      </c>
      <c r="V984" s="194"/>
      <c r="W984" s="194"/>
      <c r="X984" s="183">
        <v>5.0060000000000002</v>
      </c>
    </row>
    <row r="985" spans="1:24" ht="0.75" customHeight="1" x14ac:dyDescent="0.25"/>
    <row r="986" spans="1:24" ht="12" customHeight="1" x14ac:dyDescent="0.25">
      <c r="D986" s="198" t="s">
        <v>1055</v>
      </c>
      <c r="E986" s="198"/>
      <c r="F986" s="198"/>
      <c r="G986" s="198"/>
      <c r="H986" s="198"/>
      <c r="J986" s="198" t="s">
        <v>58</v>
      </c>
      <c r="K986" s="198"/>
      <c r="L986" s="198"/>
      <c r="M986" s="198"/>
      <c r="N986" s="198"/>
      <c r="O986" s="198"/>
      <c r="P986" s="194">
        <v>0</v>
      </c>
      <c r="Q986" s="194"/>
      <c r="R986" s="194"/>
      <c r="S986" s="183">
        <v>0</v>
      </c>
      <c r="U986" s="194">
        <v>0</v>
      </c>
      <c r="V986" s="194"/>
      <c r="W986" s="194"/>
      <c r="X986" s="183">
        <v>0</v>
      </c>
    </row>
    <row r="987" spans="1:24" ht="0.75" customHeight="1" x14ac:dyDescent="0.25"/>
    <row r="988" spans="1:24" ht="12" customHeight="1" x14ac:dyDescent="0.25">
      <c r="A988" s="180" t="s">
        <v>16</v>
      </c>
      <c r="D988" s="198" t="s">
        <v>1056</v>
      </c>
      <c r="E988" s="198"/>
      <c r="F988" s="198"/>
      <c r="G988" s="198"/>
      <c r="H988" s="198"/>
      <c r="J988" s="198" t="s">
        <v>105</v>
      </c>
      <c r="K988" s="198"/>
      <c r="L988" s="198"/>
      <c r="M988" s="198"/>
      <c r="N988" s="198"/>
      <c r="O988" s="198"/>
      <c r="P988" s="194">
        <v>20622.330000000002</v>
      </c>
      <c r="Q988" s="194"/>
      <c r="R988" s="194"/>
      <c r="S988" s="183">
        <v>1.41</v>
      </c>
      <c r="U988" s="194">
        <v>123733.98</v>
      </c>
      <c r="V988" s="194"/>
      <c r="W988" s="194"/>
      <c r="X988" s="183">
        <v>1.385</v>
      </c>
    </row>
    <row r="989" spans="1:24" ht="0.75" customHeight="1" x14ac:dyDescent="0.25"/>
    <row r="990" spans="1:24" ht="12" customHeight="1" x14ac:dyDescent="0.25">
      <c r="A990" s="180" t="s">
        <v>106</v>
      </c>
      <c r="D990" s="198" t="s">
        <v>1057</v>
      </c>
      <c r="E990" s="198"/>
      <c r="F990" s="198"/>
      <c r="G990" s="198"/>
      <c r="H990" s="198"/>
      <c r="J990" s="198" t="s">
        <v>106</v>
      </c>
      <c r="K990" s="198"/>
      <c r="L990" s="198"/>
      <c r="M990" s="198"/>
      <c r="N990" s="198"/>
      <c r="O990" s="198"/>
      <c r="P990" s="194">
        <v>8003.6500000000005</v>
      </c>
      <c r="Q990" s="194"/>
      <c r="R990" s="194"/>
      <c r="S990" s="183">
        <v>0.54700000000000004</v>
      </c>
      <c r="U990" s="194">
        <v>48021.9</v>
      </c>
      <c r="V990" s="194"/>
      <c r="W990" s="194"/>
      <c r="X990" s="183">
        <v>0.53800000000000003</v>
      </c>
    </row>
    <row r="991" spans="1:24" ht="0.75" customHeight="1" x14ac:dyDescent="0.25"/>
    <row r="992" spans="1:24" ht="12" customHeight="1" x14ac:dyDescent="0.25">
      <c r="D992" s="198" t="s">
        <v>1058</v>
      </c>
      <c r="E992" s="198"/>
      <c r="F992" s="198"/>
      <c r="G992" s="198"/>
      <c r="H992" s="198"/>
      <c r="J992" s="198" t="s">
        <v>522</v>
      </c>
      <c r="K992" s="198"/>
      <c r="L992" s="198"/>
      <c r="M992" s="198"/>
      <c r="N992" s="198"/>
      <c r="O992" s="198"/>
      <c r="P992" s="194">
        <v>0</v>
      </c>
      <c r="Q992" s="194"/>
      <c r="R992" s="194"/>
      <c r="S992" s="183">
        <v>0</v>
      </c>
      <c r="U992" s="194">
        <v>0</v>
      </c>
      <c r="V992" s="194"/>
      <c r="W992" s="194"/>
      <c r="X992" s="183">
        <v>0</v>
      </c>
    </row>
    <row r="993" spans="4:24" ht="0.75" customHeight="1" x14ac:dyDescent="0.25"/>
    <row r="994" spans="4:24" ht="12" customHeight="1" x14ac:dyDescent="0.25">
      <c r="D994" s="198" t="s">
        <v>1059</v>
      </c>
      <c r="E994" s="198"/>
      <c r="F994" s="198"/>
      <c r="G994" s="198"/>
      <c r="H994" s="198"/>
      <c r="J994" s="198" t="s">
        <v>523</v>
      </c>
      <c r="K994" s="198"/>
      <c r="L994" s="198"/>
      <c r="M994" s="198"/>
      <c r="N994" s="198"/>
      <c r="O994" s="198"/>
      <c r="P994" s="194">
        <v>246170.49</v>
      </c>
      <c r="Q994" s="194"/>
      <c r="R994" s="194"/>
      <c r="S994" s="183">
        <v>16.832000000000001</v>
      </c>
      <c r="U994" s="194">
        <v>1477022.94</v>
      </c>
      <c r="V994" s="194"/>
      <c r="W994" s="194"/>
      <c r="X994" s="183">
        <v>16.533000000000001</v>
      </c>
    </row>
    <row r="995" spans="4:24" ht="0.75" customHeight="1" x14ac:dyDescent="0.25"/>
    <row r="996" spans="4:24" ht="12" customHeight="1" x14ac:dyDescent="0.25">
      <c r="D996" s="198" t="s">
        <v>1060</v>
      </c>
      <c r="E996" s="198"/>
      <c r="F996" s="198"/>
      <c r="G996" s="198"/>
      <c r="H996" s="198"/>
      <c r="J996" s="198" t="s">
        <v>524</v>
      </c>
      <c r="K996" s="198"/>
      <c r="L996" s="198"/>
      <c r="M996" s="198"/>
      <c r="N996" s="198"/>
      <c r="O996" s="198"/>
      <c r="P996" s="194">
        <v>0</v>
      </c>
      <c r="Q996" s="194"/>
      <c r="R996" s="194"/>
      <c r="S996" s="183">
        <v>0</v>
      </c>
      <c r="U996" s="194">
        <v>0</v>
      </c>
      <c r="V996" s="194"/>
      <c r="W996" s="194"/>
      <c r="X996" s="183">
        <v>0</v>
      </c>
    </row>
    <row r="997" spans="4:24" ht="0.75" customHeight="1" x14ac:dyDescent="0.25"/>
    <row r="998" spans="4:24" ht="12" customHeight="1" x14ac:dyDescent="0.25">
      <c r="D998" s="198" t="s">
        <v>1061</v>
      </c>
      <c r="E998" s="198"/>
      <c r="F998" s="198"/>
      <c r="G998" s="198"/>
      <c r="H998" s="198"/>
      <c r="J998" s="198" t="s">
        <v>525</v>
      </c>
      <c r="K998" s="198"/>
      <c r="L998" s="198"/>
      <c r="M998" s="198"/>
      <c r="N998" s="198"/>
      <c r="O998" s="198"/>
      <c r="P998" s="194">
        <v>0</v>
      </c>
      <c r="Q998" s="194"/>
      <c r="R998" s="194"/>
      <c r="S998" s="183">
        <v>0</v>
      </c>
      <c r="U998" s="194">
        <v>0</v>
      </c>
      <c r="V998" s="194"/>
      <c r="W998" s="194"/>
      <c r="X998" s="183">
        <v>0</v>
      </c>
    </row>
    <row r="999" spans="4:24" ht="0.75" customHeight="1" x14ac:dyDescent="0.25"/>
    <row r="1000" spans="4:24" ht="12" customHeight="1" x14ac:dyDescent="0.25">
      <c r="D1000" s="198" t="s">
        <v>1062</v>
      </c>
      <c r="E1000" s="198"/>
      <c r="F1000" s="198"/>
      <c r="G1000" s="198"/>
      <c r="H1000" s="198"/>
      <c r="J1000" s="198" t="s">
        <v>526</v>
      </c>
      <c r="K1000" s="198"/>
      <c r="L1000" s="198"/>
      <c r="M1000" s="198"/>
      <c r="N1000" s="198"/>
      <c r="O1000" s="198"/>
      <c r="P1000" s="194">
        <v>0</v>
      </c>
      <c r="Q1000" s="194"/>
      <c r="R1000" s="194"/>
      <c r="S1000" s="183">
        <v>0</v>
      </c>
      <c r="U1000" s="194">
        <v>0</v>
      </c>
      <c r="V1000" s="194"/>
      <c r="W1000" s="194"/>
      <c r="X1000" s="183">
        <v>0</v>
      </c>
    </row>
    <row r="1001" spans="4:24" ht="0.75" customHeight="1" x14ac:dyDescent="0.25"/>
    <row r="1002" spans="4:24" ht="12" customHeight="1" x14ac:dyDescent="0.25">
      <c r="D1002" s="198" t="s">
        <v>1063</v>
      </c>
      <c r="E1002" s="198"/>
      <c r="F1002" s="198"/>
      <c r="G1002" s="198"/>
      <c r="H1002" s="198"/>
      <c r="J1002" s="198" t="s">
        <v>527</v>
      </c>
      <c r="K1002" s="198"/>
      <c r="L1002" s="198"/>
      <c r="M1002" s="198"/>
      <c r="N1002" s="198"/>
      <c r="O1002" s="198"/>
      <c r="P1002" s="194">
        <v>0</v>
      </c>
      <c r="Q1002" s="194"/>
      <c r="R1002" s="194"/>
      <c r="S1002" s="183">
        <v>0</v>
      </c>
      <c r="U1002" s="194">
        <v>0</v>
      </c>
      <c r="V1002" s="194"/>
      <c r="W1002" s="194"/>
      <c r="X1002" s="183">
        <v>0</v>
      </c>
    </row>
    <row r="1003" spans="4:24" ht="0.75" customHeight="1" x14ac:dyDescent="0.25"/>
    <row r="1004" spans="4:24" ht="12" customHeight="1" x14ac:dyDescent="0.25">
      <c r="D1004" s="198" t="s">
        <v>1064</v>
      </c>
      <c r="E1004" s="198"/>
      <c r="F1004" s="198"/>
      <c r="G1004" s="198"/>
      <c r="H1004" s="198"/>
      <c r="J1004" s="198" t="s">
        <v>93</v>
      </c>
      <c r="K1004" s="198"/>
      <c r="L1004" s="198"/>
      <c r="M1004" s="198"/>
      <c r="N1004" s="198"/>
      <c r="O1004" s="198"/>
      <c r="P1004" s="194">
        <v>0</v>
      </c>
      <c r="Q1004" s="194"/>
      <c r="R1004" s="194"/>
      <c r="S1004" s="183">
        <v>0</v>
      </c>
      <c r="U1004" s="194">
        <v>0</v>
      </c>
      <c r="V1004" s="194"/>
      <c r="W1004" s="194"/>
      <c r="X1004" s="183">
        <v>0</v>
      </c>
    </row>
    <row r="1005" spans="4:24" ht="0.75" customHeight="1" x14ac:dyDescent="0.25"/>
    <row r="1006" spans="4:24" ht="12" customHeight="1" x14ac:dyDescent="0.25">
      <c r="D1006" s="198" t="s">
        <v>1065</v>
      </c>
      <c r="E1006" s="198"/>
      <c r="F1006" s="198"/>
      <c r="G1006" s="198"/>
      <c r="H1006" s="198"/>
      <c r="J1006" s="198" t="s">
        <v>36</v>
      </c>
      <c r="K1006" s="198"/>
      <c r="L1006" s="198"/>
      <c r="M1006" s="198"/>
      <c r="N1006" s="198"/>
      <c r="O1006" s="198"/>
      <c r="P1006" s="194">
        <v>0</v>
      </c>
      <c r="Q1006" s="194"/>
      <c r="R1006" s="194"/>
      <c r="S1006" s="183">
        <v>0</v>
      </c>
      <c r="U1006" s="194">
        <v>0</v>
      </c>
      <c r="V1006" s="194"/>
      <c r="W1006" s="194"/>
      <c r="X1006" s="183">
        <v>0</v>
      </c>
    </row>
    <row r="1007" spans="4:24" ht="0.75" customHeight="1" x14ac:dyDescent="0.25"/>
    <row r="1008" spans="4:24" ht="12" customHeight="1" x14ac:dyDescent="0.25">
      <c r="D1008" s="198" t="s">
        <v>1066</v>
      </c>
      <c r="E1008" s="198"/>
      <c r="F1008" s="198"/>
      <c r="G1008" s="198"/>
      <c r="H1008" s="198"/>
      <c r="J1008" s="198" t="s">
        <v>528</v>
      </c>
      <c r="K1008" s="198"/>
      <c r="L1008" s="198"/>
      <c r="M1008" s="198"/>
      <c r="N1008" s="198"/>
      <c r="O1008" s="198"/>
      <c r="P1008" s="194">
        <v>5654.59</v>
      </c>
      <c r="Q1008" s="194"/>
      <c r="R1008" s="194"/>
      <c r="S1008" s="183">
        <v>0.38700000000000001</v>
      </c>
      <c r="U1008" s="194">
        <v>33927.54</v>
      </c>
      <c r="V1008" s="194"/>
      <c r="W1008" s="194"/>
      <c r="X1008" s="183">
        <v>0.38</v>
      </c>
    </row>
    <row r="1009" spans="3:24" ht="0.75" customHeight="1" x14ac:dyDescent="0.25"/>
    <row r="1010" spans="3:24" ht="12" customHeight="1" x14ac:dyDescent="0.25">
      <c r="D1010" s="198" t="s">
        <v>1067</v>
      </c>
      <c r="E1010" s="198"/>
      <c r="F1010" s="198"/>
      <c r="G1010" s="198"/>
      <c r="H1010" s="198"/>
      <c r="J1010" s="198" t="s">
        <v>54</v>
      </c>
      <c r="K1010" s="198"/>
      <c r="L1010" s="198"/>
      <c r="M1010" s="198"/>
      <c r="N1010" s="198"/>
      <c r="O1010" s="198"/>
      <c r="P1010" s="194">
        <v>0</v>
      </c>
      <c r="Q1010" s="194"/>
      <c r="R1010" s="194"/>
      <c r="S1010" s="183">
        <v>0</v>
      </c>
      <c r="U1010" s="194">
        <v>0</v>
      </c>
      <c r="V1010" s="194"/>
      <c r="W1010" s="194"/>
      <c r="X1010" s="183">
        <v>0</v>
      </c>
    </row>
    <row r="1011" spans="3:24" ht="0.75" customHeight="1" x14ac:dyDescent="0.25"/>
    <row r="1012" spans="3:24" ht="12" customHeight="1" x14ac:dyDescent="0.25">
      <c r="D1012" s="198" t="s">
        <v>1068</v>
      </c>
      <c r="E1012" s="198"/>
      <c r="F1012" s="198"/>
      <c r="G1012" s="198"/>
      <c r="H1012" s="198"/>
      <c r="J1012" s="198" t="s">
        <v>529</v>
      </c>
      <c r="K1012" s="198"/>
      <c r="L1012" s="198"/>
      <c r="M1012" s="198"/>
      <c r="N1012" s="198"/>
      <c r="O1012" s="198"/>
      <c r="P1012" s="194">
        <v>0</v>
      </c>
      <c r="Q1012" s="194"/>
      <c r="R1012" s="194"/>
      <c r="S1012" s="183">
        <v>0</v>
      </c>
      <c r="U1012" s="194">
        <v>0</v>
      </c>
      <c r="V1012" s="194"/>
      <c r="W1012" s="194"/>
      <c r="X1012" s="183">
        <v>0</v>
      </c>
    </row>
    <row r="1013" spans="3:24" ht="0.75" customHeight="1" x14ac:dyDescent="0.25"/>
    <row r="1014" spans="3:24" ht="12" customHeight="1" x14ac:dyDescent="0.25">
      <c r="D1014" s="198" t="s">
        <v>1069</v>
      </c>
      <c r="E1014" s="198"/>
      <c r="F1014" s="198"/>
      <c r="G1014" s="198"/>
      <c r="H1014" s="198"/>
      <c r="J1014" s="198" t="s">
        <v>37</v>
      </c>
      <c r="K1014" s="198"/>
      <c r="L1014" s="198"/>
      <c r="M1014" s="198"/>
      <c r="N1014" s="198"/>
      <c r="O1014" s="198"/>
      <c r="P1014" s="194">
        <v>-19048.03</v>
      </c>
      <c r="Q1014" s="194"/>
      <c r="R1014" s="194"/>
      <c r="S1014" s="183">
        <v>-1.3020000000000003</v>
      </c>
      <c r="U1014" s="194">
        <v>-114288.18000000001</v>
      </c>
      <c r="V1014" s="194"/>
      <c r="W1014" s="194"/>
      <c r="X1014" s="183">
        <v>-1.2789999999999999</v>
      </c>
    </row>
    <row r="1015" spans="3:24" ht="2.25" customHeight="1" x14ac:dyDescent="0.25"/>
    <row r="1016" spans="3:24" ht="10.5" customHeight="1" x14ac:dyDescent="0.25">
      <c r="P1016" s="197"/>
      <c r="Q1016" s="197"/>
      <c r="R1016" s="197"/>
      <c r="S1016" s="184"/>
      <c r="U1016" s="197"/>
      <c r="V1016" s="197"/>
      <c r="W1016" s="197"/>
      <c r="X1016" s="184"/>
    </row>
    <row r="1017" spans="3:24" ht="2.25" customHeight="1" x14ac:dyDescent="0.25"/>
    <row r="1018" spans="3:24" ht="14.25" customHeight="1" x14ac:dyDescent="0.25">
      <c r="E1018" s="193" t="s">
        <v>530</v>
      </c>
      <c r="F1018" s="193"/>
      <c r="G1018" s="193"/>
      <c r="H1018" s="193"/>
      <c r="I1018" s="193"/>
      <c r="J1018" s="193"/>
      <c r="K1018" s="193"/>
      <c r="L1018" s="193"/>
      <c r="M1018" s="193"/>
      <c r="N1018" s="193"/>
      <c r="O1018" s="193"/>
      <c r="P1018" s="194">
        <v>334678.52</v>
      </c>
      <c r="Q1018" s="194"/>
      <c r="R1018" s="194"/>
      <c r="S1018" s="183">
        <v>22.884</v>
      </c>
      <c r="U1018" s="194">
        <v>2015590.8</v>
      </c>
      <c r="V1018" s="194"/>
      <c r="W1018" s="194"/>
      <c r="X1018" s="183">
        <v>22.562000000000005</v>
      </c>
    </row>
    <row r="1019" spans="3:24" ht="1.5" customHeight="1" x14ac:dyDescent="0.25">
      <c r="E1019" s="193"/>
      <c r="F1019" s="193"/>
      <c r="G1019" s="193"/>
      <c r="H1019" s="193"/>
      <c r="I1019" s="193"/>
      <c r="J1019" s="193"/>
      <c r="K1019" s="193"/>
      <c r="L1019" s="193"/>
      <c r="M1019" s="193"/>
      <c r="N1019" s="193"/>
      <c r="O1019" s="193"/>
    </row>
    <row r="1020" spans="3:24" ht="12" customHeight="1" x14ac:dyDescent="0.25">
      <c r="C1020" s="195"/>
      <c r="D1020" s="195"/>
      <c r="E1020" s="195"/>
      <c r="F1020" s="195"/>
      <c r="G1020" s="195"/>
    </row>
    <row r="1021" spans="3:24" ht="9.75" customHeight="1" x14ac:dyDescent="0.25"/>
    <row r="1022" spans="3:24" ht="2.25" customHeight="1" x14ac:dyDescent="0.25"/>
    <row r="1023" spans="3:24" ht="10.5" customHeight="1" x14ac:dyDescent="0.25">
      <c r="P1023" s="197"/>
      <c r="Q1023" s="197"/>
      <c r="R1023" s="197"/>
      <c r="S1023" s="184"/>
      <c r="U1023" s="197"/>
      <c r="V1023" s="197"/>
      <c r="W1023" s="197"/>
      <c r="X1023" s="184"/>
    </row>
    <row r="1024" spans="3:24" ht="2.25" customHeight="1" x14ac:dyDescent="0.25"/>
    <row r="1025" spans="3:24" ht="14.25" customHeight="1" x14ac:dyDescent="0.25">
      <c r="E1025" s="193" t="s">
        <v>531</v>
      </c>
      <c r="F1025" s="193"/>
      <c r="G1025" s="193"/>
      <c r="H1025" s="193"/>
      <c r="I1025" s="193"/>
      <c r="J1025" s="193"/>
      <c r="K1025" s="193"/>
      <c r="L1025" s="193"/>
      <c r="M1025" s="193"/>
      <c r="N1025" s="193"/>
      <c r="O1025" s="193"/>
      <c r="P1025" s="194">
        <v>83256.97</v>
      </c>
      <c r="Q1025" s="194"/>
      <c r="R1025" s="194"/>
      <c r="S1025" s="183">
        <v>5.6929999999999996</v>
      </c>
      <c r="U1025" s="194">
        <v>633770.13</v>
      </c>
      <c r="V1025" s="194"/>
      <c r="W1025" s="194"/>
      <c r="X1025" s="183">
        <v>7.0940000000000003</v>
      </c>
    </row>
    <row r="1026" spans="3:24" ht="1.5" customHeight="1" x14ac:dyDescent="0.25">
      <c r="E1026" s="193"/>
      <c r="F1026" s="193"/>
      <c r="G1026" s="193"/>
      <c r="H1026" s="193"/>
      <c r="I1026" s="193"/>
      <c r="J1026" s="193"/>
      <c r="K1026" s="193"/>
      <c r="L1026" s="193"/>
      <c r="M1026" s="193"/>
      <c r="N1026" s="193"/>
      <c r="O1026" s="193"/>
    </row>
    <row r="1027" spans="3:24" ht="12" customHeight="1" x14ac:dyDescent="0.25">
      <c r="C1027" s="195"/>
      <c r="D1027" s="195"/>
      <c r="E1027" s="195"/>
      <c r="F1027" s="195"/>
      <c r="G1027" s="195"/>
    </row>
    <row r="1028" spans="3:24" ht="9.75" customHeight="1" x14ac:dyDescent="0.25"/>
    <row r="1029" spans="3:24" ht="2.25" customHeight="1" x14ac:dyDescent="0.25"/>
    <row r="1030" spans="3:24" ht="10.5" customHeight="1" x14ac:dyDescent="0.25">
      <c r="P1030" s="197"/>
      <c r="Q1030" s="197"/>
      <c r="R1030" s="197"/>
      <c r="S1030" s="184"/>
      <c r="U1030" s="197"/>
      <c r="V1030" s="197"/>
      <c r="W1030" s="197"/>
      <c r="X1030" s="184"/>
    </row>
    <row r="1031" spans="3:24" ht="2.25" customHeight="1" x14ac:dyDescent="0.25"/>
    <row r="1032" spans="3:24" ht="14.25" customHeight="1" x14ac:dyDescent="0.25">
      <c r="E1032" s="193" t="s">
        <v>532</v>
      </c>
      <c r="F1032" s="193"/>
      <c r="G1032" s="193"/>
      <c r="H1032" s="193"/>
      <c r="I1032" s="193"/>
      <c r="J1032" s="193"/>
      <c r="K1032" s="193"/>
      <c r="L1032" s="193"/>
      <c r="M1032" s="193"/>
      <c r="N1032" s="193"/>
      <c r="O1032" s="193"/>
      <c r="P1032" s="194">
        <v>83256.97</v>
      </c>
      <c r="Q1032" s="194"/>
      <c r="R1032" s="194"/>
      <c r="S1032" s="183">
        <v>5.6929999999999996</v>
      </c>
      <c r="U1032" s="194">
        <v>633770.13</v>
      </c>
      <c r="V1032" s="194"/>
      <c r="W1032" s="194"/>
      <c r="X1032" s="183">
        <v>7.0940000000000003</v>
      </c>
    </row>
    <row r="1033" spans="3:24" ht="1.5" customHeight="1" x14ac:dyDescent="0.25">
      <c r="E1033" s="193"/>
      <c r="F1033" s="193"/>
      <c r="G1033" s="193"/>
      <c r="H1033" s="193"/>
      <c r="I1033" s="193"/>
      <c r="J1033" s="193"/>
      <c r="K1033" s="193"/>
      <c r="L1033" s="193"/>
      <c r="M1033" s="193"/>
      <c r="N1033" s="193"/>
      <c r="O1033" s="193"/>
    </row>
    <row r="1034" spans="3:24" ht="12" customHeight="1" x14ac:dyDescent="0.25">
      <c r="C1034" s="195"/>
      <c r="D1034" s="195"/>
      <c r="E1034" s="195"/>
      <c r="F1034" s="195"/>
      <c r="G1034" s="195"/>
    </row>
    <row r="1035" spans="3:24" ht="9.75" customHeight="1" x14ac:dyDescent="0.25"/>
    <row r="1036" spans="3:24" ht="3.75" customHeight="1" thickBot="1" x14ac:dyDescent="0.3"/>
    <row r="1037" spans="3:24" ht="10.5" customHeight="1" thickTop="1" x14ac:dyDescent="0.25">
      <c r="P1037" s="196"/>
      <c r="Q1037" s="196"/>
      <c r="R1037" s="196"/>
      <c r="S1037" s="185"/>
      <c r="U1037" s="196"/>
      <c r="V1037" s="196"/>
      <c r="W1037" s="196"/>
      <c r="X1037" s="185"/>
    </row>
  </sheetData>
  <mergeCells count="1829">
    <mergeCell ref="C16:G16"/>
    <mergeCell ref="D18:H18"/>
    <mergeCell ref="J18:O18"/>
    <mergeCell ref="P18:R18"/>
    <mergeCell ref="U18:W18"/>
    <mergeCell ref="P9:R9"/>
    <mergeCell ref="U9:W9"/>
    <mergeCell ref="B12:M12"/>
    <mergeCell ref="C13:G13"/>
    <mergeCell ref="C15:N15"/>
    <mergeCell ref="Q2:X2"/>
    <mergeCell ref="B4:V4"/>
    <mergeCell ref="B6:Q6"/>
    <mergeCell ref="P7:R7"/>
    <mergeCell ref="U7:W7"/>
    <mergeCell ref="D28:H28"/>
    <mergeCell ref="J28:O28"/>
    <mergeCell ref="P28:R28"/>
    <mergeCell ref="U28:W28"/>
    <mergeCell ref="D30:H30"/>
    <mergeCell ref="J30:O30"/>
    <mergeCell ref="P30:R30"/>
    <mergeCell ref="U30:W30"/>
    <mergeCell ref="D24:H24"/>
    <mergeCell ref="J24:O24"/>
    <mergeCell ref="P24:R24"/>
    <mergeCell ref="U24:W24"/>
    <mergeCell ref="D26:H26"/>
    <mergeCell ref="J26:O26"/>
    <mergeCell ref="P26:R26"/>
    <mergeCell ref="U26:W26"/>
    <mergeCell ref="D20:H20"/>
    <mergeCell ref="J20:O20"/>
    <mergeCell ref="P20:R20"/>
    <mergeCell ref="U20:W20"/>
    <mergeCell ref="D22:H22"/>
    <mergeCell ref="J22:O22"/>
    <mergeCell ref="P22:R22"/>
    <mergeCell ref="U22:W22"/>
    <mergeCell ref="D40:H40"/>
    <mergeCell ref="J40:O40"/>
    <mergeCell ref="P40:R40"/>
    <mergeCell ref="U40:W40"/>
    <mergeCell ref="D42:H42"/>
    <mergeCell ref="J42:O42"/>
    <mergeCell ref="P42:R42"/>
    <mergeCell ref="U42:W42"/>
    <mergeCell ref="D36:H36"/>
    <mergeCell ref="J36:O36"/>
    <mergeCell ref="P36:R36"/>
    <mergeCell ref="U36:W36"/>
    <mergeCell ref="D38:H38"/>
    <mergeCell ref="J38:O38"/>
    <mergeCell ref="P38:R38"/>
    <mergeCell ref="U38:W38"/>
    <mergeCell ref="D32:H32"/>
    <mergeCell ref="J32:O32"/>
    <mergeCell ref="P32:R32"/>
    <mergeCell ref="U32:W32"/>
    <mergeCell ref="D34:H34"/>
    <mergeCell ref="J34:O34"/>
    <mergeCell ref="P34:R34"/>
    <mergeCell ref="U34:W34"/>
    <mergeCell ref="D52:H52"/>
    <mergeCell ref="J52:O52"/>
    <mergeCell ref="P52:R52"/>
    <mergeCell ref="U52:W52"/>
    <mergeCell ref="D54:H54"/>
    <mergeCell ref="J54:O54"/>
    <mergeCell ref="P54:R54"/>
    <mergeCell ref="U54:W54"/>
    <mergeCell ref="D48:H48"/>
    <mergeCell ref="J48:O48"/>
    <mergeCell ref="P48:R48"/>
    <mergeCell ref="U48:W48"/>
    <mergeCell ref="D50:H50"/>
    <mergeCell ref="J50:O50"/>
    <mergeCell ref="P50:R50"/>
    <mergeCell ref="U50:W50"/>
    <mergeCell ref="D44:H44"/>
    <mergeCell ref="J44:O44"/>
    <mergeCell ref="P44:R44"/>
    <mergeCell ref="U44:W44"/>
    <mergeCell ref="D46:H46"/>
    <mergeCell ref="J46:O46"/>
    <mergeCell ref="P46:R46"/>
    <mergeCell ref="U46:W46"/>
    <mergeCell ref="C64:G64"/>
    <mergeCell ref="C67:N67"/>
    <mergeCell ref="C68:G68"/>
    <mergeCell ref="D70:H70"/>
    <mergeCell ref="J70:O70"/>
    <mergeCell ref="P60:R60"/>
    <mergeCell ref="U60:W60"/>
    <mergeCell ref="E62:O63"/>
    <mergeCell ref="P62:R62"/>
    <mergeCell ref="U62:W62"/>
    <mergeCell ref="D56:H56"/>
    <mergeCell ref="J56:O56"/>
    <mergeCell ref="P56:R56"/>
    <mergeCell ref="U56:W56"/>
    <mergeCell ref="D58:H58"/>
    <mergeCell ref="J58:O58"/>
    <mergeCell ref="P58:R58"/>
    <mergeCell ref="U58:W58"/>
    <mergeCell ref="D78:H78"/>
    <mergeCell ref="J78:O78"/>
    <mergeCell ref="P78:R78"/>
    <mergeCell ref="U78:W78"/>
    <mergeCell ref="D80:H80"/>
    <mergeCell ref="J80:O80"/>
    <mergeCell ref="P80:R80"/>
    <mergeCell ref="U80:W80"/>
    <mergeCell ref="D74:H74"/>
    <mergeCell ref="J74:O74"/>
    <mergeCell ref="P74:R74"/>
    <mergeCell ref="U74:W74"/>
    <mergeCell ref="D76:H76"/>
    <mergeCell ref="J76:O76"/>
    <mergeCell ref="P76:R76"/>
    <mergeCell ref="U76:W76"/>
    <mergeCell ref="P70:R70"/>
    <mergeCell ref="U70:W70"/>
    <mergeCell ref="D72:H72"/>
    <mergeCell ref="J72:O72"/>
    <mergeCell ref="P72:R72"/>
    <mergeCell ref="U72:W72"/>
    <mergeCell ref="D90:H90"/>
    <mergeCell ref="J90:O90"/>
    <mergeCell ref="P90:R90"/>
    <mergeCell ref="U90:W90"/>
    <mergeCell ref="D92:H92"/>
    <mergeCell ref="J92:O92"/>
    <mergeCell ref="P92:R92"/>
    <mergeCell ref="U92:W92"/>
    <mergeCell ref="D86:H86"/>
    <mergeCell ref="J86:O86"/>
    <mergeCell ref="P86:R86"/>
    <mergeCell ref="U86:W86"/>
    <mergeCell ref="D88:H88"/>
    <mergeCell ref="J88:O88"/>
    <mergeCell ref="P88:R88"/>
    <mergeCell ref="U88:W88"/>
    <mergeCell ref="D82:H82"/>
    <mergeCell ref="J82:O82"/>
    <mergeCell ref="P82:R82"/>
    <mergeCell ref="U82:W82"/>
    <mergeCell ref="D84:H84"/>
    <mergeCell ref="J84:O84"/>
    <mergeCell ref="P84:R84"/>
    <mergeCell ref="U84:W84"/>
    <mergeCell ref="D102:H102"/>
    <mergeCell ref="J102:O102"/>
    <mergeCell ref="P102:R102"/>
    <mergeCell ref="U102:W102"/>
    <mergeCell ref="D104:H104"/>
    <mergeCell ref="J104:O104"/>
    <mergeCell ref="P104:R104"/>
    <mergeCell ref="U104:W104"/>
    <mergeCell ref="D98:H98"/>
    <mergeCell ref="J98:O98"/>
    <mergeCell ref="P98:R98"/>
    <mergeCell ref="U98:W98"/>
    <mergeCell ref="D100:H100"/>
    <mergeCell ref="J100:O100"/>
    <mergeCell ref="P100:R100"/>
    <mergeCell ref="U100:W100"/>
    <mergeCell ref="D94:H94"/>
    <mergeCell ref="J94:O94"/>
    <mergeCell ref="P94:R94"/>
    <mergeCell ref="U94:W94"/>
    <mergeCell ref="D96:H96"/>
    <mergeCell ref="J96:O96"/>
    <mergeCell ref="P96:R96"/>
    <mergeCell ref="U96:W96"/>
    <mergeCell ref="D113:H113"/>
    <mergeCell ref="J113:O113"/>
    <mergeCell ref="P113:R113"/>
    <mergeCell ref="U113:W113"/>
    <mergeCell ref="D115:H115"/>
    <mergeCell ref="J115:O115"/>
    <mergeCell ref="P115:R115"/>
    <mergeCell ref="U115:W115"/>
    <mergeCell ref="D110:H110"/>
    <mergeCell ref="J110:O110"/>
    <mergeCell ref="P110:R110"/>
    <mergeCell ref="U110:W110"/>
    <mergeCell ref="D112:H112"/>
    <mergeCell ref="J112:O112"/>
    <mergeCell ref="P112:R112"/>
    <mergeCell ref="U112:W112"/>
    <mergeCell ref="D106:H106"/>
    <mergeCell ref="J106:O106"/>
    <mergeCell ref="P106:R106"/>
    <mergeCell ref="U106:W106"/>
    <mergeCell ref="D108:H108"/>
    <mergeCell ref="J108:O108"/>
    <mergeCell ref="P108:R108"/>
    <mergeCell ref="U108:W108"/>
    <mergeCell ref="D125:H125"/>
    <mergeCell ref="J125:O125"/>
    <mergeCell ref="P125:R125"/>
    <mergeCell ref="U125:W125"/>
    <mergeCell ref="D127:H127"/>
    <mergeCell ref="J127:O127"/>
    <mergeCell ref="P127:R127"/>
    <mergeCell ref="U127:W127"/>
    <mergeCell ref="D121:H121"/>
    <mergeCell ref="J121:O121"/>
    <mergeCell ref="P121:R121"/>
    <mergeCell ref="U121:W121"/>
    <mergeCell ref="D123:H123"/>
    <mergeCell ref="J123:O123"/>
    <mergeCell ref="P123:R123"/>
    <mergeCell ref="U123:W123"/>
    <mergeCell ref="D117:H117"/>
    <mergeCell ref="J117:O117"/>
    <mergeCell ref="P117:R117"/>
    <mergeCell ref="U117:W117"/>
    <mergeCell ref="D119:H119"/>
    <mergeCell ref="J119:O119"/>
    <mergeCell ref="P119:R119"/>
    <mergeCell ref="U119:W119"/>
    <mergeCell ref="D137:H137"/>
    <mergeCell ref="J137:O137"/>
    <mergeCell ref="P137:R137"/>
    <mergeCell ref="U137:W137"/>
    <mergeCell ref="D139:H139"/>
    <mergeCell ref="J139:O139"/>
    <mergeCell ref="P139:R139"/>
    <mergeCell ref="U139:W139"/>
    <mergeCell ref="D133:H133"/>
    <mergeCell ref="J133:O133"/>
    <mergeCell ref="P133:R133"/>
    <mergeCell ref="U133:W133"/>
    <mergeCell ref="D135:H135"/>
    <mergeCell ref="J135:O135"/>
    <mergeCell ref="P135:R135"/>
    <mergeCell ref="U135:W135"/>
    <mergeCell ref="D129:H129"/>
    <mergeCell ref="J129:O129"/>
    <mergeCell ref="P129:R129"/>
    <mergeCell ref="U129:W129"/>
    <mergeCell ref="D131:H131"/>
    <mergeCell ref="J131:O131"/>
    <mergeCell ref="P131:R131"/>
    <mergeCell ref="U131:W131"/>
    <mergeCell ref="D149:H149"/>
    <mergeCell ref="J149:O149"/>
    <mergeCell ref="P149:R149"/>
    <mergeCell ref="U149:W149"/>
    <mergeCell ref="D151:H151"/>
    <mergeCell ref="J151:O151"/>
    <mergeCell ref="P151:R151"/>
    <mergeCell ref="U151:W151"/>
    <mergeCell ref="D145:H145"/>
    <mergeCell ref="J145:O145"/>
    <mergeCell ref="P145:R145"/>
    <mergeCell ref="U145:W145"/>
    <mergeCell ref="D147:H147"/>
    <mergeCell ref="J147:O147"/>
    <mergeCell ref="P147:R147"/>
    <mergeCell ref="U147:W147"/>
    <mergeCell ref="D141:H141"/>
    <mergeCell ref="J141:O141"/>
    <mergeCell ref="P141:R141"/>
    <mergeCell ref="U141:W141"/>
    <mergeCell ref="D143:H143"/>
    <mergeCell ref="J143:O143"/>
    <mergeCell ref="P143:R143"/>
    <mergeCell ref="U143:W143"/>
    <mergeCell ref="D161:H161"/>
    <mergeCell ref="J161:O161"/>
    <mergeCell ref="P161:R161"/>
    <mergeCell ref="U161:W161"/>
    <mergeCell ref="D163:H163"/>
    <mergeCell ref="J163:O163"/>
    <mergeCell ref="P163:R163"/>
    <mergeCell ref="U163:W163"/>
    <mergeCell ref="D157:H157"/>
    <mergeCell ref="J157:O157"/>
    <mergeCell ref="P157:R157"/>
    <mergeCell ref="U157:W157"/>
    <mergeCell ref="D159:H159"/>
    <mergeCell ref="J159:O159"/>
    <mergeCell ref="P159:R159"/>
    <mergeCell ref="U159:W159"/>
    <mergeCell ref="D153:H153"/>
    <mergeCell ref="J153:O153"/>
    <mergeCell ref="P153:R153"/>
    <mergeCell ref="U153:W153"/>
    <mergeCell ref="D155:H155"/>
    <mergeCell ref="J155:O155"/>
    <mergeCell ref="P155:R155"/>
    <mergeCell ref="U155:W155"/>
    <mergeCell ref="D173:H173"/>
    <mergeCell ref="J173:O173"/>
    <mergeCell ref="P173:R173"/>
    <mergeCell ref="U173:W173"/>
    <mergeCell ref="D175:H175"/>
    <mergeCell ref="J175:O175"/>
    <mergeCell ref="P175:R175"/>
    <mergeCell ref="U175:W175"/>
    <mergeCell ref="D169:H169"/>
    <mergeCell ref="J169:O169"/>
    <mergeCell ref="P169:R169"/>
    <mergeCell ref="U169:W169"/>
    <mergeCell ref="D171:H171"/>
    <mergeCell ref="J171:O171"/>
    <mergeCell ref="P171:R171"/>
    <mergeCell ref="U171:W171"/>
    <mergeCell ref="D165:H165"/>
    <mergeCell ref="J165:O165"/>
    <mergeCell ref="P165:R165"/>
    <mergeCell ref="U165:W165"/>
    <mergeCell ref="D167:H167"/>
    <mergeCell ref="J167:O167"/>
    <mergeCell ref="P167:R167"/>
    <mergeCell ref="U167:W167"/>
    <mergeCell ref="D185:H185"/>
    <mergeCell ref="J185:O185"/>
    <mergeCell ref="P185:R185"/>
    <mergeCell ref="U185:W185"/>
    <mergeCell ref="D187:H187"/>
    <mergeCell ref="J187:O187"/>
    <mergeCell ref="P187:R187"/>
    <mergeCell ref="U187:W187"/>
    <mergeCell ref="D181:H181"/>
    <mergeCell ref="J181:O181"/>
    <mergeCell ref="P181:R181"/>
    <mergeCell ref="U181:W181"/>
    <mergeCell ref="D183:H183"/>
    <mergeCell ref="J183:O183"/>
    <mergeCell ref="P183:R183"/>
    <mergeCell ref="U183:W183"/>
    <mergeCell ref="D177:H177"/>
    <mergeCell ref="J177:O177"/>
    <mergeCell ref="P177:R177"/>
    <mergeCell ref="U177:W177"/>
    <mergeCell ref="D179:H179"/>
    <mergeCell ref="J179:O179"/>
    <mergeCell ref="P179:R179"/>
    <mergeCell ref="U179:W179"/>
    <mergeCell ref="D197:H197"/>
    <mergeCell ref="J197:O197"/>
    <mergeCell ref="P197:R197"/>
    <mergeCell ref="U197:W197"/>
    <mergeCell ref="D199:H199"/>
    <mergeCell ref="J199:O199"/>
    <mergeCell ref="P199:R199"/>
    <mergeCell ref="U199:W199"/>
    <mergeCell ref="D193:H193"/>
    <mergeCell ref="J193:O193"/>
    <mergeCell ref="P193:R193"/>
    <mergeCell ref="U193:W193"/>
    <mergeCell ref="D195:H195"/>
    <mergeCell ref="J195:O195"/>
    <mergeCell ref="P195:R195"/>
    <mergeCell ref="U195:W195"/>
    <mergeCell ref="D189:H189"/>
    <mergeCell ref="J189:O189"/>
    <mergeCell ref="P189:R189"/>
    <mergeCell ref="U189:W189"/>
    <mergeCell ref="D191:H191"/>
    <mergeCell ref="J191:O191"/>
    <mergeCell ref="P191:R191"/>
    <mergeCell ref="U191:W191"/>
    <mergeCell ref="D209:H209"/>
    <mergeCell ref="J209:O209"/>
    <mergeCell ref="P209:R209"/>
    <mergeCell ref="U209:W209"/>
    <mergeCell ref="D211:H211"/>
    <mergeCell ref="J211:O211"/>
    <mergeCell ref="P211:R211"/>
    <mergeCell ref="U211:W211"/>
    <mergeCell ref="D205:H205"/>
    <mergeCell ref="J205:O205"/>
    <mergeCell ref="P205:R205"/>
    <mergeCell ref="U205:W205"/>
    <mergeCell ref="D207:H207"/>
    <mergeCell ref="J207:O207"/>
    <mergeCell ref="P207:R207"/>
    <mergeCell ref="U207:W207"/>
    <mergeCell ref="D201:H201"/>
    <mergeCell ref="J201:O201"/>
    <mergeCell ref="P201:R201"/>
    <mergeCell ref="U201:W201"/>
    <mergeCell ref="D203:H203"/>
    <mergeCell ref="J203:O203"/>
    <mergeCell ref="P203:R203"/>
    <mergeCell ref="U203:W203"/>
    <mergeCell ref="D220:H220"/>
    <mergeCell ref="J220:O220"/>
    <mergeCell ref="P220:R220"/>
    <mergeCell ref="U220:W220"/>
    <mergeCell ref="D222:H222"/>
    <mergeCell ref="J222:O222"/>
    <mergeCell ref="P222:R222"/>
    <mergeCell ref="U222:W222"/>
    <mergeCell ref="D217:H217"/>
    <mergeCell ref="J217:O217"/>
    <mergeCell ref="P217:R217"/>
    <mergeCell ref="U217:W217"/>
    <mergeCell ref="D218:H218"/>
    <mergeCell ref="J218:O218"/>
    <mergeCell ref="P218:R218"/>
    <mergeCell ref="U218:W218"/>
    <mergeCell ref="D213:H213"/>
    <mergeCell ref="J213:O213"/>
    <mergeCell ref="P213:R213"/>
    <mergeCell ref="U213:W213"/>
    <mergeCell ref="D215:H215"/>
    <mergeCell ref="J215:O215"/>
    <mergeCell ref="P215:R215"/>
    <mergeCell ref="U215:W215"/>
    <mergeCell ref="D233:H233"/>
    <mergeCell ref="J233:O233"/>
    <mergeCell ref="P233:R233"/>
    <mergeCell ref="U233:W233"/>
    <mergeCell ref="D235:H235"/>
    <mergeCell ref="J235:O235"/>
    <mergeCell ref="P235:R235"/>
    <mergeCell ref="U235:W235"/>
    <mergeCell ref="D229:H229"/>
    <mergeCell ref="J229:O229"/>
    <mergeCell ref="P229:R229"/>
    <mergeCell ref="U229:W229"/>
    <mergeCell ref="D231:H231"/>
    <mergeCell ref="J231:O231"/>
    <mergeCell ref="P231:R231"/>
    <mergeCell ref="U231:W231"/>
    <mergeCell ref="D224:H224"/>
    <mergeCell ref="J224:O224"/>
    <mergeCell ref="P224:R224"/>
    <mergeCell ref="U224:W224"/>
    <mergeCell ref="D226:H226"/>
    <mergeCell ref="J226:O227"/>
    <mergeCell ref="P226:R226"/>
    <mergeCell ref="U226:W226"/>
    <mergeCell ref="D245:H245"/>
    <mergeCell ref="J245:O245"/>
    <mergeCell ref="P245:R245"/>
    <mergeCell ref="U245:W245"/>
    <mergeCell ref="D247:H247"/>
    <mergeCell ref="J247:O247"/>
    <mergeCell ref="P247:R247"/>
    <mergeCell ref="U247:W247"/>
    <mergeCell ref="D241:H241"/>
    <mergeCell ref="J241:O241"/>
    <mergeCell ref="P241:R241"/>
    <mergeCell ref="U241:W241"/>
    <mergeCell ref="D243:H243"/>
    <mergeCell ref="J243:O243"/>
    <mergeCell ref="P243:R243"/>
    <mergeCell ref="U243:W243"/>
    <mergeCell ref="D237:H237"/>
    <mergeCell ref="J237:O237"/>
    <mergeCell ref="P237:R237"/>
    <mergeCell ref="U237:W237"/>
    <mergeCell ref="D239:H239"/>
    <mergeCell ref="J239:O239"/>
    <mergeCell ref="P239:R239"/>
    <mergeCell ref="U239:W239"/>
    <mergeCell ref="D257:H257"/>
    <mergeCell ref="J257:O257"/>
    <mergeCell ref="P257:R257"/>
    <mergeCell ref="U257:W257"/>
    <mergeCell ref="D259:H259"/>
    <mergeCell ref="J259:O260"/>
    <mergeCell ref="P259:R259"/>
    <mergeCell ref="U259:W259"/>
    <mergeCell ref="D253:H253"/>
    <mergeCell ref="J253:O253"/>
    <mergeCell ref="P253:R253"/>
    <mergeCell ref="U253:W253"/>
    <mergeCell ref="D255:H255"/>
    <mergeCell ref="J255:O255"/>
    <mergeCell ref="P255:R255"/>
    <mergeCell ref="U255:W255"/>
    <mergeCell ref="D249:H249"/>
    <mergeCell ref="J249:O249"/>
    <mergeCell ref="P249:R249"/>
    <mergeCell ref="U249:W249"/>
    <mergeCell ref="D251:H251"/>
    <mergeCell ref="J251:O251"/>
    <mergeCell ref="P251:R251"/>
    <mergeCell ref="U251:W251"/>
    <mergeCell ref="D270:H270"/>
    <mergeCell ref="J270:O270"/>
    <mergeCell ref="P270:R270"/>
    <mergeCell ref="U270:W270"/>
    <mergeCell ref="D272:H272"/>
    <mergeCell ref="J272:O272"/>
    <mergeCell ref="P272:R272"/>
    <mergeCell ref="U272:W272"/>
    <mergeCell ref="D266:H266"/>
    <mergeCell ref="J266:O266"/>
    <mergeCell ref="P266:R266"/>
    <mergeCell ref="U266:W266"/>
    <mergeCell ref="D268:H268"/>
    <mergeCell ref="J268:O268"/>
    <mergeCell ref="P268:R268"/>
    <mergeCell ref="U268:W268"/>
    <mergeCell ref="D262:H262"/>
    <mergeCell ref="J262:O262"/>
    <mergeCell ref="P262:R262"/>
    <mergeCell ref="U262:W262"/>
    <mergeCell ref="D264:H264"/>
    <mergeCell ref="J264:O264"/>
    <mergeCell ref="P264:R264"/>
    <mergeCell ref="U264:W264"/>
    <mergeCell ref="D282:H282"/>
    <mergeCell ref="J282:O282"/>
    <mergeCell ref="P282:R282"/>
    <mergeCell ref="U282:W282"/>
    <mergeCell ref="D284:H284"/>
    <mergeCell ref="J284:O284"/>
    <mergeCell ref="P284:R284"/>
    <mergeCell ref="U284:W284"/>
    <mergeCell ref="D278:H278"/>
    <mergeCell ref="J278:O278"/>
    <mergeCell ref="P278:R278"/>
    <mergeCell ref="U278:W278"/>
    <mergeCell ref="D280:H280"/>
    <mergeCell ref="J280:O280"/>
    <mergeCell ref="P280:R280"/>
    <mergeCell ref="U280:W280"/>
    <mergeCell ref="D274:H274"/>
    <mergeCell ref="J274:O274"/>
    <mergeCell ref="P274:R274"/>
    <mergeCell ref="U274:W274"/>
    <mergeCell ref="D276:H276"/>
    <mergeCell ref="J276:O276"/>
    <mergeCell ref="P276:R276"/>
    <mergeCell ref="U276:W276"/>
    <mergeCell ref="D294:H294"/>
    <mergeCell ref="J294:O294"/>
    <mergeCell ref="P294:R294"/>
    <mergeCell ref="U294:W294"/>
    <mergeCell ref="D296:H296"/>
    <mergeCell ref="J296:O296"/>
    <mergeCell ref="P296:R296"/>
    <mergeCell ref="U296:W296"/>
    <mergeCell ref="D290:H290"/>
    <mergeCell ref="J290:O290"/>
    <mergeCell ref="P290:R290"/>
    <mergeCell ref="U290:W290"/>
    <mergeCell ref="D292:H292"/>
    <mergeCell ref="J292:O292"/>
    <mergeCell ref="P292:R292"/>
    <mergeCell ref="U292:W292"/>
    <mergeCell ref="D286:H286"/>
    <mergeCell ref="J286:O286"/>
    <mergeCell ref="P286:R286"/>
    <mergeCell ref="U286:W286"/>
    <mergeCell ref="D288:H288"/>
    <mergeCell ref="J288:O288"/>
    <mergeCell ref="P288:R288"/>
    <mergeCell ref="U288:W288"/>
    <mergeCell ref="D306:H306"/>
    <mergeCell ref="J306:O306"/>
    <mergeCell ref="P306:R306"/>
    <mergeCell ref="U306:W306"/>
    <mergeCell ref="D308:H308"/>
    <mergeCell ref="J308:O308"/>
    <mergeCell ref="P308:R308"/>
    <mergeCell ref="U308:W308"/>
    <mergeCell ref="D302:H302"/>
    <mergeCell ref="J302:O302"/>
    <mergeCell ref="P302:R302"/>
    <mergeCell ref="U302:W302"/>
    <mergeCell ref="D304:H304"/>
    <mergeCell ref="J304:O304"/>
    <mergeCell ref="P304:R304"/>
    <mergeCell ref="U304:W304"/>
    <mergeCell ref="D298:H298"/>
    <mergeCell ref="J298:O298"/>
    <mergeCell ref="P298:R298"/>
    <mergeCell ref="U298:W298"/>
    <mergeCell ref="D300:H300"/>
    <mergeCell ref="J300:O300"/>
    <mergeCell ref="P300:R300"/>
    <mergeCell ref="U300:W300"/>
    <mergeCell ref="D318:H318"/>
    <mergeCell ref="J318:O319"/>
    <mergeCell ref="P318:R318"/>
    <mergeCell ref="U318:W318"/>
    <mergeCell ref="D320:H320"/>
    <mergeCell ref="J320:O320"/>
    <mergeCell ref="P320:R320"/>
    <mergeCell ref="U320:W320"/>
    <mergeCell ref="D314:H314"/>
    <mergeCell ref="J314:O314"/>
    <mergeCell ref="P314:R314"/>
    <mergeCell ref="U314:W314"/>
    <mergeCell ref="D316:H316"/>
    <mergeCell ref="J316:O316"/>
    <mergeCell ref="P316:R316"/>
    <mergeCell ref="U316:W316"/>
    <mergeCell ref="D310:H310"/>
    <mergeCell ref="J310:O310"/>
    <mergeCell ref="P310:R310"/>
    <mergeCell ref="U310:W310"/>
    <mergeCell ref="D312:H312"/>
    <mergeCell ref="J312:O312"/>
    <mergeCell ref="P312:R312"/>
    <mergeCell ref="U312:W312"/>
    <mergeCell ref="D330:H330"/>
    <mergeCell ref="J330:O330"/>
    <mergeCell ref="P330:R330"/>
    <mergeCell ref="U330:W330"/>
    <mergeCell ref="D332:H332"/>
    <mergeCell ref="J332:O332"/>
    <mergeCell ref="P332:R332"/>
    <mergeCell ref="U332:W332"/>
    <mergeCell ref="D326:H326"/>
    <mergeCell ref="J326:O326"/>
    <mergeCell ref="P326:R326"/>
    <mergeCell ref="U326:W326"/>
    <mergeCell ref="D328:H328"/>
    <mergeCell ref="J328:O328"/>
    <mergeCell ref="P328:R328"/>
    <mergeCell ref="U328:W328"/>
    <mergeCell ref="D322:H322"/>
    <mergeCell ref="J322:O322"/>
    <mergeCell ref="P322:R322"/>
    <mergeCell ref="U322:W322"/>
    <mergeCell ref="D324:H324"/>
    <mergeCell ref="J324:O324"/>
    <mergeCell ref="P324:R324"/>
    <mergeCell ref="U324:W324"/>
    <mergeCell ref="D342:H342"/>
    <mergeCell ref="J342:O342"/>
    <mergeCell ref="P342:R342"/>
    <mergeCell ref="U342:W342"/>
    <mergeCell ref="D344:H344"/>
    <mergeCell ref="J344:O344"/>
    <mergeCell ref="P344:R344"/>
    <mergeCell ref="U344:W344"/>
    <mergeCell ref="D338:H338"/>
    <mergeCell ref="J338:O338"/>
    <mergeCell ref="P338:R338"/>
    <mergeCell ref="U338:W338"/>
    <mergeCell ref="D340:H340"/>
    <mergeCell ref="J340:O340"/>
    <mergeCell ref="P340:R340"/>
    <mergeCell ref="U340:W340"/>
    <mergeCell ref="D334:H334"/>
    <mergeCell ref="J334:O334"/>
    <mergeCell ref="P334:R334"/>
    <mergeCell ref="U334:W334"/>
    <mergeCell ref="D336:H336"/>
    <mergeCell ref="J336:O336"/>
    <mergeCell ref="P336:R336"/>
    <mergeCell ref="U336:W336"/>
    <mergeCell ref="D355:H355"/>
    <mergeCell ref="J355:O355"/>
    <mergeCell ref="P355:R355"/>
    <mergeCell ref="U355:W355"/>
    <mergeCell ref="D357:H357"/>
    <mergeCell ref="J357:O357"/>
    <mergeCell ref="P357:R357"/>
    <mergeCell ref="U357:W357"/>
    <mergeCell ref="D350:H350"/>
    <mergeCell ref="J350:O350"/>
    <mergeCell ref="P350:R350"/>
    <mergeCell ref="U350:W350"/>
    <mergeCell ref="D352:H352"/>
    <mergeCell ref="J352:O353"/>
    <mergeCell ref="P352:R352"/>
    <mergeCell ref="U352:W352"/>
    <mergeCell ref="D346:H346"/>
    <mergeCell ref="J346:O346"/>
    <mergeCell ref="P346:R346"/>
    <mergeCell ref="U346:W346"/>
    <mergeCell ref="D348:H348"/>
    <mergeCell ref="J348:O348"/>
    <mergeCell ref="P348:R348"/>
    <mergeCell ref="U348:W348"/>
    <mergeCell ref="P373:R373"/>
    <mergeCell ref="U373:W373"/>
    <mergeCell ref="D375:H375"/>
    <mergeCell ref="J375:O375"/>
    <mergeCell ref="P375:R375"/>
    <mergeCell ref="U375:W375"/>
    <mergeCell ref="C367:G367"/>
    <mergeCell ref="C370:N370"/>
    <mergeCell ref="C371:G371"/>
    <mergeCell ref="D373:H373"/>
    <mergeCell ref="J373:O373"/>
    <mergeCell ref="P363:R363"/>
    <mergeCell ref="U363:W363"/>
    <mergeCell ref="E365:O366"/>
    <mergeCell ref="P365:R365"/>
    <mergeCell ref="U365:W365"/>
    <mergeCell ref="D359:H359"/>
    <mergeCell ref="J359:O359"/>
    <mergeCell ref="P359:R359"/>
    <mergeCell ref="U359:W359"/>
    <mergeCell ref="D361:H361"/>
    <mergeCell ref="J361:O361"/>
    <mergeCell ref="P361:R361"/>
    <mergeCell ref="U361:W361"/>
    <mergeCell ref="D385:H385"/>
    <mergeCell ref="J385:O385"/>
    <mergeCell ref="P385:R385"/>
    <mergeCell ref="U385:W385"/>
    <mergeCell ref="D387:H387"/>
    <mergeCell ref="J387:O387"/>
    <mergeCell ref="P387:R387"/>
    <mergeCell ref="U387:W387"/>
    <mergeCell ref="D381:H381"/>
    <mergeCell ref="J381:O381"/>
    <mergeCell ref="P381:R381"/>
    <mergeCell ref="U381:W381"/>
    <mergeCell ref="D383:H383"/>
    <mergeCell ref="J383:O383"/>
    <mergeCell ref="P383:R383"/>
    <mergeCell ref="U383:W383"/>
    <mergeCell ref="D377:H377"/>
    <mergeCell ref="J377:O377"/>
    <mergeCell ref="P377:R377"/>
    <mergeCell ref="U377:W377"/>
    <mergeCell ref="D379:H379"/>
    <mergeCell ref="J379:O379"/>
    <mergeCell ref="P379:R379"/>
    <mergeCell ref="U379:W379"/>
    <mergeCell ref="D397:H397"/>
    <mergeCell ref="J397:O397"/>
    <mergeCell ref="P397:R397"/>
    <mergeCell ref="U397:W397"/>
    <mergeCell ref="P399:R399"/>
    <mergeCell ref="U399:W399"/>
    <mergeCell ref="D393:H393"/>
    <mergeCell ref="J393:O393"/>
    <mergeCell ref="P393:R393"/>
    <mergeCell ref="U393:W393"/>
    <mergeCell ref="D395:H395"/>
    <mergeCell ref="J395:O395"/>
    <mergeCell ref="P395:R395"/>
    <mergeCell ref="U395:W395"/>
    <mergeCell ref="D389:H389"/>
    <mergeCell ref="J389:O389"/>
    <mergeCell ref="P389:R389"/>
    <mergeCell ref="U389:W389"/>
    <mergeCell ref="D391:H391"/>
    <mergeCell ref="J391:O391"/>
    <mergeCell ref="P391:R391"/>
    <mergeCell ref="U391:W391"/>
    <mergeCell ref="E415:O416"/>
    <mergeCell ref="P415:R415"/>
    <mergeCell ref="U415:W415"/>
    <mergeCell ref="C417:G417"/>
    <mergeCell ref="B420:M420"/>
    <mergeCell ref="E408:O409"/>
    <mergeCell ref="P408:R408"/>
    <mergeCell ref="U408:W408"/>
    <mergeCell ref="C410:G410"/>
    <mergeCell ref="P413:R413"/>
    <mergeCell ref="U413:W413"/>
    <mergeCell ref="E401:O402"/>
    <mergeCell ref="P401:R401"/>
    <mergeCell ref="U401:W401"/>
    <mergeCell ref="C403:G403"/>
    <mergeCell ref="P406:R406"/>
    <mergeCell ref="U406:W406"/>
    <mergeCell ref="D430:H430"/>
    <mergeCell ref="J430:O430"/>
    <mergeCell ref="P430:R430"/>
    <mergeCell ref="U430:W430"/>
    <mergeCell ref="D432:H432"/>
    <mergeCell ref="J432:O432"/>
    <mergeCell ref="P432:R432"/>
    <mergeCell ref="U432:W432"/>
    <mergeCell ref="P426:R426"/>
    <mergeCell ref="U426:W426"/>
    <mergeCell ref="D428:H428"/>
    <mergeCell ref="J428:O428"/>
    <mergeCell ref="P428:R428"/>
    <mergeCell ref="U428:W428"/>
    <mergeCell ref="C421:G421"/>
    <mergeCell ref="C423:N423"/>
    <mergeCell ref="C424:G424"/>
    <mergeCell ref="D426:H426"/>
    <mergeCell ref="J426:O426"/>
    <mergeCell ref="D442:H442"/>
    <mergeCell ref="J442:O442"/>
    <mergeCell ref="P442:R442"/>
    <mergeCell ref="U442:W442"/>
    <mergeCell ref="D444:H444"/>
    <mergeCell ref="J444:O444"/>
    <mergeCell ref="P444:R444"/>
    <mergeCell ref="U444:W444"/>
    <mergeCell ref="D438:H438"/>
    <mergeCell ref="J438:O438"/>
    <mergeCell ref="P438:R438"/>
    <mergeCell ref="U438:W438"/>
    <mergeCell ref="D440:H440"/>
    <mergeCell ref="J440:O440"/>
    <mergeCell ref="P440:R440"/>
    <mergeCell ref="U440:W440"/>
    <mergeCell ref="D434:H434"/>
    <mergeCell ref="J434:O434"/>
    <mergeCell ref="P434:R434"/>
    <mergeCell ref="U434:W434"/>
    <mergeCell ref="D436:H436"/>
    <mergeCell ref="J436:O436"/>
    <mergeCell ref="P436:R436"/>
    <mergeCell ref="U436:W436"/>
    <mergeCell ref="D454:H454"/>
    <mergeCell ref="J454:O454"/>
    <mergeCell ref="P454:R454"/>
    <mergeCell ref="U454:W454"/>
    <mergeCell ref="D456:H456"/>
    <mergeCell ref="J456:O456"/>
    <mergeCell ref="P456:R456"/>
    <mergeCell ref="U456:W456"/>
    <mergeCell ref="D450:H450"/>
    <mergeCell ref="J450:O450"/>
    <mergeCell ref="P450:R450"/>
    <mergeCell ref="U450:W450"/>
    <mergeCell ref="D452:H452"/>
    <mergeCell ref="J452:O452"/>
    <mergeCell ref="P452:R452"/>
    <mergeCell ref="U452:W452"/>
    <mergeCell ref="D446:H446"/>
    <mergeCell ref="J446:O446"/>
    <mergeCell ref="P446:R446"/>
    <mergeCell ref="U446:W446"/>
    <mergeCell ref="D448:H448"/>
    <mergeCell ref="J448:O448"/>
    <mergeCell ref="P448:R448"/>
    <mergeCell ref="U448:W448"/>
    <mergeCell ref="D466:H466"/>
    <mergeCell ref="J466:O466"/>
    <mergeCell ref="P466:R466"/>
    <mergeCell ref="U466:W466"/>
    <mergeCell ref="D468:H468"/>
    <mergeCell ref="J468:O468"/>
    <mergeCell ref="P468:R468"/>
    <mergeCell ref="U468:W468"/>
    <mergeCell ref="D462:H462"/>
    <mergeCell ref="J462:O462"/>
    <mergeCell ref="P462:R462"/>
    <mergeCell ref="U462:W462"/>
    <mergeCell ref="D464:H464"/>
    <mergeCell ref="J464:O464"/>
    <mergeCell ref="P464:R464"/>
    <mergeCell ref="U464:W464"/>
    <mergeCell ref="D458:H458"/>
    <mergeCell ref="J458:O458"/>
    <mergeCell ref="P458:R458"/>
    <mergeCell ref="U458:W458"/>
    <mergeCell ref="D460:H460"/>
    <mergeCell ref="J460:O460"/>
    <mergeCell ref="P460:R460"/>
    <mergeCell ref="U460:W460"/>
    <mergeCell ref="D478:H478"/>
    <mergeCell ref="J478:O478"/>
    <mergeCell ref="P478:R478"/>
    <mergeCell ref="U478:W478"/>
    <mergeCell ref="D480:H480"/>
    <mergeCell ref="J480:O480"/>
    <mergeCell ref="P480:R480"/>
    <mergeCell ref="U480:W480"/>
    <mergeCell ref="D474:H474"/>
    <mergeCell ref="J474:O474"/>
    <mergeCell ref="P474:R474"/>
    <mergeCell ref="U474:W474"/>
    <mergeCell ref="D476:H476"/>
    <mergeCell ref="J476:O476"/>
    <mergeCell ref="P476:R476"/>
    <mergeCell ref="U476:W476"/>
    <mergeCell ref="D470:H470"/>
    <mergeCell ref="J470:O470"/>
    <mergeCell ref="P470:R470"/>
    <mergeCell ref="U470:W470"/>
    <mergeCell ref="D472:H472"/>
    <mergeCell ref="J472:O472"/>
    <mergeCell ref="P472:R472"/>
    <mergeCell ref="U472:W472"/>
    <mergeCell ref="D490:H490"/>
    <mergeCell ref="J490:O490"/>
    <mergeCell ref="P490:R490"/>
    <mergeCell ref="U490:W490"/>
    <mergeCell ref="D492:H492"/>
    <mergeCell ref="J492:O492"/>
    <mergeCell ref="P492:R492"/>
    <mergeCell ref="U492:W492"/>
    <mergeCell ref="D486:H486"/>
    <mergeCell ref="J486:O486"/>
    <mergeCell ref="P486:R486"/>
    <mergeCell ref="U486:W486"/>
    <mergeCell ref="D488:H488"/>
    <mergeCell ref="J488:O488"/>
    <mergeCell ref="P488:R488"/>
    <mergeCell ref="U488:W488"/>
    <mergeCell ref="D482:H482"/>
    <mergeCell ref="J482:O482"/>
    <mergeCell ref="P482:R482"/>
    <mergeCell ref="U482:W482"/>
    <mergeCell ref="D484:H484"/>
    <mergeCell ref="J484:O484"/>
    <mergeCell ref="P484:R484"/>
    <mergeCell ref="U484:W484"/>
    <mergeCell ref="D502:H502"/>
    <mergeCell ref="J502:O502"/>
    <mergeCell ref="P502:R502"/>
    <mergeCell ref="U502:W502"/>
    <mergeCell ref="D504:H504"/>
    <mergeCell ref="J504:O504"/>
    <mergeCell ref="P504:R504"/>
    <mergeCell ref="U504:W504"/>
    <mergeCell ref="D498:H498"/>
    <mergeCell ref="J498:O498"/>
    <mergeCell ref="P498:R498"/>
    <mergeCell ref="U498:W498"/>
    <mergeCell ref="D500:H500"/>
    <mergeCell ref="J500:O500"/>
    <mergeCell ref="P500:R500"/>
    <mergeCell ref="U500:W500"/>
    <mergeCell ref="D494:H494"/>
    <mergeCell ref="J494:O494"/>
    <mergeCell ref="P494:R494"/>
    <mergeCell ref="U494:W494"/>
    <mergeCell ref="D496:H496"/>
    <mergeCell ref="J496:O496"/>
    <mergeCell ref="P496:R496"/>
    <mergeCell ref="U496:W496"/>
    <mergeCell ref="C514:G514"/>
    <mergeCell ref="C517:N517"/>
    <mergeCell ref="C518:G518"/>
    <mergeCell ref="D520:H520"/>
    <mergeCell ref="J520:O520"/>
    <mergeCell ref="P510:R510"/>
    <mergeCell ref="U510:W510"/>
    <mergeCell ref="E512:O513"/>
    <mergeCell ref="P512:R512"/>
    <mergeCell ref="U512:W512"/>
    <mergeCell ref="D506:H506"/>
    <mergeCell ref="J506:O506"/>
    <mergeCell ref="P506:R506"/>
    <mergeCell ref="U506:W506"/>
    <mergeCell ref="D508:H508"/>
    <mergeCell ref="J508:O508"/>
    <mergeCell ref="P508:R508"/>
    <mergeCell ref="U508:W508"/>
    <mergeCell ref="D528:H528"/>
    <mergeCell ref="J528:O528"/>
    <mergeCell ref="P528:R528"/>
    <mergeCell ref="U528:W528"/>
    <mergeCell ref="D529:H529"/>
    <mergeCell ref="J529:O529"/>
    <mergeCell ref="P529:R529"/>
    <mergeCell ref="U529:W529"/>
    <mergeCell ref="D524:H524"/>
    <mergeCell ref="J524:O524"/>
    <mergeCell ref="P524:R524"/>
    <mergeCell ref="U524:W524"/>
    <mergeCell ref="D526:H526"/>
    <mergeCell ref="J526:O526"/>
    <mergeCell ref="P526:R526"/>
    <mergeCell ref="U526:W526"/>
    <mergeCell ref="P520:R520"/>
    <mergeCell ref="U520:W520"/>
    <mergeCell ref="D522:H522"/>
    <mergeCell ref="J522:O522"/>
    <mergeCell ref="P522:R522"/>
    <mergeCell ref="U522:W522"/>
    <mergeCell ref="D539:H539"/>
    <mergeCell ref="J539:O539"/>
    <mergeCell ref="P539:R539"/>
    <mergeCell ref="U539:W539"/>
    <mergeCell ref="D541:H541"/>
    <mergeCell ref="J541:O541"/>
    <mergeCell ref="P541:R541"/>
    <mergeCell ref="U541:W541"/>
    <mergeCell ref="D535:H535"/>
    <mergeCell ref="J535:O535"/>
    <mergeCell ref="P535:R535"/>
    <mergeCell ref="U535:W535"/>
    <mergeCell ref="D537:H537"/>
    <mergeCell ref="J537:O537"/>
    <mergeCell ref="P537:R537"/>
    <mergeCell ref="U537:W537"/>
    <mergeCell ref="D531:H531"/>
    <mergeCell ref="J531:O531"/>
    <mergeCell ref="P531:R531"/>
    <mergeCell ref="U531:W531"/>
    <mergeCell ref="D533:H533"/>
    <mergeCell ref="J533:O533"/>
    <mergeCell ref="P533:R533"/>
    <mergeCell ref="U533:W533"/>
    <mergeCell ref="D551:H551"/>
    <mergeCell ref="J551:O551"/>
    <mergeCell ref="P551:R551"/>
    <mergeCell ref="U551:W551"/>
    <mergeCell ref="D553:H553"/>
    <mergeCell ref="J553:O553"/>
    <mergeCell ref="P553:R553"/>
    <mergeCell ref="U553:W553"/>
    <mergeCell ref="D547:H547"/>
    <mergeCell ref="J547:O547"/>
    <mergeCell ref="P547:R547"/>
    <mergeCell ref="U547:W547"/>
    <mergeCell ref="D549:H549"/>
    <mergeCell ref="J549:O549"/>
    <mergeCell ref="P549:R549"/>
    <mergeCell ref="U549:W549"/>
    <mergeCell ref="D543:H543"/>
    <mergeCell ref="J543:O543"/>
    <mergeCell ref="P543:R543"/>
    <mergeCell ref="U543:W543"/>
    <mergeCell ref="D545:H545"/>
    <mergeCell ref="J545:O545"/>
    <mergeCell ref="P545:R545"/>
    <mergeCell ref="U545:W545"/>
    <mergeCell ref="P569:R569"/>
    <mergeCell ref="U569:W569"/>
    <mergeCell ref="D571:H571"/>
    <mergeCell ref="J571:O571"/>
    <mergeCell ref="P571:R571"/>
    <mergeCell ref="U571:W571"/>
    <mergeCell ref="C563:G563"/>
    <mergeCell ref="C566:N566"/>
    <mergeCell ref="C567:G567"/>
    <mergeCell ref="D569:H569"/>
    <mergeCell ref="J569:O569"/>
    <mergeCell ref="P559:R559"/>
    <mergeCell ref="U559:W559"/>
    <mergeCell ref="E561:O562"/>
    <mergeCell ref="P561:R561"/>
    <mergeCell ref="U561:W561"/>
    <mergeCell ref="D555:H555"/>
    <mergeCell ref="J555:O555"/>
    <mergeCell ref="P555:R555"/>
    <mergeCell ref="U555:W555"/>
    <mergeCell ref="D557:H557"/>
    <mergeCell ref="J557:O557"/>
    <mergeCell ref="P557:R557"/>
    <mergeCell ref="U557:W557"/>
    <mergeCell ref="D581:H581"/>
    <mergeCell ref="J581:O581"/>
    <mergeCell ref="P581:R581"/>
    <mergeCell ref="U581:W581"/>
    <mergeCell ref="D583:H583"/>
    <mergeCell ref="J583:O583"/>
    <mergeCell ref="P583:R583"/>
    <mergeCell ref="U583:W583"/>
    <mergeCell ref="D577:H577"/>
    <mergeCell ref="J577:O577"/>
    <mergeCell ref="P577:R577"/>
    <mergeCell ref="U577:W577"/>
    <mergeCell ref="D579:H579"/>
    <mergeCell ref="J579:O579"/>
    <mergeCell ref="P579:R579"/>
    <mergeCell ref="U579:W579"/>
    <mergeCell ref="D573:H573"/>
    <mergeCell ref="J573:O573"/>
    <mergeCell ref="P573:R573"/>
    <mergeCell ref="U573:W573"/>
    <mergeCell ref="D575:H575"/>
    <mergeCell ref="J575:O575"/>
    <mergeCell ref="P575:R575"/>
    <mergeCell ref="U575:W575"/>
    <mergeCell ref="D593:H593"/>
    <mergeCell ref="J593:O593"/>
    <mergeCell ref="P593:R593"/>
    <mergeCell ref="U593:W593"/>
    <mergeCell ref="D595:H595"/>
    <mergeCell ref="J595:O595"/>
    <mergeCell ref="P595:R595"/>
    <mergeCell ref="U595:W595"/>
    <mergeCell ref="D589:H589"/>
    <mergeCell ref="J589:O589"/>
    <mergeCell ref="P589:R589"/>
    <mergeCell ref="U589:W589"/>
    <mergeCell ref="D591:H591"/>
    <mergeCell ref="J591:O591"/>
    <mergeCell ref="P591:R591"/>
    <mergeCell ref="U591:W591"/>
    <mergeCell ref="D585:H585"/>
    <mergeCell ref="J585:O585"/>
    <mergeCell ref="P585:R585"/>
    <mergeCell ref="U585:W585"/>
    <mergeCell ref="D587:H587"/>
    <mergeCell ref="J587:O587"/>
    <mergeCell ref="P587:R587"/>
    <mergeCell ref="U587:W587"/>
    <mergeCell ref="C605:G605"/>
    <mergeCell ref="C608:N608"/>
    <mergeCell ref="C609:G609"/>
    <mergeCell ref="D611:H611"/>
    <mergeCell ref="J611:O611"/>
    <mergeCell ref="P601:R601"/>
    <mergeCell ref="U601:W601"/>
    <mergeCell ref="E603:O604"/>
    <mergeCell ref="P603:R603"/>
    <mergeCell ref="U603:W603"/>
    <mergeCell ref="D597:H597"/>
    <mergeCell ref="J597:O597"/>
    <mergeCell ref="P597:R597"/>
    <mergeCell ref="U597:W597"/>
    <mergeCell ref="D599:H599"/>
    <mergeCell ref="J599:O599"/>
    <mergeCell ref="P599:R599"/>
    <mergeCell ref="U599:W599"/>
    <mergeCell ref="D619:H619"/>
    <mergeCell ref="J619:O619"/>
    <mergeCell ref="P619:R619"/>
    <mergeCell ref="U619:W619"/>
    <mergeCell ref="D621:H621"/>
    <mergeCell ref="J621:O621"/>
    <mergeCell ref="P621:R621"/>
    <mergeCell ref="U621:W621"/>
    <mergeCell ref="D615:H615"/>
    <mergeCell ref="J615:O615"/>
    <mergeCell ref="P615:R615"/>
    <mergeCell ref="U615:W615"/>
    <mergeCell ref="D617:H617"/>
    <mergeCell ref="J617:O617"/>
    <mergeCell ref="P617:R617"/>
    <mergeCell ref="U617:W617"/>
    <mergeCell ref="P611:R611"/>
    <mergeCell ref="U611:W611"/>
    <mergeCell ref="D613:H613"/>
    <mergeCell ref="J613:O613"/>
    <mergeCell ref="P613:R613"/>
    <mergeCell ref="U613:W613"/>
    <mergeCell ref="D631:H631"/>
    <mergeCell ref="J631:O631"/>
    <mergeCell ref="P631:R631"/>
    <mergeCell ref="U631:W631"/>
    <mergeCell ref="D633:H633"/>
    <mergeCell ref="J633:O633"/>
    <mergeCell ref="P633:R633"/>
    <mergeCell ref="U633:W633"/>
    <mergeCell ref="D627:H627"/>
    <mergeCell ref="J627:O627"/>
    <mergeCell ref="P627:R627"/>
    <mergeCell ref="U627:W627"/>
    <mergeCell ref="D629:H629"/>
    <mergeCell ref="J629:O629"/>
    <mergeCell ref="P629:R629"/>
    <mergeCell ref="U629:W629"/>
    <mergeCell ref="D623:H623"/>
    <mergeCell ref="J623:O623"/>
    <mergeCell ref="P623:R623"/>
    <mergeCell ref="U623:W623"/>
    <mergeCell ref="D625:H625"/>
    <mergeCell ref="J625:O625"/>
    <mergeCell ref="P625:R625"/>
    <mergeCell ref="U625:W625"/>
    <mergeCell ref="P648:R648"/>
    <mergeCell ref="U648:W648"/>
    <mergeCell ref="D650:H650"/>
    <mergeCell ref="J650:O650"/>
    <mergeCell ref="P650:R650"/>
    <mergeCell ref="U650:W650"/>
    <mergeCell ref="C642:G642"/>
    <mergeCell ref="C645:N645"/>
    <mergeCell ref="C646:G646"/>
    <mergeCell ref="D648:H648"/>
    <mergeCell ref="J648:O648"/>
    <mergeCell ref="P638:R638"/>
    <mergeCell ref="U638:W638"/>
    <mergeCell ref="E640:O641"/>
    <mergeCell ref="P640:R640"/>
    <mergeCell ref="U640:W640"/>
    <mergeCell ref="D634:H634"/>
    <mergeCell ref="J634:O634"/>
    <mergeCell ref="P634:R634"/>
    <mergeCell ref="U634:W634"/>
    <mergeCell ref="D636:H636"/>
    <mergeCell ref="J636:O636"/>
    <mergeCell ref="P636:R636"/>
    <mergeCell ref="U636:W636"/>
    <mergeCell ref="D660:H660"/>
    <mergeCell ref="J660:O660"/>
    <mergeCell ref="P660:R660"/>
    <mergeCell ref="U660:W660"/>
    <mergeCell ref="D662:H662"/>
    <mergeCell ref="J662:O662"/>
    <mergeCell ref="P662:R662"/>
    <mergeCell ref="U662:W662"/>
    <mergeCell ref="D656:H656"/>
    <mergeCell ref="J656:O656"/>
    <mergeCell ref="P656:R656"/>
    <mergeCell ref="U656:W656"/>
    <mergeCell ref="D658:H658"/>
    <mergeCell ref="J658:O658"/>
    <mergeCell ref="P658:R658"/>
    <mergeCell ref="U658:W658"/>
    <mergeCell ref="D652:H652"/>
    <mergeCell ref="J652:O652"/>
    <mergeCell ref="P652:R652"/>
    <mergeCell ref="U652:W652"/>
    <mergeCell ref="D654:H654"/>
    <mergeCell ref="J654:O654"/>
    <mergeCell ref="P654:R654"/>
    <mergeCell ref="U654:W654"/>
    <mergeCell ref="D672:H672"/>
    <mergeCell ref="J672:O672"/>
    <mergeCell ref="P672:R672"/>
    <mergeCell ref="U672:W672"/>
    <mergeCell ref="D674:H674"/>
    <mergeCell ref="J674:O674"/>
    <mergeCell ref="P674:R674"/>
    <mergeCell ref="U674:W674"/>
    <mergeCell ref="D668:H668"/>
    <mergeCell ref="J668:O668"/>
    <mergeCell ref="P668:R668"/>
    <mergeCell ref="U668:W668"/>
    <mergeCell ref="D670:H670"/>
    <mergeCell ref="J670:O670"/>
    <mergeCell ref="P670:R670"/>
    <mergeCell ref="U670:W670"/>
    <mergeCell ref="D664:H664"/>
    <mergeCell ref="J664:O664"/>
    <mergeCell ref="P664:R664"/>
    <mergeCell ref="U664:W664"/>
    <mergeCell ref="D666:H666"/>
    <mergeCell ref="J666:O666"/>
    <mergeCell ref="P666:R666"/>
    <mergeCell ref="U666:W666"/>
    <mergeCell ref="C684:G684"/>
    <mergeCell ref="C687:N687"/>
    <mergeCell ref="C688:G688"/>
    <mergeCell ref="D690:H690"/>
    <mergeCell ref="J690:O690"/>
    <mergeCell ref="P680:R680"/>
    <mergeCell ref="U680:W680"/>
    <mergeCell ref="E682:O683"/>
    <mergeCell ref="P682:R682"/>
    <mergeCell ref="U682:W682"/>
    <mergeCell ref="D676:H676"/>
    <mergeCell ref="J676:O676"/>
    <mergeCell ref="P676:R676"/>
    <mergeCell ref="U676:W676"/>
    <mergeCell ref="D678:H678"/>
    <mergeCell ref="J678:O678"/>
    <mergeCell ref="P678:R678"/>
    <mergeCell ref="U678:W678"/>
    <mergeCell ref="D698:H698"/>
    <mergeCell ref="J698:O698"/>
    <mergeCell ref="P698:R698"/>
    <mergeCell ref="U698:W698"/>
    <mergeCell ref="P700:R700"/>
    <mergeCell ref="U700:W700"/>
    <mergeCell ref="D694:H694"/>
    <mergeCell ref="J694:O694"/>
    <mergeCell ref="P694:R694"/>
    <mergeCell ref="U694:W694"/>
    <mergeCell ref="D696:H696"/>
    <mergeCell ref="J696:O696"/>
    <mergeCell ref="P696:R696"/>
    <mergeCell ref="U696:W696"/>
    <mergeCell ref="P690:R690"/>
    <mergeCell ref="U690:W690"/>
    <mergeCell ref="D692:H692"/>
    <mergeCell ref="J692:O692"/>
    <mergeCell ref="P692:R692"/>
    <mergeCell ref="U692:W692"/>
    <mergeCell ref="D712:H712"/>
    <mergeCell ref="J712:O712"/>
    <mergeCell ref="P712:R712"/>
    <mergeCell ref="U712:W712"/>
    <mergeCell ref="D714:H714"/>
    <mergeCell ref="J714:O714"/>
    <mergeCell ref="P714:R714"/>
    <mergeCell ref="U714:W714"/>
    <mergeCell ref="C708:G708"/>
    <mergeCell ref="D710:H710"/>
    <mergeCell ref="J710:O710"/>
    <mergeCell ref="P710:R710"/>
    <mergeCell ref="U710:W710"/>
    <mergeCell ref="E702:O703"/>
    <mergeCell ref="P702:R702"/>
    <mergeCell ref="U702:W702"/>
    <mergeCell ref="C704:G704"/>
    <mergeCell ref="C707:N707"/>
    <mergeCell ref="P730:R730"/>
    <mergeCell ref="U730:W730"/>
    <mergeCell ref="D732:H732"/>
    <mergeCell ref="J732:O732"/>
    <mergeCell ref="P732:R732"/>
    <mergeCell ref="U732:W732"/>
    <mergeCell ref="C724:G724"/>
    <mergeCell ref="C727:N727"/>
    <mergeCell ref="C728:G728"/>
    <mergeCell ref="D730:H730"/>
    <mergeCell ref="J730:O730"/>
    <mergeCell ref="P720:R720"/>
    <mergeCell ref="U720:W720"/>
    <mergeCell ref="E722:O723"/>
    <mergeCell ref="P722:R722"/>
    <mergeCell ref="U722:W722"/>
    <mergeCell ref="D716:H716"/>
    <mergeCell ref="J716:O716"/>
    <mergeCell ref="P716:R716"/>
    <mergeCell ref="U716:W716"/>
    <mergeCell ref="D718:H718"/>
    <mergeCell ref="J718:O718"/>
    <mergeCell ref="P718:R718"/>
    <mergeCell ref="U718:W718"/>
    <mergeCell ref="D741:H741"/>
    <mergeCell ref="J741:O741"/>
    <mergeCell ref="P741:R741"/>
    <mergeCell ref="U741:W741"/>
    <mergeCell ref="D743:H743"/>
    <mergeCell ref="J743:O743"/>
    <mergeCell ref="P743:R743"/>
    <mergeCell ref="U743:W743"/>
    <mergeCell ref="D737:H737"/>
    <mergeCell ref="J737:O737"/>
    <mergeCell ref="P737:R737"/>
    <mergeCell ref="U737:W737"/>
    <mergeCell ref="D739:H739"/>
    <mergeCell ref="J739:O739"/>
    <mergeCell ref="P739:R739"/>
    <mergeCell ref="U739:W739"/>
    <mergeCell ref="D734:H734"/>
    <mergeCell ref="J734:O734"/>
    <mergeCell ref="P734:R734"/>
    <mergeCell ref="U734:W734"/>
    <mergeCell ref="D736:H736"/>
    <mergeCell ref="J736:O736"/>
    <mergeCell ref="P736:R736"/>
    <mergeCell ref="U736:W736"/>
    <mergeCell ref="D753:H753"/>
    <mergeCell ref="J753:O753"/>
    <mergeCell ref="P753:R753"/>
    <mergeCell ref="U753:W753"/>
    <mergeCell ref="D755:H755"/>
    <mergeCell ref="J755:O755"/>
    <mergeCell ref="P755:R755"/>
    <mergeCell ref="U755:W755"/>
    <mergeCell ref="D749:H749"/>
    <mergeCell ref="J749:O749"/>
    <mergeCell ref="P749:R749"/>
    <mergeCell ref="U749:W749"/>
    <mergeCell ref="D751:H751"/>
    <mergeCell ref="J751:O751"/>
    <mergeCell ref="P751:R751"/>
    <mergeCell ref="U751:W751"/>
    <mergeCell ref="D745:H745"/>
    <mergeCell ref="J745:O745"/>
    <mergeCell ref="P745:R745"/>
    <mergeCell ref="U745:W745"/>
    <mergeCell ref="D747:H747"/>
    <mergeCell ref="J747:O747"/>
    <mergeCell ref="P747:R747"/>
    <mergeCell ref="U747:W747"/>
    <mergeCell ref="E765:O766"/>
    <mergeCell ref="P765:R765"/>
    <mergeCell ref="U765:W765"/>
    <mergeCell ref="C767:G767"/>
    <mergeCell ref="C770:N770"/>
    <mergeCell ref="D761:H761"/>
    <mergeCell ref="J761:O761"/>
    <mergeCell ref="P761:R761"/>
    <mergeCell ref="U761:W761"/>
    <mergeCell ref="P763:R763"/>
    <mergeCell ref="U763:W763"/>
    <mergeCell ref="D757:H757"/>
    <mergeCell ref="J757:O757"/>
    <mergeCell ref="P757:R757"/>
    <mergeCell ref="U757:W757"/>
    <mergeCell ref="D759:H759"/>
    <mergeCell ref="J759:O759"/>
    <mergeCell ref="P759:R759"/>
    <mergeCell ref="U759:W759"/>
    <mergeCell ref="D779:H779"/>
    <mergeCell ref="J779:O779"/>
    <mergeCell ref="P779:R779"/>
    <mergeCell ref="U779:W779"/>
    <mergeCell ref="D781:H781"/>
    <mergeCell ref="J781:O781"/>
    <mergeCell ref="P781:R781"/>
    <mergeCell ref="U781:W781"/>
    <mergeCell ref="D775:H775"/>
    <mergeCell ref="J775:O775"/>
    <mergeCell ref="P775:R775"/>
    <mergeCell ref="U775:W775"/>
    <mergeCell ref="D777:H777"/>
    <mergeCell ref="J777:O777"/>
    <mergeCell ref="P777:R777"/>
    <mergeCell ref="U777:W777"/>
    <mergeCell ref="C771:G771"/>
    <mergeCell ref="D773:H773"/>
    <mergeCell ref="J773:O773"/>
    <mergeCell ref="P773:R773"/>
    <mergeCell ref="U773:W773"/>
    <mergeCell ref="D791:H791"/>
    <mergeCell ref="J791:O791"/>
    <mergeCell ref="P791:R791"/>
    <mergeCell ref="U791:W791"/>
    <mergeCell ref="D793:H793"/>
    <mergeCell ref="J793:O793"/>
    <mergeCell ref="P793:R793"/>
    <mergeCell ref="U793:W793"/>
    <mergeCell ref="D787:H787"/>
    <mergeCell ref="J787:O787"/>
    <mergeCell ref="P787:R787"/>
    <mergeCell ref="U787:W787"/>
    <mergeCell ref="D789:H789"/>
    <mergeCell ref="J789:O789"/>
    <mergeCell ref="P789:R789"/>
    <mergeCell ref="U789:W789"/>
    <mergeCell ref="D783:H783"/>
    <mergeCell ref="J783:O783"/>
    <mergeCell ref="P783:R783"/>
    <mergeCell ref="U783:W783"/>
    <mergeCell ref="D785:H785"/>
    <mergeCell ref="J785:O785"/>
    <mergeCell ref="P785:R785"/>
    <mergeCell ref="U785:W785"/>
    <mergeCell ref="D803:H803"/>
    <mergeCell ref="J803:O803"/>
    <mergeCell ref="P803:R803"/>
    <mergeCell ref="U803:W803"/>
    <mergeCell ref="D805:H805"/>
    <mergeCell ref="J805:O805"/>
    <mergeCell ref="P805:R805"/>
    <mergeCell ref="U805:W805"/>
    <mergeCell ref="D799:H799"/>
    <mergeCell ref="J799:O799"/>
    <mergeCell ref="P799:R799"/>
    <mergeCell ref="U799:W799"/>
    <mergeCell ref="D801:H801"/>
    <mergeCell ref="J801:O801"/>
    <mergeCell ref="P801:R801"/>
    <mergeCell ref="U801:W801"/>
    <mergeCell ref="D795:H795"/>
    <mergeCell ref="J795:O795"/>
    <mergeCell ref="P795:R795"/>
    <mergeCell ref="U795:W795"/>
    <mergeCell ref="D797:H797"/>
    <mergeCell ref="J797:O797"/>
    <mergeCell ref="P797:R797"/>
    <mergeCell ref="U797:W797"/>
    <mergeCell ref="D815:H815"/>
    <mergeCell ref="J815:O815"/>
    <mergeCell ref="P815:R815"/>
    <mergeCell ref="U815:W815"/>
    <mergeCell ref="D817:H817"/>
    <mergeCell ref="J817:O817"/>
    <mergeCell ref="P817:R817"/>
    <mergeCell ref="U817:W817"/>
    <mergeCell ref="D811:H811"/>
    <mergeCell ref="J811:O811"/>
    <mergeCell ref="P811:R811"/>
    <mergeCell ref="U811:W811"/>
    <mergeCell ref="D813:H813"/>
    <mergeCell ref="J813:O813"/>
    <mergeCell ref="P813:R813"/>
    <mergeCell ref="U813:W813"/>
    <mergeCell ref="D807:H807"/>
    <mergeCell ref="J807:O807"/>
    <mergeCell ref="P807:R807"/>
    <mergeCell ref="U807:W807"/>
    <mergeCell ref="D809:H809"/>
    <mergeCell ref="J809:O809"/>
    <mergeCell ref="P809:R809"/>
    <mergeCell ref="U809:W809"/>
    <mergeCell ref="D827:H827"/>
    <mergeCell ref="J827:O827"/>
    <mergeCell ref="P827:R827"/>
    <mergeCell ref="U827:W827"/>
    <mergeCell ref="D829:H829"/>
    <mergeCell ref="J829:O829"/>
    <mergeCell ref="P829:R829"/>
    <mergeCell ref="U829:W829"/>
    <mergeCell ref="D823:H823"/>
    <mergeCell ref="J823:O823"/>
    <mergeCell ref="P823:R823"/>
    <mergeCell ref="U823:W823"/>
    <mergeCell ref="D825:H825"/>
    <mergeCell ref="J825:O825"/>
    <mergeCell ref="P825:R825"/>
    <mergeCell ref="U825:W825"/>
    <mergeCell ref="D819:H819"/>
    <mergeCell ref="J819:O819"/>
    <mergeCell ref="P819:R819"/>
    <mergeCell ref="U819:W819"/>
    <mergeCell ref="D821:H821"/>
    <mergeCell ref="J821:O821"/>
    <mergeCell ref="P821:R821"/>
    <mergeCell ref="U821:W821"/>
    <mergeCell ref="D839:H839"/>
    <mergeCell ref="J839:O839"/>
    <mergeCell ref="P839:R839"/>
    <mergeCell ref="U839:W839"/>
    <mergeCell ref="D841:H841"/>
    <mergeCell ref="J841:O841"/>
    <mergeCell ref="P841:R841"/>
    <mergeCell ref="U841:W841"/>
    <mergeCell ref="D835:H835"/>
    <mergeCell ref="J835:O835"/>
    <mergeCell ref="P835:R835"/>
    <mergeCell ref="U835:W835"/>
    <mergeCell ref="D837:H837"/>
    <mergeCell ref="J837:O837"/>
    <mergeCell ref="P837:R837"/>
    <mergeCell ref="U837:W837"/>
    <mergeCell ref="D831:H831"/>
    <mergeCell ref="J831:O831"/>
    <mergeCell ref="P831:R831"/>
    <mergeCell ref="U831:W831"/>
    <mergeCell ref="D833:H833"/>
    <mergeCell ref="J833:O833"/>
    <mergeCell ref="P833:R833"/>
    <mergeCell ref="U833:W833"/>
    <mergeCell ref="D851:H851"/>
    <mergeCell ref="J851:O851"/>
    <mergeCell ref="P851:R851"/>
    <mergeCell ref="U851:W851"/>
    <mergeCell ref="D853:H853"/>
    <mergeCell ref="J853:O853"/>
    <mergeCell ref="P853:R853"/>
    <mergeCell ref="U853:W853"/>
    <mergeCell ref="D847:H847"/>
    <mergeCell ref="J847:O847"/>
    <mergeCell ref="P847:R847"/>
    <mergeCell ref="U847:W847"/>
    <mergeCell ref="D849:H849"/>
    <mergeCell ref="J849:O849"/>
    <mergeCell ref="P849:R849"/>
    <mergeCell ref="U849:W849"/>
    <mergeCell ref="D842:H842"/>
    <mergeCell ref="J842:O842"/>
    <mergeCell ref="P842:R842"/>
    <mergeCell ref="U842:W842"/>
    <mergeCell ref="D844:H844"/>
    <mergeCell ref="J844:O845"/>
    <mergeCell ref="P844:R844"/>
    <mergeCell ref="U844:W844"/>
    <mergeCell ref="D863:H863"/>
    <mergeCell ref="J863:O863"/>
    <mergeCell ref="P863:R863"/>
    <mergeCell ref="U863:W863"/>
    <mergeCell ref="D865:H865"/>
    <mergeCell ref="J865:O865"/>
    <mergeCell ref="P865:R865"/>
    <mergeCell ref="U865:W865"/>
    <mergeCell ref="D859:H859"/>
    <mergeCell ref="J859:O859"/>
    <mergeCell ref="P859:R859"/>
    <mergeCell ref="U859:W859"/>
    <mergeCell ref="D861:H861"/>
    <mergeCell ref="J861:O861"/>
    <mergeCell ref="P861:R861"/>
    <mergeCell ref="U861:W861"/>
    <mergeCell ref="D855:H855"/>
    <mergeCell ref="J855:O855"/>
    <mergeCell ref="P855:R855"/>
    <mergeCell ref="U855:W855"/>
    <mergeCell ref="D857:H857"/>
    <mergeCell ref="J857:O857"/>
    <mergeCell ref="P857:R857"/>
    <mergeCell ref="U857:W857"/>
    <mergeCell ref="D875:H875"/>
    <mergeCell ref="J875:O875"/>
    <mergeCell ref="P875:R875"/>
    <mergeCell ref="U875:W875"/>
    <mergeCell ref="D877:H877"/>
    <mergeCell ref="J877:O877"/>
    <mergeCell ref="P877:R877"/>
    <mergeCell ref="U877:W877"/>
    <mergeCell ref="D871:H871"/>
    <mergeCell ref="J871:O871"/>
    <mergeCell ref="P871:R871"/>
    <mergeCell ref="U871:W871"/>
    <mergeCell ref="D873:H873"/>
    <mergeCell ref="J873:O873"/>
    <mergeCell ref="P873:R873"/>
    <mergeCell ref="U873:W873"/>
    <mergeCell ref="D867:H867"/>
    <mergeCell ref="J867:O867"/>
    <mergeCell ref="P867:R867"/>
    <mergeCell ref="U867:W867"/>
    <mergeCell ref="D869:H869"/>
    <mergeCell ref="J869:O869"/>
    <mergeCell ref="P869:R869"/>
    <mergeCell ref="U869:W869"/>
    <mergeCell ref="D887:H887"/>
    <mergeCell ref="J887:O887"/>
    <mergeCell ref="P887:R887"/>
    <mergeCell ref="U887:W887"/>
    <mergeCell ref="D889:H889"/>
    <mergeCell ref="J889:O889"/>
    <mergeCell ref="P889:R889"/>
    <mergeCell ref="U889:W889"/>
    <mergeCell ref="D883:H883"/>
    <mergeCell ref="J883:O883"/>
    <mergeCell ref="P883:R883"/>
    <mergeCell ref="U883:W883"/>
    <mergeCell ref="D885:H885"/>
    <mergeCell ref="J885:O885"/>
    <mergeCell ref="P885:R885"/>
    <mergeCell ref="U885:W885"/>
    <mergeCell ref="D879:H879"/>
    <mergeCell ref="J879:O879"/>
    <mergeCell ref="P879:R879"/>
    <mergeCell ref="U879:W879"/>
    <mergeCell ref="D881:H881"/>
    <mergeCell ref="J881:O881"/>
    <mergeCell ref="P881:R881"/>
    <mergeCell ref="U881:W881"/>
    <mergeCell ref="D899:H899"/>
    <mergeCell ref="J899:O899"/>
    <mergeCell ref="P899:R899"/>
    <mergeCell ref="U899:W899"/>
    <mergeCell ref="P901:R901"/>
    <mergeCell ref="U901:W901"/>
    <mergeCell ref="D895:H895"/>
    <mergeCell ref="J895:O895"/>
    <mergeCell ref="P895:R895"/>
    <mergeCell ref="U895:W895"/>
    <mergeCell ref="D897:H897"/>
    <mergeCell ref="J897:O897"/>
    <mergeCell ref="P897:R897"/>
    <mergeCell ref="U897:W897"/>
    <mergeCell ref="D891:H891"/>
    <mergeCell ref="J891:O891"/>
    <mergeCell ref="P891:R891"/>
    <mergeCell ref="U891:W891"/>
    <mergeCell ref="D893:H893"/>
    <mergeCell ref="J893:O893"/>
    <mergeCell ref="P893:R893"/>
    <mergeCell ref="U893:W893"/>
    <mergeCell ref="D913:H913"/>
    <mergeCell ref="J913:O913"/>
    <mergeCell ref="P913:R913"/>
    <mergeCell ref="U913:W913"/>
    <mergeCell ref="D915:H915"/>
    <mergeCell ref="J915:O915"/>
    <mergeCell ref="P915:R915"/>
    <mergeCell ref="U915:W915"/>
    <mergeCell ref="C909:G909"/>
    <mergeCell ref="D911:H911"/>
    <mergeCell ref="J911:O911"/>
    <mergeCell ref="P911:R911"/>
    <mergeCell ref="U911:W911"/>
    <mergeCell ref="E903:O904"/>
    <mergeCell ref="P903:R903"/>
    <mergeCell ref="U903:W903"/>
    <mergeCell ref="C905:G905"/>
    <mergeCell ref="C908:N908"/>
    <mergeCell ref="D925:H925"/>
    <mergeCell ref="J925:O925"/>
    <mergeCell ref="P925:R925"/>
    <mergeCell ref="U925:W925"/>
    <mergeCell ref="D927:H927"/>
    <mergeCell ref="J927:O927"/>
    <mergeCell ref="P927:R927"/>
    <mergeCell ref="U927:W927"/>
    <mergeCell ref="D921:H921"/>
    <mergeCell ref="J921:O921"/>
    <mergeCell ref="P921:R921"/>
    <mergeCell ref="U921:W921"/>
    <mergeCell ref="D923:H923"/>
    <mergeCell ref="J923:O923"/>
    <mergeCell ref="P923:R923"/>
    <mergeCell ref="U923:W923"/>
    <mergeCell ref="D917:H917"/>
    <mergeCell ref="J917:O917"/>
    <mergeCell ref="P917:R917"/>
    <mergeCell ref="U917:W917"/>
    <mergeCell ref="D919:H919"/>
    <mergeCell ref="J919:O919"/>
    <mergeCell ref="P919:R919"/>
    <mergeCell ref="U919:W919"/>
    <mergeCell ref="D937:H937"/>
    <mergeCell ref="J937:O937"/>
    <mergeCell ref="P937:R937"/>
    <mergeCell ref="U937:W937"/>
    <mergeCell ref="D939:H939"/>
    <mergeCell ref="J939:O939"/>
    <mergeCell ref="P939:R939"/>
    <mergeCell ref="U939:W939"/>
    <mergeCell ref="D933:H933"/>
    <mergeCell ref="J933:O933"/>
    <mergeCell ref="P933:R933"/>
    <mergeCell ref="U933:W933"/>
    <mergeCell ref="D935:H935"/>
    <mergeCell ref="J935:O935"/>
    <mergeCell ref="P935:R935"/>
    <mergeCell ref="U935:W935"/>
    <mergeCell ref="D929:H929"/>
    <mergeCell ref="J929:O929"/>
    <mergeCell ref="P929:R929"/>
    <mergeCell ref="U929:W929"/>
    <mergeCell ref="D931:H931"/>
    <mergeCell ref="J931:O931"/>
    <mergeCell ref="P931:R931"/>
    <mergeCell ref="U931:W931"/>
    <mergeCell ref="D954:H954"/>
    <mergeCell ref="J954:O954"/>
    <mergeCell ref="P954:R954"/>
    <mergeCell ref="U954:W954"/>
    <mergeCell ref="P956:R956"/>
    <mergeCell ref="U956:W956"/>
    <mergeCell ref="C949:G949"/>
    <mergeCell ref="D951:H951"/>
    <mergeCell ref="J951:O952"/>
    <mergeCell ref="P951:R951"/>
    <mergeCell ref="U951:W951"/>
    <mergeCell ref="E945:O945"/>
    <mergeCell ref="P945:R945"/>
    <mergeCell ref="U945:W945"/>
    <mergeCell ref="C946:G946"/>
    <mergeCell ref="C948:N948"/>
    <mergeCell ref="D941:H941"/>
    <mergeCell ref="J941:O941"/>
    <mergeCell ref="P941:R941"/>
    <mergeCell ref="U941:W941"/>
    <mergeCell ref="P943:R943"/>
    <mergeCell ref="U943:W943"/>
    <mergeCell ref="C978:G978"/>
    <mergeCell ref="D980:H980"/>
    <mergeCell ref="J980:O980"/>
    <mergeCell ref="P980:R980"/>
    <mergeCell ref="U980:W980"/>
    <mergeCell ref="E972:O973"/>
    <mergeCell ref="P972:R972"/>
    <mergeCell ref="U972:W972"/>
    <mergeCell ref="C974:G974"/>
    <mergeCell ref="B977:M977"/>
    <mergeCell ref="E965:O966"/>
    <mergeCell ref="P965:R965"/>
    <mergeCell ref="U965:W965"/>
    <mergeCell ref="C967:G967"/>
    <mergeCell ref="P970:R970"/>
    <mergeCell ref="U970:W970"/>
    <mergeCell ref="E958:O959"/>
    <mergeCell ref="P958:R958"/>
    <mergeCell ref="U958:W958"/>
    <mergeCell ref="C960:G960"/>
    <mergeCell ref="P963:R963"/>
    <mergeCell ref="U963:W963"/>
    <mergeCell ref="D990:H990"/>
    <mergeCell ref="J990:O990"/>
    <mergeCell ref="P990:R990"/>
    <mergeCell ref="U990:W990"/>
    <mergeCell ref="D992:H992"/>
    <mergeCell ref="J992:O992"/>
    <mergeCell ref="P992:R992"/>
    <mergeCell ref="U992:W992"/>
    <mergeCell ref="D986:H986"/>
    <mergeCell ref="J986:O986"/>
    <mergeCell ref="P986:R986"/>
    <mergeCell ref="U986:W986"/>
    <mergeCell ref="D988:H988"/>
    <mergeCell ref="J988:O988"/>
    <mergeCell ref="P988:R988"/>
    <mergeCell ref="U988:W988"/>
    <mergeCell ref="D982:H982"/>
    <mergeCell ref="J982:O982"/>
    <mergeCell ref="P982:R982"/>
    <mergeCell ref="U982:W982"/>
    <mergeCell ref="D984:H984"/>
    <mergeCell ref="J984:O984"/>
    <mergeCell ref="P984:R984"/>
    <mergeCell ref="U984:W984"/>
    <mergeCell ref="D1002:H1002"/>
    <mergeCell ref="J1002:O1002"/>
    <mergeCell ref="P1002:R1002"/>
    <mergeCell ref="U1002:W1002"/>
    <mergeCell ref="D1004:H1004"/>
    <mergeCell ref="J1004:O1004"/>
    <mergeCell ref="P1004:R1004"/>
    <mergeCell ref="U1004:W1004"/>
    <mergeCell ref="D998:H998"/>
    <mergeCell ref="J998:O998"/>
    <mergeCell ref="P998:R998"/>
    <mergeCell ref="U998:W998"/>
    <mergeCell ref="D1000:H1000"/>
    <mergeCell ref="J1000:O1000"/>
    <mergeCell ref="P1000:R1000"/>
    <mergeCell ref="U1000:W1000"/>
    <mergeCell ref="D994:H994"/>
    <mergeCell ref="J994:O994"/>
    <mergeCell ref="P994:R994"/>
    <mergeCell ref="U994:W994"/>
    <mergeCell ref="D996:H996"/>
    <mergeCell ref="J996:O996"/>
    <mergeCell ref="P996:R996"/>
    <mergeCell ref="U996:W996"/>
    <mergeCell ref="D1014:H1014"/>
    <mergeCell ref="J1014:O1014"/>
    <mergeCell ref="P1014:R1014"/>
    <mergeCell ref="U1014:W1014"/>
    <mergeCell ref="P1016:R1016"/>
    <mergeCell ref="U1016:W1016"/>
    <mergeCell ref="D1010:H1010"/>
    <mergeCell ref="J1010:O1010"/>
    <mergeCell ref="P1010:R1010"/>
    <mergeCell ref="U1010:W1010"/>
    <mergeCell ref="D1012:H1012"/>
    <mergeCell ref="J1012:O1012"/>
    <mergeCell ref="P1012:R1012"/>
    <mergeCell ref="U1012:W1012"/>
    <mergeCell ref="D1006:H1006"/>
    <mergeCell ref="J1006:O1006"/>
    <mergeCell ref="P1006:R1006"/>
    <mergeCell ref="U1006:W1006"/>
    <mergeCell ref="D1008:H1008"/>
    <mergeCell ref="J1008:O1008"/>
    <mergeCell ref="P1008:R1008"/>
    <mergeCell ref="U1008:W1008"/>
    <mergeCell ref="E1032:O1033"/>
    <mergeCell ref="P1032:R1032"/>
    <mergeCell ref="U1032:W1032"/>
    <mergeCell ref="C1034:G1034"/>
    <mergeCell ref="P1037:R1037"/>
    <mergeCell ref="U1037:W1037"/>
    <mergeCell ref="E1025:O1026"/>
    <mergeCell ref="P1025:R1025"/>
    <mergeCell ref="U1025:W1025"/>
    <mergeCell ref="C1027:G1027"/>
    <mergeCell ref="P1030:R1030"/>
    <mergeCell ref="U1030:W1030"/>
    <mergeCell ref="E1018:O1019"/>
    <mergeCell ref="P1018:R1018"/>
    <mergeCell ref="U1018:W1018"/>
    <mergeCell ref="C1020:G1020"/>
    <mergeCell ref="P1023:R1023"/>
    <mergeCell ref="U1023:W1023"/>
  </mergeCells>
  <pageMargins left="0.7" right="0.7" top="0.75" bottom="0.75" header="0.3" footer="0.3"/>
  <pageSetup orientation="portrait" horizontalDpi="90" verticalDpi="90" r:id="rId1"/>
  <drawing r:id="rId2"/>
  <legacyDrawing r:id="rId3"/>
  <controls>
    <mc:AlternateContent xmlns:mc="http://schemas.openxmlformats.org/markup-compatibility/2006">
      <mc:Choice Requires="x14">
        <control shapeId="10241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171450</xdr:colOff>
                <xdr:row>0</xdr:row>
                <xdr:rowOff>0</xdr:rowOff>
              </to>
            </anchor>
          </controlPr>
        </control>
      </mc:Choice>
      <mc:Fallback>
        <control shapeId="10241" r:id="rId4" name="FPMExcelClientSheetOptionstb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Reconciliation</vt:lpstr>
      <vt:lpstr>BPC Data</vt:lpstr>
      <vt:lpstr>Summary</vt:lpstr>
      <vt:lpstr>OPEX Analysis</vt:lpstr>
      <vt:lpstr>Tenant Financial Summary</vt:lpstr>
      <vt:lpstr>Variance Analysis</vt:lpstr>
      <vt:lpstr>Data From TF</vt:lpstr>
      <vt:lpstr>Format</vt:lpstr>
      <vt:lpstr>Broadmeadow</vt:lpstr>
      <vt:lpstr>Capitol</vt:lpstr>
      <vt:lpstr>Pike Creek</vt:lpstr>
      <vt:lpstr>Renaissance</vt:lpstr>
      <vt:lpstr>PropertyList</vt:lpstr>
      <vt:lpstr>Summary!Print_Area</vt:lpstr>
      <vt:lpstr>Summary!Print_Titles</vt:lpstr>
    </vt:vector>
  </TitlesOfParts>
  <Company>Cloudworks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Paquette</dc:creator>
  <cp:lastModifiedBy>Sha Li</cp:lastModifiedBy>
  <cp:lastPrinted>2018-05-04T19:02:25Z</cp:lastPrinted>
  <dcterms:created xsi:type="dcterms:W3CDTF">2018-05-03T20:26:04Z</dcterms:created>
  <dcterms:modified xsi:type="dcterms:W3CDTF">2022-09-23T04:40:28Z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{4F461820-7F2B-4134-8293-2511E79FF415}</vt:lpwstr>
  </property>
  <property fmtid="{D5CDD505-2E9C-101B-9397-08002B2CF9AE}" pid="3" name="SV_QUERY_LIST_4F35BF76-6C0D-4D9B-82B2-816C12CF3733">
    <vt:lpwstr>empty_477D106A-C0D6-4607-AEBD-E2C9D60EA279</vt:lpwstr>
  </property>
</Properties>
</file>